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activeTab="1"/>
  </bookViews>
  <sheets>
    <sheet name="daily" sheetId="11" r:id="rId1"/>
    <sheet name="SIGNALS" sheetId="1" r:id="rId2"/>
    <sheet name="SIGNALS (2)" sheetId="12" r:id="rId3"/>
    <sheet name="FuturesInfo (3)" sheetId="9" r:id="rId4"/>
    <sheet name="MARGIN" sheetId="5" r:id="rId5"/>
    <sheet name="FORECAST" sheetId="2" r:id="rId6"/>
    <sheet name="timezones (jst)" sheetId="3" r:id="rId7"/>
    <sheet name="sym" sheetId="10" r:id="rId8"/>
  </sheets>
  <externalReferences>
    <externalReference r:id="rId9"/>
    <externalReference r:id="rId10"/>
    <externalReference r:id="rId11"/>
    <externalReference r:id="rId12"/>
  </externalReferences>
  <definedNames>
    <definedName name="HSI" localSheetId="5">[1]FLASH!#REF!</definedName>
    <definedName name="HSI" localSheetId="3">[2]FLASH!#REF!</definedName>
    <definedName name="HSI" localSheetId="2">[2]FLASH!#REF!</definedName>
    <definedName name="HSI">[2]FLASH!#REF!</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1" l="1"/>
  <c r="AD3" i="1"/>
  <c r="AD4" i="1"/>
  <c r="AD5" i="1"/>
  <c r="AD6" i="1"/>
  <c r="AD7" i="1"/>
  <c r="AD8" i="1"/>
  <c r="AD9" i="1"/>
  <c r="AD10" i="1" s="1"/>
  <c r="AD2" i="1"/>
  <c r="AD11" i="1"/>
  <c r="AG11" i="1"/>
  <c r="AE11" i="1"/>
  <c r="CO123" i="12"/>
  <c r="CN123" i="12"/>
  <c r="CI123" i="12"/>
  <c r="CG123" i="12"/>
  <c r="BX123" i="12"/>
  <c r="BF123" i="12"/>
  <c r="BG123" i="12" s="1"/>
  <c r="BE123" i="12"/>
  <c r="AZ123" i="12"/>
  <c r="AX123" i="12"/>
  <c r="AO123" i="12"/>
  <c r="Y123" i="12"/>
  <c r="Z123" i="12" s="1"/>
  <c r="AB123" i="12" s="1"/>
  <c r="AG123" i="12" s="1"/>
  <c r="W123" i="12"/>
  <c r="X123" i="12" s="1"/>
  <c r="V123" i="12"/>
  <c r="Q123" i="12"/>
  <c r="AF123" i="12" s="1"/>
  <c r="O123" i="12"/>
  <c r="F123" i="12"/>
  <c r="CP122" i="12"/>
  <c r="CO122" i="12"/>
  <c r="CQ122" i="12" s="1"/>
  <c r="CR122" i="12" s="1"/>
  <c r="CN122" i="12"/>
  <c r="CI122" i="12"/>
  <c r="CX122" i="12" s="1"/>
  <c r="CG122" i="12"/>
  <c r="CT122" i="12" s="1"/>
  <c r="CY122" i="12" s="1"/>
  <c r="BX122" i="12"/>
  <c r="BK122" i="12"/>
  <c r="BP122" i="12" s="1"/>
  <c r="BF122" i="12"/>
  <c r="BH122" i="12" s="1"/>
  <c r="BI122" i="12" s="1"/>
  <c r="BE122" i="12"/>
  <c r="AZ122" i="12"/>
  <c r="AX122" i="12"/>
  <c r="AO122" i="12"/>
  <c r="X122" i="12"/>
  <c r="W122" i="12"/>
  <c r="Y122" i="12" s="1"/>
  <c r="Z122" i="12" s="1"/>
  <c r="AF122" i="12" s="1"/>
  <c r="V122" i="12"/>
  <c r="Q122" i="12"/>
  <c r="O122" i="12"/>
  <c r="F122" i="12"/>
  <c r="CQ121" i="12"/>
  <c r="CR121" i="12" s="1"/>
  <c r="CT121" i="12" s="1"/>
  <c r="CY121" i="12" s="1"/>
  <c r="CO121" i="12"/>
  <c r="CP121" i="12" s="1"/>
  <c r="CN121" i="12"/>
  <c r="CI121" i="12"/>
  <c r="CX121" i="12" s="1"/>
  <c r="CG121" i="12"/>
  <c r="BX121" i="12"/>
  <c r="BH121" i="12"/>
  <c r="BI121" i="12" s="1"/>
  <c r="BO121" i="12" s="1"/>
  <c r="BG121" i="12"/>
  <c r="BF121" i="12"/>
  <c r="BE121" i="12"/>
  <c r="AZ121" i="12"/>
  <c r="AX121" i="12"/>
  <c r="BK121" i="12" s="1"/>
  <c r="BP121" i="12" s="1"/>
  <c r="AO121" i="12"/>
  <c r="W121" i="12"/>
  <c r="V121" i="12"/>
  <c r="Q121" i="12"/>
  <c r="O121" i="12"/>
  <c r="F121" i="12"/>
  <c r="CO120" i="12"/>
  <c r="CP120" i="12" s="1"/>
  <c r="CN120" i="12"/>
  <c r="CI120" i="12"/>
  <c r="CG120" i="12"/>
  <c r="BX120" i="12"/>
  <c r="BF120" i="12"/>
  <c r="BH120" i="12" s="1"/>
  <c r="BI120" i="12" s="1"/>
  <c r="BK120" i="12" s="1"/>
  <c r="BP120" i="12" s="1"/>
  <c r="BE120" i="12"/>
  <c r="AZ120" i="12"/>
  <c r="AX120" i="12"/>
  <c r="AO120" i="12"/>
  <c r="X120" i="12"/>
  <c r="W120" i="12"/>
  <c r="Y120" i="12" s="1"/>
  <c r="Z120" i="12" s="1"/>
  <c r="V120" i="12"/>
  <c r="Q120" i="12"/>
  <c r="AF120" i="12" s="1"/>
  <c r="O120" i="12"/>
  <c r="F120" i="12"/>
  <c r="CT119" i="12"/>
  <c r="CY119" i="12" s="1"/>
  <c r="CO119" i="12"/>
  <c r="CQ119" i="12" s="1"/>
  <c r="CR119" i="12" s="1"/>
  <c r="CN119" i="12"/>
  <c r="CI119" i="12"/>
  <c r="CX119" i="12" s="1"/>
  <c r="CG119" i="12"/>
  <c r="BX119" i="12"/>
  <c r="BI119" i="12"/>
  <c r="BO119" i="12" s="1"/>
  <c r="BH119" i="12"/>
  <c r="BG119" i="12"/>
  <c r="BF119" i="12"/>
  <c r="BE119" i="12"/>
  <c r="AZ119" i="12"/>
  <c r="AX119" i="12"/>
  <c r="BK119" i="12" s="1"/>
  <c r="BP119" i="12" s="1"/>
  <c r="AO119" i="12"/>
  <c r="Y119" i="12"/>
  <c r="Z119" i="12" s="1"/>
  <c r="AB119" i="12" s="1"/>
  <c r="AG119" i="12" s="1"/>
  <c r="W119" i="12"/>
  <c r="X119" i="12" s="1"/>
  <c r="V119" i="12"/>
  <c r="Q119" i="12"/>
  <c r="O119" i="12"/>
  <c r="F119" i="12"/>
  <c r="CQ118" i="12"/>
  <c r="CR118" i="12" s="1"/>
  <c r="CX118" i="12" s="1"/>
  <c r="CP118" i="12"/>
  <c r="CO118" i="12"/>
  <c r="CN118" i="12"/>
  <c r="CI118" i="12"/>
  <c r="CG118" i="12"/>
  <c r="BX118" i="12"/>
  <c r="BF118" i="12"/>
  <c r="BE118" i="12"/>
  <c r="AZ118" i="12"/>
  <c r="AX118" i="12"/>
  <c r="AO118" i="12"/>
  <c r="W118" i="12"/>
  <c r="X118" i="12" s="1"/>
  <c r="V118" i="12"/>
  <c r="Q118" i="12"/>
  <c r="O118" i="12"/>
  <c r="F118" i="12"/>
  <c r="CY117" i="12"/>
  <c r="CQ117" i="12"/>
  <c r="CR117" i="12" s="1"/>
  <c r="CT117" i="12" s="1"/>
  <c r="CO117" i="12"/>
  <c r="CP117" i="12" s="1"/>
  <c r="CN117" i="12"/>
  <c r="CI117" i="12"/>
  <c r="CG117" i="12"/>
  <c r="BX117" i="12"/>
  <c r="BG117" i="12"/>
  <c r="BF117" i="12"/>
  <c r="BH117" i="12" s="1"/>
  <c r="BI117" i="12" s="1"/>
  <c r="BO117" i="12" s="1"/>
  <c r="BE117" i="12"/>
  <c r="AZ117" i="12"/>
  <c r="AX117" i="12"/>
  <c r="AO117" i="12"/>
  <c r="W117" i="12"/>
  <c r="Y117" i="12" s="1"/>
  <c r="Z117" i="12" s="1"/>
  <c r="AB117" i="12" s="1"/>
  <c r="AG117" i="12" s="1"/>
  <c r="V117" i="12"/>
  <c r="Q117" i="12"/>
  <c r="O117" i="12"/>
  <c r="F117" i="12"/>
  <c r="CR116" i="12"/>
  <c r="CT116" i="12" s="1"/>
  <c r="CY116" i="12" s="1"/>
  <c r="CQ116" i="12"/>
  <c r="CP116" i="12"/>
  <c r="CO116" i="12"/>
  <c r="CN116" i="12"/>
  <c r="CI116" i="12"/>
  <c r="CX116" i="12" s="1"/>
  <c r="CG116" i="12"/>
  <c r="BX116" i="12"/>
  <c r="BH116" i="12"/>
  <c r="BI116" i="12" s="1"/>
  <c r="BK116" i="12" s="1"/>
  <c r="BP116" i="12" s="1"/>
  <c r="BF116" i="12"/>
  <c r="BG116" i="12" s="1"/>
  <c r="BE116" i="12"/>
  <c r="AZ116" i="12"/>
  <c r="BO116" i="12" s="1"/>
  <c r="AX116" i="12"/>
  <c r="AO116" i="12"/>
  <c r="AF116" i="12"/>
  <c r="Y116" i="12"/>
  <c r="Z116" i="12" s="1"/>
  <c r="X116" i="12"/>
  <c r="W116" i="12"/>
  <c r="V116" i="12"/>
  <c r="Q116" i="12"/>
  <c r="O116" i="12"/>
  <c r="AB116" i="12" s="1"/>
  <c r="AG116" i="12" s="1"/>
  <c r="F116" i="12"/>
  <c r="CO115" i="12"/>
  <c r="CN115" i="12"/>
  <c r="CI115" i="12"/>
  <c r="CG115" i="12"/>
  <c r="BX115" i="12"/>
  <c r="BF115" i="12"/>
  <c r="BG115" i="12" s="1"/>
  <c r="BE115" i="12"/>
  <c r="AZ115" i="12"/>
  <c r="AX115" i="12"/>
  <c r="AO115" i="12"/>
  <c r="Y115" i="12"/>
  <c r="Z115" i="12" s="1"/>
  <c r="W115" i="12"/>
  <c r="X115" i="12" s="1"/>
  <c r="V115" i="12"/>
  <c r="Q115" i="12"/>
  <c r="AF115" i="12" s="1"/>
  <c r="O115" i="12"/>
  <c r="AB115" i="12" s="1"/>
  <c r="AG115" i="12" s="1"/>
  <c r="F115" i="12"/>
  <c r="CP114" i="12"/>
  <c r="CO114" i="12"/>
  <c r="CQ114" i="12" s="1"/>
  <c r="CR114" i="12" s="1"/>
  <c r="CX114" i="12" s="1"/>
  <c r="CN114" i="12"/>
  <c r="CI114" i="12"/>
  <c r="CG114" i="12"/>
  <c r="CT114" i="12" s="1"/>
  <c r="CY114" i="12" s="1"/>
  <c r="BX114" i="12"/>
  <c r="BK114" i="12"/>
  <c r="BP114" i="12" s="1"/>
  <c r="BF114" i="12"/>
  <c r="BH114" i="12" s="1"/>
  <c r="BI114" i="12" s="1"/>
  <c r="BE114" i="12"/>
  <c r="AZ114" i="12"/>
  <c r="BO114" i="12" s="1"/>
  <c r="AX114" i="12"/>
  <c r="AO114" i="12"/>
  <c r="X114" i="12"/>
  <c r="W114" i="12"/>
  <c r="Y114" i="12" s="1"/>
  <c r="Z114" i="12" s="1"/>
  <c r="AB114" i="12" s="1"/>
  <c r="AG114" i="12" s="1"/>
  <c r="V114" i="12"/>
  <c r="Q114" i="12"/>
  <c r="O114" i="12"/>
  <c r="F114" i="12"/>
  <c r="CQ113" i="12"/>
  <c r="CR113" i="12" s="1"/>
  <c r="CT113" i="12" s="1"/>
  <c r="CY113" i="12" s="1"/>
  <c r="CO113" i="12"/>
  <c r="CP113" i="12" s="1"/>
  <c r="CN113" i="12"/>
  <c r="CI113" i="12"/>
  <c r="CX113" i="12" s="1"/>
  <c r="CG113" i="12"/>
  <c r="BX113" i="12"/>
  <c r="BH113" i="12"/>
  <c r="BI113" i="12" s="1"/>
  <c r="BO113" i="12" s="1"/>
  <c r="BG113" i="12"/>
  <c r="BF113" i="12"/>
  <c r="BE113" i="12"/>
  <c r="AZ113" i="12"/>
  <c r="AX113" i="12"/>
  <c r="BK113" i="12" s="1"/>
  <c r="BP113" i="12" s="1"/>
  <c r="AO113" i="12"/>
  <c r="W113" i="12"/>
  <c r="V113" i="12"/>
  <c r="Q113" i="12"/>
  <c r="O113" i="12"/>
  <c r="F113" i="12"/>
  <c r="CO112" i="12"/>
  <c r="CP112" i="12" s="1"/>
  <c r="CN112" i="12"/>
  <c r="CI112" i="12"/>
  <c r="CG112" i="12"/>
  <c r="BX112" i="12"/>
  <c r="BP112" i="12"/>
  <c r="BH112" i="12"/>
  <c r="BI112" i="12" s="1"/>
  <c r="BF112" i="12"/>
  <c r="BG112" i="12" s="1"/>
  <c r="BE112" i="12"/>
  <c r="AZ112" i="12"/>
  <c r="AX112" i="12"/>
  <c r="BK112" i="12" s="1"/>
  <c r="AO112" i="12"/>
  <c r="X112" i="12"/>
  <c r="W112" i="12"/>
  <c r="Y112" i="12" s="1"/>
  <c r="Z112" i="12" s="1"/>
  <c r="AF112" i="12" s="1"/>
  <c r="V112" i="12"/>
  <c r="Q112" i="12"/>
  <c r="O112" i="12"/>
  <c r="F112" i="12"/>
  <c r="CT111" i="12"/>
  <c r="CY111" i="12" s="1"/>
  <c r="CO111" i="12"/>
  <c r="CQ111" i="12" s="1"/>
  <c r="CR111" i="12" s="1"/>
  <c r="CN111" i="12"/>
  <c r="CI111" i="12"/>
  <c r="CX111" i="12" s="1"/>
  <c r="CG111" i="12"/>
  <c r="BX111" i="12"/>
  <c r="BF111" i="12"/>
  <c r="BH111" i="12" s="1"/>
  <c r="BI111" i="12" s="1"/>
  <c r="BE111" i="12"/>
  <c r="AZ111" i="12"/>
  <c r="AX111" i="12"/>
  <c r="AO111" i="12"/>
  <c r="Y111" i="12"/>
  <c r="Z111" i="12" s="1"/>
  <c r="W111" i="12"/>
  <c r="X111" i="12" s="1"/>
  <c r="V111" i="12"/>
  <c r="Q111" i="12"/>
  <c r="O111" i="12"/>
  <c r="F111" i="12"/>
  <c r="CP110" i="12"/>
  <c r="CO110" i="12"/>
  <c r="CQ110" i="12" s="1"/>
  <c r="CR110" i="12" s="1"/>
  <c r="CX110" i="12" s="1"/>
  <c r="CN110" i="12"/>
  <c r="CI110" i="12"/>
  <c r="CG110" i="12"/>
  <c r="BX110" i="12"/>
  <c r="BF110" i="12"/>
  <c r="BE110" i="12"/>
  <c r="AZ110" i="12"/>
  <c r="AX110" i="12"/>
  <c r="AO110" i="12"/>
  <c r="W110" i="12"/>
  <c r="X110" i="12" s="1"/>
  <c r="V110" i="12"/>
  <c r="Q110" i="12"/>
  <c r="O110" i="12"/>
  <c r="F110" i="12"/>
  <c r="CY109" i="12"/>
  <c r="CQ109" i="12"/>
  <c r="CR109" i="12" s="1"/>
  <c r="CO109" i="12"/>
  <c r="CP109" i="12" s="1"/>
  <c r="CN109" i="12"/>
  <c r="CI109" i="12"/>
  <c r="CG109" i="12"/>
  <c r="CT109" i="12" s="1"/>
  <c r="BX109" i="12"/>
  <c r="BG109" i="12"/>
  <c r="BF109" i="12"/>
  <c r="BH109" i="12" s="1"/>
  <c r="BI109" i="12" s="1"/>
  <c r="BO109" i="12" s="1"/>
  <c r="BE109" i="12"/>
  <c r="AZ109" i="12"/>
  <c r="AX109" i="12"/>
  <c r="AO109" i="12"/>
  <c r="AB109" i="12"/>
  <c r="AG109" i="12" s="1"/>
  <c r="W109" i="12"/>
  <c r="Y109" i="12" s="1"/>
  <c r="Z109" i="12" s="1"/>
  <c r="V109" i="12"/>
  <c r="Q109" i="12"/>
  <c r="AF109" i="12" s="1"/>
  <c r="O109" i="12"/>
  <c r="F109" i="12"/>
  <c r="CO108" i="12"/>
  <c r="CQ108" i="12" s="1"/>
  <c r="CR108" i="12" s="1"/>
  <c r="CN108" i="12"/>
  <c r="CI108" i="12"/>
  <c r="CG108" i="12"/>
  <c r="BX108" i="12"/>
  <c r="BH108" i="12"/>
  <c r="BI108" i="12" s="1"/>
  <c r="BF108" i="12"/>
  <c r="BG108" i="12" s="1"/>
  <c r="BE108" i="12"/>
  <c r="AZ108" i="12"/>
  <c r="AX108" i="12"/>
  <c r="AO108" i="12"/>
  <c r="AF108" i="12"/>
  <c r="W108" i="12"/>
  <c r="Y108" i="12" s="1"/>
  <c r="Z108" i="12" s="1"/>
  <c r="V108" i="12"/>
  <c r="Q108" i="12"/>
  <c r="O108" i="12"/>
  <c r="AB108" i="12" s="1"/>
  <c r="AG108" i="12" s="1"/>
  <c r="F108" i="12"/>
  <c r="CO107" i="12"/>
  <c r="CN107" i="12"/>
  <c r="CI107" i="12"/>
  <c r="CG107" i="12"/>
  <c r="BX107" i="12"/>
  <c r="BF107" i="12"/>
  <c r="BG107" i="12" s="1"/>
  <c r="BE107" i="12"/>
  <c r="AZ107" i="12"/>
  <c r="AX107" i="12"/>
  <c r="AO107" i="12"/>
  <c r="W107" i="12"/>
  <c r="Y107" i="12" s="1"/>
  <c r="Z107" i="12" s="1"/>
  <c r="V107" i="12"/>
  <c r="Q107" i="12"/>
  <c r="O107" i="12"/>
  <c r="F107" i="12"/>
  <c r="CP106" i="12"/>
  <c r="CO106" i="12"/>
  <c r="CQ106" i="12" s="1"/>
  <c r="CR106" i="12" s="1"/>
  <c r="CN106" i="12"/>
  <c r="CI106" i="12"/>
  <c r="CX106" i="12" s="1"/>
  <c r="CG106" i="12"/>
  <c r="BX106" i="12"/>
  <c r="BK106" i="12"/>
  <c r="BP106" i="12" s="1"/>
  <c r="BF106" i="12"/>
  <c r="BH106" i="12" s="1"/>
  <c r="BI106" i="12" s="1"/>
  <c r="BE106" i="12"/>
  <c r="AZ106" i="12"/>
  <c r="BO106" i="12" s="1"/>
  <c r="AX106" i="12"/>
  <c r="AO106" i="12"/>
  <c r="Y106" i="12"/>
  <c r="Z106" i="12" s="1"/>
  <c r="X106" i="12"/>
  <c r="W106" i="12"/>
  <c r="V106" i="12"/>
  <c r="Q106" i="12"/>
  <c r="AF106" i="12" s="1"/>
  <c r="O106" i="12"/>
  <c r="AB106" i="12" s="1"/>
  <c r="AG106" i="12" s="1"/>
  <c r="F106" i="12"/>
  <c r="CQ105" i="12"/>
  <c r="CR105" i="12" s="1"/>
  <c r="CO105" i="12"/>
  <c r="CP105" i="12" s="1"/>
  <c r="CN105" i="12"/>
  <c r="CI105" i="12"/>
  <c r="CG105" i="12"/>
  <c r="BX105" i="12"/>
  <c r="BO105" i="12"/>
  <c r="BF105" i="12"/>
  <c r="BH105" i="12" s="1"/>
  <c r="BI105" i="12" s="1"/>
  <c r="BE105" i="12"/>
  <c r="AZ105" i="12"/>
  <c r="AX105" i="12"/>
  <c r="BK105" i="12" s="1"/>
  <c r="BP105" i="12" s="1"/>
  <c r="AO105" i="12"/>
  <c r="W105" i="12"/>
  <c r="V105" i="12"/>
  <c r="Q105" i="12"/>
  <c r="O105" i="12"/>
  <c r="F105" i="12"/>
  <c r="CO104" i="12"/>
  <c r="CP104" i="12" s="1"/>
  <c r="CN104" i="12"/>
  <c r="CI104" i="12"/>
  <c r="CG104" i="12"/>
  <c r="BX104" i="12"/>
  <c r="BG104" i="12"/>
  <c r="BF104" i="12"/>
  <c r="BH104" i="12" s="1"/>
  <c r="BI104" i="12" s="1"/>
  <c r="BE104" i="12"/>
  <c r="AZ104" i="12"/>
  <c r="BO104" i="12" s="1"/>
  <c r="AX104" i="12"/>
  <c r="AO104" i="12"/>
  <c r="X104" i="12"/>
  <c r="W104" i="12"/>
  <c r="Y104" i="12" s="1"/>
  <c r="Z104" i="12" s="1"/>
  <c r="AB104" i="12" s="1"/>
  <c r="AG104" i="12" s="1"/>
  <c r="V104" i="12"/>
  <c r="Q104" i="12"/>
  <c r="AF104" i="12" s="1"/>
  <c r="O104" i="12"/>
  <c r="F104" i="12"/>
  <c r="CO103" i="12"/>
  <c r="CQ103" i="12" s="1"/>
  <c r="CR103" i="12" s="1"/>
  <c r="CT103" i="12" s="1"/>
  <c r="CY103" i="12" s="1"/>
  <c r="CN103" i="12"/>
  <c r="CI103" i="12"/>
  <c r="CG103" i="12"/>
  <c r="BX103" i="12"/>
  <c r="BH103" i="12"/>
  <c r="BI103" i="12" s="1"/>
  <c r="BK103" i="12" s="1"/>
  <c r="BP103" i="12" s="1"/>
  <c r="BF103" i="12"/>
  <c r="BG103" i="12" s="1"/>
  <c r="BE103" i="12"/>
  <c r="AZ103" i="12"/>
  <c r="AX103" i="12"/>
  <c r="AO103" i="12"/>
  <c r="Y103" i="12"/>
  <c r="Z103" i="12" s="1"/>
  <c r="AF103" i="12" s="1"/>
  <c r="W103" i="12"/>
  <c r="X103" i="12" s="1"/>
  <c r="V103" i="12"/>
  <c r="Q103" i="12"/>
  <c r="O103" i="12"/>
  <c r="F103" i="12"/>
  <c r="CX102" i="12"/>
  <c r="CO102" i="12"/>
  <c r="CQ102" i="12" s="1"/>
  <c r="CR102" i="12" s="1"/>
  <c r="CN102" i="12"/>
  <c r="CI102" i="12"/>
  <c r="CG102" i="12"/>
  <c r="BX102" i="12"/>
  <c r="BF102" i="12"/>
  <c r="BE102" i="12"/>
  <c r="AZ102" i="12"/>
  <c r="AX102" i="12"/>
  <c r="AO102" i="12"/>
  <c r="W102" i="12"/>
  <c r="X102" i="12" s="1"/>
  <c r="V102" i="12"/>
  <c r="Q102" i="12"/>
  <c r="O102" i="12"/>
  <c r="F102" i="12"/>
  <c r="CP101" i="12"/>
  <c r="CO101" i="12"/>
  <c r="CQ101" i="12" s="1"/>
  <c r="CR101" i="12" s="1"/>
  <c r="CN101" i="12"/>
  <c r="CI101" i="12"/>
  <c r="CX101" i="12" s="1"/>
  <c r="CG101" i="12"/>
  <c r="BX101" i="12"/>
  <c r="BG101" i="12"/>
  <c r="BF101" i="12"/>
  <c r="BH101" i="12" s="1"/>
  <c r="BI101" i="12" s="1"/>
  <c r="BK101" i="12" s="1"/>
  <c r="BP101" i="12" s="1"/>
  <c r="BE101" i="12"/>
  <c r="AZ101" i="12"/>
  <c r="BO101" i="12" s="1"/>
  <c r="AX101" i="12"/>
  <c r="AO101" i="12"/>
  <c r="X101" i="12"/>
  <c r="W101" i="12"/>
  <c r="Y101" i="12" s="1"/>
  <c r="Z101" i="12" s="1"/>
  <c r="AB101" i="12" s="1"/>
  <c r="AG101" i="12" s="1"/>
  <c r="V101" i="12"/>
  <c r="Q101" i="12"/>
  <c r="AF101" i="12" s="1"/>
  <c r="O101" i="12"/>
  <c r="F101" i="12"/>
  <c r="CQ100" i="12"/>
  <c r="CR100" i="12" s="1"/>
  <c r="CT100" i="12" s="1"/>
  <c r="CY100" i="12" s="1"/>
  <c r="CO100" i="12"/>
  <c r="CP100" i="12" s="1"/>
  <c r="CN100" i="12"/>
  <c r="CI100" i="12"/>
  <c r="CG100" i="12"/>
  <c r="BX100" i="12"/>
  <c r="BH100" i="12"/>
  <c r="BI100" i="12" s="1"/>
  <c r="BO100" i="12" s="1"/>
  <c r="BG100" i="12"/>
  <c r="BF100" i="12"/>
  <c r="BE100" i="12"/>
  <c r="AZ100" i="12"/>
  <c r="AX100" i="12"/>
  <c r="BK100" i="12" s="1"/>
  <c r="BP100" i="12" s="1"/>
  <c r="AO100" i="12"/>
  <c r="AF100" i="12"/>
  <c r="W100" i="12"/>
  <c r="Y100" i="12" s="1"/>
  <c r="Z100" i="12" s="1"/>
  <c r="V100" i="12"/>
  <c r="Q100" i="12"/>
  <c r="O100" i="12"/>
  <c r="F100" i="12"/>
  <c r="CO99" i="12"/>
  <c r="CN99" i="12"/>
  <c r="CI99" i="12"/>
  <c r="CG99" i="12"/>
  <c r="BX99" i="12"/>
  <c r="BF99" i="12"/>
  <c r="BG99" i="12" s="1"/>
  <c r="BE99" i="12"/>
  <c r="AZ99" i="12"/>
  <c r="AX99" i="12"/>
  <c r="AO99" i="12"/>
  <c r="X99" i="12"/>
  <c r="W99" i="12"/>
  <c r="Y99" i="12" s="1"/>
  <c r="Z99" i="12" s="1"/>
  <c r="V99" i="12"/>
  <c r="Q99" i="12"/>
  <c r="O99" i="12"/>
  <c r="F99" i="12"/>
  <c r="CP98" i="12"/>
  <c r="CO98" i="12"/>
  <c r="CQ98" i="12" s="1"/>
  <c r="CR98" i="12" s="1"/>
  <c r="CT98" i="12" s="1"/>
  <c r="CY98" i="12" s="1"/>
  <c r="CN98" i="12"/>
  <c r="CI98" i="12"/>
  <c r="CX98" i="12" s="1"/>
  <c r="CG98" i="12"/>
  <c r="BX98" i="12"/>
  <c r="BG98" i="12"/>
  <c r="BF98" i="12"/>
  <c r="BH98" i="12" s="1"/>
  <c r="BI98" i="12" s="1"/>
  <c r="BK98" i="12" s="1"/>
  <c r="BP98" i="12" s="1"/>
  <c r="BE98" i="12"/>
  <c r="AZ98" i="12"/>
  <c r="AX98" i="12"/>
  <c r="AO98" i="12"/>
  <c r="Y98" i="12"/>
  <c r="Z98" i="12" s="1"/>
  <c r="AB98" i="12" s="1"/>
  <c r="AG98" i="12" s="1"/>
  <c r="W98" i="12"/>
  <c r="X98" i="12" s="1"/>
  <c r="V98" i="12"/>
  <c r="Q98" i="12"/>
  <c r="AF98" i="12" s="1"/>
  <c r="O98" i="12"/>
  <c r="F98" i="12"/>
  <c r="CQ97" i="12"/>
  <c r="CR97" i="12" s="1"/>
  <c r="CX97" i="12" s="1"/>
  <c r="CO97" i="12"/>
  <c r="CP97" i="12" s="1"/>
  <c r="CN97" i="12"/>
  <c r="CI97" i="12"/>
  <c r="CG97" i="12"/>
  <c r="BX97" i="12"/>
  <c r="BF97" i="12"/>
  <c r="BH97" i="12" s="1"/>
  <c r="BI97" i="12" s="1"/>
  <c r="BO97" i="12" s="1"/>
  <c r="BE97" i="12"/>
  <c r="AZ97" i="12"/>
  <c r="AX97" i="12"/>
  <c r="AO97" i="12"/>
  <c r="W97" i="12"/>
  <c r="V97" i="12"/>
  <c r="Q97" i="12"/>
  <c r="O97" i="12"/>
  <c r="F97" i="12"/>
  <c r="CO96" i="12"/>
  <c r="CP96" i="12" s="1"/>
  <c r="CN96" i="12"/>
  <c r="CI96" i="12"/>
  <c r="CG96" i="12"/>
  <c r="BX96" i="12"/>
  <c r="BP96" i="12"/>
  <c r="BG96" i="12"/>
  <c r="BF96" i="12"/>
  <c r="BH96" i="12" s="1"/>
  <c r="BI96" i="12" s="1"/>
  <c r="BE96" i="12"/>
  <c r="AZ96" i="12"/>
  <c r="AX96" i="12"/>
  <c r="BK96" i="12" s="1"/>
  <c r="AO96" i="12"/>
  <c r="AB96" i="12"/>
  <c r="AG96" i="12" s="1"/>
  <c r="Z96" i="12"/>
  <c r="Y96" i="12"/>
  <c r="X96" i="12"/>
  <c r="W96" i="12"/>
  <c r="V96" i="12"/>
  <c r="Q96" i="12"/>
  <c r="AF96" i="12" s="1"/>
  <c r="O96" i="12"/>
  <c r="F96" i="12"/>
  <c r="CF95" i="12"/>
  <c r="CD95" i="12"/>
  <c r="CB95" i="12"/>
  <c r="BY95" i="12"/>
  <c r="AW95" i="12"/>
  <c r="AU95" i="12"/>
  <c r="AS95" i="12"/>
  <c r="AP95" i="12"/>
  <c r="N95" i="12"/>
  <c r="L95" i="12"/>
  <c r="J95" i="12"/>
  <c r="G95" i="12"/>
  <c r="CY94" i="12"/>
  <c r="CT94" i="12"/>
  <c r="CR94" i="12"/>
  <c r="CQ94" i="12"/>
  <c r="CP94" i="12"/>
  <c r="CO94" i="12"/>
  <c r="CN94" i="12"/>
  <c r="CM94" i="12"/>
  <c r="CL94" i="12"/>
  <c r="CK94" i="12"/>
  <c r="CF94" i="12"/>
  <c r="CD94" i="12"/>
  <c r="CB94" i="12"/>
  <c r="BY94" i="12"/>
  <c r="BX94" i="12"/>
  <c r="BP94" i="12"/>
  <c r="BK94" i="12"/>
  <c r="BI94" i="12"/>
  <c r="BH94" i="12"/>
  <c r="BG94" i="12"/>
  <c r="BF94" i="12"/>
  <c r="BE94" i="12"/>
  <c r="BD94" i="12"/>
  <c r="BC94" i="12"/>
  <c r="BB94" i="12"/>
  <c r="AW94" i="12"/>
  <c r="AU94" i="12"/>
  <c r="AS94" i="12"/>
  <c r="AP94" i="12"/>
  <c r="AO94" i="12"/>
  <c r="AG94" i="12"/>
  <c r="AB94" i="12"/>
  <c r="Z94" i="12"/>
  <c r="Y94" i="12"/>
  <c r="X94" i="12"/>
  <c r="W94" i="12"/>
  <c r="V94" i="12"/>
  <c r="U94" i="12"/>
  <c r="T94" i="12"/>
  <c r="S94" i="12"/>
  <c r="N94" i="12"/>
  <c r="L94" i="12"/>
  <c r="J94" i="12"/>
  <c r="G94" i="12"/>
  <c r="F94" i="12"/>
  <c r="CO92" i="12"/>
  <c r="CR92" i="12" s="1"/>
  <c r="CJ92" i="12"/>
  <c r="CH92" i="12"/>
  <c r="CG92" i="12"/>
  <c r="CE92" i="12"/>
  <c r="CM92" i="12" s="1"/>
  <c r="CD92" i="12"/>
  <c r="CI92" i="12" s="1"/>
  <c r="BX92" i="12"/>
  <c r="BF92" i="12"/>
  <c r="BI92" i="12" s="1"/>
  <c r="AZ92" i="12"/>
  <c r="AY92" i="12"/>
  <c r="BN92" i="12" s="1"/>
  <c r="AX92" i="12"/>
  <c r="AV92" i="12"/>
  <c r="BA92" i="12" s="1"/>
  <c r="AU92" i="12"/>
  <c r="AO92" i="12"/>
  <c r="BG92" i="12" s="1"/>
  <c r="AK92" i="12"/>
  <c r="AA92" i="12"/>
  <c r="Y92" i="12"/>
  <c r="X92" i="12"/>
  <c r="W92" i="12"/>
  <c r="Z92" i="12" s="1"/>
  <c r="AC92" i="12" s="1"/>
  <c r="U92" i="12"/>
  <c r="Q92" i="12"/>
  <c r="P92" i="12"/>
  <c r="AE92" i="12" s="1"/>
  <c r="O92" i="12"/>
  <c r="M92" i="12"/>
  <c r="R92" i="12" s="1"/>
  <c r="AG92" i="12" s="1"/>
  <c r="L92" i="12"/>
  <c r="AF92" i="12" s="1"/>
  <c r="CV91" i="12"/>
  <c r="CT91" i="12"/>
  <c r="CR91" i="12"/>
  <c r="DA91" i="12" s="1"/>
  <c r="CO91" i="12"/>
  <c r="CJ91" i="12"/>
  <c r="CY91" i="12" s="1"/>
  <c r="CH91" i="12"/>
  <c r="CW91" i="12" s="1"/>
  <c r="CG91" i="12"/>
  <c r="CE91" i="12"/>
  <c r="CD91" i="12" s="1"/>
  <c r="BX91" i="12"/>
  <c r="BM91" i="12"/>
  <c r="BK91" i="12"/>
  <c r="BI91" i="12"/>
  <c r="BT91" i="12" s="1"/>
  <c r="BF91" i="12"/>
  <c r="BA91" i="12"/>
  <c r="BP91" i="12" s="1"/>
  <c r="AY91" i="12"/>
  <c r="BN91" i="12" s="1"/>
  <c r="AX91" i="12"/>
  <c r="AV91" i="12"/>
  <c r="AO91" i="12"/>
  <c r="BD91" i="12" s="1"/>
  <c r="BS91" i="12" s="1"/>
  <c r="AH91" i="12"/>
  <c r="AD91" i="12"/>
  <c r="AB91" i="12"/>
  <c r="Z91" i="12"/>
  <c r="X91" i="12"/>
  <c r="W91" i="12"/>
  <c r="R91" i="12"/>
  <c r="AG91" i="12" s="1"/>
  <c r="P91" i="12"/>
  <c r="AE91" i="12" s="1"/>
  <c r="O91" i="12"/>
  <c r="M91" i="12"/>
  <c r="DC90" i="12"/>
  <c r="DA90" i="12"/>
  <c r="CW90" i="12"/>
  <c r="CO90" i="12"/>
  <c r="CR90" i="12" s="1"/>
  <c r="CH90" i="12"/>
  <c r="CG90" i="12"/>
  <c r="CE90" i="12"/>
  <c r="CJ90" i="12" s="1"/>
  <c r="CY90" i="12" s="1"/>
  <c r="CD90" i="12"/>
  <c r="BX90" i="12"/>
  <c r="CM90" i="12" s="1"/>
  <c r="BR90" i="12"/>
  <c r="BI90" i="12"/>
  <c r="BV90" i="12" s="1"/>
  <c r="BH90" i="12"/>
  <c r="BJ90" i="12" s="1"/>
  <c r="BG90" i="12"/>
  <c r="BL90" i="12" s="1"/>
  <c r="BF90" i="12"/>
  <c r="AY90" i="12"/>
  <c r="BN90" i="12" s="1"/>
  <c r="AX90" i="12"/>
  <c r="AV90" i="12"/>
  <c r="AU90" i="12" s="1"/>
  <c r="BO90" i="12" s="1"/>
  <c r="AO90" i="12"/>
  <c r="BM90" i="12" s="1"/>
  <c r="AK90" i="12"/>
  <c r="AI90" i="12"/>
  <c r="AC90" i="12"/>
  <c r="Z90" i="12"/>
  <c r="AH90" i="12" s="1"/>
  <c r="X90" i="12"/>
  <c r="Y90" i="12" s="1"/>
  <c r="AA90" i="12" s="1"/>
  <c r="W90" i="12"/>
  <c r="U90" i="12"/>
  <c r="Q90" i="12"/>
  <c r="P90" i="12"/>
  <c r="AE90" i="12" s="1"/>
  <c r="O90" i="12"/>
  <c r="M90" i="12"/>
  <c r="L90" i="12" s="1"/>
  <c r="AF90" i="12" s="1"/>
  <c r="DC89" i="12"/>
  <c r="DA89" i="12"/>
  <c r="CV89" i="12"/>
  <c r="CT89" i="12"/>
  <c r="CR89" i="12"/>
  <c r="CZ89" i="12" s="1"/>
  <c r="CO89" i="12"/>
  <c r="CJ89" i="12"/>
  <c r="CY89" i="12" s="1"/>
  <c r="CH89" i="12"/>
  <c r="CW89" i="12" s="1"/>
  <c r="CG89" i="12"/>
  <c r="CE89" i="12"/>
  <c r="CD89" i="12" s="1"/>
  <c r="BX89" i="12"/>
  <c r="BG89" i="12"/>
  <c r="BF89" i="12"/>
  <c r="BI89" i="12" s="1"/>
  <c r="AY89" i="12"/>
  <c r="BN89" i="12" s="1"/>
  <c r="AX89" i="12"/>
  <c r="AV89" i="12"/>
  <c r="AO89" i="12"/>
  <c r="Z89" i="12"/>
  <c r="X89" i="12"/>
  <c r="W89" i="12"/>
  <c r="P89" i="12"/>
  <c r="O89" i="12"/>
  <c r="M89" i="12"/>
  <c r="DA88" i="12"/>
  <c r="CR88" i="12"/>
  <c r="DE88" i="12" s="1"/>
  <c r="CQ88" i="12"/>
  <c r="CS88" i="12" s="1"/>
  <c r="CP88" i="12"/>
  <c r="CU88" i="12" s="1"/>
  <c r="CO88" i="12"/>
  <c r="CH88" i="12"/>
  <c r="CW88" i="12" s="1"/>
  <c r="CG88" i="12"/>
  <c r="CE88" i="12"/>
  <c r="CD88" i="12" s="1"/>
  <c r="CX88" i="12" s="1"/>
  <c r="BX88" i="12"/>
  <c r="CV88" i="12" s="1"/>
  <c r="BT88" i="12"/>
  <c r="BR88" i="12"/>
  <c r="BL88" i="12"/>
  <c r="BI88" i="12"/>
  <c r="BQ88" i="12" s="1"/>
  <c r="BG88" i="12"/>
  <c r="BH88" i="12" s="1"/>
  <c r="BJ88" i="12" s="1"/>
  <c r="BF88" i="12"/>
  <c r="BD88" i="12"/>
  <c r="AZ88" i="12"/>
  <c r="AY88" i="12"/>
  <c r="BN88" i="12" s="1"/>
  <c r="AX88" i="12"/>
  <c r="AV88" i="12"/>
  <c r="AU88" i="12" s="1"/>
  <c r="BO88" i="12" s="1"/>
  <c r="AO88" i="12"/>
  <c r="BM88" i="12" s="1"/>
  <c r="X88" i="12"/>
  <c r="W88" i="12"/>
  <c r="U88" i="12"/>
  <c r="R88" i="12"/>
  <c r="P88" i="12"/>
  <c r="O88" i="12"/>
  <c r="M88" i="12"/>
  <c r="L88" i="12"/>
  <c r="CO87" i="12"/>
  <c r="CR87" i="12" s="1"/>
  <c r="CH87" i="12"/>
  <c r="CW87" i="12" s="1"/>
  <c r="CG87" i="12"/>
  <c r="CE87" i="12"/>
  <c r="BX87" i="12"/>
  <c r="CM87" i="12" s="1"/>
  <c r="DB87" i="12" s="1"/>
  <c r="BI87" i="12"/>
  <c r="BG87" i="12"/>
  <c r="BF87" i="12"/>
  <c r="AY87" i="12"/>
  <c r="BN87" i="12" s="1"/>
  <c r="AX87" i="12"/>
  <c r="AV87" i="12"/>
  <c r="AO87" i="12"/>
  <c r="Z87" i="12"/>
  <c r="Y87" i="12"/>
  <c r="AA87" i="12" s="1"/>
  <c r="X87" i="12"/>
  <c r="W87" i="12"/>
  <c r="U87" i="12"/>
  <c r="R87" i="12"/>
  <c r="P87" i="12"/>
  <c r="O87" i="12"/>
  <c r="M87" i="12"/>
  <c r="L87" i="12"/>
  <c r="CR86" i="12"/>
  <c r="CP86" i="12"/>
  <c r="CQ86" i="12" s="1"/>
  <c r="CS86" i="12" s="1"/>
  <c r="CO86" i="12"/>
  <c r="CM86" i="12"/>
  <c r="CH86" i="12"/>
  <c r="CG86" i="12"/>
  <c r="CE86" i="12"/>
  <c r="BX86" i="12"/>
  <c r="CV86" i="12" s="1"/>
  <c r="BF86" i="12"/>
  <c r="BI86" i="12" s="1"/>
  <c r="BD86" i="12"/>
  <c r="BA86" i="12"/>
  <c r="AY86" i="12"/>
  <c r="AX86" i="12"/>
  <c r="AV86" i="12"/>
  <c r="AU86" i="12"/>
  <c r="AO86" i="12"/>
  <c r="BG86" i="12" s="1"/>
  <c r="AM86" i="12"/>
  <c r="AB86" i="12"/>
  <c r="Y86" i="12"/>
  <c r="AA86" i="12" s="1"/>
  <c r="X86" i="12"/>
  <c r="AC86" i="12" s="1"/>
  <c r="W86" i="12"/>
  <c r="Z86" i="12" s="1"/>
  <c r="AE86" i="12" s="1"/>
  <c r="R86" i="12"/>
  <c r="AG86" i="12" s="1"/>
  <c r="P86" i="12"/>
  <c r="O86" i="12"/>
  <c r="M86" i="12"/>
  <c r="U86" i="12" s="1"/>
  <c r="AJ86" i="12" s="1"/>
  <c r="L86" i="12"/>
  <c r="CP85" i="12"/>
  <c r="CO85" i="12"/>
  <c r="CR85" i="12" s="1"/>
  <c r="CM85" i="12"/>
  <c r="CH85" i="12"/>
  <c r="CG85" i="12"/>
  <c r="CE85" i="12"/>
  <c r="CJ85" i="12" s="1"/>
  <c r="CD85" i="12"/>
  <c r="CI85" i="12" s="1"/>
  <c r="BX85" i="12"/>
  <c r="BF85" i="12"/>
  <c r="BI85" i="12" s="1"/>
  <c r="BA85" i="12"/>
  <c r="AY85" i="12"/>
  <c r="BN85" i="12" s="1"/>
  <c r="AX85" i="12"/>
  <c r="AV85" i="12"/>
  <c r="AU85" i="12"/>
  <c r="AO85" i="12"/>
  <c r="BG85" i="12" s="1"/>
  <c r="AI85" i="12"/>
  <c r="Y85" i="12"/>
  <c r="AA85" i="12" s="1"/>
  <c r="X85" i="12"/>
  <c r="W85" i="12"/>
  <c r="Z85" i="12" s="1"/>
  <c r="V85" i="12"/>
  <c r="AL85" i="12" s="1"/>
  <c r="U85" i="12"/>
  <c r="R85" i="12"/>
  <c r="AG85" i="12" s="1"/>
  <c r="P85" i="12"/>
  <c r="O85" i="12"/>
  <c r="M85" i="12"/>
  <c r="L85" i="12" s="1"/>
  <c r="CO84" i="12"/>
  <c r="CR84" i="12" s="1"/>
  <c r="CM84" i="12"/>
  <c r="CN84" i="12" s="1"/>
  <c r="CJ84" i="12"/>
  <c r="CH84" i="12"/>
  <c r="CG84" i="12"/>
  <c r="CE84" i="12"/>
  <c r="CD84" i="12"/>
  <c r="BX84" i="12"/>
  <c r="CP84" i="12" s="1"/>
  <c r="BF84" i="12"/>
  <c r="BI84" i="12" s="1"/>
  <c r="BA84" i="12"/>
  <c r="AY84" i="12"/>
  <c r="AX84" i="12"/>
  <c r="AV84" i="12"/>
  <c r="AU84" i="12"/>
  <c r="AO84" i="12"/>
  <c r="AI84" i="12"/>
  <c r="AD84" i="12"/>
  <c r="Z84" i="12"/>
  <c r="AM84" i="12" s="1"/>
  <c r="X84" i="12"/>
  <c r="AC84" i="12" s="1"/>
  <c r="W84" i="12"/>
  <c r="P84" i="12"/>
  <c r="AE84" i="12" s="1"/>
  <c r="O84" i="12"/>
  <c r="M84" i="12"/>
  <c r="CQ83" i="12"/>
  <c r="CS83" i="12" s="1"/>
  <c r="CO83" i="12"/>
  <c r="CR83" i="12" s="1"/>
  <c r="CJ83" i="12"/>
  <c r="CH83" i="12"/>
  <c r="CG83" i="12"/>
  <c r="CE83" i="12"/>
  <c r="CD83" i="12"/>
  <c r="BX83" i="12"/>
  <c r="CP83" i="12" s="1"/>
  <c r="BR83" i="12"/>
  <c r="BP83" i="12"/>
  <c r="BF83" i="12"/>
  <c r="BI83" i="12" s="1"/>
  <c r="BD83" i="12"/>
  <c r="BS83" i="12" s="1"/>
  <c r="BA83" i="12"/>
  <c r="AY83" i="12"/>
  <c r="AX83" i="12"/>
  <c r="AV83" i="12"/>
  <c r="AO83" i="12"/>
  <c r="AM83" i="12"/>
  <c r="AI83" i="12"/>
  <c r="AD83" i="12"/>
  <c r="X83" i="12"/>
  <c r="Y83" i="12" s="1"/>
  <c r="AA83" i="12" s="1"/>
  <c r="W83" i="12"/>
  <c r="Z83" i="12" s="1"/>
  <c r="AE83" i="12" s="1"/>
  <c r="P83" i="12"/>
  <c r="O83" i="12"/>
  <c r="M83" i="12"/>
  <c r="L83" i="12" s="1"/>
  <c r="CY82" i="12"/>
  <c r="CR82" i="12"/>
  <c r="DE82" i="12" s="1"/>
  <c r="CQ82" i="12"/>
  <c r="CS82" i="12" s="1"/>
  <c r="CP82" i="12"/>
  <c r="CU82" i="12" s="1"/>
  <c r="CO82" i="12"/>
  <c r="CJ82" i="12"/>
  <c r="CH82" i="12"/>
  <c r="CW82" i="12" s="1"/>
  <c r="CG82" i="12"/>
  <c r="CE82" i="12"/>
  <c r="CM82" i="12" s="1"/>
  <c r="CD82" i="12"/>
  <c r="CX82" i="12" s="1"/>
  <c r="BX82" i="12"/>
  <c r="CV82" i="12" s="1"/>
  <c r="BF82" i="12"/>
  <c r="BI82" i="12" s="1"/>
  <c r="BA82" i="12"/>
  <c r="AY82" i="12"/>
  <c r="AX82" i="12"/>
  <c r="AV82" i="12"/>
  <c r="AO82" i="12"/>
  <c r="BG82" i="12" s="1"/>
  <c r="X82" i="12"/>
  <c r="Y82" i="12" s="1"/>
  <c r="AA82" i="12" s="1"/>
  <c r="W82" i="12"/>
  <c r="Z82" i="12" s="1"/>
  <c r="U82" i="12"/>
  <c r="P82" i="12"/>
  <c r="O82" i="12"/>
  <c r="M82" i="12"/>
  <c r="R82" i="12" s="1"/>
  <c r="CO81" i="12"/>
  <c r="CR81" i="12" s="1"/>
  <c r="CJ81" i="12"/>
  <c r="CY81" i="12" s="1"/>
  <c r="CH81" i="12"/>
  <c r="CG81" i="12"/>
  <c r="CE81" i="12"/>
  <c r="BX81" i="12"/>
  <c r="CM81" i="12" s="1"/>
  <c r="BI81" i="12"/>
  <c r="BV81" i="12" s="1"/>
  <c r="BG81" i="12"/>
  <c r="BL81" i="12" s="1"/>
  <c r="BF81" i="12"/>
  <c r="AY81" i="12"/>
  <c r="BN81" i="12" s="1"/>
  <c r="AX81" i="12"/>
  <c r="AV81" i="12"/>
  <c r="AU81" i="12" s="1"/>
  <c r="AO81" i="12"/>
  <c r="BM81" i="12" s="1"/>
  <c r="Z81" i="12"/>
  <c r="AM81" i="12" s="1"/>
  <c r="X81" i="12"/>
  <c r="Y81" i="12" s="1"/>
  <c r="AA81" i="12" s="1"/>
  <c r="W81" i="12"/>
  <c r="U81" i="12"/>
  <c r="P81" i="12"/>
  <c r="AE81" i="12" s="1"/>
  <c r="O81" i="12"/>
  <c r="M81" i="12"/>
  <c r="L81" i="12" s="1"/>
  <c r="CO80" i="12"/>
  <c r="CR80" i="12" s="1"/>
  <c r="CJ80" i="12"/>
  <c r="CH80" i="12"/>
  <c r="CG80" i="12"/>
  <c r="CE80" i="12"/>
  <c r="BX80" i="12"/>
  <c r="CP80" i="12" s="1"/>
  <c r="BF80" i="12"/>
  <c r="BI80" i="12" s="1"/>
  <c r="BD80" i="12"/>
  <c r="AY80" i="12"/>
  <c r="AX80" i="12"/>
  <c r="AV80" i="12"/>
  <c r="BA80" i="12" s="1"/>
  <c r="AO80" i="12"/>
  <c r="BG80" i="12" s="1"/>
  <c r="X80" i="12"/>
  <c r="W80" i="12"/>
  <c r="Z80" i="12" s="1"/>
  <c r="P80" i="12"/>
  <c r="O80" i="12"/>
  <c r="M80" i="12"/>
  <c r="U80" i="12" s="1"/>
  <c r="L80" i="12"/>
  <c r="Q80" i="12" s="1"/>
  <c r="CR79" i="12"/>
  <c r="DE79" i="12" s="1"/>
  <c r="CP79" i="12"/>
  <c r="CU79" i="12" s="1"/>
  <c r="CO79" i="12"/>
  <c r="CH79" i="12"/>
  <c r="CW79" i="12" s="1"/>
  <c r="CG79" i="12"/>
  <c r="CE79" i="12"/>
  <c r="CD79" i="12" s="1"/>
  <c r="BX79" i="12"/>
  <c r="CV79" i="12" s="1"/>
  <c r="BI79" i="12"/>
  <c r="BV79" i="12" s="1"/>
  <c r="BG79" i="12"/>
  <c r="BH79" i="12" s="1"/>
  <c r="BJ79" i="12" s="1"/>
  <c r="BF79" i="12"/>
  <c r="BD79" i="12"/>
  <c r="BA79" i="12"/>
  <c r="BP79" i="12" s="1"/>
  <c r="AY79" i="12"/>
  <c r="BN79" i="12" s="1"/>
  <c r="AX79" i="12"/>
  <c r="AV79" i="12"/>
  <c r="AU79" i="12" s="1"/>
  <c r="AO79" i="12"/>
  <c r="BM79" i="12" s="1"/>
  <c r="X79" i="12"/>
  <c r="W79" i="12"/>
  <c r="Z79" i="12" s="1"/>
  <c r="U79" i="12"/>
  <c r="V79" i="12" s="1"/>
  <c r="AL79" i="12" s="1"/>
  <c r="R79" i="12"/>
  <c r="AG79" i="12" s="1"/>
  <c r="P79" i="12"/>
  <c r="O79" i="12"/>
  <c r="M79" i="12"/>
  <c r="L79" i="12"/>
  <c r="Q79" i="12" s="1"/>
  <c r="CO78" i="12"/>
  <c r="CR78" i="12" s="1"/>
  <c r="CM78" i="12"/>
  <c r="CH78" i="12"/>
  <c r="CG78" i="12"/>
  <c r="CE78" i="12"/>
  <c r="CJ78" i="12" s="1"/>
  <c r="CY78" i="12" s="1"/>
  <c r="BX78" i="12"/>
  <c r="CP78" i="12" s="1"/>
  <c r="BV78" i="12"/>
  <c r="BG78" i="12"/>
  <c r="BL78" i="12" s="1"/>
  <c r="BF78" i="12"/>
  <c r="BI78" i="12" s="1"/>
  <c r="AY78" i="12"/>
  <c r="AX78" i="12"/>
  <c r="AV78" i="12"/>
  <c r="BD78" i="12" s="1"/>
  <c r="AU78" i="12"/>
  <c r="AO78" i="12"/>
  <c r="BM78" i="12" s="1"/>
  <c r="AG78" i="12"/>
  <c r="Z78" i="12"/>
  <c r="AM78" i="12" s="1"/>
  <c r="Y78" i="12"/>
  <c r="AA78" i="12" s="1"/>
  <c r="X78" i="12"/>
  <c r="W78" i="12"/>
  <c r="U78" i="12"/>
  <c r="V78" i="12" s="1"/>
  <c r="AL78" i="12" s="1"/>
  <c r="R78" i="12"/>
  <c r="P78" i="12"/>
  <c r="AE78" i="12" s="1"/>
  <c r="O78" i="12"/>
  <c r="M78" i="12"/>
  <c r="L78" i="12"/>
  <c r="AF78" i="12" s="1"/>
  <c r="CR77" i="12"/>
  <c r="CP77" i="12"/>
  <c r="CQ77" i="12" s="1"/>
  <c r="CS77" i="12" s="1"/>
  <c r="CO77" i="12"/>
  <c r="CM77" i="12"/>
  <c r="CH77" i="12"/>
  <c r="CG77" i="12"/>
  <c r="CE77" i="12"/>
  <c r="CD77" i="12" s="1"/>
  <c r="BX77" i="12"/>
  <c r="BS77" i="12"/>
  <c r="BK77" i="12"/>
  <c r="BF77" i="12"/>
  <c r="BI77" i="12" s="1"/>
  <c r="BD77" i="12"/>
  <c r="BA77" i="12"/>
  <c r="AY77" i="12"/>
  <c r="AX77" i="12"/>
  <c r="AV77" i="12"/>
  <c r="AU77" i="12"/>
  <c r="AZ77" i="12" s="1"/>
  <c r="AO77" i="12"/>
  <c r="BG77" i="12" s="1"/>
  <c r="X77" i="12"/>
  <c r="W77" i="12"/>
  <c r="Z77" i="12" s="1"/>
  <c r="V77" i="12"/>
  <c r="AL77" i="12" s="1"/>
  <c r="R77" i="12"/>
  <c r="P77" i="12"/>
  <c r="O77" i="12"/>
  <c r="M77" i="12"/>
  <c r="U77" i="12" s="1"/>
  <c r="AJ77" i="12" s="1"/>
  <c r="L77" i="12"/>
  <c r="CP76" i="12"/>
  <c r="CO76" i="12"/>
  <c r="CR76" i="12" s="1"/>
  <c r="CH76" i="12"/>
  <c r="CG76" i="12"/>
  <c r="CE76" i="12"/>
  <c r="CD76" i="12" s="1"/>
  <c r="BX76" i="12"/>
  <c r="BI76" i="12"/>
  <c r="BF76" i="12"/>
  <c r="BA76" i="12"/>
  <c r="BP76" i="12" s="1"/>
  <c r="AY76" i="12"/>
  <c r="AX76" i="12"/>
  <c r="AV76" i="12"/>
  <c r="AU76" i="12"/>
  <c r="AO76" i="12"/>
  <c r="BG76" i="12" s="1"/>
  <c r="BL76" i="12" s="1"/>
  <c r="AA76" i="12"/>
  <c r="Y76" i="12"/>
  <c r="X76" i="12"/>
  <c r="W76" i="12"/>
  <c r="Z76" i="12" s="1"/>
  <c r="AJ76" i="12" s="1"/>
  <c r="V76" i="12"/>
  <c r="R76" i="12"/>
  <c r="Q76" i="12"/>
  <c r="P76" i="12"/>
  <c r="O76" i="12"/>
  <c r="M76" i="12"/>
  <c r="U76" i="12" s="1"/>
  <c r="L76" i="12"/>
  <c r="AF76" i="12" s="1"/>
  <c r="CP75" i="12"/>
  <c r="CO75" i="12"/>
  <c r="CR75" i="12" s="1"/>
  <c r="DE75" i="12" s="1"/>
  <c r="CM75" i="12"/>
  <c r="CN75" i="12" s="1"/>
  <c r="CJ75" i="12"/>
  <c r="CH75" i="12"/>
  <c r="CG75" i="12"/>
  <c r="CE75" i="12"/>
  <c r="CD75" i="12"/>
  <c r="BX75" i="12"/>
  <c r="BF75" i="12"/>
  <c r="BI75" i="12" s="1"/>
  <c r="BA75" i="12"/>
  <c r="BP75" i="12" s="1"/>
  <c r="AY75" i="12"/>
  <c r="AX75" i="12"/>
  <c r="AV75" i="12"/>
  <c r="AU75" i="12"/>
  <c r="AO75" i="12"/>
  <c r="Y75" i="12"/>
  <c r="AA75" i="12" s="1"/>
  <c r="X75" i="12"/>
  <c r="W75" i="12"/>
  <c r="Z75" i="12" s="1"/>
  <c r="AI75" i="12" s="1"/>
  <c r="P75" i="12"/>
  <c r="O75" i="12"/>
  <c r="M75" i="12"/>
  <c r="R75" i="12" s="1"/>
  <c r="AG75" i="12" s="1"/>
  <c r="CQ74" i="12"/>
  <c r="CS74" i="12" s="1"/>
  <c r="CP74" i="12"/>
  <c r="CO74" i="12"/>
  <c r="CR74" i="12" s="1"/>
  <c r="CH74" i="12"/>
  <c r="CG74" i="12"/>
  <c r="CE74" i="12"/>
  <c r="CM74" i="12" s="1"/>
  <c r="BX74" i="12"/>
  <c r="BI74" i="12"/>
  <c r="BV74" i="12" s="1"/>
  <c r="BH74" i="12"/>
  <c r="BJ74" i="12" s="1"/>
  <c r="BG74" i="12"/>
  <c r="BL74" i="12" s="1"/>
  <c r="BF74" i="12"/>
  <c r="BA74" i="12"/>
  <c r="AY74" i="12"/>
  <c r="BN74" i="12" s="1"/>
  <c r="AX74" i="12"/>
  <c r="AV74" i="12"/>
  <c r="AU74" i="12" s="1"/>
  <c r="AO74" i="12"/>
  <c r="BM74" i="12" s="1"/>
  <c r="X74" i="12"/>
  <c r="W74" i="12"/>
  <c r="Y74" i="12" s="1"/>
  <c r="AA74" i="12" s="1"/>
  <c r="R74" i="12"/>
  <c r="Q74" i="12"/>
  <c r="P74" i="12"/>
  <c r="O74" i="12"/>
  <c r="M74" i="12"/>
  <c r="U74" i="12" s="1"/>
  <c r="L74" i="12"/>
  <c r="CP73" i="12"/>
  <c r="CQ73" i="12" s="1"/>
  <c r="CS73" i="12" s="1"/>
  <c r="CO73" i="12"/>
  <c r="CR73" i="12" s="1"/>
  <c r="CM73" i="12"/>
  <c r="CN73" i="12" s="1"/>
  <c r="CJ73" i="12"/>
  <c r="CH73" i="12"/>
  <c r="CG73" i="12"/>
  <c r="CE73" i="12"/>
  <c r="CD73" i="12"/>
  <c r="BX73" i="12"/>
  <c r="CV73" i="12" s="1"/>
  <c r="BF73" i="12"/>
  <c r="BI73" i="12" s="1"/>
  <c r="BA73" i="12"/>
  <c r="AY73" i="12"/>
  <c r="AX73" i="12"/>
  <c r="AV73" i="12"/>
  <c r="AU73" i="12"/>
  <c r="AZ73" i="12" s="1"/>
  <c r="AO73" i="12"/>
  <c r="BG73" i="12" s="1"/>
  <c r="Y73" i="12"/>
  <c r="AA73" i="12" s="1"/>
  <c r="X73" i="12"/>
  <c r="AC73" i="12" s="1"/>
  <c r="W73" i="12"/>
  <c r="Z73" i="12" s="1"/>
  <c r="P73" i="12"/>
  <c r="O73" i="12"/>
  <c r="M73" i="12"/>
  <c r="U73" i="12" s="1"/>
  <c r="CR72" i="12"/>
  <c r="DE72" i="12" s="1"/>
  <c r="CQ72" i="12"/>
  <c r="CS72" i="12" s="1"/>
  <c r="CP72" i="12"/>
  <c r="CO72" i="12"/>
  <c r="CM72" i="12"/>
  <c r="CN72" i="12" s="1"/>
  <c r="DD72" i="12" s="1"/>
  <c r="CJ72" i="12"/>
  <c r="CH72" i="12"/>
  <c r="CW72" i="12" s="1"/>
  <c r="CG72" i="12"/>
  <c r="CE72" i="12"/>
  <c r="CD72" i="12" s="1"/>
  <c r="BX72" i="12"/>
  <c r="CV72" i="12" s="1"/>
  <c r="BF72" i="12"/>
  <c r="BI72" i="12" s="1"/>
  <c r="BA72" i="12"/>
  <c r="AZ72" i="12"/>
  <c r="AY72" i="12"/>
  <c r="AX72" i="12"/>
  <c r="AV72" i="12"/>
  <c r="AU72" i="12"/>
  <c r="AO72" i="12"/>
  <c r="BG72" i="12" s="1"/>
  <c r="Y72" i="12"/>
  <c r="AA72" i="12" s="1"/>
  <c r="X72" i="12"/>
  <c r="W72" i="12"/>
  <c r="Z72" i="12" s="1"/>
  <c r="U72" i="12"/>
  <c r="P72" i="12"/>
  <c r="O72" i="12"/>
  <c r="M72" i="12"/>
  <c r="L72" i="12" s="1"/>
  <c r="CO71" i="12"/>
  <c r="CR71" i="12" s="1"/>
  <c r="CJ71" i="12"/>
  <c r="CH71" i="12"/>
  <c r="CG71" i="12"/>
  <c r="CE71" i="12"/>
  <c r="CD71" i="12"/>
  <c r="CI71" i="12" s="1"/>
  <c r="BX71" i="12"/>
  <c r="CP71" i="12" s="1"/>
  <c r="BH71" i="12"/>
  <c r="BJ71" i="12" s="1"/>
  <c r="BG71" i="12"/>
  <c r="BF71" i="12"/>
  <c r="BI71" i="12" s="1"/>
  <c r="AY71" i="12"/>
  <c r="AX71" i="12"/>
  <c r="AV71" i="12"/>
  <c r="BA71" i="12" s="1"/>
  <c r="AO71" i="12"/>
  <c r="AI71" i="12"/>
  <c r="AA71" i="12"/>
  <c r="Z71" i="12"/>
  <c r="AM71" i="12" s="1"/>
  <c r="Y71" i="12"/>
  <c r="X71" i="12"/>
  <c r="W71" i="12"/>
  <c r="V71" i="12"/>
  <c r="AL71" i="12" s="1"/>
  <c r="U71" i="12"/>
  <c r="AJ71" i="12" s="1"/>
  <c r="Q71" i="12"/>
  <c r="P71" i="12"/>
  <c r="AE71" i="12" s="1"/>
  <c r="O71" i="12"/>
  <c r="M71" i="12"/>
  <c r="R71" i="12" s="1"/>
  <c r="AG71" i="12" s="1"/>
  <c r="L71" i="12"/>
  <c r="AF71" i="12" s="1"/>
  <c r="CO70" i="12"/>
  <c r="CR70" i="12" s="1"/>
  <c r="CJ70" i="12"/>
  <c r="CH70" i="12"/>
  <c r="CG70" i="12"/>
  <c r="CE70" i="12"/>
  <c r="CD70" i="12"/>
  <c r="BX70" i="12"/>
  <c r="CP70" i="12" s="1"/>
  <c r="BF70" i="12"/>
  <c r="BI70" i="12" s="1"/>
  <c r="AY70" i="12"/>
  <c r="BN70" i="12" s="1"/>
  <c r="AX70" i="12"/>
  <c r="AV70" i="12"/>
  <c r="AU70" i="12" s="1"/>
  <c r="AO70" i="12"/>
  <c r="BG70" i="12" s="1"/>
  <c r="X70" i="12"/>
  <c r="W70" i="12"/>
  <c r="Z70" i="12" s="1"/>
  <c r="P70" i="12"/>
  <c r="O70" i="12"/>
  <c r="M70" i="12"/>
  <c r="U70" i="12" s="1"/>
  <c r="CQ69" i="12"/>
  <c r="CS69" i="12" s="1"/>
  <c r="CP69" i="12"/>
  <c r="CU69" i="12" s="1"/>
  <c r="CO69" i="12"/>
  <c r="CR69" i="12" s="1"/>
  <c r="CH69" i="12"/>
  <c r="CG69" i="12"/>
  <c r="CE69" i="12"/>
  <c r="CM69" i="12" s="1"/>
  <c r="BX69" i="12"/>
  <c r="CV69" i="12" s="1"/>
  <c r="BR69" i="12"/>
  <c r="BI69" i="12"/>
  <c r="BV69" i="12" s="1"/>
  <c r="BF69" i="12"/>
  <c r="AY69" i="12"/>
  <c r="BN69" i="12" s="1"/>
  <c r="AX69" i="12"/>
  <c r="AV69" i="12"/>
  <c r="BA69" i="12" s="1"/>
  <c r="BP69" i="12" s="1"/>
  <c r="AO69" i="12"/>
  <c r="BG69" i="12" s="1"/>
  <c r="AK69" i="12"/>
  <c r="AC69" i="12"/>
  <c r="X69" i="12"/>
  <c r="Y69" i="12" s="1"/>
  <c r="AA69" i="12" s="1"/>
  <c r="W69" i="12"/>
  <c r="Z69" i="12" s="1"/>
  <c r="U69" i="12"/>
  <c r="R69" i="12"/>
  <c r="AG69" i="12" s="1"/>
  <c r="P69" i="12"/>
  <c r="O69" i="12"/>
  <c r="M69" i="12"/>
  <c r="L69" i="12" s="1"/>
  <c r="CO68" i="12"/>
  <c r="CR68" i="12" s="1"/>
  <c r="CH68" i="12"/>
  <c r="CW68" i="12" s="1"/>
  <c r="CG68" i="12"/>
  <c r="CE68" i="12"/>
  <c r="BX68" i="12"/>
  <c r="BG68" i="12"/>
  <c r="BF68" i="12"/>
  <c r="BI68" i="12" s="1"/>
  <c r="AY68" i="12"/>
  <c r="AX68" i="12"/>
  <c r="AV68" i="12"/>
  <c r="AO68" i="12"/>
  <c r="AH68" i="12"/>
  <c r="Z68" i="12"/>
  <c r="Y68" i="12"/>
  <c r="AA68" i="12" s="1"/>
  <c r="X68" i="12"/>
  <c r="W68" i="12"/>
  <c r="U68" i="12"/>
  <c r="V68" i="12" s="1"/>
  <c r="AL68" i="12" s="1"/>
  <c r="R68" i="12"/>
  <c r="P68" i="12"/>
  <c r="AE68" i="12" s="1"/>
  <c r="O68" i="12"/>
  <c r="M68" i="12"/>
  <c r="L68" i="12"/>
  <c r="Q68" i="12" s="1"/>
  <c r="DA67" i="12"/>
  <c r="CR67" i="12"/>
  <c r="DE67" i="12" s="1"/>
  <c r="CO67" i="12"/>
  <c r="CH67" i="12"/>
  <c r="CW67" i="12" s="1"/>
  <c r="CG67" i="12"/>
  <c r="CE67" i="12"/>
  <c r="CJ67" i="12" s="1"/>
  <c r="CY67" i="12" s="1"/>
  <c r="BX67" i="12"/>
  <c r="CP67" i="12" s="1"/>
  <c r="BS67" i="12"/>
  <c r="BL67" i="12"/>
  <c r="BK67" i="12"/>
  <c r="BG67" i="12"/>
  <c r="BH67" i="12" s="1"/>
  <c r="BJ67" i="12" s="1"/>
  <c r="BF67" i="12"/>
  <c r="BI67" i="12" s="1"/>
  <c r="BD67" i="12"/>
  <c r="BA67" i="12"/>
  <c r="AY67" i="12"/>
  <c r="AX67" i="12"/>
  <c r="AV67" i="12"/>
  <c r="AU67" i="12" s="1"/>
  <c r="AO67" i="12"/>
  <c r="BM67" i="12" s="1"/>
  <c r="X67" i="12"/>
  <c r="W67" i="12"/>
  <c r="P67" i="12"/>
  <c r="O67" i="12"/>
  <c r="M67" i="12"/>
  <c r="R67" i="12" s="1"/>
  <c r="L67" i="12"/>
  <c r="CW66" i="12"/>
  <c r="CP66" i="12"/>
  <c r="CO66" i="12"/>
  <c r="CR66" i="12" s="1"/>
  <c r="CH66" i="12"/>
  <c r="CG66" i="12"/>
  <c r="CE66" i="12"/>
  <c r="CD66" i="12"/>
  <c r="CI66" i="12" s="1"/>
  <c r="BX66" i="12"/>
  <c r="BT66" i="12"/>
  <c r="BI66" i="12"/>
  <c r="BQ66" i="12" s="1"/>
  <c r="BF66" i="12"/>
  <c r="BD66" i="12"/>
  <c r="BA66" i="12"/>
  <c r="BP66" i="12" s="1"/>
  <c r="AY66" i="12"/>
  <c r="AX66" i="12"/>
  <c r="AV66" i="12"/>
  <c r="AO66" i="12"/>
  <c r="AU66" i="12" s="1"/>
  <c r="AM66" i="12"/>
  <c r="AI66" i="12"/>
  <c r="X66" i="12"/>
  <c r="W66" i="12"/>
  <c r="Z66" i="12" s="1"/>
  <c r="P66" i="12"/>
  <c r="O66" i="12"/>
  <c r="M66" i="12"/>
  <c r="U66" i="12" s="1"/>
  <c r="AJ66" i="12" s="1"/>
  <c r="DC65" i="12"/>
  <c r="CW65" i="12"/>
  <c r="CR65" i="12"/>
  <c r="DA65" i="12" s="1"/>
  <c r="CO65" i="12"/>
  <c r="CJ65" i="12"/>
  <c r="CY65" i="12" s="1"/>
  <c r="CH65" i="12"/>
  <c r="CG65" i="12"/>
  <c r="CE65" i="12"/>
  <c r="BX65" i="12"/>
  <c r="CV65" i="12" s="1"/>
  <c r="BG65" i="12"/>
  <c r="BH65" i="12" s="1"/>
  <c r="BJ65" i="12" s="1"/>
  <c r="BF65" i="12"/>
  <c r="BI65" i="12" s="1"/>
  <c r="AY65" i="12"/>
  <c r="AX65" i="12"/>
  <c r="AV65" i="12"/>
  <c r="AU65" i="12" s="1"/>
  <c r="AO65" i="12"/>
  <c r="Z65" i="12"/>
  <c r="AK65" i="12" s="1"/>
  <c r="X65" i="12"/>
  <c r="AC65" i="12" s="1"/>
  <c r="W65" i="12"/>
  <c r="Y65" i="12" s="1"/>
  <c r="AA65" i="12" s="1"/>
  <c r="P65" i="12"/>
  <c r="AE65" i="12" s="1"/>
  <c r="O65" i="12"/>
  <c r="M65" i="12"/>
  <c r="U65" i="12" s="1"/>
  <c r="L65" i="12"/>
  <c r="Q65" i="12" s="1"/>
  <c r="CP64" i="12"/>
  <c r="CO64" i="12"/>
  <c r="CR64" i="12" s="1"/>
  <c r="CH64" i="12"/>
  <c r="CG64" i="12"/>
  <c r="CE64" i="12"/>
  <c r="CJ64" i="12" s="1"/>
  <c r="CY64" i="12" s="1"/>
  <c r="BX64" i="12"/>
  <c r="BL64" i="12"/>
  <c r="BI64" i="12"/>
  <c r="BV64" i="12" s="1"/>
  <c r="BH64" i="12"/>
  <c r="BJ64" i="12" s="1"/>
  <c r="BG64" i="12"/>
  <c r="BF64" i="12"/>
  <c r="BD64" i="12"/>
  <c r="BE64" i="12" s="1"/>
  <c r="BU64" i="12" s="1"/>
  <c r="BA64" i="12"/>
  <c r="BP64" i="12" s="1"/>
  <c r="AY64" i="12"/>
  <c r="BN64" i="12" s="1"/>
  <c r="AX64" i="12"/>
  <c r="AV64" i="12"/>
  <c r="AU64" i="12" s="1"/>
  <c r="AO64" i="12"/>
  <c r="BM64" i="12" s="1"/>
  <c r="X64" i="12"/>
  <c r="W64" i="12"/>
  <c r="Z64" i="12" s="1"/>
  <c r="U64" i="12"/>
  <c r="R64" i="12"/>
  <c r="P64" i="12"/>
  <c r="O64" i="12"/>
  <c r="M64" i="12"/>
  <c r="L64" i="12"/>
  <c r="CP63" i="12"/>
  <c r="CQ63" i="12" s="1"/>
  <c r="CS63" i="12" s="1"/>
  <c r="CO63" i="12"/>
  <c r="CR63" i="12" s="1"/>
  <c r="CH63" i="12"/>
  <c r="CG63" i="12"/>
  <c r="CE63" i="12"/>
  <c r="CD63" i="12" s="1"/>
  <c r="BX63" i="12"/>
  <c r="BI63" i="12"/>
  <c r="BT63" i="12" s="1"/>
  <c r="BF63" i="12"/>
  <c r="BA63" i="12"/>
  <c r="AY63" i="12"/>
  <c r="BN63" i="12" s="1"/>
  <c r="AX63" i="12"/>
  <c r="AV63" i="12"/>
  <c r="AU63" i="12"/>
  <c r="AZ63" i="12" s="1"/>
  <c r="AO63" i="12"/>
  <c r="BD63" i="12" s="1"/>
  <c r="Y63" i="12"/>
  <c r="AA63" i="12" s="1"/>
  <c r="X63" i="12"/>
  <c r="W63" i="12"/>
  <c r="Z63" i="12" s="1"/>
  <c r="R63" i="12"/>
  <c r="P63" i="12"/>
  <c r="O63" i="12"/>
  <c r="M63" i="12"/>
  <c r="L63" i="12" s="1"/>
  <c r="DC62" i="12"/>
  <c r="CU62" i="12"/>
  <c r="CR62" i="12"/>
  <c r="DE62" i="12" s="1"/>
  <c r="CQ62" i="12"/>
  <c r="CS62" i="12" s="1"/>
  <c r="CP62" i="12"/>
  <c r="CO62" i="12"/>
  <c r="CM62" i="12"/>
  <c r="CN62" i="12" s="1"/>
  <c r="DD62" i="12" s="1"/>
  <c r="CJ62" i="12"/>
  <c r="CY62" i="12" s="1"/>
  <c r="CH62" i="12"/>
  <c r="CW62" i="12" s="1"/>
  <c r="CG62" i="12"/>
  <c r="CE62" i="12"/>
  <c r="CD62" i="12"/>
  <c r="CX62" i="12" s="1"/>
  <c r="BX62" i="12"/>
  <c r="CV62" i="12" s="1"/>
  <c r="BF62" i="12"/>
  <c r="BI62" i="12" s="1"/>
  <c r="BA62" i="12"/>
  <c r="AY62" i="12"/>
  <c r="AX62" i="12"/>
  <c r="AV62" i="12"/>
  <c r="AU62" i="12"/>
  <c r="AO62" i="12"/>
  <c r="BG62" i="12" s="1"/>
  <c r="Y62" i="12"/>
  <c r="AA62" i="12" s="1"/>
  <c r="X62" i="12"/>
  <c r="W62" i="12"/>
  <c r="Z62" i="12" s="1"/>
  <c r="U62" i="12"/>
  <c r="P62" i="12"/>
  <c r="O62" i="12"/>
  <c r="M62" i="12"/>
  <c r="R62" i="12" s="1"/>
  <c r="CR61" i="12"/>
  <c r="DC61" i="12" s="1"/>
  <c r="CO61" i="12"/>
  <c r="CJ61" i="12"/>
  <c r="CY61" i="12" s="1"/>
  <c r="CH61" i="12"/>
  <c r="CW61" i="12" s="1"/>
  <c r="CG61" i="12"/>
  <c r="CE61" i="12"/>
  <c r="CD61" i="12"/>
  <c r="CI61" i="12" s="1"/>
  <c r="BX61" i="12"/>
  <c r="CM61" i="12" s="1"/>
  <c r="BH61" i="12"/>
  <c r="BJ61" i="12" s="1"/>
  <c r="BG61" i="12"/>
  <c r="BF61" i="12"/>
  <c r="BI61" i="12" s="1"/>
  <c r="BA61" i="12"/>
  <c r="AY61" i="12"/>
  <c r="AX61" i="12"/>
  <c r="AV61" i="12"/>
  <c r="AU61" i="12" s="1"/>
  <c r="AO61" i="12"/>
  <c r="AI61" i="12"/>
  <c r="AD61" i="12"/>
  <c r="Z61" i="12"/>
  <c r="AM61" i="12" s="1"/>
  <c r="X61" i="12"/>
  <c r="Y61" i="12" s="1"/>
  <c r="AA61" i="12" s="1"/>
  <c r="W61" i="12"/>
  <c r="U61" i="12"/>
  <c r="AJ61" i="12" s="1"/>
  <c r="P61" i="12"/>
  <c r="AE61" i="12" s="1"/>
  <c r="O61" i="12"/>
  <c r="M61" i="12"/>
  <c r="L61" i="12" s="1"/>
  <c r="CO60" i="12"/>
  <c r="CR60" i="12" s="1"/>
  <c r="CJ60" i="12"/>
  <c r="CY60" i="12" s="1"/>
  <c r="CH60" i="12"/>
  <c r="CG60" i="12"/>
  <c r="CE60" i="12"/>
  <c r="CD60" i="12"/>
  <c r="BX60" i="12"/>
  <c r="CP60" i="12" s="1"/>
  <c r="BF60" i="12"/>
  <c r="BI60" i="12" s="1"/>
  <c r="AY60" i="12"/>
  <c r="AX60" i="12"/>
  <c r="AV60" i="12"/>
  <c r="BA60" i="12" s="1"/>
  <c r="AO60" i="12"/>
  <c r="BG60" i="12" s="1"/>
  <c r="X60" i="12"/>
  <c r="W60" i="12"/>
  <c r="Z60" i="12" s="1"/>
  <c r="P60" i="12"/>
  <c r="O60" i="12"/>
  <c r="M60" i="12"/>
  <c r="U60" i="12" s="1"/>
  <c r="CQ59" i="12"/>
  <c r="CS59" i="12" s="1"/>
  <c r="CP59" i="12"/>
  <c r="CU59" i="12" s="1"/>
  <c r="CO59" i="12"/>
  <c r="CR59" i="12" s="1"/>
  <c r="CJ59" i="12"/>
  <c r="CH59" i="12"/>
  <c r="CW59" i="12" s="1"/>
  <c r="CG59" i="12"/>
  <c r="CE59" i="12"/>
  <c r="CD59" i="12" s="1"/>
  <c r="BX59" i="12"/>
  <c r="CV59" i="12" s="1"/>
  <c r="BR59" i="12"/>
  <c r="BI59" i="12"/>
  <c r="BV59" i="12" s="1"/>
  <c r="BF59" i="12"/>
  <c r="AY59" i="12"/>
  <c r="BN59" i="12" s="1"/>
  <c r="AX59" i="12"/>
  <c r="AV59" i="12"/>
  <c r="AO59" i="12"/>
  <c r="BM59" i="12" s="1"/>
  <c r="X59" i="12"/>
  <c r="W59" i="12"/>
  <c r="Z59" i="12" s="1"/>
  <c r="P59" i="12"/>
  <c r="O59" i="12"/>
  <c r="M59" i="12"/>
  <c r="CY58" i="12"/>
  <c r="CO58" i="12"/>
  <c r="CR58" i="12" s="1"/>
  <c r="CH58" i="12"/>
  <c r="CG58" i="12"/>
  <c r="CE58" i="12"/>
  <c r="CJ58" i="12" s="1"/>
  <c r="BX58" i="12"/>
  <c r="CP58" i="12" s="1"/>
  <c r="CU58" i="12" s="1"/>
  <c r="BR58" i="12"/>
  <c r="BG58" i="12"/>
  <c r="BL58" i="12" s="1"/>
  <c r="BF58" i="12"/>
  <c r="BI58" i="12" s="1"/>
  <c r="AY58" i="12"/>
  <c r="AX58" i="12"/>
  <c r="AV58" i="12"/>
  <c r="BD58" i="12" s="1"/>
  <c r="AO58" i="12"/>
  <c r="BM58" i="12" s="1"/>
  <c r="AK58" i="12"/>
  <c r="AC58" i="12"/>
  <c r="Z58" i="12"/>
  <c r="Y58" i="12"/>
  <c r="AA58" i="12" s="1"/>
  <c r="X58" i="12"/>
  <c r="W58" i="12"/>
  <c r="U58" i="12"/>
  <c r="R58" i="12"/>
  <c r="P58" i="12"/>
  <c r="AE58" i="12" s="1"/>
  <c r="O58" i="12"/>
  <c r="M58" i="12"/>
  <c r="L58" i="12"/>
  <c r="DA57" i="12"/>
  <c r="CV57" i="12"/>
  <c r="CR57" i="12"/>
  <c r="DE57" i="12" s="1"/>
  <c r="CO57" i="12"/>
  <c r="CH57" i="12"/>
  <c r="CW57" i="12" s="1"/>
  <c r="CG57" i="12"/>
  <c r="CE57" i="12"/>
  <c r="CD57" i="12" s="1"/>
  <c r="CX57" i="12" s="1"/>
  <c r="BX57" i="12"/>
  <c r="BG57" i="12"/>
  <c r="BH57" i="12" s="1"/>
  <c r="BJ57" i="12" s="1"/>
  <c r="BF57" i="12"/>
  <c r="BI57" i="12" s="1"/>
  <c r="BT57" i="12" s="1"/>
  <c r="BD57" i="12"/>
  <c r="BE57" i="12" s="1"/>
  <c r="BA57" i="12"/>
  <c r="AY57" i="12"/>
  <c r="AX57" i="12"/>
  <c r="AV57" i="12"/>
  <c r="AU57" i="12" s="1"/>
  <c r="AZ57" i="12" s="1"/>
  <c r="AO57" i="12"/>
  <c r="X57" i="12"/>
  <c r="W57" i="12"/>
  <c r="Y57" i="12" s="1"/>
  <c r="AA57" i="12" s="1"/>
  <c r="V57" i="12"/>
  <c r="U57" i="12"/>
  <c r="R57" i="12"/>
  <c r="P57" i="12"/>
  <c r="O57" i="12"/>
  <c r="M57" i="12"/>
  <c r="L57" i="12"/>
  <c r="DA56" i="12"/>
  <c r="CP56" i="12"/>
  <c r="CO56" i="12"/>
  <c r="CR56" i="12" s="1"/>
  <c r="DC56" i="12" s="1"/>
  <c r="CH56" i="12"/>
  <c r="CW56" i="12" s="1"/>
  <c r="CG56" i="12"/>
  <c r="CE56" i="12"/>
  <c r="CJ56" i="12" s="1"/>
  <c r="BX56" i="12"/>
  <c r="BF56" i="12"/>
  <c r="BI56" i="12" s="1"/>
  <c r="BA56" i="12"/>
  <c r="BP56" i="12" s="1"/>
  <c r="AY56" i="12"/>
  <c r="AX56" i="12"/>
  <c r="AV56" i="12"/>
  <c r="AO56" i="12"/>
  <c r="BD56" i="12" s="1"/>
  <c r="X56" i="12"/>
  <c r="Y56" i="12" s="1"/>
  <c r="AA56" i="12" s="1"/>
  <c r="W56" i="12"/>
  <c r="Z56" i="12" s="1"/>
  <c r="P56" i="12"/>
  <c r="O56" i="12"/>
  <c r="M56" i="12"/>
  <c r="L56" i="12" s="1"/>
  <c r="CP55" i="12"/>
  <c r="CO55" i="12"/>
  <c r="CR55" i="12" s="1"/>
  <c r="CH55" i="12"/>
  <c r="CG55" i="12"/>
  <c r="CE55" i="12"/>
  <c r="CM55" i="12" s="1"/>
  <c r="CD55" i="12"/>
  <c r="CX55" i="12" s="1"/>
  <c r="BX55" i="12"/>
  <c r="CV55" i="12" s="1"/>
  <c r="BF55" i="12"/>
  <c r="BI55" i="12" s="1"/>
  <c r="AY55" i="12"/>
  <c r="AX55" i="12"/>
  <c r="AV55" i="12"/>
  <c r="BA55" i="12" s="1"/>
  <c r="AU55" i="12"/>
  <c r="AZ55" i="12" s="1"/>
  <c r="AO55" i="12"/>
  <c r="BG55" i="12" s="1"/>
  <c r="AK55" i="12"/>
  <c r="AI55" i="12"/>
  <c r="AC55" i="12"/>
  <c r="AB55" i="12"/>
  <c r="AA55" i="12"/>
  <c r="Z55" i="12"/>
  <c r="AD55" i="12" s="1"/>
  <c r="Y55" i="12"/>
  <c r="X55" i="12"/>
  <c r="W55" i="12"/>
  <c r="U55" i="12"/>
  <c r="V55" i="12" s="1"/>
  <c r="AL55" i="12" s="1"/>
  <c r="R55" i="12"/>
  <c r="AG55" i="12" s="1"/>
  <c r="P55" i="12"/>
  <c r="AE55" i="12" s="1"/>
  <c r="O55" i="12"/>
  <c r="M55" i="12"/>
  <c r="L55" i="12" s="1"/>
  <c r="CT54" i="12"/>
  <c r="CR54" i="12"/>
  <c r="DE54" i="12" s="1"/>
  <c r="CO54" i="12"/>
  <c r="CJ54" i="12"/>
  <c r="CY54" i="12" s="1"/>
  <c r="CH54" i="12"/>
  <c r="CW54" i="12" s="1"/>
  <c r="CG54" i="12"/>
  <c r="CE54" i="12"/>
  <c r="CD54" i="12" s="1"/>
  <c r="BX54" i="12"/>
  <c r="CV54" i="12" s="1"/>
  <c r="BF54" i="12"/>
  <c r="BI54" i="12" s="1"/>
  <c r="BA54" i="12"/>
  <c r="BP54" i="12" s="1"/>
  <c r="AY54" i="12"/>
  <c r="AX54" i="12"/>
  <c r="AV54" i="12"/>
  <c r="AO54" i="12"/>
  <c r="BG54" i="12" s="1"/>
  <c r="Z54" i="12"/>
  <c r="AI54" i="12" s="1"/>
  <c r="X54" i="12"/>
  <c r="Y54" i="12" s="1"/>
  <c r="AA54" i="12" s="1"/>
  <c r="W54" i="12"/>
  <c r="P54" i="12"/>
  <c r="AE54" i="12" s="1"/>
  <c r="O54" i="12"/>
  <c r="M54" i="12"/>
  <c r="L54" i="12" s="1"/>
  <c r="CQ53" i="12"/>
  <c r="CS53" i="12" s="1"/>
  <c r="CP53" i="12"/>
  <c r="CO53" i="12"/>
  <c r="CR53" i="12" s="1"/>
  <c r="CI53" i="12"/>
  <c r="CH53" i="12"/>
  <c r="CG53" i="12"/>
  <c r="CE53" i="12"/>
  <c r="CJ53" i="12" s="1"/>
  <c r="CD53" i="12"/>
  <c r="CX53" i="12" s="1"/>
  <c r="BX53" i="12"/>
  <c r="CV53" i="12" s="1"/>
  <c r="BT53" i="12"/>
  <c r="BR53" i="12"/>
  <c r="BK53" i="12"/>
  <c r="BI53" i="12"/>
  <c r="BQ53" i="12" s="1"/>
  <c r="BF53" i="12"/>
  <c r="BD53" i="12"/>
  <c r="BA53" i="12"/>
  <c r="BP53" i="12" s="1"/>
  <c r="AZ53" i="12"/>
  <c r="AY53" i="12"/>
  <c r="BN53" i="12" s="1"/>
  <c r="AX53" i="12"/>
  <c r="AV53" i="12"/>
  <c r="AU53" i="12"/>
  <c r="BO53" i="12" s="1"/>
  <c r="AO53" i="12"/>
  <c r="BM53" i="12" s="1"/>
  <c r="X53" i="12"/>
  <c r="W53" i="12"/>
  <c r="Z53" i="12" s="1"/>
  <c r="U53" i="12"/>
  <c r="V53" i="12" s="1"/>
  <c r="R53" i="12"/>
  <c r="P53" i="12"/>
  <c r="O53" i="12"/>
  <c r="M53" i="12"/>
  <c r="L53" i="12"/>
  <c r="CO52" i="12"/>
  <c r="CR52" i="12" s="1"/>
  <c r="CH52" i="12"/>
  <c r="CG52" i="12"/>
  <c r="CE52" i="12"/>
  <c r="CD52" i="12" s="1"/>
  <c r="BX52" i="12"/>
  <c r="CP52" i="12" s="1"/>
  <c r="BI52" i="12"/>
  <c r="BR52" i="12" s="1"/>
  <c r="BG52" i="12"/>
  <c r="BH52" i="12" s="1"/>
  <c r="BJ52" i="12" s="1"/>
  <c r="BF52" i="12"/>
  <c r="AY52" i="12"/>
  <c r="BN52" i="12" s="1"/>
  <c r="AX52" i="12"/>
  <c r="AV52" i="12"/>
  <c r="AU52" i="12" s="1"/>
  <c r="AO52" i="12"/>
  <c r="BM52" i="12" s="1"/>
  <c r="Z52" i="12"/>
  <c r="AK52" i="12" s="1"/>
  <c r="X52" i="12"/>
  <c r="AC52" i="12" s="1"/>
  <c r="W52" i="12"/>
  <c r="R52" i="12"/>
  <c r="AG52" i="12" s="1"/>
  <c r="P52" i="12"/>
  <c r="AE52" i="12" s="1"/>
  <c r="O52" i="12"/>
  <c r="M52" i="12"/>
  <c r="U52" i="12" s="1"/>
  <c r="DC51" i="12"/>
  <c r="DA51" i="12"/>
  <c r="CU51" i="12"/>
  <c r="CT51" i="12"/>
  <c r="CS51" i="12"/>
  <c r="CR51" i="12"/>
  <c r="CZ51" i="12" s="1"/>
  <c r="CQ51" i="12"/>
  <c r="CP51" i="12"/>
  <c r="CO51" i="12"/>
  <c r="CM51" i="12"/>
  <c r="CN51" i="12" s="1"/>
  <c r="DD51" i="12" s="1"/>
  <c r="CJ51" i="12"/>
  <c r="CY51" i="12" s="1"/>
  <c r="CI51" i="12"/>
  <c r="CH51" i="12"/>
  <c r="CW51" i="12" s="1"/>
  <c r="CG51" i="12"/>
  <c r="CE51" i="12"/>
  <c r="CD51" i="12"/>
  <c r="CX51" i="12" s="1"/>
  <c r="BX51" i="12"/>
  <c r="CV51" i="12" s="1"/>
  <c r="BF51" i="12"/>
  <c r="BI51" i="12" s="1"/>
  <c r="BD51" i="12"/>
  <c r="BE51" i="12" s="1"/>
  <c r="BA51" i="12"/>
  <c r="AY51" i="12"/>
  <c r="AX51" i="12"/>
  <c r="AV51" i="12"/>
  <c r="AU51" i="12"/>
  <c r="BO51" i="12" s="1"/>
  <c r="AO51" i="12"/>
  <c r="BG51" i="12" s="1"/>
  <c r="X51" i="12"/>
  <c r="W51" i="12"/>
  <c r="Z51" i="12" s="1"/>
  <c r="P51" i="12"/>
  <c r="O51" i="12"/>
  <c r="M51" i="12"/>
  <c r="U51" i="12" s="1"/>
  <c r="L51" i="12"/>
  <c r="CR50" i="12"/>
  <c r="DA50" i="12" s="1"/>
  <c r="CP50" i="12"/>
  <c r="CQ50" i="12" s="1"/>
  <c r="CS50" i="12" s="1"/>
  <c r="CO50" i="12"/>
  <c r="CH50" i="12"/>
  <c r="CW50" i="12" s="1"/>
  <c r="CG50" i="12"/>
  <c r="CE50" i="12"/>
  <c r="CD50" i="12" s="1"/>
  <c r="BX50" i="12"/>
  <c r="CV50" i="12" s="1"/>
  <c r="BI50" i="12"/>
  <c r="BT50" i="12" s="1"/>
  <c r="BH50" i="12"/>
  <c r="BJ50" i="12" s="1"/>
  <c r="BG50" i="12"/>
  <c r="BL50" i="12" s="1"/>
  <c r="BF50" i="12"/>
  <c r="BA50" i="12"/>
  <c r="BP50" i="12" s="1"/>
  <c r="AY50" i="12"/>
  <c r="BN50" i="12" s="1"/>
  <c r="AX50" i="12"/>
  <c r="AV50" i="12"/>
  <c r="AU50" i="12" s="1"/>
  <c r="AO50" i="12"/>
  <c r="BD50" i="12" s="1"/>
  <c r="AJ50" i="12"/>
  <c r="AI50" i="12"/>
  <c r="AD50" i="12"/>
  <c r="AB50" i="12"/>
  <c r="Z50" i="12"/>
  <c r="AM50" i="12" s="1"/>
  <c r="X50" i="12"/>
  <c r="Y50" i="12" s="1"/>
  <c r="AA50" i="12" s="1"/>
  <c r="W50" i="12"/>
  <c r="U50" i="12"/>
  <c r="R50" i="12"/>
  <c r="AG50" i="12" s="1"/>
  <c r="P50" i="12"/>
  <c r="AE50" i="12" s="1"/>
  <c r="O50" i="12"/>
  <c r="M50" i="12"/>
  <c r="L50" i="12" s="1"/>
  <c r="CO49" i="12"/>
  <c r="CR49" i="12" s="1"/>
  <c r="CM49" i="12"/>
  <c r="CJ49" i="12"/>
  <c r="CY49" i="12" s="1"/>
  <c r="CH49" i="12"/>
  <c r="CG49" i="12"/>
  <c r="CE49" i="12"/>
  <c r="CD49" i="12"/>
  <c r="BX49" i="12"/>
  <c r="CP49" i="12" s="1"/>
  <c r="CQ49" i="12" s="1"/>
  <c r="CS49" i="12" s="1"/>
  <c r="BH49" i="12"/>
  <c r="BJ49" i="12" s="1"/>
  <c r="BF49" i="12"/>
  <c r="BI49" i="12" s="1"/>
  <c r="AY49" i="12"/>
  <c r="AX49" i="12"/>
  <c r="AV49" i="12"/>
  <c r="BA49" i="12" s="1"/>
  <c r="AU49" i="12"/>
  <c r="AO49" i="12"/>
  <c r="BG49" i="12" s="1"/>
  <c r="AA49" i="12"/>
  <c r="Y49" i="12"/>
  <c r="X49" i="12"/>
  <c r="AC49" i="12" s="1"/>
  <c r="W49" i="12"/>
  <c r="Z49" i="12" s="1"/>
  <c r="AI49" i="12" s="1"/>
  <c r="Q49" i="12"/>
  <c r="P49" i="12"/>
  <c r="O49" i="12"/>
  <c r="M49" i="12"/>
  <c r="R49" i="12" s="1"/>
  <c r="AG49" i="12" s="1"/>
  <c r="L49" i="12"/>
  <c r="AF49" i="12" s="1"/>
  <c r="CR48" i="12"/>
  <c r="CZ48" i="12" s="1"/>
  <c r="CP48" i="12"/>
  <c r="CO48" i="12"/>
  <c r="CJ48" i="12"/>
  <c r="CY48" i="12" s="1"/>
  <c r="CH48" i="12"/>
  <c r="CW48" i="12" s="1"/>
  <c r="CG48" i="12"/>
  <c r="CE48" i="12"/>
  <c r="CD48" i="12" s="1"/>
  <c r="BX48" i="12"/>
  <c r="CM48" i="12" s="1"/>
  <c r="CN48" i="12" s="1"/>
  <c r="DD48" i="12" s="1"/>
  <c r="BK48" i="12"/>
  <c r="BI48" i="12"/>
  <c r="BV48" i="12" s="1"/>
  <c r="BF48" i="12"/>
  <c r="BA48" i="12"/>
  <c r="BP48" i="12" s="1"/>
  <c r="AY48" i="12"/>
  <c r="BN48" i="12" s="1"/>
  <c r="AX48" i="12"/>
  <c r="AV48" i="12"/>
  <c r="AO48" i="12"/>
  <c r="AD48" i="12"/>
  <c r="AB48" i="12"/>
  <c r="X48" i="12"/>
  <c r="W48" i="12"/>
  <c r="Z48" i="12" s="1"/>
  <c r="P48" i="12"/>
  <c r="O48" i="12"/>
  <c r="M48" i="12"/>
  <c r="R48" i="12" s="1"/>
  <c r="AG48" i="12" s="1"/>
  <c r="CW47" i="12"/>
  <c r="CO47" i="12"/>
  <c r="CR47" i="12" s="1"/>
  <c r="CM47" i="12"/>
  <c r="CH47" i="12"/>
  <c r="CG47" i="12"/>
  <c r="CE47" i="12"/>
  <c r="CJ47" i="12" s="1"/>
  <c r="CY47" i="12" s="1"/>
  <c r="CD47" i="12"/>
  <c r="BX47" i="12"/>
  <c r="BG47" i="12"/>
  <c r="BF47" i="12"/>
  <c r="BI47" i="12" s="1"/>
  <c r="AY47" i="12"/>
  <c r="AX47" i="12"/>
  <c r="AV47" i="12"/>
  <c r="AU47" i="12" s="1"/>
  <c r="AO47" i="12"/>
  <c r="Z47" i="12"/>
  <c r="Y47" i="12"/>
  <c r="AA47" i="12" s="1"/>
  <c r="X47" i="12"/>
  <c r="W47" i="12"/>
  <c r="U47" i="12"/>
  <c r="R47" i="12"/>
  <c r="AG47" i="12" s="1"/>
  <c r="P47" i="12"/>
  <c r="O47" i="12"/>
  <c r="M47" i="12"/>
  <c r="L47" i="12"/>
  <c r="Q47" i="12" s="1"/>
  <c r="CR46" i="12"/>
  <c r="DE46" i="12" s="1"/>
  <c r="CO46" i="12"/>
  <c r="CH46" i="12"/>
  <c r="CG46" i="12"/>
  <c r="CE46" i="12"/>
  <c r="CJ46" i="12" s="1"/>
  <c r="CY46" i="12" s="1"/>
  <c r="BX46" i="12"/>
  <c r="CV46" i="12" s="1"/>
  <c r="BG46" i="12"/>
  <c r="BF46" i="12"/>
  <c r="BI46" i="12" s="1"/>
  <c r="AY46" i="12"/>
  <c r="AX46" i="12"/>
  <c r="AV46" i="12"/>
  <c r="AU46" i="12" s="1"/>
  <c r="AO46" i="12"/>
  <c r="AK46" i="12"/>
  <c r="AC46" i="12"/>
  <c r="Z46" i="12"/>
  <c r="AM46" i="12" s="1"/>
  <c r="Y46" i="12"/>
  <c r="AA46" i="12" s="1"/>
  <c r="X46" i="12"/>
  <c r="W46" i="12"/>
  <c r="U46" i="12"/>
  <c r="P46" i="12"/>
  <c r="AE46" i="12" s="1"/>
  <c r="O46" i="12"/>
  <c r="M46" i="12"/>
  <c r="L46" i="12" s="1"/>
  <c r="CR45" i="12"/>
  <c r="CZ45" i="12" s="1"/>
  <c r="CO45" i="12"/>
  <c r="CH45" i="12"/>
  <c r="CW45" i="12" s="1"/>
  <c r="CG45" i="12"/>
  <c r="CE45" i="12"/>
  <c r="CJ45" i="12" s="1"/>
  <c r="CY45" i="12" s="1"/>
  <c r="BX45" i="12"/>
  <c r="CP45" i="12" s="1"/>
  <c r="BG45" i="12"/>
  <c r="BH45" i="12" s="1"/>
  <c r="BJ45" i="12" s="1"/>
  <c r="BF45" i="12"/>
  <c r="BI45" i="12" s="1"/>
  <c r="AY45" i="12"/>
  <c r="AX45" i="12"/>
  <c r="AV45" i="12"/>
  <c r="BA45" i="12" s="1"/>
  <c r="BP45" i="12" s="1"/>
  <c r="AO45" i="12"/>
  <c r="Z45" i="12"/>
  <c r="AD45" i="12" s="1"/>
  <c r="X45" i="12"/>
  <c r="W45" i="12"/>
  <c r="Y45" i="12" s="1"/>
  <c r="AA45" i="12" s="1"/>
  <c r="U45" i="12"/>
  <c r="AJ45" i="12" s="1"/>
  <c r="R45" i="12"/>
  <c r="P45" i="12"/>
  <c r="AE45" i="12" s="1"/>
  <c r="O45" i="12"/>
  <c r="M45" i="12"/>
  <c r="L45" i="12"/>
  <c r="V45" i="12" s="1"/>
  <c r="AL45" i="12" s="1"/>
  <c r="CP44" i="12"/>
  <c r="CO44" i="12"/>
  <c r="CR44" i="12" s="1"/>
  <c r="CH44" i="12"/>
  <c r="CG44" i="12"/>
  <c r="CE44" i="12"/>
  <c r="CD44" i="12" s="1"/>
  <c r="BX44" i="12"/>
  <c r="CV44" i="12" s="1"/>
  <c r="BL44" i="12"/>
  <c r="BI44" i="12"/>
  <c r="BP44" i="12" s="1"/>
  <c r="BH44" i="12"/>
  <c r="BJ44" i="12" s="1"/>
  <c r="BG44" i="12"/>
  <c r="BF44" i="12"/>
  <c r="BD44" i="12"/>
  <c r="BA44" i="12"/>
  <c r="AY44" i="12"/>
  <c r="BN44" i="12" s="1"/>
  <c r="AX44" i="12"/>
  <c r="AV44" i="12"/>
  <c r="AU44" i="12" s="1"/>
  <c r="AO44" i="12"/>
  <c r="BM44" i="12" s="1"/>
  <c r="X44" i="12"/>
  <c r="Y44" i="12" s="1"/>
  <c r="AA44" i="12" s="1"/>
  <c r="W44" i="12"/>
  <c r="Z44" i="12" s="1"/>
  <c r="R44" i="12"/>
  <c r="P44" i="12"/>
  <c r="O44" i="12"/>
  <c r="M44" i="12"/>
  <c r="U44" i="12" s="1"/>
  <c r="L44" i="12"/>
  <c r="Q44" i="12" s="1"/>
  <c r="CP43" i="12"/>
  <c r="CQ43" i="12" s="1"/>
  <c r="CS43" i="12" s="1"/>
  <c r="CO43" i="12"/>
  <c r="CR43" i="12" s="1"/>
  <c r="CH43" i="12"/>
  <c r="CG43" i="12"/>
  <c r="CE43" i="12"/>
  <c r="CJ43" i="12" s="1"/>
  <c r="BX43" i="12"/>
  <c r="CV43" i="12" s="1"/>
  <c r="BI43" i="12"/>
  <c r="BT43" i="12" s="1"/>
  <c r="BF43" i="12"/>
  <c r="BA43" i="12"/>
  <c r="AY43" i="12"/>
  <c r="BN43" i="12" s="1"/>
  <c r="AX43" i="12"/>
  <c r="AV43" i="12"/>
  <c r="AU43" i="12"/>
  <c r="AZ43" i="12" s="1"/>
  <c r="AO43" i="12"/>
  <c r="BM43" i="12" s="1"/>
  <c r="Y43" i="12"/>
  <c r="AA43" i="12" s="1"/>
  <c r="X43" i="12"/>
  <c r="W43" i="12"/>
  <c r="Z43" i="12" s="1"/>
  <c r="R43" i="12"/>
  <c r="AG43" i="12" s="1"/>
  <c r="P43" i="12"/>
  <c r="O43" i="12"/>
  <c r="M43" i="12"/>
  <c r="L43" i="12" s="1"/>
  <c r="DC42" i="12"/>
  <c r="CU42" i="12"/>
  <c r="CR42" i="12"/>
  <c r="DE42" i="12" s="1"/>
  <c r="CQ42" i="12"/>
  <c r="CS42" i="12" s="1"/>
  <c r="CP42" i="12"/>
  <c r="CO42" i="12"/>
  <c r="CM42" i="12"/>
  <c r="CH42" i="12"/>
  <c r="CW42" i="12" s="1"/>
  <c r="CG42" i="12"/>
  <c r="CE42" i="12"/>
  <c r="CD42" i="12" s="1"/>
  <c r="BX42" i="12"/>
  <c r="CV42" i="12" s="1"/>
  <c r="BF42" i="12"/>
  <c r="BI42" i="12" s="1"/>
  <c r="BA42" i="12"/>
  <c r="BP42" i="12" s="1"/>
  <c r="AY42" i="12"/>
  <c r="AX42" i="12"/>
  <c r="AV42" i="12"/>
  <c r="AU42" i="12"/>
  <c r="AZ42" i="12" s="1"/>
  <c r="AO42" i="12"/>
  <c r="BG42" i="12" s="1"/>
  <c r="AK42" i="12"/>
  <c r="AG42" i="12"/>
  <c r="AD42" i="12"/>
  <c r="AC42" i="12"/>
  <c r="AB42" i="12"/>
  <c r="Z42" i="12"/>
  <c r="AI42" i="12" s="1"/>
  <c r="Y42" i="12"/>
  <c r="AA42" i="12" s="1"/>
  <c r="X42" i="12"/>
  <c r="W42" i="12"/>
  <c r="U42" i="12"/>
  <c r="AJ42" i="12" s="1"/>
  <c r="R42" i="12"/>
  <c r="P42" i="12"/>
  <c r="AE42" i="12" s="1"/>
  <c r="O42" i="12"/>
  <c r="M42" i="12"/>
  <c r="L42" i="12" s="1"/>
  <c r="CR41" i="12"/>
  <c r="DC41" i="12" s="1"/>
  <c r="CO41" i="12"/>
  <c r="CJ41" i="12"/>
  <c r="CH41" i="12"/>
  <c r="CW41" i="12" s="1"/>
  <c r="CG41" i="12"/>
  <c r="CE41" i="12"/>
  <c r="CD41" i="12"/>
  <c r="CI41" i="12" s="1"/>
  <c r="BX41" i="12"/>
  <c r="CV41" i="12" s="1"/>
  <c r="BH41" i="12"/>
  <c r="BJ41" i="12" s="1"/>
  <c r="BG41" i="12"/>
  <c r="BF41" i="12"/>
  <c r="BI41" i="12" s="1"/>
  <c r="BA41" i="12"/>
  <c r="BP41" i="12" s="1"/>
  <c r="AY41" i="12"/>
  <c r="AX41" i="12"/>
  <c r="AV41" i="12"/>
  <c r="AU41" i="12" s="1"/>
  <c r="AO41" i="12"/>
  <c r="BM41" i="12" s="1"/>
  <c r="AI41" i="12"/>
  <c r="AD41" i="12"/>
  <c r="AA41" i="12"/>
  <c r="Z41" i="12"/>
  <c r="AH41" i="12" s="1"/>
  <c r="Y41" i="12"/>
  <c r="X41" i="12"/>
  <c r="W41" i="12"/>
  <c r="V41" i="12"/>
  <c r="AL41" i="12" s="1"/>
  <c r="U41" i="12"/>
  <c r="AJ41" i="12" s="1"/>
  <c r="Q41" i="12"/>
  <c r="P41" i="12"/>
  <c r="AE41" i="12" s="1"/>
  <c r="O41" i="12"/>
  <c r="M41" i="12"/>
  <c r="R41" i="12" s="1"/>
  <c r="AG41" i="12" s="1"/>
  <c r="L41" i="12"/>
  <c r="AF41" i="12" s="1"/>
  <c r="CP40" i="12"/>
  <c r="CQ40" i="12" s="1"/>
  <c r="CS40" i="12" s="1"/>
  <c r="CO40" i="12"/>
  <c r="CR40" i="12" s="1"/>
  <c r="CJ40" i="12"/>
  <c r="CY40" i="12" s="1"/>
  <c r="CH40" i="12"/>
  <c r="CG40" i="12"/>
  <c r="CE40" i="12"/>
  <c r="CD40" i="12"/>
  <c r="CI40" i="12" s="1"/>
  <c r="BX40" i="12"/>
  <c r="CV40" i="12" s="1"/>
  <c r="BT40" i="12"/>
  <c r="BP40" i="12"/>
  <c r="BI40" i="12"/>
  <c r="BK40" i="12" s="1"/>
  <c r="BF40" i="12"/>
  <c r="BA40" i="12"/>
  <c r="AY40" i="12"/>
  <c r="BN40" i="12" s="1"/>
  <c r="AX40" i="12"/>
  <c r="AV40" i="12"/>
  <c r="AU40" i="12" s="1"/>
  <c r="AO40" i="12"/>
  <c r="BD40" i="12" s="1"/>
  <c r="X40" i="12"/>
  <c r="W40" i="12"/>
  <c r="Z40" i="12" s="1"/>
  <c r="P40" i="12"/>
  <c r="O40" i="12"/>
  <c r="M40" i="12"/>
  <c r="L40" i="12" s="1"/>
  <c r="CQ39" i="12"/>
  <c r="CS39" i="12" s="1"/>
  <c r="CP39" i="12"/>
  <c r="CU39" i="12" s="1"/>
  <c r="CO39" i="12"/>
  <c r="CR39" i="12" s="1"/>
  <c r="CJ39" i="12"/>
  <c r="CY39" i="12" s="1"/>
  <c r="CH39" i="12"/>
  <c r="CG39" i="12"/>
  <c r="CE39" i="12"/>
  <c r="CD39" i="12" s="1"/>
  <c r="BX39" i="12"/>
  <c r="CV39" i="12" s="1"/>
  <c r="BR39" i="12"/>
  <c r="BI39" i="12"/>
  <c r="BQ39" i="12" s="1"/>
  <c r="BF39" i="12"/>
  <c r="BA39" i="12"/>
  <c r="AY39" i="12"/>
  <c r="BN39" i="12" s="1"/>
  <c r="AX39" i="12"/>
  <c r="AV39" i="12"/>
  <c r="AO39" i="12"/>
  <c r="BG39" i="12" s="1"/>
  <c r="X39" i="12"/>
  <c r="Y39" i="12" s="1"/>
  <c r="AA39" i="12" s="1"/>
  <c r="W39" i="12"/>
  <c r="Z39" i="12" s="1"/>
  <c r="P39" i="12"/>
  <c r="O39" i="12"/>
  <c r="M39" i="12"/>
  <c r="R39" i="12" s="1"/>
  <c r="AG39" i="12" s="1"/>
  <c r="DC38" i="12"/>
  <c r="CY38" i="12"/>
  <c r="CR38" i="12"/>
  <c r="CT38" i="12" s="1"/>
  <c r="CO38" i="12"/>
  <c r="CJ38" i="12"/>
  <c r="CH38" i="12"/>
  <c r="CW38" i="12" s="1"/>
  <c r="CG38" i="12"/>
  <c r="CE38" i="12"/>
  <c r="CD38" i="12" s="1"/>
  <c r="BX38" i="12"/>
  <c r="CM38" i="12" s="1"/>
  <c r="BG38" i="12"/>
  <c r="BF38" i="12"/>
  <c r="BI38" i="12" s="1"/>
  <c r="AZ38" i="12"/>
  <c r="AY38" i="12"/>
  <c r="AX38" i="12"/>
  <c r="AV38" i="12"/>
  <c r="BA38" i="12" s="1"/>
  <c r="AU38" i="12"/>
  <c r="BO38" i="12" s="1"/>
  <c r="AO38" i="12"/>
  <c r="AK38" i="12"/>
  <c r="AC38" i="12"/>
  <c r="Z38" i="12"/>
  <c r="AM38" i="12" s="1"/>
  <c r="Y38" i="12"/>
  <c r="AA38" i="12" s="1"/>
  <c r="X38" i="12"/>
  <c r="W38" i="12"/>
  <c r="U38" i="12"/>
  <c r="P38" i="12"/>
  <c r="AE38" i="12" s="1"/>
  <c r="O38" i="12"/>
  <c r="M38" i="12"/>
  <c r="L38" i="12" s="1"/>
  <c r="CR37" i="12"/>
  <c r="CZ37" i="12" s="1"/>
  <c r="CO37" i="12"/>
  <c r="CH37" i="12"/>
  <c r="CW37" i="12" s="1"/>
  <c r="CG37" i="12"/>
  <c r="CE37" i="12"/>
  <c r="CJ37" i="12" s="1"/>
  <c r="CY37" i="12" s="1"/>
  <c r="BX37" i="12"/>
  <c r="CV37" i="12" s="1"/>
  <c r="BS37" i="12"/>
  <c r="BL37" i="12"/>
  <c r="BK37" i="12"/>
  <c r="BG37" i="12"/>
  <c r="BH37" i="12" s="1"/>
  <c r="BJ37" i="12" s="1"/>
  <c r="BF37" i="12"/>
  <c r="BI37" i="12" s="1"/>
  <c r="BD37" i="12"/>
  <c r="BE37" i="12" s="1"/>
  <c r="BU37" i="12" s="1"/>
  <c r="BA37" i="12"/>
  <c r="BP37" i="12" s="1"/>
  <c r="AY37" i="12"/>
  <c r="AX37" i="12"/>
  <c r="AV37" i="12"/>
  <c r="AU37" i="12" s="1"/>
  <c r="AZ37" i="12" s="1"/>
  <c r="AO37" i="12"/>
  <c r="BM37" i="12" s="1"/>
  <c r="X37" i="12"/>
  <c r="W37" i="12"/>
  <c r="U37" i="12"/>
  <c r="Q37" i="12"/>
  <c r="P37" i="12"/>
  <c r="O37" i="12"/>
  <c r="M37" i="12"/>
  <c r="R37" i="12" s="1"/>
  <c r="L37" i="12"/>
  <c r="CP36" i="12"/>
  <c r="CO36" i="12"/>
  <c r="CR36" i="12" s="1"/>
  <c r="CH36" i="12"/>
  <c r="CG36" i="12"/>
  <c r="CE36" i="12"/>
  <c r="CJ36" i="12" s="1"/>
  <c r="BX36" i="12"/>
  <c r="BM36" i="12"/>
  <c r="BL36" i="12"/>
  <c r="BI36" i="12"/>
  <c r="BH36" i="12"/>
  <c r="BJ36" i="12" s="1"/>
  <c r="BF36" i="12"/>
  <c r="AY36" i="12"/>
  <c r="BN36" i="12" s="1"/>
  <c r="AX36" i="12"/>
  <c r="AV36" i="12"/>
  <c r="AU36" i="12" s="1"/>
  <c r="AO36" i="12"/>
  <c r="BG36" i="12" s="1"/>
  <c r="AJ36" i="12"/>
  <c r="AB36" i="12"/>
  <c r="X36" i="12"/>
  <c r="W36" i="12"/>
  <c r="Z36" i="12" s="1"/>
  <c r="R36" i="12"/>
  <c r="AG36" i="12" s="1"/>
  <c r="P36" i="12"/>
  <c r="O36" i="12"/>
  <c r="M36" i="12"/>
  <c r="U36" i="12" s="1"/>
  <c r="CS35" i="12"/>
  <c r="CQ35" i="12"/>
  <c r="CP35" i="12"/>
  <c r="CU35" i="12" s="1"/>
  <c r="CO35" i="12"/>
  <c r="CR35" i="12" s="1"/>
  <c r="CM35" i="12"/>
  <c r="CH35" i="12"/>
  <c r="CG35" i="12"/>
  <c r="CE35" i="12"/>
  <c r="CJ35" i="12" s="1"/>
  <c r="CY35" i="12" s="1"/>
  <c r="BX35" i="12"/>
  <c r="CV35" i="12" s="1"/>
  <c r="BF35" i="12"/>
  <c r="BI35" i="12" s="1"/>
  <c r="BA35" i="12"/>
  <c r="AZ35" i="12"/>
  <c r="AY35" i="12"/>
  <c r="AX35" i="12"/>
  <c r="AV35" i="12"/>
  <c r="AU35" i="12"/>
  <c r="AO35" i="12"/>
  <c r="BG35" i="12" s="1"/>
  <c r="BH35" i="12" s="1"/>
  <c r="BJ35" i="12" s="1"/>
  <c r="AK35" i="12"/>
  <c r="AE35" i="12"/>
  <c r="AC35" i="12"/>
  <c r="Y35" i="12"/>
  <c r="AA35" i="12" s="1"/>
  <c r="X35" i="12"/>
  <c r="W35" i="12"/>
  <c r="Z35" i="12" s="1"/>
  <c r="AM35" i="12" s="1"/>
  <c r="P35" i="12"/>
  <c r="O35" i="12"/>
  <c r="M35" i="12"/>
  <c r="CZ34" i="12"/>
  <c r="CV34" i="12"/>
  <c r="CR34" i="12"/>
  <c r="CQ34" i="12"/>
  <c r="CS34" i="12" s="1"/>
  <c r="CP34" i="12"/>
  <c r="CU34" i="12" s="1"/>
  <c r="CO34" i="12"/>
  <c r="CM34" i="12"/>
  <c r="CH34" i="12"/>
  <c r="CG34" i="12"/>
  <c r="CE34" i="12"/>
  <c r="CJ34" i="12" s="1"/>
  <c r="CY34" i="12" s="1"/>
  <c r="BX34" i="12"/>
  <c r="BL34" i="12"/>
  <c r="BI34" i="12"/>
  <c r="BT34" i="12" s="1"/>
  <c r="BH34" i="12"/>
  <c r="BJ34" i="12" s="1"/>
  <c r="BG34" i="12"/>
  <c r="BF34" i="12"/>
  <c r="BD34" i="12"/>
  <c r="AY34" i="12"/>
  <c r="BN34" i="12" s="1"/>
  <c r="AX34" i="12"/>
  <c r="AV34" i="12"/>
  <c r="BA34" i="12" s="1"/>
  <c r="BP34" i="12" s="1"/>
  <c r="AO34" i="12"/>
  <c r="BM34" i="12" s="1"/>
  <c r="X34" i="12"/>
  <c r="W34" i="12"/>
  <c r="Z34" i="12" s="1"/>
  <c r="R34" i="12"/>
  <c r="AG34" i="12" s="1"/>
  <c r="P34" i="12"/>
  <c r="O34" i="12"/>
  <c r="M34" i="12"/>
  <c r="U34" i="12" s="1"/>
  <c r="L34" i="12"/>
  <c r="DC33" i="12"/>
  <c r="DA33" i="12"/>
  <c r="CT33" i="12"/>
  <c r="CR33" i="12"/>
  <c r="DE33" i="12" s="1"/>
  <c r="CP33" i="12"/>
  <c r="CO33" i="12"/>
  <c r="CH33" i="12"/>
  <c r="CW33" i="12" s="1"/>
  <c r="CG33" i="12"/>
  <c r="CE33" i="12"/>
  <c r="BX33" i="12"/>
  <c r="CV33" i="12" s="1"/>
  <c r="BI33" i="12"/>
  <c r="BF33" i="12"/>
  <c r="AY33" i="12"/>
  <c r="AX33" i="12"/>
  <c r="AV33" i="12"/>
  <c r="BA33" i="12" s="1"/>
  <c r="AO33" i="12"/>
  <c r="BG33" i="12" s="1"/>
  <c r="AB33" i="12"/>
  <c r="X33" i="12"/>
  <c r="Y33" i="12" s="1"/>
  <c r="AA33" i="12" s="1"/>
  <c r="W33" i="12"/>
  <c r="Z33" i="12" s="1"/>
  <c r="R33" i="12"/>
  <c r="AG33" i="12" s="1"/>
  <c r="P33" i="12"/>
  <c r="O33" i="12"/>
  <c r="M33" i="12"/>
  <c r="L33" i="12" s="1"/>
  <c r="DC32" i="12"/>
  <c r="CU32" i="12"/>
  <c r="CR32" i="12"/>
  <c r="CT32" i="12" s="1"/>
  <c r="CQ32" i="12"/>
  <c r="CS32" i="12" s="1"/>
  <c r="CP32" i="12"/>
  <c r="CO32" i="12"/>
  <c r="CM32" i="12"/>
  <c r="CH32" i="12"/>
  <c r="CW32" i="12" s="1"/>
  <c r="CG32" i="12"/>
  <c r="CE32" i="12"/>
  <c r="CJ32" i="12" s="1"/>
  <c r="CY32" i="12" s="1"/>
  <c r="BX32" i="12"/>
  <c r="CV32" i="12" s="1"/>
  <c r="BV32" i="12"/>
  <c r="BN32" i="12"/>
  <c r="BG32" i="12"/>
  <c r="BL32" i="12" s="1"/>
  <c r="BF32" i="12"/>
  <c r="BI32" i="12" s="1"/>
  <c r="BA32" i="12"/>
  <c r="BP32" i="12" s="1"/>
  <c r="AY32" i="12"/>
  <c r="AX32" i="12"/>
  <c r="AV32" i="12"/>
  <c r="BD32" i="12" s="1"/>
  <c r="AU32" i="12"/>
  <c r="AO32" i="12"/>
  <c r="BM32" i="12" s="1"/>
  <c r="AK32" i="12"/>
  <c r="AG32" i="12"/>
  <c r="AD32" i="12"/>
  <c r="AC32" i="12"/>
  <c r="AB32" i="12"/>
  <c r="Z32" i="12"/>
  <c r="AM32" i="12" s="1"/>
  <c r="Y32" i="12"/>
  <c r="AA32" i="12" s="1"/>
  <c r="X32" i="12"/>
  <c r="W32" i="12"/>
  <c r="U32" i="12"/>
  <c r="V32" i="12" s="1"/>
  <c r="AL32" i="12" s="1"/>
  <c r="R32" i="12"/>
  <c r="P32" i="12"/>
  <c r="AE32" i="12" s="1"/>
  <c r="O32" i="12"/>
  <c r="M32" i="12"/>
  <c r="L32" i="12"/>
  <c r="AF32" i="12" s="1"/>
  <c r="CZ31" i="12"/>
  <c r="CR31" i="12"/>
  <c r="CO31" i="12"/>
  <c r="CH31" i="12"/>
  <c r="CG31" i="12"/>
  <c r="CE31" i="12"/>
  <c r="CJ31" i="12" s="1"/>
  <c r="CY31" i="12" s="1"/>
  <c r="BX31" i="12"/>
  <c r="CP31" i="12" s="1"/>
  <c r="BK31" i="12"/>
  <c r="BG31" i="12"/>
  <c r="BH31" i="12" s="1"/>
  <c r="BJ31" i="12" s="1"/>
  <c r="BF31" i="12"/>
  <c r="BI31" i="12" s="1"/>
  <c r="BA31" i="12"/>
  <c r="AY31" i="12"/>
  <c r="AX31" i="12"/>
  <c r="AV31" i="12"/>
  <c r="AU31" i="12" s="1"/>
  <c r="AO31" i="12"/>
  <c r="BM31" i="12" s="1"/>
  <c r="AD31" i="12"/>
  <c r="Z31" i="12"/>
  <c r="AK31" i="12" s="1"/>
  <c r="Y31" i="12"/>
  <c r="AA31" i="12" s="1"/>
  <c r="X31" i="12"/>
  <c r="AC31" i="12" s="1"/>
  <c r="W31" i="12"/>
  <c r="V31" i="12"/>
  <c r="AL31" i="12" s="1"/>
  <c r="R31" i="12"/>
  <c r="Q31" i="12"/>
  <c r="P31" i="12"/>
  <c r="AE31" i="12" s="1"/>
  <c r="O31" i="12"/>
  <c r="M31" i="12"/>
  <c r="U31" i="12" s="1"/>
  <c r="AJ31" i="12" s="1"/>
  <c r="L31" i="12"/>
  <c r="AF31" i="12" s="1"/>
  <c r="CW30" i="12"/>
  <c r="CP30" i="12"/>
  <c r="CO30" i="12"/>
  <c r="CR30" i="12" s="1"/>
  <c r="DE30" i="12" s="1"/>
  <c r="CJ30" i="12"/>
  <c r="CH30" i="12"/>
  <c r="CG30" i="12"/>
  <c r="CE30" i="12"/>
  <c r="CM30" i="12" s="1"/>
  <c r="CD30" i="12"/>
  <c r="BX30" i="12"/>
  <c r="CV30" i="12" s="1"/>
  <c r="BT30" i="12"/>
  <c r="BP30" i="12"/>
  <c r="BK30" i="12"/>
  <c r="BI30" i="12"/>
  <c r="BV30" i="12" s="1"/>
  <c r="BH30" i="12"/>
  <c r="BJ30" i="12" s="1"/>
  <c r="BF30" i="12"/>
  <c r="BD30" i="12"/>
  <c r="BA30" i="12"/>
  <c r="AY30" i="12"/>
  <c r="BN30" i="12" s="1"/>
  <c r="AX30" i="12"/>
  <c r="AV30" i="12"/>
  <c r="AO30" i="12"/>
  <c r="BG30" i="12" s="1"/>
  <c r="BL30" i="12" s="1"/>
  <c r="X30" i="12"/>
  <c r="Y30" i="12" s="1"/>
  <c r="AA30" i="12" s="1"/>
  <c r="W30" i="12"/>
  <c r="Z30" i="12" s="1"/>
  <c r="Q30" i="12"/>
  <c r="P30" i="12"/>
  <c r="O30" i="12"/>
  <c r="M30" i="12"/>
  <c r="U30" i="12" s="1"/>
  <c r="L30" i="12"/>
  <c r="CT29" i="12"/>
  <c r="CP29" i="12"/>
  <c r="CQ29" i="12" s="1"/>
  <c r="CS29" i="12" s="1"/>
  <c r="CO29" i="12"/>
  <c r="CR29" i="12" s="1"/>
  <c r="CJ29" i="12"/>
  <c r="CY29" i="12" s="1"/>
  <c r="CH29" i="12"/>
  <c r="CG29" i="12"/>
  <c r="CE29" i="12"/>
  <c r="CD29" i="12" s="1"/>
  <c r="BX29" i="12"/>
  <c r="BI29" i="12"/>
  <c r="BT29" i="12" s="1"/>
  <c r="BF29" i="12"/>
  <c r="BA29" i="12"/>
  <c r="AY29" i="12"/>
  <c r="BN29" i="12" s="1"/>
  <c r="AX29" i="12"/>
  <c r="AV29" i="12"/>
  <c r="AO29" i="12"/>
  <c r="X29" i="12"/>
  <c r="W29" i="12"/>
  <c r="Z29" i="12" s="1"/>
  <c r="P29" i="12"/>
  <c r="O29" i="12"/>
  <c r="M29" i="12"/>
  <c r="DC28" i="12"/>
  <c r="CY28" i="12"/>
  <c r="CT28" i="12"/>
  <c r="CR28" i="12"/>
  <c r="DE28" i="12" s="1"/>
  <c r="CO28" i="12"/>
  <c r="CM28" i="12"/>
  <c r="CJ28" i="12"/>
  <c r="CH28" i="12"/>
  <c r="CW28" i="12" s="1"/>
  <c r="CG28" i="12"/>
  <c r="CE28" i="12"/>
  <c r="BX28" i="12"/>
  <c r="CP28" i="12" s="1"/>
  <c r="CU28" i="12" s="1"/>
  <c r="BF28" i="12"/>
  <c r="BI28" i="12" s="1"/>
  <c r="BA28" i="12"/>
  <c r="AZ28" i="12"/>
  <c r="AY28" i="12"/>
  <c r="AX28" i="12"/>
  <c r="AV28" i="12"/>
  <c r="AU28" i="12"/>
  <c r="AO28" i="12"/>
  <c r="BG28" i="12" s="1"/>
  <c r="AK28" i="12"/>
  <c r="AD28" i="12"/>
  <c r="AC28" i="12"/>
  <c r="Z28" i="12"/>
  <c r="AB28" i="12" s="1"/>
  <c r="Y28" i="12"/>
  <c r="AA28" i="12" s="1"/>
  <c r="X28" i="12"/>
  <c r="W28" i="12"/>
  <c r="U28" i="12"/>
  <c r="P28" i="12"/>
  <c r="AE28" i="12" s="1"/>
  <c r="O28" i="12"/>
  <c r="M28" i="12"/>
  <c r="R28" i="12" s="1"/>
  <c r="AG28" i="12" s="1"/>
  <c r="CR27" i="12"/>
  <c r="DC27" i="12" s="1"/>
  <c r="CO27" i="12"/>
  <c r="CJ27" i="12"/>
  <c r="CH27" i="12"/>
  <c r="CW27" i="12" s="1"/>
  <c r="CG27" i="12"/>
  <c r="CE27" i="12"/>
  <c r="BX27" i="12"/>
  <c r="BG27" i="12"/>
  <c r="BF27" i="12"/>
  <c r="BI27" i="12" s="1"/>
  <c r="AY27" i="12"/>
  <c r="BN27" i="12" s="1"/>
  <c r="AX27" i="12"/>
  <c r="AV27" i="12"/>
  <c r="AO27" i="12"/>
  <c r="BM27" i="12" s="1"/>
  <c r="Z27" i="12"/>
  <c r="X27" i="12"/>
  <c r="Y27" i="12" s="1"/>
  <c r="AA27" i="12" s="1"/>
  <c r="W27" i="12"/>
  <c r="V27" i="12"/>
  <c r="U27" i="12"/>
  <c r="Q27" i="12"/>
  <c r="P27" i="12"/>
  <c r="AE27" i="12" s="1"/>
  <c r="O27" i="12"/>
  <c r="M27" i="12"/>
  <c r="R27" i="12" s="1"/>
  <c r="AG27" i="12" s="1"/>
  <c r="L27" i="12"/>
  <c r="CO26" i="12"/>
  <c r="CR26" i="12" s="1"/>
  <c r="CJ26" i="12"/>
  <c r="CY26" i="12" s="1"/>
  <c r="CI26" i="12"/>
  <c r="CH26" i="12"/>
  <c r="CG26" i="12"/>
  <c r="CE26" i="12"/>
  <c r="CD26" i="12"/>
  <c r="BX26" i="12"/>
  <c r="CP26" i="12" s="1"/>
  <c r="BT26" i="12"/>
  <c r="BL26" i="12"/>
  <c r="BI26" i="12"/>
  <c r="BK26" i="12" s="1"/>
  <c r="BH26" i="12"/>
  <c r="BJ26" i="12" s="1"/>
  <c r="BG26" i="12"/>
  <c r="BF26" i="12"/>
  <c r="BD26" i="12"/>
  <c r="AY26" i="12"/>
  <c r="BN26" i="12" s="1"/>
  <c r="AX26" i="12"/>
  <c r="AV26" i="12"/>
  <c r="BA26" i="12" s="1"/>
  <c r="BP26" i="12" s="1"/>
  <c r="AO26" i="12"/>
  <c r="BM26" i="12" s="1"/>
  <c r="AE26" i="12"/>
  <c r="X26" i="12"/>
  <c r="AC26" i="12" s="1"/>
  <c r="W26" i="12"/>
  <c r="Z26" i="12" s="1"/>
  <c r="R26" i="12"/>
  <c r="AG26" i="12" s="1"/>
  <c r="P26" i="12"/>
  <c r="O26" i="12"/>
  <c r="M26" i="12"/>
  <c r="U26" i="12" s="1"/>
  <c r="L26" i="12"/>
  <c r="CP25" i="12"/>
  <c r="CO25" i="12"/>
  <c r="CR25" i="12" s="1"/>
  <c r="CH25" i="12"/>
  <c r="CW25" i="12" s="1"/>
  <c r="CG25" i="12"/>
  <c r="CE25" i="12"/>
  <c r="BX25" i="12"/>
  <c r="CV25" i="12" s="1"/>
  <c r="BI25" i="12"/>
  <c r="BF25" i="12"/>
  <c r="AY25" i="12"/>
  <c r="AX25" i="12"/>
  <c r="AV25" i="12"/>
  <c r="BA25" i="12" s="1"/>
  <c r="AO25" i="12"/>
  <c r="BG25" i="12" s="1"/>
  <c r="X25" i="12"/>
  <c r="Y25" i="12" s="1"/>
  <c r="AA25" i="12" s="1"/>
  <c r="W25" i="12"/>
  <c r="Z25" i="12" s="1"/>
  <c r="R25" i="12"/>
  <c r="P25" i="12"/>
  <c r="O25" i="12"/>
  <c r="M25" i="12"/>
  <c r="L25" i="12" s="1"/>
  <c r="DC24" i="12"/>
  <c r="CU24" i="12"/>
  <c r="CR24" i="12"/>
  <c r="CT24" i="12" s="1"/>
  <c r="CQ24" i="12"/>
  <c r="CS24" i="12" s="1"/>
  <c r="CP24" i="12"/>
  <c r="CO24" i="12"/>
  <c r="CM24" i="12"/>
  <c r="CH24" i="12"/>
  <c r="CW24" i="12" s="1"/>
  <c r="CG24" i="12"/>
  <c r="CE24" i="12"/>
  <c r="CJ24" i="12" s="1"/>
  <c r="CY24" i="12" s="1"/>
  <c r="BX24" i="12"/>
  <c r="CV24" i="12" s="1"/>
  <c r="BV24" i="12"/>
  <c r="BN24" i="12"/>
  <c r="BG24" i="12"/>
  <c r="BL24" i="12" s="1"/>
  <c r="BF24" i="12"/>
  <c r="BI24" i="12" s="1"/>
  <c r="BA24" i="12"/>
  <c r="BP24" i="12" s="1"/>
  <c r="AY24" i="12"/>
  <c r="AX24" i="12"/>
  <c r="AV24" i="12"/>
  <c r="BD24" i="12" s="1"/>
  <c r="AU24" i="12"/>
  <c r="AO24" i="12"/>
  <c r="BM24" i="12" s="1"/>
  <c r="Y24" i="12"/>
  <c r="AA24" i="12" s="1"/>
  <c r="X24" i="12"/>
  <c r="W24" i="12"/>
  <c r="Z24" i="12" s="1"/>
  <c r="U24" i="12"/>
  <c r="V24" i="12" s="1"/>
  <c r="R24" i="12"/>
  <c r="P24" i="12"/>
  <c r="O24" i="12"/>
  <c r="M24" i="12"/>
  <c r="L24" i="12"/>
  <c r="CR23" i="12"/>
  <c r="CO23" i="12"/>
  <c r="CH23" i="12"/>
  <c r="CG23" i="12"/>
  <c r="CE23" i="12"/>
  <c r="CJ23" i="12" s="1"/>
  <c r="BX23" i="12"/>
  <c r="CP23" i="12" s="1"/>
  <c r="BG23" i="12"/>
  <c r="BH23" i="12" s="1"/>
  <c r="BJ23" i="12" s="1"/>
  <c r="BF23" i="12"/>
  <c r="BI23" i="12" s="1"/>
  <c r="BK23" i="12" s="1"/>
  <c r="BA23" i="12"/>
  <c r="BP23" i="12" s="1"/>
  <c r="AY23" i="12"/>
  <c r="AX23" i="12"/>
  <c r="AV23" i="12"/>
  <c r="AU23" i="12" s="1"/>
  <c r="AO23" i="12"/>
  <c r="BM23" i="12" s="1"/>
  <c r="AD23" i="12"/>
  <c r="Z23" i="12"/>
  <c r="AK23" i="12" s="1"/>
  <c r="Y23" i="12"/>
  <c r="AA23" i="12" s="1"/>
  <c r="X23" i="12"/>
  <c r="AC23" i="12" s="1"/>
  <c r="W23" i="12"/>
  <c r="R23" i="12"/>
  <c r="Q23" i="12"/>
  <c r="P23" i="12"/>
  <c r="AE23" i="12" s="1"/>
  <c r="O23" i="12"/>
  <c r="M23" i="12"/>
  <c r="U23" i="12" s="1"/>
  <c r="AJ23" i="12" s="1"/>
  <c r="L23" i="12"/>
  <c r="AF23" i="12" s="1"/>
  <c r="CP22" i="12"/>
  <c r="CO22" i="12"/>
  <c r="CR22" i="12" s="1"/>
  <c r="CJ22" i="12"/>
  <c r="CY22" i="12" s="1"/>
  <c r="CH22" i="12"/>
  <c r="CG22" i="12"/>
  <c r="CE22" i="12"/>
  <c r="CM22" i="12" s="1"/>
  <c r="CD22" i="12"/>
  <c r="BX22" i="12"/>
  <c r="BF22" i="12"/>
  <c r="BI22" i="12" s="1"/>
  <c r="BT22" i="12" s="1"/>
  <c r="BD22" i="12"/>
  <c r="BA22" i="12"/>
  <c r="AY22" i="12"/>
  <c r="AX22" i="12"/>
  <c r="AV22" i="12"/>
  <c r="AO22" i="12"/>
  <c r="BG22" i="12" s="1"/>
  <c r="BH22" i="12" s="1"/>
  <c r="BJ22" i="12" s="1"/>
  <c r="AI22" i="12"/>
  <c r="X22" i="12"/>
  <c r="W22" i="12"/>
  <c r="Z22" i="12" s="1"/>
  <c r="P22" i="12"/>
  <c r="O22" i="12"/>
  <c r="M22" i="12"/>
  <c r="U22" i="12" s="1"/>
  <c r="L22" i="12"/>
  <c r="Q22" i="12" s="1"/>
  <c r="CP21" i="12"/>
  <c r="CO21" i="12"/>
  <c r="CR21" i="12" s="1"/>
  <c r="CH21" i="12"/>
  <c r="CG21" i="12"/>
  <c r="CE21" i="12"/>
  <c r="BX21" i="12"/>
  <c r="BQ21" i="12"/>
  <c r="BI21" i="12"/>
  <c r="BF21" i="12"/>
  <c r="BA21" i="12"/>
  <c r="AY21" i="12"/>
  <c r="BN21" i="12" s="1"/>
  <c r="AX21" i="12"/>
  <c r="AV21" i="12"/>
  <c r="AO21" i="12"/>
  <c r="AB21" i="12"/>
  <c r="X21" i="12"/>
  <c r="W21" i="12"/>
  <c r="Z21" i="12" s="1"/>
  <c r="R21" i="12"/>
  <c r="AG21" i="12" s="1"/>
  <c r="P21" i="12"/>
  <c r="O21" i="12"/>
  <c r="M21" i="12"/>
  <c r="DC20" i="12"/>
  <c r="CO20" i="12"/>
  <c r="CR20" i="12" s="1"/>
  <c r="CM20" i="12"/>
  <c r="CJ20" i="12"/>
  <c r="CH20" i="12"/>
  <c r="CG20" i="12"/>
  <c r="CE20" i="12"/>
  <c r="CD20" i="12"/>
  <c r="BX20" i="12"/>
  <c r="CP20" i="12" s="1"/>
  <c r="CU20" i="12" s="1"/>
  <c r="BN20" i="12"/>
  <c r="BF20" i="12"/>
  <c r="BI20" i="12" s="1"/>
  <c r="BV20" i="12" s="1"/>
  <c r="AY20" i="12"/>
  <c r="AX20" i="12"/>
  <c r="AV20" i="12"/>
  <c r="BA20" i="12" s="1"/>
  <c r="AU20" i="12"/>
  <c r="AO20" i="12"/>
  <c r="BG20" i="12" s="1"/>
  <c r="AK20" i="12"/>
  <c r="AI20" i="12"/>
  <c r="AG20" i="12"/>
  <c r="AC20" i="12"/>
  <c r="Z20" i="12"/>
  <c r="AB20" i="12" s="1"/>
  <c r="Y20" i="12"/>
  <c r="AA20" i="12" s="1"/>
  <c r="X20" i="12"/>
  <c r="W20" i="12"/>
  <c r="U20" i="12"/>
  <c r="P20" i="12"/>
  <c r="AE20" i="12" s="1"/>
  <c r="O20" i="12"/>
  <c r="M20" i="12"/>
  <c r="R20" i="12" s="1"/>
  <c r="CR19" i="12"/>
  <c r="CO19" i="12"/>
  <c r="CJ19" i="12"/>
  <c r="CH19" i="12"/>
  <c r="CG19" i="12"/>
  <c r="CE19" i="12"/>
  <c r="BX19" i="12"/>
  <c r="BK19" i="12"/>
  <c r="BG19" i="12"/>
  <c r="BF19" i="12"/>
  <c r="BI19" i="12" s="1"/>
  <c r="AY19" i="12"/>
  <c r="BN19" i="12" s="1"/>
  <c r="AX19" i="12"/>
  <c r="AV19" i="12"/>
  <c r="AU19" i="12" s="1"/>
  <c r="AZ19" i="12" s="1"/>
  <c r="AO19" i="12"/>
  <c r="Z19" i="12"/>
  <c r="X19" i="12"/>
  <c r="Y19" i="12" s="1"/>
  <c r="AA19" i="12" s="1"/>
  <c r="W19" i="12"/>
  <c r="V19" i="12"/>
  <c r="AL19" i="12" s="1"/>
  <c r="U19" i="12"/>
  <c r="P19" i="12"/>
  <c r="AE19" i="12" s="1"/>
  <c r="O19" i="12"/>
  <c r="M19" i="12"/>
  <c r="L19" i="12" s="1"/>
  <c r="DE18" i="12"/>
  <c r="DA18" i="12"/>
  <c r="CW18" i="12"/>
  <c r="CO18" i="12"/>
  <c r="CR18" i="12" s="1"/>
  <c r="CI18" i="12"/>
  <c r="CH18" i="12"/>
  <c r="CG18" i="12"/>
  <c r="CE18" i="12"/>
  <c r="CJ18" i="12" s="1"/>
  <c r="CY18" i="12" s="1"/>
  <c r="CD18" i="12"/>
  <c r="CX18" i="12" s="1"/>
  <c r="BX18" i="12"/>
  <c r="CP18" i="12" s="1"/>
  <c r="BT18" i="12"/>
  <c r="BL18" i="12"/>
  <c r="BI18" i="12"/>
  <c r="BK18" i="12" s="1"/>
  <c r="BG18" i="12"/>
  <c r="BH18" i="12" s="1"/>
  <c r="BJ18" i="12" s="1"/>
  <c r="BF18" i="12"/>
  <c r="AY18" i="12"/>
  <c r="BN18" i="12" s="1"/>
  <c r="AX18" i="12"/>
  <c r="AV18" i="12"/>
  <c r="BD18" i="12" s="1"/>
  <c r="AO18" i="12"/>
  <c r="BM18" i="12" s="1"/>
  <c r="AA18" i="12"/>
  <c r="X18" i="12"/>
  <c r="Y18" i="12" s="1"/>
  <c r="W18" i="12"/>
  <c r="Z18" i="12" s="1"/>
  <c r="U18" i="12"/>
  <c r="R18" i="12"/>
  <c r="P18" i="12"/>
  <c r="AE18" i="12" s="1"/>
  <c r="O18" i="12"/>
  <c r="M18" i="12"/>
  <c r="L18" i="12"/>
  <c r="Q18" i="12" s="1"/>
  <c r="CT17" i="12"/>
  <c r="CP17" i="12"/>
  <c r="CO17" i="12"/>
  <c r="CR17" i="12" s="1"/>
  <c r="DA17" i="12" s="1"/>
  <c r="CJ17" i="12"/>
  <c r="CY17" i="12" s="1"/>
  <c r="CH17" i="12"/>
  <c r="CG17" i="12"/>
  <c r="CE17" i="12"/>
  <c r="CD17" i="12" s="1"/>
  <c r="CI17" i="12" s="1"/>
  <c r="BX17" i="12"/>
  <c r="CV17" i="12" s="1"/>
  <c r="BQ17" i="12"/>
  <c r="BI17" i="12"/>
  <c r="BF17" i="12"/>
  <c r="BD17" i="12"/>
  <c r="BS17" i="12" s="1"/>
  <c r="AY17" i="12"/>
  <c r="AX17" i="12"/>
  <c r="AV17" i="12"/>
  <c r="BA17" i="12" s="1"/>
  <c r="AO17" i="12"/>
  <c r="AJ17" i="12"/>
  <c r="AE17" i="12"/>
  <c r="X17" i="12"/>
  <c r="W17" i="12"/>
  <c r="Z17" i="12" s="1"/>
  <c r="AM17" i="12" s="1"/>
  <c r="P17" i="12"/>
  <c r="O17" i="12"/>
  <c r="M17" i="12"/>
  <c r="U17" i="12" s="1"/>
  <c r="L17" i="12"/>
  <c r="Q17" i="12" s="1"/>
  <c r="DC16" i="12"/>
  <c r="CR16" i="12"/>
  <c r="CT16" i="12" s="1"/>
  <c r="CP16" i="12"/>
  <c r="CU16" i="12" s="1"/>
  <c r="CO16" i="12"/>
  <c r="CM16" i="12"/>
  <c r="CH16" i="12"/>
  <c r="CW16" i="12" s="1"/>
  <c r="CG16" i="12"/>
  <c r="CE16" i="12"/>
  <c r="BX16" i="12"/>
  <c r="CV16" i="12" s="1"/>
  <c r="BF16" i="12"/>
  <c r="BI16" i="12" s="1"/>
  <c r="BD16" i="12"/>
  <c r="BA16" i="12"/>
  <c r="AZ16" i="12"/>
  <c r="AY16" i="12"/>
  <c r="AX16" i="12"/>
  <c r="AV16" i="12"/>
  <c r="AU16" i="12"/>
  <c r="AO16" i="12"/>
  <c r="AE16" i="12"/>
  <c r="AC16" i="12"/>
  <c r="X16" i="12"/>
  <c r="W16" i="12"/>
  <c r="Z16" i="12" s="1"/>
  <c r="U16" i="12"/>
  <c r="AJ16" i="12" s="1"/>
  <c r="R16" i="12"/>
  <c r="AG16" i="12" s="1"/>
  <c r="P16" i="12"/>
  <c r="O16" i="12"/>
  <c r="M16" i="12"/>
  <c r="L16" i="12"/>
  <c r="CO15" i="12"/>
  <c r="CR15" i="12" s="1"/>
  <c r="CM15" i="12"/>
  <c r="CH15" i="12"/>
  <c r="CW15" i="12" s="1"/>
  <c r="CG15" i="12"/>
  <c r="CE15" i="12"/>
  <c r="CJ15" i="12" s="1"/>
  <c r="CD15" i="12"/>
  <c r="CI15" i="12" s="1"/>
  <c r="BX15" i="12"/>
  <c r="BF15" i="12"/>
  <c r="BI15" i="12" s="1"/>
  <c r="BD15" i="12"/>
  <c r="AY15" i="12"/>
  <c r="AX15" i="12"/>
  <c r="AV15" i="12"/>
  <c r="BA15" i="12" s="1"/>
  <c r="BP15" i="12" s="1"/>
  <c r="AU15" i="12"/>
  <c r="AZ15" i="12" s="1"/>
  <c r="AO15" i="12"/>
  <c r="Y15" i="12"/>
  <c r="AA15" i="12" s="1"/>
  <c r="X15" i="12"/>
  <c r="W15" i="12"/>
  <c r="Z15" i="12" s="1"/>
  <c r="R15" i="12"/>
  <c r="P15" i="12"/>
  <c r="O15" i="12"/>
  <c r="M15" i="12"/>
  <c r="U15" i="12" s="1"/>
  <c r="L15" i="12"/>
  <c r="CR14" i="12"/>
  <c r="DE14" i="12" s="1"/>
  <c r="CP14" i="12"/>
  <c r="CQ14" i="12" s="1"/>
  <c r="CS14" i="12" s="1"/>
  <c r="CO14" i="12"/>
  <c r="CH14" i="12"/>
  <c r="CW14" i="12" s="1"/>
  <c r="CG14" i="12"/>
  <c r="CE14" i="12"/>
  <c r="CD14" i="12" s="1"/>
  <c r="BX14" i="12"/>
  <c r="CV14" i="12" s="1"/>
  <c r="BK14" i="12"/>
  <c r="BI14" i="12"/>
  <c r="BR14" i="12" s="1"/>
  <c r="BF14" i="12"/>
  <c r="BA14" i="12"/>
  <c r="BP14" i="12" s="1"/>
  <c r="AY14" i="12"/>
  <c r="BN14" i="12" s="1"/>
  <c r="AX14" i="12"/>
  <c r="AV14" i="12"/>
  <c r="AO14" i="12"/>
  <c r="BG14" i="12" s="1"/>
  <c r="X14" i="12"/>
  <c r="W14" i="12"/>
  <c r="Z14" i="12" s="1"/>
  <c r="R14" i="12"/>
  <c r="P14" i="12"/>
  <c r="AE14" i="12" s="1"/>
  <c r="O14" i="12"/>
  <c r="M14" i="12"/>
  <c r="U14" i="12" s="1"/>
  <c r="CH13" i="12"/>
  <c r="CG13" i="12"/>
  <c r="CF13" i="12"/>
  <c r="CB13" i="12"/>
  <c r="CA13" i="12"/>
  <c r="BZ13" i="12"/>
  <c r="BY13" i="12"/>
  <c r="BX13" i="12"/>
  <c r="AX13" i="12"/>
  <c r="AW13" i="12"/>
  <c r="AV13" i="12"/>
  <c r="AS13" i="12"/>
  <c r="AR13" i="12"/>
  <c r="AQ13" i="12"/>
  <c r="AP13" i="12"/>
  <c r="AO13" i="12"/>
  <c r="P13" i="12"/>
  <c r="O13" i="12"/>
  <c r="N13" i="12"/>
  <c r="M13" i="12"/>
  <c r="J13" i="12"/>
  <c r="I13" i="12"/>
  <c r="H13" i="12"/>
  <c r="G13" i="12"/>
  <c r="F13" i="12"/>
  <c r="DA12" i="12"/>
  <c r="CZ12" i="12"/>
  <c r="CX12" i="12"/>
  <c r="CX94" i="12" s="1"/>
  <c r="CJ12" i="12"/>
  <c r="CI12" i="12"/>
  <c r="CI94" i="12" s="1"/>
  <c r="CG12" i="12"/>
  <c r="CG94" i="12" s="1"/>
  <c r="BR12" i="12"/>
  <c r="BQ12" i="12"/>
  <c r="BO12" i="12"/>
  <c r="BO94" i="12" s="1"/>
  <c r="BA12" i="12"/>
  <c r="AZ12" i="12"/>
  <c r="AZ94" i="12" s="1"/>
  <c r="AX12" i="12"/>
  <c r="AX94" i="12" s="1"/>
  <c r="AI12" i="12"/>
  <c r="AH12" i="12"/>
  <c r="AF12" i="12"/>
  <c r="AF94" i="12" s="1"/>
  <c r="R12" i="12"/>
  <c r="Q12" i="12"/>
  <c r="Q94" i="12" s="1"/>
  <c r="O12" i="12"/>
  <c r="O94" i="12" s="1"/>
  <c r="DA11" i="12"/>
  <c r="CZ11" i="12"/>
  <c r="BR11" i="12"/>
  <c r="BQ11" i="12"/>
  <c r="AI11" i="12"/>
  <c r="AH11" i="12"/>
  <c r="CI9" i="12"/>
  <c r="CJ9" i="12" s="1"/>
  <c r="CD9" i="12"/>
  <c r="CE9" i="12" s="1"/>
  <c r="AZ9" i="12"/>
  <c r="BA9" i="12" s="1"/>
  <c r="AU9" i="12"/>
  <c r="AV9" i="12" s="1"/>
  <c r="R9" i="12"/>
  <c r="Q9" i="12"/>
  <c r="L9" i="12"/>
  <c r="M9" i="12" s="1"/>
  <c r="G9" i="12"/>
  <c r="CJ8" i="12"/>
  <c r="CI8" i="12"/>
  <c r="CD8" i="12"/>
  <c r="CE8" i="12" s="1"/>
  <c r="AZ8" i="12"/>
  <c r="BA8" i="12" s="1"/>
  <c r="AU8" i="12"/>
  <c r="AV8" i="12" s="1"/>
  <c r="Q8" i="12"/>
  <c r="R8" i="12" s="1"/>
  <c r="L8" i="12"/>
  <c r="M8" i="12" s="1"/>
  <c r="G8" i="12"/>
  <c r="CJ7" i="12"/>
  <c r="CI7" i="12"/>
  <c r="CD7" i="12"/>
  <c r="CE7" i="12" s="1"/>
  <c r="BA7" i="12"/>
  <c r="AZ7" i="12"/>
  <c r="AV7" i="12"/>
  <c r="AU7" i="12"/>
  <c r="Q7" i="12"/>
  <c r="R7" i="12" s="1"/>
  <c r="L7" i="12"/>
  <c r="M7" i="12" s="1"/>
  <c r="G7" i="12"/>
  <c r="CV6" i="12"/>
  <c r="CI6" i="12"/>
  <c r="CJ6" i="12" s="1"/>
  <c r="CD6" i="12"/>
  <c r="CE6" i="12" s="1"/>
  <c r="BA6" i="12"/>
  <c r="AZ6" i="12"/>
  <c r="AV6" i="12"/>
  <c r="AU6" i="12"/>
  <c r="Q6" i="12"/>
  <c r="R6" i="12" s="1"/>
  <c r="M6" i="12"/>
  <c r="L6" i="12"/>
  <c r="G6" i="12"/>
  <c r="CI5" i="12"/>
  <c r="CJ5" i="12" s="1"/>
  <c r="CE5" i="12"/>
  <c r="CD5" i="12"/>
  <c r="AZ5" i="12"/>
  <c r="BA5" i="12" s="1"/>
  <c r="AU5" i="12"/>
  <c r="AV5" i="12" s="1"/>
  <c r="Q5" i="12"/>
  <c r="R5" i="12" s="1"/>
  <c r="M5" i="12"/>
  <c r="L5" i="12"/>
  <c r="G5" i="12"/>
  <c r="CI4" i="12"/>
  <c r="CJ4" i="12" s="1"/>
  <c r="CE4" i="12"/>
  <c r="CD4" i="12"/>
  <c r="AZ4" i="12"/>
  <c r="BA4" i="12" s="1"/>
  <c r="AV4" i="12"/>
  <c r="AU4" i="12"/>
  <c r="Q4" i="12"/>
  <c r="R4" i="12" s="1"/>
  <c r="L4" i="12"/>
  <c r="M4" i="12" s="1"/>
  <c r="G4" i="12"/>
  <c r="CJ3" i="12"/>
  <c r="CI3" i="12"/>
  <c r="CD3" i="12"/>
  <c r="CE3" i="12" s="1"/>
  <c r="BA3" i="12"/>
  <c r="AZ3" i="12"/>
  <c r="AU3" i="12"/>
  <c r="AV3" i="12" s="1"/>
  <c r="R3" i="12"/>
  <c r="Q3" i="12"/>
  <c r="L3" i="12"/>
  <c r="M3" i="12" s="1"/>
  <c r="G3" i="12"/>
  <c r="CJ2" i="12"/>
  <c r="CI2" i="12"/>
  <c r="CI10" i="12" s="1"/>
  <c r="CJ10" i="12" s="1"/>
  <c r="CD2" i="12"/>
  <c r="CD10" i="12" s="1"/>
  <c r="CE10" i="12" s="1"/>
  <c r="BA2" i="12"/>
  <c r="AZ2" i="12"/>
  <c r="AZ10" i="12" s="1"/>
  <c r="BA10" i="12" s="1"/>
  <c r="AU2" i="12"/>
  <c r="AU10" i="12" s="1"/>
  <c r="AV10" i="12" s="1"/>
  <c r="Q2" i="12"/>
  <c r="Q10" i="12" s="1"/>
  <c r="R10" i="12" s="1"/>
  <c r="L2" i="12"/>
  <c r="M2" i="12" s="1"/>
  <c r="G2" i="12"/>
  <c r="CI1" i="12"/>
  <c r="CD1" i="12"/>
  <c r="AZ1" i="12"/>
  <c r="AU1" i="12"/>
  <c r="Q1" i="12"/>
  <c r="L1" i="12"/>
  <c r="DE9" i="1"/>
  <c r="DD9" i="1"/>
  <c r="DC9" i="1"/>
  <c r="DB9" i="1"/>
  <c r="DA9" i="1"/>
  <c r="CZ9" i="1"/>
  <c r="CY9" i="1"/>
  <c r="CX9" i="1"/>
  <c r="CW9" i="1"/>
  <c r="CV9" i="1"/>
  <c r="CU9" i="1"/>
  <c r="CT9" i="1"/>
  <c r="DE8" i="1"/>
  <c r="DD8" i="1"/>
  <c r="DC8" i="1"/>
  <c r="DB8" i="1"/>
  <c r="DA8" i="1"/>
  <c r="CZ8" i="1"/>
  <c r="CY8" i="1"/>
  <c r="CX8" i="1"/>
  <c r="CW8" i="1"/>
  <c r="CV8" i="1"/>
  <c r="CU8" i="1"/>
  <c r="CT8" i="1"/>
  <c r="DE7" i="1"/>
  <c r="DD7" i="1"/>
  <c r="DC7" i="1"/>
  <c r="DB7" i="1"/>
  <c r="DA7" i="1"/>
  <c r="CZ7" i="1"/>
  <c r="CY7" i="1"/>
  <c r="CX7" i="1"/>
  <c r="CW7" i="1"/>
  <c r="CV7" i="1"/>
  <c r="CU7" i="1"/>
  <c r="CT7" i="1"/>
  <c r="DE6" i="1"/>
  <c r="DD6" i="1"/>
  <c r="DC6" i="1"/>
  <c r="DB6" i="1"/>
  <c r="DA6" i="1"/>
  <c r="CZ6" i="1"/>
  <c r="CY6" i="1"/>
  <c r="CX6" i="1"/>
  <c r="CW6" i="1"/>
  <c r="CV6" i="1"/>
  <c r="CU6" i="1"/>
  <c r="CT6" i="1"/>
  <c r="DE5" i="1"/>
  <c r="DD5" i="1"/>
  <c r="DC5" i="1"/>
  <c r="DB5" i="1"/>
  <c r="DA5" i="1"/>
  <c r="CZ5" i="1"/>
  <c r="CY5" i="1"/>
  <c r="CX5" i="1"/>
  <c r="CW5" i="1"/>
  <c r="CV5" i="1"/>
  <c r="CU5" i="1"/>
  <c r="CT5" i="1"/>
  <c r="DE4" i="1"/>
  <c r="DD4" i="1"/>
  <c r="DC4" i="1"/>
  <c r="DB4" i="1"/>
  <c r="DA4" i="1"/>
  <c r="CZ4" i="1"/>
  <c r="CY4" i="1"/>
  <c r="CX4" i="1"/>
  <c r="CW4" i="1"/>
  <c r="CV4" i="1"/>
  <c r="CU4" i="1"/>
  <c r="CT4" i="1"/>
  <c r="DE3" i="1"/>
  <c r="DD3" i="1"/>
  <c r="DC3" i="1"/>
  <c r="DB3" i="1"/>
  <c r="DA3" i="1"/>
  <c r="CZ3" i="1"/>
  <c r="CY3" i="1"/>
  <c r="CX3" i="1"/>
  <c r="CW3" i="1"/>
  <c r="CV3" i="1"/>
  <c r="CU3" i="1"/>
  <c r="CT3" i="1"/>
  <c r="DE2" i="1"/>
  <c r="DE10" i="1" s="1"/>
  <c r="DD2" i="1"/>
  <c r="DD10" i="1" s="1"/>
  <c r="DC2" i="1"/>
  <c r="DC10" i="1" s="1"/>
  <c r="DB2" i="1"/>
  <c r="DB10" i="1" s="1"/>
  <c r="DA2" i="1"/>
  <c r="DA10" i="1" s="1"/>
  <c r="CZ2" i="1"/>
  <c r="CZ10" i="1" s="1"/>
  <c r="CY2" i="1"/>
  <c r="CY10" i="1" s="1"/>
  <c r="CX2" i="1"/>
  <c r="CX10" i="1" s="1"/>
  <c r="CW2" i="1"/>
  <c r="CW10" i="1" s="1"/>
  <c r="CV2" i="1"/>
  <c r="CV10" i="1" s="1"/>
  <c r="CU2" i="1"/>
  <c r="CU10" i="1" s="1"/>
  <c r="CT2" i="1"/>
  <c r="CT10" i="1" s="1"/>
  <c r="BV9" i="1"/>
  <c r="BU9" i="1"/>
  <c r="BT9" i="1"/>
  <c r="BS9" i="1"/>
  <c r="BR9" i="1"/>
  <c r="BQ9" i="1"/>
  <c r="BP9" i="1"/>
  <c r="BO9" i="1"/>
  <c r="BN9" i="1"/>
  <c r="BM9" i="1"/>
  <c r="BL9" i="1"/>
  <c r="BK9" i="1"/>
  <c r="BV8" i="1"/>
  <c r="BU8" i="1"/>
  <c r="BT8" i="1"/>
  <c r="BS8" i="1"/>
  <c r="BR8" i="1"/>
  <c r="BQ8" i="1"/>
  <c r="BP8" i="1"/>
  <c r="BO8" i="1"/>
  <c r="BN8" i="1"/>
  <c r="BM8" i="1"/>
  <c r="BL8" i="1"/>
  <c r="BK8" i="1"/>
  <c r="BV7" i="1"/>
  <c r="BU7" i="1"/>
  <c r="BT7" i="1"/>
  <c r="BS7" i="1"/>
  <c r="BR7" i="1"/>
  <c r="BQ7" i="1"/>
  <c r="BP7" i="1"/>
  <c r="BO7" i="1"/>
  <c r="BN7" i="1"/>
  <c r="BM7" i="1"/>
  <c r="BL7" i="1"/>
  <c r="BK7" i="1"/>
  <c r="BV6" i="1"/>
  <c r="BU6" i="1"/>
  <c r="BT6" i="1"/>
  <c r="BS6" i="1"/>
  <c r="BR6" i="1"/>
  <c r="BQ6" i="1"/>
  <c r="BP6" i="1"/>
  <c r="BO6" i="1"/>
  <c r="BN6" i="1"/>
  <c r="BM6" i="1"/>
  <c r="BL6" i="1"/>
  <c r="BK6" i="1"/>
  <c r="BV5" i="1"/>
  <c r="BU5" i="1"/>
  <c r="BT5" i="1"/>
  <c r="BS5" i="1"/>
  <c r="BR5" i="1"/>
  <c r="BQ5" i="1"/>
  <c r="BP5" i="1"/>
  <c r="BO5" i="1"/>
  <c r="BN5" i="1"/>
  <c r="BM5" i="1"/>
  <c r="BL5" i="1"/>
  <c r="BK5" i="1"/>
  <c r="BV4" i="1"/>
  <c r="BU4" i="1"/>
  <c r="BT4" i="1"/>
  <c r="BS4" i="1"/>
  <c r="BR4" i="1"/>
  <c r="BQ4" i="1"/>
  <c r="BP4" i="1"/>
  <c r="BO4" i="1"/>
  <c r="BN4" i="1"/>
  <c r="BM4" i="1"/>
  <c r="BL4" i="1"/>
  <c r="BK4" i="1"/>
  <c r="BV3" i="1"/>
  <c r="BU3" i="1"/>
  <c r="BT3" i="1"/>
  <c r="BS3" i="1"/>
  <c r="BR3" i="1"/>
  <c r="BQ3" i="1"/>
  <c r="BP3" i="1"/>
  <c r="BO3" i="1"/>
  <c r="BN3" i="1"/>
  <c r="BM3" i="1"/>
  <c r="BL3" i="1"/>
  <c r="BK3" i="1"/>
  <c r="BV2" i="1"/>
  <c r="BV10" i="1" s="1"/>
  <c r="BU2" i="1"/>
  <c r="BU10" i="1" s="1"/>
  <c r="BT2" i="1"/>
  <c r="BT10" i="1" s="1"/>
  <c r="BS2" i="1"/>
  <c r="BS10" i="1" s="1"/>
  <c r="BR2" i="1"/>
  <c r="BR10" i="1" s="1"/>
  <c r="BQ2" i="1"/>
  <c r="BQ10" i="1" s="1"/>
  <c r="BP2" i="1"/>
  <c r="BP10" i="1" s="1"/>
  <c r="BO2" i="1"/>
  <c r="BO10" i="1" s="1"/>
  <c r="BN2" i="1"/>
  <c r="BN10" i="1" s="1"/>
  <c r="BM2" i="1"/>
  <c r="BM10" i="1" s="1"/>
  <c r="BL2" i="1"/>
  <c r="BL10" i="1" s="1"/>
  <c r="BK2" i="1"/>
  <c r="BK10" i="1" s="1"/>
  <c r="AC2" i="1"/>
  <c r="AE2" i="1"/>
  <c r="AF2" i="1"/>
  <c r="AG2" i="1"/>
  <c r="AH2" i="1"/>
  <c r="AI2" i="1"/>
  <c r="AI10" i="1" s="1"/>
  <c r="AJ2" i="1"/>
  <c r="AK2" i="1"/>
  <c r="AL2" i="1"/>
  <c r="AM2" i="1"/>
  <c r="AC3" i="1"/>
  <c r="AE3" i="1"/>
  <c r="AF3" i="1"/>
  <c r="AF10" i="1" s="1"/>
  <c r="AG3" i="1"/>
  <c r="AH3" i="1"/>
  <c r="AI3" i="1"/>
  <c r="AJ3" i="1"/>
  <c r="AK3" i="1"/>
  <c r="AL3" i="1"/>
  <c r="AM3" i="1"/>
  <c r="AC4" i="1"/>
  <c r="AC10" i="1" s="1"/>
  <c r="AE4" i="1"/>
  <c r="AF4" i="1"/>
  <c r="AG4" i="1"/>
  <c r="AH4" i="1"/>
  <c r="AI4" i="1"/>
  <c r="AJ4" i="1"/>
  <c r="AK4" i="1"/>
  <c r="AK10" i="1" s="1"/>
  <c r="AL4" i="1"/>
  <c r="AM4" i="1"/>
  <c r="AC5" i="1"/>
  <c r="AE5" i="1"/>
  <c r="AF5" i="1"/>
  <c r="AG5" i="1"/>
  <c r="AH5" i="1"/>
  <c r="AH10" i="1" s="1"/>
  <c r="AI5" i="1"/>
  <c r="AJ5" i="1"/>
  <c r="AK5" i="1"/>
  <c r="AL5" i="1"/>
  <c r="AM5" i="1"/>
  <c r="AC6" i="1"/>
  <c r="AE6" i="1"/>
  <c r="AE10" i="1" s="1"/>
  <c r="AF6" i="1"/>
  <c r="AG6" i="1"/>
  <c r="AH6" i="1"/>
  <c r="AI6" i="1"/>
  <c r="AJ6" i="1"/>
  <c r="AK6" i="1"/>
  <c r="AL6" i="1"/>
  <c r="AM6" i="1"/>
  <c r="AM10" i="1" s="1"/>
  <c r="AC7" i="1"/>
  <c r="AE7" i="1"/>
  <c r="AF7" i="1"/>
  <c r="AG7" i="1"/>
  <c r="AH7" i="1"/>
  <c r="AI7" i="1"/>
  <c r="AJ7" i="1"/>
  <c r="AJ10" i="1" s="1"/>
  <c r="AK7" i="1"/>
  <c r="AL7" i="1"/>
  <c r="AM7" i="1"/>
  <c r="AC8" i="1"/>
  <c r="AE8" i="1"/>
  <c r="AF8" i="1"/>
  <c r="AG8" i="1"/>
  <c r="AG10" i="1" s="1"/>
  <c r="AH8" i="1"/>
  <c r="AI8" i="1"/>
  <c r="AJ8" i="1"/>
  <c r="AK8" i="1"/>
  <c r="AL8" i="1"/>
  <c r="AL10" i="1" s="1"/>
  <c r="AM8" i="1"/>
  <c r="AC9" i="1"/>
  <c r="AE9" i="1"/>
  <c r="AF9" i="1"/>
  <c r="AG9" i="1"/>
  <c r="AH9" i="1"/>
  <c r="AI9" i="1"/>
  <c r="AJ9" i="1"/>
  <c r="AK9" i="1"/>
  <c r="AL9" i="1"/>
  <c r="AM9" i="1"/>
  <c r="AB3" i="1"/>
  <c r="AB4" i="1"/>
  <c r="AB5" i="1"/>
  <c r="AB6" i="1"/>
  <c r="AB7" i="1"/>
  <c r="AB8" i="1"/>
  <c r="AB9" i="1"/>
  <c r="AB2" i="1"/>
  <c r="CX14" i="12" l="1"/>
  <c r="CI14" i="12"/>
  <c r="BN15" i="12"/>
  <c r="BN16" i="12"/>
  <c r="BS18" i="12"/>
  <c r="AM15" i="12"/>
  <c r="AE15" i="12"/>
  <c r="AD15" i="12"/>
  <c r="AK15" i="12"/>
  <c r="AB15" i="12"/>
  <c r="AI15" i="12"/>
  <c r="AH15" i="12"/>
  <c r="AG15" i="12"/>
  <c r="CT15" i="12"/>
  <c r="DA15" i="12"/>
  <c r="CZ15" i="12"/>
  <c r="CX15" i="12"/>
  <c r="DE15" i="12"/>
  <c r="DC15" i="12"/>
  <c r="CE2" i="12"/>
  <c r="AG14" i="12"/>
  <c r="AC15" i="12"/>
  <c r="BR15" i="12"/>
  <c r="BT15" i="12"/>
  <c r="BQ15" i="12"/>
  <c r="BK15" i="12"/>
  <c r="BV15" i="12"/>
  <c r="AJ14" i="12"/>
  <c r="R2" i="12"/>
  <c r="AK14" i="12"/>
  <c r="AB14" i="12"/>
  <c r="AI14" i="12"/>
  <c r="AH14" i="12"/>
  <c r="AM14" i="12"/>
  <c r="AD14" i="12"/>
  <c r="CV15" i="12"/>
  <c r="AV2" i="12"/>
  <c r="AC14" i="12"/>
  <c r="AF15" i="12"/>
  <c r="BT16" i="12"/>
  <c r="BS16" i="12"/>
  <c r="BR16" i="12"/>
  <c r="BQ16" i="12"/>
  <c r="BK16" i="12"/>
  <c r="BV16" i="12"/>
  <c r="AD18" i="12"/>
  <c r="AK18" i="12"/>
  <c r="AC18" i="12"/>
  <c r="AB18" i="12"/>
  <c r="AM18" i="12"/>
  <c r="AI18" i="12"/>
  <c r="AH18" i="12"/>
  <c r="L10" i="12"/>
  <c r="M10" i="12" s="1"/>
  <c r="BH14" i="12"/>
  <c r="BJ14" i="12" s="1"/>
  <c r="BL14" i="12"/>
  <c r="V15" i="12"/>
  <c r="AL15" i="12" s="1"/>
  <c r="AJ15" i="12"/>
  <c r="CZ14" i="12"/>
  <c r="CU17" i="12"/>
  <c r="CQ17" i="12"/>
  <c r="CS17" i="12" s="1"/>
  <c r="DC19" i="12"/>
  <c r="CT19" i="12"/>
  <c r="DA19" i="12"/>
  <c r="DA4" i="12" s="1"/>
  <c r="CY19" i="12"/>
  <c r="DE19" i="12"/>
  <c r="BH20" i="12"/>
  <c r="BJ20" i="12" s="1"/>
  <c r="BL20" i="12"/>
  <c r="BD21" i="12"/>
  <c r="BG21" i="12"/>
  <c r="AU21" i="12"/>
  <c r="BM21" i="12"/>
  <c r="DA21" i="12"/>
  <c r="CZ21" i="12"/>
  <c r="DE21" i="12"/>
  <c r="CW21" i="12"/>
  <c r="CW2" i="12" s="1"/>
  <c r="DC21" i="12"/>
  <c r="BL22" i="12"/>
  <c r="DE23" i="12"/>
  <c r="DC23" i="12"/>
  <c r="CT23" i="12"/>
  <c r="DA23" i="12"/>
  <c r="AM24" i="12"/>
  <c r="AD24" i="12"/>
  <c r="AK24" i="12"/>
  <c r="AC24" i="12"/>
  <c r="AB24" i="12"/>
  <c r="AI24" i="12"/>
  <c r="AH24" i="12"/>
  <c r="V26" i="12"/>
  <c r="AL26" i="12" s="1"/>
  <c r="AJ26" i="12"/>
  <c r="BD29" i="12"/>
  <c r="BG29" i="12"/>
  <c r="AU29" i="12"/>
  <c r="BM29" i="12"/>
  <c r="AH30" i="12"/>
  <c r="AM30" i="12"/>
  <c r="AE30" i="12"/>
  <c r="AD30" i="12"/>
  <c r="AK30" i="12"/>
  <c r="AB30" i="12"/>
  <c r="AZ31" i="12"/>
  <c r="BO31" i="12"/>
  <c r="CQ31" i="12"/>
  <c r="CS31" i="12" s="1"/>
  <c r="CU31" i="12"/>
  <c r="BE32" i="12"/>
  <c r="BU32" i="12" s="1"/>
  <c r="BS32" i="12"/>
  <c r="BV33" i="12"/>
  <c r="BT33" i="12"/>
  <c r="BT6" i="12" s="1"/>
  <c r="BK33" i="12"/>
  <c r="BR33" i="12"/>
  <c r="DC36" i="12"/>
  <c r="CZ36" i="12"/>
  <c r="DA36" i="12"/>
  <c r="CW36" i="12"/>
  <c r="CT36" i="12"/>
  <c r="V38" i="12"/>
  <c r="AL38" i="12" s="1"/>
  <c r="AJ38" i="12"/>
  <c r="CI38" i="12"/>
  <c r="CX38" i="12"/>
  <c r="AM40" i="12"/>
  <c r="AE40" i="12"/>
  <c r="AD40" i="12"/>
  <c r="AK40" i="12"/>
  <c r="AB40" i="12"/>
  <c r="AI40" i="12"/>
  <c r="AH40" i="12"/>
  <c r="L14" i="12"/>
  <c r="BD14" i="12"/>
  <c r="BT14" i="12"/>
  <c r="DA14" i="12"/>
  <c r="CP15" i="12"/>
  <c r="V16" i="12"/>
  <c r="AL16" i="12" s="1"/>
  <c r="CQ16" i="12"/>
  <c r="CS16" i="12" s="1"/>
  <c r="V17" i="12"/>
  <c r="AL17" i="12" s="1"/>
  <c r="AF17" i="12"/>
  <c r="CQ18" i="12"/>
  <c r="CS18" i="12" s="1"/>
  <c r="CU18" i="12"/>
  <c r="CM19" i="12"/>
  <c r="CP19" i="12"/>
  <c r="CD19" i="12"/>
  <c r="CV19" i="12"/>
  <c r="BO20" i="12"/>
  <c r="BR20" i="12"/>
  <c r="CN20" i="12"/>
  <c r="DD20" i="12" s="1"/>
  <c r="DB20" i="12"/>
  <c r="AE21" i="12"/>
  <c r="CQ21" i="12"/>
  <c r="CS21" i="12" s="1"/>
  <c r="CU21" i="12"/>
  <c r="BP22" i="12"/>
  <c r="DC22" i="12"/>
  <c r="CT22" i="12"/>
  <c r="DA22" i="12"/>
  <c r="CZ22" i="12"/>
  <c r="CZ23" i="12"/>
  <c r="Q25" i="12"/>
  <c r="AF25" i="12"/>
  <c r="BH25" i="12"/>
  <c r="BJ25" i="12" s="1"/>
  <c r="BL25" i="12"/>
  <c r="CD25" i="12"/>
  <c r="CM25" i="12"/>
  <c r="CJ25" i="12"/>
  <c r="CY25" i="12" s="1"/>
  <c r="AU27" i="12"/>
  <c r="BD27" i="12"/>
  <c r="BA27" i="12"/>
  <c r="BP27" i="12" s="1"/>
  <c r="CI30" i="12"/>
  <c r="CX30" i="12"/>
  <c r="BQ33" i="12"/>
  <c r="Y37" i="12"/>
  <c r="AA37" i="12" s="1"/>
  <c r="Z37" i="12"/>
  <c r="AY13" i="12"/>
  <c r="BM14" i="12"/>
  <c r="CJ14" i="12"/>
  <c r="CT14" i="12"/>
  <c r="Q15" i="12"/>
  <c r="AI16" i="12"/>
  <c r="AH16" i="12"/>
  <c r="CJ16" i="12"/>
  <c r="CY16" i="12" s="1"/>
  <c r="CD16" i="12"/>
  <c r="CZ19" i="12"/>
  <c r="BP20" i="12"/>
  <c r="DE20" i="12"/>
  <c r="DE13" i="12" s="1"/>
  <c r="CW20" i="12"/>
  <c r="CT20" i="12"/>
  <c r="DA20" i="12"/>
  <c r="CZ20" i="12"/>
  <c r="CT21" i="12"/>
  <c r="AH22" i="12"/>
  <c r="AD22" i="12"/>
  <c r="AK22" i="12"/>
  <c r="AB22" i="12"/>
  <c r="CU22" i="12"/>
  <c r="AF24" i="12"/>
  <c r="BT24" i="12"/>
  <c r="BK24" i="12"/>
  <c r="BR24" i="12"/>
  <c r="BQ24" i="12"/>
  <c r="DB24" i="12"/>
  <c r="BP25" i="12"/>
  <c r="CZ26" i="12"/>
  <c r="DE26" i="12"/>
  <c r="CW26" i="12"/>
  <c r="DC26" i="12"/>
  <c r="CT26" i="12"/>
  <c r="AJ27" i="12"/>
  <c r="BP28" i="12"/>
  <c r="L29" i="12"/>
  <c r="U29" i="12"/>
  <c r="R29" i="12"/>
  <c r="AG29" i="12" s="1"/>
  <c r="CV29" i="12"/>
  <c r="CN30" i="12"/>
  <c r="DD30" i="12" s="1"/>
  <c r="DB30" i="12"/>
  <c r="AD34" i="12"/>
  <c r="AK34" i="12"/>
  <c r="AB34" i="12"/>
  <c r="AI34" i="12"/>
  <c r="AH34" i="12"/>
  <c r="BS34" i="12"/>
  <c r="DE36" i="12"/>
  <c r="CE13" i="12"/>
  <c r="CR13" i="12"/>
  <c r="Y14" i="12"/>
  <c r="AA14" i="12" s="1"/>
  <c r="AU14" i="12"/>
  <c r="BV14" i="12"/>
  <c r="CM14" i="12"/>
  <c r="CU14" i="12"/>
  <c r="DC14" i="12"/>
  <c r="CY15" i="12"/>
  <c r="CY2" i="12" s="1"/>
  <c r="AF16" i="12"/>
  <c r="Q16" i="12"/>
  <c r="AK16" i="12"/>
  <c r="BV17" i="12"/>
  <c r="BK17" i="12"/>
  <c r="BR17" i="12"/>
  <c r="CX17" i="12"/>
  <c r="AG18" i="12"/>
  <c r="AM19" i="12"/>
  <c r="AK19" i="12"/>
  <c r="AC19" i="12"/>
  <c r="AB19" i="12"/>
  <c r="AI19" i="12"/>
  <c r="BA19" i="12"/>
  <c r="BP19" i="12" s="1"/>
  <c r="CQ20" i="12"/>
  <c r="CS20" i="12" s="1"/>
  <c r="AM21" i="12"/>
  <c r="AD21" i="12"/>
  <c r="AK21" i="12"/>
  <c r="AI21" i="12"/>
  <c r="AH21" i="12"/>
  <c r="CV21" i="12"/>
  <c r="CV13" i="12" s="1"/>
  <c r="Y22" i="12"/>
  <c r="AA22" i="12" s="1"/>
  <c r="BN22" i="12"/>
  <c r="CV22" i="12"/>
  <c r="CW22" i="12"/>
  <c r="V23" i="12"/>
  <c r="AL23" i="12" s="1"/>
  <c r="AZ23" i="12"/>
  <c r="BO23" i="12"/>
  <c r="CQ23" i="12"/>
  <c r="CS23" i="12" s="1"/>
  <c r="CU23" i="12"/>
  <c r="AG24" i="12"/>
  <c r="CQ26" i="12"/>
  <c r="CS26" i="12" s="1"/>
  <c r="CU26" i="12"/>
  <c r="AL27" i="12"/>
  <c r="BQ28" i="12"/>
  <c r="BV28" i="12"/>
  <c r="BN28" i="12"/>
  <c r="BT28" i="12"/>
  <c r="BK28" i="12"/>
  <c r="CN28" i="12"/>
  <c r="DD28" i="12" s="1"/>
  <c r="CI29" i="12"/>
  <c r="CX29" i="12"/>
  <c r="AF30" i="12"/>
  <c r="AI30" i="12"/>
  <c r="BP31" i="12"/>
  <c r="CW31" i="12"/>
  <c r="Q33" i="12"/>
  <c r="AF33" i="12"/>
  <c r="BH33" i="12"/>
  <c r="BJ33" i="12" s="1"/>
  <c r="BL33" i="12"/>
  <c r="CD33" i="12"/>
  <c r="CM33" i="12"/>
  <c r="CJ33" i="12"/>
  <c r="CY33" i="12" s="1"/>
  <c r="CY6" i="12" s="1"/>
  <c r="AC34" i="12"/>
  <c r="BO15" i="12"/>
  <c r="Y16" i="12"/>
  <c r="AA16" i="12" s="1"/>
  <c r="BP16" i="12"/>
  <c r="BP13" i="12" s="1"/>
  <c r="R17" i="12"/>
  <c r="BG17" i="12"/>
  <c r="AU17" i="12"/>
  <c r="CW17" i="12"/>
  <c r="V18" i="12"/>
  <c r="AL18" i="12" s="1"/>
  <c r="AF19" i="12"/>
  <c r="Q19" i="12"/>
  <c r="AD19" i="12"/>
  <c r="BV19" i="12"/>
  <c r="BT19" i="12"/>
  <c r="BR19" i="12"/>
  <c r="BQ19" i="12"/>
  <c r="CW19" i="12"/>
  <c r="CX20" i="12"/>
  <c r="AC21" i="12"/>
  <c r="Y21" i="12"/>
  <c r="AA21" i="12" s="1"/>
  <c r="CD21" i="12"/>
  <c r="CM21" i="12"/>
  <c r="CI22" i="12"/>
  <c r="CX22" i="12"/>
  <c r="DE22" i="12"/>
  <c r="CY23" i="12"/>
  <c r="AG25" i="12"/>
  <c r="BN25" i="12"/>
  <c r="DE25" i="12"/>
  <c r="DC25" i="12"/>
  <c r="CT25" i="12"/>
  <c r="DA25" i="12"/>
  <c r="CZ25" i="12"/>
  <c r="AD26" i="12"/>
  <c r="AK26" i="12"/>
  <c r="AB26" i="12"/>
  <c r="AI26" i="12"/>
  <c r="AH26" i="12"/>
  <c r="BS26" i="12"/>
  <c r="CX26" i="12"/>
  <c r="DA26" i="12"/>
  <c r="BV27" i="12"/>
  <c r="BT27" i="12"/>
  <c r="BK27" i="12"/>
  <c r="BR27" i="12"/>
  <c r="BQ27" i="12"/>
  <c r="AJ28" i="12"/>
  <c r="BH28" i="12"/>
  <c r="BJ28" i="12" s="1"/>
  <c r="BL28" i="12"/>
  <c r="AE29" i="12"/>
  <c r="V30" i="12"/>
  <c r="AL30" i="12" s="1"/>
  <c r="AJ30" i="12"/>
  <c r="BR31" i="12"/>
  <c r="BQ31" i="12"/>
  <c r="BV31" i="12"/>
  <c r="BN31" i="12"/>
  <c r="BT31" i="12"/>
  <c r="BT32" i="12"/>
  <c r="BK32" i="12"/>
  <c r="BR32" i="12"/>
  <c r="BQ32" i="12"/>
  <c r="DB32" i="12"/>
  <c r="BP33" i="12"/>
  <c r="BP6" i="12" s="1"/>
  <c r="AE34" i="12"/>
  <c r="L35" i="12"/>
  <c r="U35" i="12"/>
  <c r="R35" i="12"/>
  <c r="AG35" i="12" s="1"/>
  <c r="CN35" i="12"/>
  <c r="DD35" i="12" s="1"/>
  <c r="DB35" i="12"/>
  <c r="AB16" i="12"/>
  <c r="AM16" i="12"/>
  <c r="AI17" i="12"/>
  <c r="AH17" i="12"/>
  <c r="AD17" i="12"/>
  <c r="AK17" i="12"/>
  <c r="BP17" i="12"/>
  <c r="BM17" i="12"/>
  <c r="AH19" i="12"/>
  <c r="BL19" i="12"/>
  <c r="BH19" i="12"/>
  <c r="BJ19" i="12" s="1"/>
  <c r="AZ20" i="12"/>
  <c r="CY20" i="12"/>
  <c r="CY9" i="12" s="1"/>
  <c r="AF22" i="12"/>
  <c r="AE22" i="12"/>
  <c r="BE22" i="12"/>
  <c r="BU22" i="12" s="1"/>
  <c r="BS22" i="12"/>
  <c r="CN22" i="12"/>
  <c r="DD22" i="12" s="1"/>
  <c r="DB22" i="12"/>
  <c r="AE24" i="12"/>
  <c r="AZ24" i="12"/>
  <c r="BO24" i="12"/>
  <c r="AI25" i="12"/>
  <c r="AH25" i="12"/>
  <c r="AM25" i="12"/>
  <c r="AE25" i="12"/>
  <c r="AD25" i="12"/>
  <c r="AK25" i="12"/>
  <c r="CU25" i="12"/>
  <c r="CQ25" i="12"/>
  <c r="CS25" i="12" s="1"/>
  <c r="AF27" i="12"/>
  <c r="BL27" i="12"/>
  <c r="BH27" i="12"/>
  <c r="BJ27" i="12" s="1"/>
  <c r="BO28" i="12"/>
  <c r="BR28" i="12"/>
  <c r="CQ28" i="12"/>
  <c r="CS28" i="12" s="1"/>
  <c r="AM29" i="12"/>
  <c r="AD29" i="12"/>
  <c r="AK29" i="12"/>
  <c r="AB29" i="12"/>
  <c r="AI29" i="12"/>
  <c r="AH29" i="12"/>
  <c r="CY30" i="12"/>
  <c r="DE31" i="12"/>
  <c r="DC31" i="12"/>
  <c r="CT31" i="12"/>
  <c r="DA31" i="12"/>
  <c r="Q34" i="12"/>
  <c r="AF34" i="12"/>
  <c r="AM34" i="12"/>
  <c r="DB34" i="12"/>
  <c r="BK35" i="12"/>
  <c r="BT35" i="12"/>
  <c r="BR35" i="12"/>
  <c r="BQ35" i="12"/>
  <c r="BP35" i="12"/>
  <c r="BN35" i="12"/>
  <c r="CY36" i="12"/>
  <c r="BQ14" i="12"/>
  <c r="DB15" i="12"/>
  <c r="BM16" i="12"/>
  <c r="DB16" i="12"/>
  <c r="CN16" i="12"/>
  <c r="DD16" i="12" s="1"/>
  <c r="Y17" i="12"/>
  <c r="AA17" i="12" s="1"/>
  <c r="AC17" i="12"/>
  <c r="AF18" i="12"/>
  <c r="BA18" i="12"/>
  <c r="BP18" i="12" s="1"/>
  <c r="AU18" i="12"/>
  <c r="BE18" i="12" s="1"/>
  <c r="BU18" i="12" s="1"/>
  <c r="BQ20" i="12"/>
  <c r="BT20" i="12"/>
  <c r="BK20" i="12"/>
  <c r="BK9" i="12" s="1"/>
  <c r="V22" i="12"/>
  <c r="AL22" i="12" s="1"/>
  <c r="AJ22" i="12"/>
  <c r="BV22" i="12"/>
  <c r="BK22" i="12"/>
  <c r="BR22" i="12"/>
  <c r="BQ22" i="12"/>
  <c r="CW23" i="12"/>
  <c r="BE24" i="12"/>
  <c r="BU24" i="12" s="1"/>
  <c r="BS24" i="12"/>
  <c r="BV25" i="12"/>
  <c r="BT25" i="12"/>
  <c r="BK25" i="12"/>
  <c r="BR25" i="12"/>
  <c r="AM27" i="12"/>
  <c r="AD27" i="12"/>
  <c r="AK27" i="12"/>
  <c r="AC27" i="12"/>
  <c r="AB27" i="12"/>
  <c r="AI27" i="12"/>
  <c r="AC29" i="12"/>
  <c r="Y29" i="12"/>
  <c r="AA29" i="12" s="1"/>
  <c r="DC30" i="12"/>
  <c r="CT30" i="12"/>
  <c r="DA30" i="12"/>
  <c r="CZ30" i="12"/>
  <c r="BN33" i="12"/>
  <c r="V34" i="12"/>
  <c r="AL34" i="12" s="1"/>
  <c r="AJ34" i="12"/>
  <c r="BL35" i="12"/>
  <c r="AE37" i="12"/>
  <c r="BI13" i="12"/>
  <c r="BM15" i="12"/>
  <c r="BG15" i="12"/>
  <c r="BE15" i="12" s="1"/>
  <c r="BU15" i="12" s="1"/>
  <c r="BS15" i="12"/>
  <c r="CN15" i="12"/>
  <c r="DD15" i="12" s="1"/>
  <c r="AD16" i="12"/>
  <c r="BO16" i="12"/>
  <c r="AB17" i="12"/>
  <c r="BN17" i="12"/>
  <c r="BT17" i="12"/>
  <c r="DE17" i="12"/>
  <c r="DC17" i="12"/>
  <c r="CZ17" i="12"/>
  <c r="CZ18" i="12"/>
  <c r="DC18" i="12"/>
  <c r="CT18" i="12"/>
  <c r="AJ19" i="12"/>
  <c r="BM19" i="12"/>
  <c r="BO19" i="12"/>
  <c r="AJ20" i="12"/>
  <c r="L21" i="12"/>
  <c r="U21" i="12"/>
  <c r="BT21" i="12"/>
  <c r="BK21" i="12"/>
  <c r="BR21" i="12"/>
  <c r="BP21" i="12"/>
  <c r="BV21" i="12"/>
  <c r="CJ21" i="12"/>
  <c r="CY21" i="12" s="1"/>
  <c r="AM22" i="12"/>
  <c r="BR23" i="12"/>
  <c r="BR3" i="12" s="1"/>
  <c r="BQ23" i="12"/>
  <c r="BV23" i="12"/>
  <c r="BN23" i="12"/>
  <c r="BT23" i="12"/>
  <c r="AL24" i="12"/>
  <c r="AB25" i="12"/>
  <c r="BQ25" i="12"/>
  <c r="Q26" i="12"/>
  <c r="AF26" i="12"/>
  <c r="AM26" i="12"/>
  <c r="AH27" i="12"/>
  <c r="CM27" i="12"/>
  <c r="CP27" i="12"/>
  <c r="CD27" i="12"/>
  <c r="CV27" i="12"/>
  <c r="DA29" i="12"/>
  <c r="CZ29" i="12"/>
  <c r="DE29" i="12"/>
  <c r="CW29" i="12"/>
  <c r="DC29" i="12"/>
  <c r="CU30" i="12"/>
  <c r="AZ32" i="12"/>
  <c r="BO32" i="12"/>
  <c r="AI33" i="12"/>
  <c r="AH33" i="12"/>
  <c r="AM33" i="12"/>
  <c r="AE33" i="12"/>
  <c r="AD33" i="12"/>
  <c r="AK33" i="12"/>
  <c r="CU33" i="12"/>
  <c r="CQ33" i="12"/>
  <c r="CS33" i="12" s="1"/>
  <c r="BV35" i="12"/>
  <c r="BG16" i="12"/>
  <c r="AD20" i="12"/>
  <c r="R22" i="12"/>
  <c r="AG22" i="12" s="1"/>
  <c r="AM23" i="12"/>
  <c r="BD23" i="12"/>
  <c r="BL23" i="12"/>
  <c r="U25" i="12"/>
  <c r="AC25" i="12"/>
  <c r="DE27" i="12"/>
  <c r="CZ28" i="12"/>
  <c r="BV29" i="12"/>
  <c r="CM29" i="12"/>
  <c r="CU29" i="12"/>
  <c r="R30" i="12"/>
  <c r="AG30" i="12" s="1"/>
  <c r="BQ30" i="12"/>
  <c r="AM31" i="12"/>
  <c r="BD31" i="12"/>
  <c r="BL31" i="12"/>
  <c r="AH32" i="12"/>
  <c r="U33" i="12"/>
  <c r="AC33" i="12"/>
  <c r="BV34" i="12"/>
  <c r="BM35" i="12"/>
  <c r="DA35" i="12"/>
  <c r="CZ35" i="12"/>
  <c r="DE35" i="12"/>
  <c r="CW35" i="12"/>
  <c r="AH36" i="12"/>
  <c r="AD36" i="12"/>
  <c r="AK36" i="12"/>
  <c r="AM36" i="12"/>
  <c r="CV36" i="12"/>
  <c r="CU36" i="12"/>
  <c r="CQ36" i="12"/>
  <c r="CS36" i="12" s="1"/>
  <c r="AF37" i="12"/>
  <c r="BP38" i="12"/>
  <c r="AC40" i="12"/>
  <c r="DA40" i="12"/>
  <c r="CZ40" i="12"/>
  <c r="DE40" i="12"/>
  <c r="CW40" i="12"/>
  <c r="DC40" i="12"/>
  <c r="CT40" i="12"/>
  <c r="Q42" i="12"/>
  <c r="AF42" i="12"/>
  <c r="V42" i="12"/>
  <c r="AL42" i="12" s="1"/>
  <c r="AF43" i="12"/>
  <c r="Q43" i="12"/>
  <c r="CY43" i="12"/>
  <c r="CI44" i="12"/>
  <c r="CX44" i="12"/>
  <c r="BV46" i="12"/>
  <c r="BN46" i="12"/>
  <c r="BT46" i="12"/>
  <c r="BK46" i="12"/>
  <c r="BR46" i="12"/>
  <c r="BQ46" i="12"/>
  <c r="DE16" i="12"/>
  <c r="BV18" i="12"/>
  <c r="CM18" i="12"/>
  <c r="R19" i="12"/>
  <c r="AG19" i="12" s="1"/>
  <c r="L20" i="12"/>
  <c r="AM20" i="12"/>
  <c r="BD20" i="12"/>
  <c r="CI20" i="12"/>
  <c r="AC22" i="12"/>
  <c r="CQ22" i="12"/>
  <c r="CS22" i="12" s="1"/>
  <c r="Q24" i="12"/>
  <c r="BH24" i="12"/>
  <c r="BJ24" i="12" s="1"/>
  <c r="CD24" i="12"/>
  <c r="DE24" i="12"/>
  <c r="Y26" i="12"/>
  <c r="AA26" i="12" s="1"/>
  <c r="AU26" i="12"/>
  <c r="BV26" i="12"/>
  <c r="CM26" i="12"/>
  <c r="L28" i="12"/>
  <c r="V28" i="12" s="1"/>
  <c r="AL28" i="12" s="1"/>
  <c r="AM28" i="12"/>
  <c r="BD28" i="12"/>
  <c r="DA28" i="12"/>
  <c r="AC30" i="12"/>
  <c r="BR30" i="12"/>
  <c r="CQ30" i="12"/>
  <c r="CS30" i="12" s="1"/>
  <c r="Q32" i="12"/>
  <c r="AI32" i="12"/>
  <c r="BH32" i="12"/>
  <c r="BJ32" i="12" s="1"/>
  <c r="CD32" i="12"/>
  <c r="CN32" i="12" s="1"/>
  <c r="DD32" i="12" s="1"/>
  <c r="DE32" i="12"/>
  <c r="CZ33" i="12"/>
  <c r="Y34" i="12"/>
  <c r="AA34" i="12" s="1"/>
  <c r="AU34" i="12"/>
  <c r="AB35" i="12"/>
  <c r="BD35" i="12"/>
  <c r="CD35" i="12"/>
  <c r="DC35" i="12"/>
  <c r="Y36" i="12"/>
  <c r="AA36" i="12" s="1"/>
  <c r="AC36" i="12"/>
  <c r="BV36" i="12"/>
  <c r="BK36" i="12"/>
  <c r="BR36" i="12"/>
  <c r="CD36" i="12"/>
  <c r="AG37" i="12"/>
  <c r="BO37" i="12"/>
  <c r="DE39" i="12"/>
  <c r="CW39" i="12"/>
  <c r="DC39" i="12"/>
  <c r="CT39" i="12"/>
  <c r="DA39" i="12"/>
  <c r="CZ39" i="12"/>
  <c r="BS40" i="12"/>
  <c r="BO41" i="12"/>
  <c r="AZ41" i="12"/>
  <c r="CN42" i="12"/>
  <c r="DD42" i="12" s="1"/>
  <c r="AG44" i="12"/>
  <c r="BE44" i="12"/>
  <c r="BU44" i="12" s="1"/>
  <c r="BL46" i="12"/>
  <c r="CV18" i="12"/>
  <c r="BM20" i="12"/>
  <c r="AG23" i="12"/>
  <c r="CM23" i="12"/>
  <c r="AJ24" i="12"/>
  <c r="BD25" i="12"/>
  <c r="CV26" i="12"/>
  <c r="CY27" i="12"/>
  <c r="BM28" i="12"/>
  <c r="DB28" i="12"/>
  <c r="BP29" i="12"/>
  <c r="BS30" i="12"/>
  <c r="AG31" i="12"/>
  <c r="AG5" i="12" s="1"/>
  <c r="CM31" i="12"/>
  <c r="AJ32" i="12"/>
  <c r="BD33" i="12"/>
  <c r="CD34" i="12"/>
  <c r="CN34" i="12" s="1"/>
  <c r="DD34" i="12" s="1"/>
  <c r="L36" i="12"/>
  <c r="BO36" i="12"/>
  <c r="AZ36" i="12"/>
  <c r="AB39" i="12"/>
  <c r="AI39" i="12"/>
  <c r="AH39" i="12"/>
  <c r="AM39" i="12"/>
  <c r="AE39" i="12"/>
  <c r="AD39" i="12"/>
  <c r="AK39" i="12"/>
  <c r="AZ40" i="12"/>
  <c r="BO40" i="12"/>
  <c r="AI44" i="12"/>
  <c r="AH44" i="12"/>
  <c r="AM44" i="12"/>
  <c r="AE44" i="12"/>
  <c r="AD44" i="12"/>
  <c r="AK44" i="12"/>
  <c r="AB44" i="12"/>
  <c r="BK45" i="12"/>
  <c r="BK3" i="12" s="1"/>
  <c r="BR45" i="12"/>
  <c r="BQ45" i="12"/>
  <c r="BV45" i="12"/>
  <c r="BN45" i="12"/>
  <c r="BT45" i="12"/>
  <c r="AF46" i="12"/>
  <c r="Q46" i="12"/>
  <c r="AH23" i="12"/>
  <c r="CV23" i="12"/>
  <c r="BM25" i="12"/>
  <c r="CZ27" i="12"/>
  <c r="BQ29" i="12"/>
  <c r="AH31" i="12"/>
  <c r="CV31" i="12"/>
  <c r="BM33" i="12"/>
  <c r="BM6" i="12" s="1"/>
  <c r="BO35" i="12"/>
  <c r="V36" i="12"/>
  <c r="AL36" i="12" s="1"/>
  <c r="CP37" i="12"/>
  <c r="CD37" i="12"/>
  <c r="CM37" i="12"/>
  <c r="CT43" i="12"/>
  <c r="DA43" i="12"/>
  <c r="CZ43" i="12"/>
  <c r="DE43" i="12"/>
  <c r="CW43" i="12"/>
  <c r="DC43" i="12"/>
  <c r="DC7" i="12" s="1"/>
  <c r="DE44" i="12"/>
  <c r="CW44" i="12"/>
  <c r="DC44" i="12"/>
  <c r="CT44" i="12"/>
  <c r="DA44" i="12"/>
  <c r="CZ44" i="12"/>
  <c r="AZ47" i="12"/>
  <c r="BO47" i="12"/>
  <c r="CZ16" i="12"/>
  <c r="CM17" i="12"/>
  <c r="AJ18" i="12"/>
  <c r="BQ18" i="12"/>
  <c r="BD19" i="12"/>
  <c r="AH20" i="12"/>
  <c r="CV20" i="12"/>
  <c r="BM22" i="12"/>
  <c r="BM8" i="12" s="1"/>
  <c r="AI23" i="12"/>
  <c r="CD23" i="12"/>
  <c r="CZ24" i="12"/>
  <c r="AU25" i="12"/>
  <c r="BQ26" i="12"/>
  <c r="DA27" i="12"/>
  <c r="AH28" i="12"/>
  <c r="CV28" i="12"/>
  <c r="BR29" i="12"/>
  <c r="BM30" i="12"/>
  <c r="AI31" i="12"/>
  <c r="CD31" i="12"/>
  <c r="CZ32" i="12"/>
  <c r="AU33" i="12"/>
  <c r="BQ34" i="12"/>
  <c r="DE34" i="12"/>
  <c r="DA34" i="12"/>
  <c r="DC34" i="12"/>
  <c r="CT35" i="12"/>
  <c r="AE36" i="12"/>
  <c r="AF38" i="12"/>
  <c r="Q38" i="12"/>
  <c r="BV38" i="12"/>
  <c r="BN38" i="12"/>
  <c r="BT38" i="12"/>
  <c r="BK38" i="12"/>
  <c r="BR38" i="12"/>
  <c r="BQ38" i="12"/>
  <c r="BH39" i="12"/>
  <c r="BJ39" i="12" s="1"/>
  <c r="BL39" i="12"/>
  <c r="Q40" i="12"/>
  <c r="AF40" i="12"/>
  <c r="BR42" i="12"/>
  <c r="BQ42" i="12"/>
  <c r="BV42" i="12"/>
  <c r="BN42" i="12"/>
  <c r="BT42" i="12"/>
  <c r="BK42" i="12"/>
  <c r="AM43" i="12"/>
  <c r="AE43" i="12"/>
  <c r="AD43" i="12"/>
  <c r="AK43" i="12"/>
  <c r="AB43" i="12"/>
  <c r="AI43" i="12"/>
  <c r="AH43" i="12"/>
  <c r="CU44" i="12"/>
  <c r="CQ45" i="12"/>
  <c r="CS45" i="12" s="1"/>
  <c r="CU45" i="12"/>
  <c r="BM46" i="12"/>
  <c r="DA16" i="12"/>
  <c r="BR18" i="12"/>
  <c r="AU22" i="12"/>
  <c r="AB23" i="12"/>
  <c r="DA24" i="12"/>
  <c r="BR26" i="12"/>
  <c r="CT27" i="12"/>
  <c r="AI28" i="12"/>
  <c r="CD28" i="12"/>
  <c r="BK29" i="12"/>
  <c r="AU30" i="12"/>
  <c r="BE30" i="12" s="1"/>
  <c r="BU30" i="12" s="1"/>
  <c r="AB31" i="12"/>
  <c r="DA32" i="12"/>
  <c r="BR34" i="12"/>
  <c r="CW34" i="12"/>
  <c r="CT34" i="12"/>
  <c r="AD35" i="12"/>
  <c r="AH35" i="12"/>
  <c r="BD36" i="12"/>
  <c r="BQ36" i="12"/>
  <c r="AJ37" i="12"/>
  <c r="BR37" i="12"/>
  <c r="BQ37" i="12"/>
  <c r="BV37" i="12"/>
  <c r="BN37" i="12"/>
  <c r="BT37" i="12"/>
  <c r="BL38" i="12"/>
  <c r="CX39" i="12"/>
  <c r="CI39" i="12"/>
  <c r="BV41" i="12"/>
  <c r="BN41" i="12"/>
  <c r="BT41" i="12"/>
  <c r="BK41" i="12"/>
  <c r="BR41" i="12"/>
  <c r="BQ41" i="12"/>
  <c r="AC43" i="12"/>
  <c r="BO44" i="12"/>
  <c r="AZ44" i="12"/>
  <c r="V46" i="12"/>
  <c r="AL46" i="12" s="1"/>
  <c r="AZ46" i="12"/>
  <c r="BO46" i="12"/>
  <c r="BN47" i="12"/>
  <c r="BK34" i="12"/>
  <c r="AI35" i="12"/>
  <c r="AI36" i="12"/>
  <c r="BT36" i="12"/>
  <c r="V37" i="12"/>
  <c r="AL37" i="12" s="1"/>
  <c r="BM38" i="12"/>
  <c r="DB38" i="12"/>
  <c r="BL41" i="12"/>
  <c r="BH42" i="12"/>
  <c r="BJ42" i="12" s="1"/>
  <c r="BL42" i="12"/>
  <c r="CX42" i="12"/>
  <c r="CI42" i="12"/>
  <c r="V44" i="12"/>
  <c r="AL44" i="12" s="1"/>
  <c r="AJ44" i="12"/>
  <c r="BM45" i="12"/>
  <c r="BK47" i="12"/>
  <c r="BT47" i="12"/>
  <c r="BQ47" i="12"/>
  <c r="BV47" i="12"/>
  <c r="BV9" i="12" s="1"/>
  <c r="BR47" i="12"/>
  <c r="DA37" i="12"/>
  <c r="AH38" i="12"/>
  <c r="CV38" i="12"/>
  <c r="U39" i="12"/>
  <c r="AC39" i="12"/>
  <c r="BM40" i="12"/>
  <c r="DE41" i="12"/>
  <c r="CZ42" i="12"/>
  <c r="BV43" i="12"/>
  <c r="CM43" i="12"/>
  <c r="CU43" i="12"/>
  <c r="BQ44" i="12"/>
  <c r="AM45" i="12"/>
  <c r="BD45" i="12"/>
  <c r="BL45" i="12"/>
  <c r="DA45" i="12"/>
  <c r="AH46" i="12"/>
  <c r="AD47" i="12"/>
  <c r="AM47" i="12"/>
  <c r="AK47" i="12"/>
  <c r="BL47" i="12"/>
  <c r="CZ47" i="12"/>
  <c r="CT47" i="12"/>
  <c r="DA47" i="12"/>
  <c r="CI48" i="12"/>
  <c r="CX48" i="12"/>
  <c r="V50" i="12"/>
  <c r="AL50" i="12" s="1"/>
  <c r="Q50" i="12"/>
  <c r="AF50" i="12"/>
  <c r="AH51" i="12"/>
  <c r="AM51" i="12"/>
  <c r="AE51" i="12"/>
  <c r="AD51" i="12"/>
  <c r="AK51" i="12"/>
  <c r="AB51" i="12"/>
  <c r="AI51" i="12"/>
  <c r="BU51" i="12"/>
  <c r="Q55" i="12"/>
  <c r="AF55" i="12"/>
  <c r="BP55" i="12"/>
  <c r="BS56" i="12"/>
  <c r="CT37" i="12"/>
  <c r="AI38" i="12"/>
  <c r="BH38" i="12"/>
  <c r="BJ38" i="12" s="1"/>
  <c r="DE38" i="12"/>
  <c r="BK39" i="12"/>
  <c r="Y40" i="12"/>
  <c r="AA40" i="12" s="1"/>
  <c r="BV40" i="12"/>
  <c r="CM40" i="12"/>
  <c r="CU40" i="12"/>
  <c r="AB41" i="12"/>
  <c r="CP41" i="12"/>
  <c r="CX41" i="12"/>
  <c r="AM42" i="12"/>
  <c r="BD42" i="12"/>
  <c r="DA42" i="12"/>
  <c r="BG43" i="12"/>
  <c r="BO43" i="12"/>
  <c r="AC44" i="12"/>
  <c r="BR44" i="12"/>
  <c r="CQ44" i="12"/>
  <c r="CS44" i="12" s="1"/>
  <c r="AF45" i="12"/>
  <c r="CT45" i="12"/>
  <c r="AI46" i="12"/>
  <c r="BH46" i="12"/>
  <c r="BJ46" i="12" s="1"/>
  <c r="CD46" i="12"/>
  <c r="CZ46" i="12"/>
  <c r="AE47" i="12"/>
  <c r="BM47" i="12"/>
  <c r="BH47" i="12"/>
  <c r="BJ47" i="12" s="1"/>
  <c r="DB48" i="12"/>
  <c r="AC51" i="12"/>
  <c r="BV51" i="12"/>
  <c r="BN51" i="12"/>
  <c r="BT51" i="12"/>
  <c r="BK51" i="12"/>
  <c r="BR51" i="12"/>
  <c r="BQ51" i="12"/>
  <c r="CQ52" i="12"/>
  <c r="CS52" i="12" s="1"/>
  <c r="CU52" i="12"/>
  <c r="CT53" i="12"/>
  <c r="DA53" i="12"/>
  <c r="DA6" i="12" s="1"/>
  <c r="CZ53" i="12"/>
  <c r="DE53" i="12"/>
  <c r="DC53" i="12"/>
  <c r="CI54" i="12"/>
  <c r="CX54" i="12"/>
  <c r="CZ55" i="12"/>
  <c r="DE55" i="12"/>
  <c r="CW55" i="12"/>
  <c r="DC55" i="12"/>
  <c r="CT55" i="12"/>
  <c r="DA55" i="12"/>
  <c r="BA36" i="12"/>
  <c r="BP36" i="12" s="1"/>
  <c r="DC37" i="12"/>
  <c r="R38" i="12"/>
  <c r="AG38" i="12" s="1"/>
  <c r="AB38" i="12"/>
  <c r="CP38" i="12"/>
  <c r="L39" i="12"/>
  <c r="BD39" i="12"/>
  <c r="BT39" i="12"/>
  <c r="BG40" i="12"/>
  <c r="AC41" i="12"/>
  <c r="AK41" i="12"/>
  <c r="CY41" i="12"/>
  <c r="BM42" i="12"/>
  <c r="CJ42" i="12"/>
  <c r="CY42" i="12" s="1"/>
  <c r="CT42" i="12"/>
  <c r="DB42" i="12"/>
  <c r="BP43" i="12"/>
  <c r="BP7" i="12" s="1"/>
  <c r="CD43" i="12"/>
  <c r="BK44" i="12"/>
  <c r="BS44" i="12"/>
  <c r="AG45" i="12"/>
  <c r="AU45" i="12"/>
  <c r="CM45" i="12"/>
  <c r="DC45" i="12"/>
  <c r="R46" i="12"/>
  <c r="AG46" i="12" s="1"/>
  <c r="AB46" i="12"/>
  <c r="AJ46" i="12"/>
  <c r="CP46" i="12"/>
  <c r="DA46" i="12"/>
  <c r="AB47" i="12"/>
  <c r="CP47" i="12"/>
  <c r="CV47" i="12"/>
  <c r="BQ49" i="12"/>
  <c r="BT49" i="12"/>
  <c r="BK49" i="12"/>
  <c r="BR49" i="12"/>
  <c r="BL51" i="12"/>
  <c r="BH51" i="12"/>
  <c r="BJ51" i="12" s="1"/>
  <c r="CX52" i="12"/>
  <c r="CI52" i="12"/>
  <c r="AG53" i="12"/>
  <c r="AG6" i="12" s="1"/>
  <c r="CU53" i="12"/>
  <c r="BH54" i="12"/>
  <c r="BJ54" i="12" s="1"/>
  <c r="BL54" i="12"/>
  <c r="BN55" i="12"/>
  <c r="CU55" i="12"/>
  <c r="BM39" i="12"/>
  <c r="CZ41" i="12"/>
  <c r="BQ43" i="12"/>
  <c r="BT44" i="12"/>
  <c r="AH45" i="12"/>
  <c r="CV45" i="12"/>
  <c r="AC47" i="12"/>
  <c r="BA47" i="12"/>
  <c r="BP47" i="12" s="1"/>
  <c r="BD47" i="12"/>
  <c r="CX47" i="12"/>
  <c r="CI47" i="12"/>
  <c r="AU48" i="12"/>
  <c r="BD48" i="12"/>
  <c r="BG48" i="12"/>
  <c r="AJ52" i="12"/>
  <c r="AZ52" i="12"/>
  <c r="BO52" i="12"/>
  <c r="AL53" i="12"/>
  <c r="BK55" i="12"/>
  <c r="BR55" i="12"/>
  <c r="BQ55" i="12"/>
  <c r="BV55" i="12"/>
  <c r="BT55" i="12"/>
  <c r="AF56" i="12"/>
  <c r="Q56" i="12"/>
  <c r="DE37" i="12"/>
  <c r="AD38" i="12"/>
  <c r="CZ38" i="12"/>
  <c r="AU39" i="12"/>
  <c r="BV39" i="12"/>
  <c r="CM39" i="12"/>
  <c r="R40" i="12"/>
  <c r="AG40" i="12" s="1"/>
  <c r="BQ40" i="12"/>
  <c r="CX40" i="12"/>
  <c r="AM41" i="12"/>
  <c r="BD41" i="12"/>
  <c r="DA41" i="12"/>
  <c r="AH42" i="12"/>
  <c r="BO42" i="12"/>
  <c r="U43" i="12"/>
  <c r="BR43" i="12"/>
  <c r="AF44" i="12"/>
  <c r="CJ44" i="12"/>
  <c r="CY44" i="12" s="1"/>
  <c r="Q45" i="12"/>
  <c r="AI45" i="12"/>
  <c r="CD45" i="12"/>
  <c r="DE45" i="12"/>
  <c r="AD46" i="12"/>
  <c r="BA46" i="12"/>
  <c r="BP46" i="12" s="1"/>
  <c r="CW46" i="12"/>
  <c r="DC46" i="12"/>
  <c r="V47" i="12"/>
  <c r="AL47" i="12" s="1"/>
  <c r="AM48" i="12"/>
  <c r="AE48" i="12"/>
  <c r="AK48" i="12"/>
  <c r="AI48" i="12"/>
  <c r="AH48" i="12"/>
  <c r="BM48" i="12"/>
  <c r="BN49" i="12"/>
  <c r="CN49" i="12"/>
  <c r="DD49" i="12" s="1"/>
  <c r="DB49" i="12"/>
  <c r="BS50" i="12"/>
  <c r="BE50" i="12"/>
  <c r="BU50" i="12" s="1"/>
  <c r="AF51" i="12"/>
  <c r="AM53" i="12"/>
  <c r="AE53" i="12"/>
  <c r="AD53" i="12"/>
  <c r="AK53" i="12"/>
  <c r="AC53" i="12"/>
  <c r="AB53" i="12"/>
  <c r="AB6" i="12" s="1"/>
  <c r="AI53" i="12"/>
  <c r="AH53" i="12"/>
  <c r="Q54" i="12"/>
  <c r="AF54" i="12"/>
  <c r="CM36" i="12"/>
  <c r="BD38" i="12"/>
  <c r="DA38" i="12"/>
  <c r="U40" i="12"/>
  <c r="BR40" i="12"/>
  <c r="CT41" i="12"/>
  <c r="BK43" i="12"/>
  <c r="BV44" i="12"/>
  <c r="CM44" i="12"/>
  <c r="AB45" i="12"/>
  <c r="BD46" i="12"/>
  <c r="CT46" i="12"/>
  <c r="AH47" i="12"/>
  <c r="DC47" i="12"/>
  <c r="Y48" i="12"/>
  <c r="AA48" i="12" s="1"/>
  <c r="AC48" i="12"/>
  <c r="CU48" i="12"/>
  <c r="BL49" i="12"/>
  <c r="BV49" i="12"/>
  <c r="DE49" i="12"/>
  <c r="CW49" i="12"/>
  <c r="CT49" i="12"/>
  <c r="DA49" i="12"/>
  <c r="CZ49" i="12"/>
  <c r="AZ50" i="12"/>
  <c r="BO50" i="12"/>
  <c r="V51" i="12"/>
  <c r="AL51" i="12" s="1"/>
  <c r="AJ51" i="12"/>
  <c r="DE52" i="12"/>
  <c r="CW52" i="12"/>
  <c r="DC52" i="12"/>
  <c r="CT52" i="12"/>
  <c r="DA52" i="12"/>
  <c r="CZ52" i="12"/>
  <c r="CY53" i="12"/>
  <c r="BR56" i="12"/>
  <c r="BK56" i="12"/>
  <c r="BV56" i="12"/>
  <c r="BT56" i="12"/>
  <c r="BQ56" i="12"/>
  <c r="BN56" i="12"/>
  <c r="BP39" i="12"/>
  <c r="CM41" i="12"/>
  <c r="BD43" i="12"/>
  <c r="AC45" i="12"/>
  <c r="AK45" i="12"/>
  <c r="AF47" i="12"/>
  <c r="AI47" i="12"/>
  <c r="DE47" i="12"/>
  <c r="DC48" i="12"/>
  <c r="DA48" i="12"/>
  <c r="DE48" i="12"/>
  <c r="BO49" i="12"/>
  <c r="AZ49" i="12"/>
  <c r="CU49" i="12"/>
  <c r="CI50" i="12"/>
  <c r="CX50" i="12"/>
  <c r="AF53" i="12"/>
  <c r="BH55" i="12"/>
  <c r="BJ55" i="12" s="1"/>
  <c r="BL55" i="12"/>
  <c r="CN55" i="12"/>
  <c r="DD55" i="12" s="1"/>
  <c r="DB55" i="12"/>
  <c r="AH56" i="12"/>
  <c r="AK56" i="12"/>
  <c r="AE56" i="12"/>
  <c r="AD56" i="12"/>
  <c r="AM56" i="12"/>
  <c r="AB56" i="12"/>
  <c r="AI56" i="12"/>
  <c r="CM46" i="12"/>
  <c r="AJ47" i="12"/>
  <c r="CN47" i="12"/>
  <c r="DD47" i="12" s="1"/>
  <c r="DB47" i="12"/>
  <c r="L48" i="12"/>
  <c r="U48" i="12"/>
  <c r="CT48" i="12"/>
  <c r="AB49" i="12"/>
  <c r="AH49" i="12"/>
  <c r="AM49" i="12"/>
  <c r="AE49" i="12"/>
  <c r="AD49" i="12"/>
  <c r="AK49" i="12"/>
  <c r="BP49" i="12"/>
  <c r="CX49" i="12"/>
  <c r="DC49" i="12"/>
  <c r="BP51" i="12"/>
  <c r="CW53" i="12"/>
  <c r="BV54" i="12"/>
  <c r="BN54" i="12"/>
  <c r="BT54" i="12"/>
  <c r="BK54" i="12"/>
  <c r="BR54" i="12"/>
  <c r="BQ54" i="12"/>
  <c r="CV48" i="12"/>
  <c r="U49" i="12"/>
  <c r="BM50" i="12"/>
  <c r="CJ50" i="12"/>
  <c r="CY50" i="12" s="1"/>
  <c r="CT50" i="12"/>
  <c r="CT6" i="12" s="1"/>
  <c r="Q51" i="12"/>
  <c r="DE51" i="12"/>
  <c r="AD52" i="12"/>
  <c r="BA52" i="12"/>
  <c r="BP52" i="12" s="1"/>
  <c r="BK52" i="12"/>
  <c r="Y53" i="12"/>
  <c r="AA53" i="12" s="1"/>
  <c r="BV53" i="12"/>
  <c r="CM53" i="12"/>
  <c r="R54" i="12"/>
  <c r="AG54" i="12" s="1"/>
  <c r="AB54" i="12"/>
  <c r="CP54" i="12"/>
  <c r="AM55" i="12"/>
  <c r="BD55" i="12"/>
  <c r="CI55" i="12"/>
  <c r="CD56" i="12"/>
  <c r="Z57" i="12"/>
  <c r="BO57" i="12"/>
  <c r="AM58" i="12"/>
  <c r="AD58" i="12"/>
  <c r="AB58" i="12"/>
  <c r="AI58" i="12"/>
  <c r="AH58" i="12"/>
  <c r="AG58" i="12"/>
  <c r="BT58" i="12"/>
  <c r="BK58" i="12"/>
  <c r="BQ58" i="12"/>
  <c r="BV58" i="12"/>
  <c r="BN58" i="12"/>
  <c r="CT58" i="12"/>
  <c r="DA58" i="12"/>
  <c r="CZ58" i="12"/>
  <c r="DE58" i="12"/>
  <c r="DC58" i="12"/>
  <c r="DE59" i="12"/>
  <c r="DC59" i="12"/>
  <c r="CT59" i="12"/>
  <c r="DA59" i="12"/>
  <c r="CZ59" i="12"/>
  <c r="BH60" i="12"/>
  <c r="BJ60" i="12" s="1"/>
  <c r="BL60" i="12"/>
  <c r="BN61" i="12"/>
  <c r="AJ62" i="12"/>
  <c r="Q63" i="12"/>
  <c r="AF63" i="12"/>
  <c r="CI63" i="12"/>
  <c r="CX63" i="12"/>
  <c r="CV64" i="12"/>
  <c r="BV50" i="12"/>
  <c r="CM50" i="12"/>
  <c r="CU50" i="12"/>
  <c r="DC50" i="12"/>
  <c r="DC6" i="12" s="1"/>
  <c r="R51" i="12"/>
  <c r="AG51" i="12" s="1"/>
  <c r="L52" i="12"/>
  <c r="AM52" i="12"/>
  <c r="BD52" i="12"/>
  <c r="BL52" i="12"/>
  <c r="BT52" i="12"/>
  <c r="BG53" i="12"/>
  <c r="BE53" i="12" s="1"/>
  <c r="BU53" i="12" s="1"/>
  <c r="U54" i="12"/>
  <c r="AC54" i="12"/>
  <c r="AK54" i="12"/>
  <c r="BM55" i="12"/>
  <c r="CJ55" i="12"/>
  <c r="CY55" i="12" s="1"/>
  <c r="CY56" i="12"/>
  <c r="CU56" i="12"/>
  <c r="BN57" i="12"/>
  <c r="BS57" i="12"/>
  <c r="CQ58" i="12"/>
  <c r="CS58" i="12" s="1"/>
  <c r="BG59" i="12"/>
  <c r="BD59" i="12"/>
  <c r="BP60" i="12"/>
  <c r="BP61" i="12"/>
  <c r="AB62" i="12"/>
  <c r="AI62" i="12"/>
  <c r="AH62" i="12"/>
  <c r="AM62" i="12"/>
  <c r="AE62" i="12"/>
  <c r="AD62" i="12"/>
  <c r="AK62" i="12"/>
  <c r="AC62" i="12"/>
  <c r="BP62" i="12"/>
  <c r="AG64" i="12"/>
  <c r="BR65" i="12"/>
  <c r="BQ65" i="12"/>
  <c r="BV65" i="12"/>
  <c r="BN65" i="12"/>
  <c r="BT65" i="12"/>
  <c r="BK65" i="12"/>
  <c r="BQ48" i="12"/>
  <c r="BD49" i="12"/>
  <c r="CI49" i="12"/>
  <c r="AH50" i="12"/>
  <c r="AZ51" i="12"/>
  <c r="CJ52" i="12"/>
  <c r="CY52" i="12" s="1"/>
  <c r="Q53" i="12"/>
  <c r="AD54" i="12"/>
  <c r="CZ54" i="12"/>
  <c r="R56" i="12"/>
  <c r="AG56" i="12" s="1"/>
  <c r="BP57" i="12"/>
  <c r="AU59" i="12"/>
  <c r="BV61" i="12"/>
  <c r="BT61" i="12"/>
  <c r="BK61" i="12"/>
  <c r="BR61" i="12"/>
  <c r="BQ61" i="12"/>
  <c r="BQ62" i="12"/>
  <c r="BV62" i="12"/>
  <c r="BN62" i="12"/>
  <c r="BT62" i="12"/>
  <c r="BK62" i="12"/>
  <c r="BR62" i="12"/>
  <c r="AE63" i="12"/>
  <c r="BR48" i="12"/>
  <c r="CQ48" i="12"/>
  <c r="CS48" i="12" s="1"/>
  <c r="BM49" i="12"/>
  <c r="DE50" i="12"/>
  <c r="BS51" i="12"/>
  <c r="Y52" i="12"/>
  <c r="AA52" i="12" s="1"/>
  <c r="BV52" i="12"/>
  <c r="CM52" i="12"/>
  <c r="AJ53" i="12"/>
  <c r="AM54" i="12"/>
  <c r="BD54" i="12"/>
  <c r="DA54" i="12"/>
  <c r="AH55" i="12"/>
  <c r="BO55" i="12"/>
  <c r="U56" i="12"/>
  <c r="AC56" i="12"/>
  <c r="AG57" i="12"/>
  <c r="BU57" i="12"/>
  <c r="CP57" i="12"/>
  <c r="CM57" i="12"/>
  <c r="L59" i="12"/>
  <c r="U59" i="12"/>
  <c r="R59" i="12"/>
  <c r="AG59" i="12" s="1"/>
  <c r="AJ60" i="12"/>
  <c r="BN60" i="12"/>
  <c r="CZ60" i="12"/>
  <c r="DE60" i="12"/>
  <c r="CW60" i="12"/>
  <c r="DC60" i="12"/>
  <c r="CT60" i="12"/>
  <c r="DA60" i="12"/>
  <c r="BL61" i="12"/>
  <c r="AG63" i="12"/>
  <c r="DA63" i="12"/>
  <c r="CZ63" i="12"/>
  <c r="DE63" i="12"/>
  <c r="CW63" i="12"/>
  <c r="DC63" i="12"/>
  <c r="CT63" i="12"/>
  <c r="AH64" i="12"/>
  <c r="AM64" i="12"/>
  <c r="AM4" i="12" s="1"/>
  <c r="AE64" i="12"/>
  <c r="AD64" i="12"/>
  <c r="AK64" i="12"/>
  <c r="AC64" i="12"/>
  <c r="AJ64" i="12"/>
  <c r="AB64" i="12"/>
  <c r="AI64" i="12"/>
  <c r="CW64" i="12"/>
  <c r="BQ50" i="12"/>
  <c r="AH52" i="12"/>
  <c r="CV52" i="12"/>
  <c r="BM54" i="12"/>
  <c r="BG56" i="12"/>
  <c r="BM56" i="12"/>
  <c r="BR57" i="12"/>
  <c r="BQ57" i="12"/>
  <c r="BV57" i="12"/>
  <c r="V58" i="12"/>
  <c r="AL58" i="12" s="1"/>
  <c r="AJ58" i="12"/>
  <c r="BS58" i="12"/>
  <c r="CI59" i="12"/>
  <c r="CX59" i="12"/>
  <c r="BK60" i="12"/>
  <c r="BR60" i="12"/>
  <c r="BQ60" i="12"/>
  <c r="BV60" i="12"/>
  <c r="BT60" i="12"/>
  <c r="AF61" i="12"/>
  <c r="V61" i="12"/>
  <c r="AL61" i="12" s="1"/>
  <c r="Q61" i="12"/>
  <c r="BH62" i="12"/>
  <c r="BJ62" i="12" s="1"/>
  <c r="BL62" i="12"/>
  <c r="AM63" i="12"/>
  <c r="AD63" i="12"/>
  <c r="AK63" i="12"/>
  <c r="AB63" i="12"/>
  <c r="AI63" i="12"/>
  <c r="AH63" i="12"/>
  <c r="DC64" i="12"/>
  <c r="CT64" i="12"/>
  <c r="DA64" i="12"/>
  <c r="CZ64" i="12"/>
  <c r="DE64" i="12"/>
  <c r="BT48" i="12"/>
  <c r="CV49" i="12"/>
  <c r="AC50" i="12"/>
  <c r="AK50" i="12"/>
  <c r="BR50" i="12"/>
  <c r="BM51" i="12"/>
  <c r="DB51" i="12"/>
  <c r="AI52" i="12"/>
  <c r="BS53" i="12"/>
  <c r="AU54" i="12"/>
  <c r="CM54" i="12"/>
  <c r="DC54" i="12"/>
  <c r="AJ55" i="12"/>
  <c r="AU56" i="12"/>
  <c r="CM56" i="12"/>
  <c r="AE59" i="12"/>
  <c r="CQ60" i="12"/>
  <c r="CS60" i="12" s="1"/>
  <c r="CU60" i="12"/>
  <c r="BM61" i="12"/>
  <c r="DB61" i="12"/>
  <c r="AG62" i="12"/>
  <c r="BO62" i="12"/>
  <c r="AC63" i="12"/>
  <c r="AF64" i="12"/>
  <c r="CU64" i="12"/>
  <c r="BM65" i="12"/>
  <c r="BK50" i="12"/>
  <c r="CZ50" i="12"/>
  <c r="Y51" i="12"/>
  <c r="AA51" i="12" s="1"/>
  <c r="AB52" i="12"/>
  <c r="BQ52" i="12"/>
  <c r="AH54" i="12"/>
  <c r="CQ55" i="12"/>
  <c r="CS55" i="12" s="1"/>
  <c r="CT56" i="12"/>
  <c r="CZ56" i="12"/>
  <c r="DE56" i="12"/>
  <c r="BM57" i="12"/>
  <c r="BK57" i="12"/>
  <c r="AI59" i="12"/>
  <c r="AH59" i="12"/>
  <c r="AM59" i="12"/>
  <c r="AD59" i="12"/>
  <c r="AK59" i="12"/>
  <c r="AB59" i="12"/>
  <c r="AD60" i="12"/>
  <c r="AK60" i="12"/>
  <c r="AB60" i="12"/>
  <c r="AI60" i="12"/>
  <c r="AH60" i="12"/>
  <c r="AM60" i="12"/>
  <c r="AE60" i="12"/>
  <c r="CX60" i="12"/>
  <c r="AZ61" i="12"/>
  <c r="BO61" i="12"/>
  <c r="BO64" i="12"/>
  <c r="AZ64" i="12"/>
  <c r="AZ65" i="12"/>
  <c r="BO65" i="12"/>
  <c r="CV56" i="12"/>
  <c r="CQ56" i="12"/>
  <c r="CS56" i="12" s="1"/>
  <c r="Q57" i="12"/>
  <c r="AF57" i="12"/>
  <c r="BL57" i="12"/>
  <c r="CI57" i="12"/>
  <c r="AF58" i="12"/>
  <c r="CW58" i="12"/>
  <c r="Y59" i="12"/>
  <c r="AA59" i="12" s="1"/>
  <c r="AC59" i="12"/>
  <c r="CY59" i="12"/>
  <c r="AC60" i="12"/>
  <c r="BS63" i="12"/>
  <c r="CV63" i="12"/>
  <c r="AJ65" i="12"/>
  <c r="V65" i="12"/>
  <c r="AL65" i="12" s="1"/>
  <c r="CZ57" i="12"/>
  <c r="AU58" i="12"/>
  <c r="CM58" i="12"/>
  <c r="BQ59" i="12"/>
  <c r="L60" i="12"/>
  <c r="V60" i="12" s="1"/>
  <c r="AL60" i="12" s="1"/>
  <c r="BD60" i="12"/>
  <c r="CI60" i="12"/>
  <c r="AH61" i="12"/>
  <c r="CV61" i="12"/>
  <c r="AZ62" i="12"/>
  <c r="BM63" i="12"/>
  <c r="CJ63" i="12"/>
  <c r="CY63" i="12" s="1"/>
  <c r="Q64" i="12"/>
  <c r="CD64" i="12"/>
  <c r="AD65" i="12"/>
  <c r="BA65" i="12"/>
  <c r="BP65" i="12" s="1"/>
  <c r="R66" i="12"/>
  <c r="AG66" i="12" s="1"/>
  <c r="DC66" i="12"/>
  <c r="CT66" i="12"/>
  <c r="CZ66" i="12"/>
  <c r="BQ67" i="12"/>
  <c r="BV67" i="12"/>
  <c r="BN67" i="12"/>
  <c r="BR67" i="12"/>
  <c r="AM68" i="12"/>
  <c r="AD68" i="12"/>
  <c r="AK68" i="12"/>
  <c r="AC68" i="12"/>
  <c r="AB68" i="12"/>
  <c r="AI68" i="12"/>
  <c r="AG68" i="12"/>
  <c r="CY70" i="12"/>
  <c r="BP71" i="12"/>
  <c r="AJ72" i="12"/>
  <c r="CY73" i="12"/>
  <c r="CW74" i="12"/>
  <c r="CV58" i="12"/>
  <c r="BM60" i="12"/>
  <c r="DE61" i="12"/>
  <c r="CZ62" i="12"/>
  <c r="BV63" i="12"/>
  <c r="CM63" i="12"/>
  <c r="CU63" i="12"/>
  <c r="BQ64" i="12"/>
  <c r="AM65" i="12"/>
  <c r="BD65" i="12"/>
  <c r="BL65" i="12"/>
  <c r="BS66" i="12"/>
  <c r="CU66" i="12"/>
  <c r="CQ66" i="12"/>
  <c r="CS66" i="12" s="1"/>
  <c r="CP68" i="12"/>
  <c r="CM68" i="12"/>
  <c r="AF69" i="12"/>
  <c r="Q69" i="12"/>
  <c r="AJ70" i="12"/>
  <c r="V70" i="12"/>
  <c r="AL70" i="12" s="1"/>
  <c r="DE70" i="12"/>
  <c r="CW70" i="12"/>
  <c r="DC70" i="12"/>
  <c r="CT70" i="12"/>
  <c r="DA70" i="12"/>
  <c r="CZ70" i="12"/>
  <c r="AI72" i="12"/>
  <c r="AH72" i="12"/>
  <c r="AM72" i="12"/>
  <c r="AD72" i="12"/>
  <c r="AK72" i="12"/>
  <c r="AC72" i="12"/>
  <c r="AB72" i="12"/>
  <c r="AD73" i="12"/>
  <c r="AK73" i="12"/>
  <c r="AB73" i="12"/>
  <c r="AI73" i="12"/>
  <c r="AH73" i="12"/>
  <c r="AM73" i="12"/>
  <c r="AE73" i="12"/>
  <c r="DD73" i="12"/>
  <c r="DA74" i="12"/>
  <c r="CU74" i="12"/>
  <c r="CT74" i="12"/>
  <c r="DE74" i="12"/>
  <c r="DC74" i="12"/>
  <c r="CZ74" i="12"/>
  <c r="CJ57" i="12"/>
  <c r="CY57" i="12" s="1"/>
  <c r="CT57" i="12"/>
  <c r="Q58" i="12"/>
  <c r="BH58" i="12"/>
  <c r="BJ58" i="12" s="1"/>
  <c r="CD58" i="12"/>
  <c r="BA59" i="12"/>
  <c r="BP59" i="12" s="1"/>
  <c r="BK59" i="12"/>
  <c r="Y60" i="12"/>
  <c r="AA60" i="12" s="1"/>
  <c r="AU60" i="12"/>
  <c r="CM60" i="12"/>
  <c r="R61" i="12"/>
  <c r="AG61" i="12" s="1"/>
  <c r="AB61" i="12"/>
  <c r="CP61" i="12"/>
  <c r="CN61" i="12" s="1"/>
  <c r="DD61" i="12" s="1"/>
  <c r="CX61" i="12"/>
  <c r="L62" i="12"/>
  <c r="BD62" i="12"/>
  <c r="CI62" i="12"/>
  <c r="DA62" i="12"/>
  <c r="BG63" i="12"/>
  <c r="BO63" i="12"/>
  <c r="BR64" i="12"/>
  <c r="CQ64" i="12"/>
  <c r="CS64" i="12" s="1"/>
  <c r="AF65" i="12"/>
  <c r="CT65" i="12"/>
  <c r="DE65" i="12"/>
  <c r="AK66" i="12"/>
  <c r="AH66" i="12"/>
  <c r="CV66" i="12"/>
  <c r="CV7" i="12" s="1"/>
  <c r="BD68" i="12"/>
  <c r="CD68" i="12"/>
  <c r="BL69" i="12"/>
  <c r="BH69" i="12"/>
  <c r="BJ69" i="12" s="1"/>
  <c r="BR70" i="12"/>
  <c r="BQ70" i="12"/>
  <c r="BV70" i="12"/>
  <c r="BT70" i="12"/>
  <c r="BK70" i="12"/>
  <c r="BP72" i="12"/>
  <c r="BK73" i="12"/>
  <c r="BR73" i="12"/>
  <c r="BQ73" i="12"/>
  <c r="BP73" i="12"/>
  <c r="BV73" i="12"/>
  <c r="BN73" i="12"/>
  <c r="BT73" i="12"/>
  <c r="CZ73" i="12"/>
  <c r="DE73" i="12"/>
  <c r="CW73" i="12"/>
  <c r="DC73" i="12"/>
  <c r="CU73" i="12"/>
  <c r="CT73" i="12"/>
  <c r="DA73" i="12"/>
  <c r="DC57" i="12"/>
  <c r="BT59" i="12"/>
  <c r="CV60" i="12"/>
  <c r="AC61" i="12"/>
  <c r="AK61" i="12"/>
  <c r="BM62" i="12"/>
  <c r="CT62" i="12"/>
  <c r="DB62" i="12"/>
  <c r="BP63" i="12"/>
  <c r="V64" i="12"/>
  <c r="AL64" i="12" s="1"/>
  <c r="BK64" i="12"/>
  <c r="BS64" i="12"/>
  <c r="CM65" i="12"/>
  <c r="L66" i="12"/>
  <c r="Y66" i="12"/>
  <c r="AA66" i="12" s="1"/>
  <c r="AC66" i="12"/>
  <c r="BO67" i="12"/>
  <c r="AZ67" i="12"/>
  <c r="BA68" i="12"/>
  <c r="BP68" i="12" s="1"/>
  <c r="AU68" i="12"/>
  <c r="CN69" i="12"/>
  <c r="DD69" i="12" s="1"/>
  <c r="DB69" i="12"/>
  <c r="CQ70" i="12"/>
  <c r="CS70" i="12" s="1"/>
  <c r="CU70" i="12"/>
  <c r="BT71" i="12"/>
  <c r="BK71" i="12"/>
  <c r="BR71" i="12"/>
  <c r="BQ71" i="12"/>
  <c r="BV71" i="12"/>
  <c r="BN71" i="12"/>
  <c r="BV72" i="12"/>
  <c r="BN72" i="12"/>
  <c r="BT72" i="12"/>
  <c r="BK72" i="12"/>
  <c r="BR72" i="12"/>
  <c r="BQ72" i="12"/>
  <c r="AC74" i="12"/>
  <c r="CZ61" i="12"/>
  <c r="BQ63" i="12"/>
  <c r="BT64" i="12"/>
  <c r="AH65" i="12"/>
  <c r="AZ66" i="12"/>
  <c r="BO66" i="12"/>
  <c r="BV66" i="12"/>
  <c r="BR66" i="12"/>
  <c r="CM66" i="12"/>
  <c r="CJ66" i="12"/>
  <c r="CY66" i="12" s="1"/>
  <c r="CX66" i="12"/>
  <c r="Z67" i="12"/>
  <c r="AG67" i="12" s="1"/>
  <c r="Y67" i="12"/>
  <c r="AA67" i="12" s="1"/>
  <c r="AK70" i="12"/>
  <c r="AB70" i="12"/>
  <c r="AI70" i="12"/>
  <c r="AH70" i="12"/>
  <c r="AM70" i="12"/>
  <c r="AE70" i="12"/>
  <c r="AD70" i="12"/>
  <c r="CX70" i="12"/>
  <c r="BL71" i="12"/>
  <c r="CT71" i="12"/>
  <c r="DA71" i="12"/>
  <c r="CZ71" i="12"/>
  <c r="CY71" i="12"/>
  <c r="DE71" i="12"/>
  <c r="CW71" i="12"/>
  <c r="DC71" i="12"/>
  <c r="BH72" i="12"/>
  <c r="BJ72" i="12" s="1"/>
  <c r="BL72" i="12"/>
  <c r="BH73" i="12"/>
  <c r="BJ73" i="12" s="1"/>
  <c r="BL73" i="12"/>
  <c r="CX73" i="12"/>
  <c r="AF74" i="12"/>
  <c r="BA58" i="12"/>
  <c r="BP58" i="12" s="1"/>
  <c r="CM59" i="12"/>
  <c r="R60" i="12"/>
  <c r="AG60" i="12" s="1"/>
  <c r="BD61" i="12"/>
  <c r="DA61" i="12"/>
  <c r="U63" i="12"/>
  <c r="BR63" i="12"/>
  <c r="AI65" i="12"/>
  <c r="CD65" i="12"/>
  <c r="AB66" i="12"/>
  <c r="BK66" i="12"/>
  <c r="DA66" i="12"/>
  <c r="AC67" i="12"/>
  <c r="BT67" i="12"/>
  <c r="V69" i="12"/>
  <c r="AL69" i="12" s="1"/>
  <c r="AJ69" i="12"/>
  <c r="AC70" i="12"/>
  <c r="Q72" i="12"/>
  <c r="AF72" i="12"/>
  <c r="V72" i="12"/>
  <c r="AL72" i="12" s="1"/>
  <c r="BO72" i="12"/>
  <c r="CI72" i="12"/>
  <c r="CX72" i="12"/>
  <c r="V74" i="12"/>
  <c r="AL74" i="12" s="1"/>
  <c r="AJ74" i="12"/>
  <c r="AZ74" i="12"/>
  <c r="BO74" i="12"/>
  <c r="CT61" i="12"/>
  <c r="BK63" i="12"/>
  <c r="Y64" i="12"/>
  <c r="AA64" i="12" s="1"/>
  <c r="CM64" i="12"/>
  <c r="R65" i="12"/>
  <c r="AG65" i="12" s="1"/>
  <c r="AB65" i="12"/>
  <c r="CP65" i="12"/>
  <c r="AD66" i="12"/>
  <c r="DE66" i="12"/>
  <c r="BP67" i="12"/>
  <c r="CU67" i="12"/>
  <c r="CQ67" i="12"/>
  <c r="CS67" i="12" s="1"/>
  <c r="BT68" i="12"/>
  <c r="BK68" i="12"/>
  <c r="BR68" i="12"/>
  <c r="BQ68" i="12"/>
  <c r="BV68" i="12"/>
  <c r="BN68" i="12"/>
  <c r="DA68" i="12"/>
  <c r="CZ68" i="12"/>
  <c r="DE68" i="12"/>
  <c r="DC68" i="12"/>
  <c r="CT68" i="12"/>
  <c r="AH69" i="12"/>
  <c r="AM69" i="12"/>
  <c r="AE69" i="12"/>
  <c r="AD69" i="12"/>
  <c r="AB69" i="12"/>
  <c r="AI69" i="12"/>
  <c r="DC69" i="12"/>
  <c r="CT69" i="12"/>
  <c r="DA69" i="12"/>
  <c r="CZ69" i="12"/>
  <c r="DE69" i="12"/>
  <c r="CW69" i="12"/>
  <c r="BH70" i="12"/>
  <c r="BJ70" i="12" s="1"/>
  <c r="BL70" i="12"/>
  <c r="CQ71" i="12"/>
  <c r="CS71" i="12" s="1"/>
  <c r="CU71" i="12"/>
  <c r="AJ73" i="12"/>
  <c r="DB74" i="12"/>
  <c r="CI76" i="12"/>
  <c r="CX76" i="12"/>
  <c r="CZ65" i="12"/>
  <c r="AE66" i="12"/>
  <c r="BN66" i="12"/>
  <c r="Q67" i="12"/>
  <c r="AF67" i="12"/>
  <c r="BE67" i="12"/>
  <c r="BU67" i="12" s="1"/>
  <c r="BL68" i="12"/>
  <c r="BH68" i="12"/>
  <c r="BJ68" i="12" s="1"/>
  <c r="CV68" i="12"/>
  <c r="AZ70" i="12"/>
  <c r="BO70" i="12"/>
  <c r="BM71" i="12"/>
  <c r="AE72" i="12"/>
  <c r="AE74" i="12"/>
  <c r="BG66" i="12"/>
  <c r="U67" i="12"/>
  <c r="AF68" i="12"/>
  <c r="BM68" i="12"/>
  <c r="CJ68" i="12"/>
  <c r="CY68" i="12" s="1"/>
  <c r="CD69" i="12"/>
  <c r="BA70" i="12"/>
  <c r="BP70" i="12" s="1"/>
  <c r="AU71" i="12"/>
  <c r="CM71" i="12"/>
  <c r="R72" i="12"/>
  <c r="AG72" i="12" s="1"/>
  <c r="L73" i="12"/>
  <c r="V73" i="12" s="1"/>
  <c r="AL73" i="12" s="1"/>
  <c r="BD73" i="12"/>
  <c r="CI73" i="12"/>
  <c r="Z74" i="12"/>
  <c r="AG74" i="12" s="1"/>
  <c r="CV74" i="12"/>
  <c r="CY75" i="12"/>
  <c r="DC75" i="12"/>
  <c r="BR77" i="12"/>
  <c r="BQ77" i="12"/>
  <c r="BV77" i="12"/>
  <c r="BN77" i="12"/>
  <c r="BT77" i="12"/>
  <c r="AZ78" i="12"/>
  <c r="BO78" i="12"/>
  <c r="CQ78" i="12"/>
  <c r="CS78" i="12" s="1"/>
  <c r="CU78" i="12"/>
  <c r="CI79" i="12"/>
  <c r="CX79" i="12"/>
  <c r="BS80" i="12"/>
  <c r="AF81" i="12"/>
  <c r="Q81" i="12"/>
  <c r="AZ81" i="12"/>
  <c r="BO81" i="12"/>
  <c r="AB82" i="12"/>
  <c r="AI82" i="12"/>
  <c r="AH82" i="12"/>
  <c r="AM82" i="12"/>
  <c r="AE82" i="12"/>
  <c r="AD82" i="12"/>
  <c r="AK82" i="12"/>
  <c r="AC82" i="12"/>
  <c r="CW83" i="12"/>
  <c r="CW85" i="12"/>
  <c r="CZ67" i="12"/>
  <c r="BQ69" i="12"/>
  <c r="L70" i="12"/>
  <c r="BD70" i="12"/>
  <c r="CI70" i="12"/>
  <c r="AH71" i="12"/>
  <c r="CV71" i="12"/>
  <c r="CY72" i="12"/>
  <c r="BM73" i="12"/>
  <c r="DB73" i="12"/>
  <c r="BP74" i="12"/>
  <c r="CD74" i="12"/>
  <c r="DD75" i="12"/>
  <c r="AH76" i="12"/>
  <c r="AM76" i="12"/>
  <c r="AK76" i="12"/>
  <c r="AL76" i="12"/>
  <c r="BH76" i="12"/>
  <c r="BJ76" i="12" s="1"/>
  <c r="BH77" i="12"/>
  <c r="BJ77" i="12" s="1"/>
  <c r="BL77" i="12"/>
  <c r="BE78" i="12"/>
  <c r="BU78" i="12" s="1"/>
  <c r="BS78" i="12"/>
  <c r="BK80" i="12"/>
  <c r="BR80" i="12"/>
  <c r="BQ80" i="12"/>
  <c r="BV80" i="12"/>
  <c r="BN80" i="12"/>
  <c r="BT80" i="12"/>
  <c r="CY83" i="12"/>
  <c r="BM70" i="12"/>
  <c r="CZ72" i="12"/>
  <c r="BQ74" i="12"/>
  <c r="AM75" i="12"/>
  <c r="AK75" i="12"/>
  <c r="AB75" i="12"/>
  <c r="AH75" i="12"/>
  <c r="BT75" i="12"/>
  <c r="BR75" i="12"/>
  <c r="BQ75" i="12"/>
  <c r="BV75" i="12"/>
  <c r="DA75" i="12"/>
  <c r="CZ75" i="12"/>
  <c r="AC76" i="12"/>
  <c r="BV76" i="12"/>
  <c r="BT76" i="12"/>
  <c r="BK76" i="12"/>
  <c r="BR76" i="12"/>
  <c r="DC76" i="12"/>
  <c r="CT76" i="12"/>
  <c r="DA76" i="12"/>
  <c r="CZ76" i="12"/>
  <c r="DE77" i="12"/>
  <c r="DC77" i="12"/>
  <c r="CU77" i="12"/>
  <c r="CT77" i="12"/>
  <c r="DA77" i="12"/>
  <c r="AD80" i="12"/>
  <c r="AK80" i="12"/>
  <c r="AB80" i="12"/>
  <c r="AI80" i="12"/>
  <c r="AH80" i="12"/>
  <c r="AM80" i="12"/>
  <c r="AE80" i="12"/>
  <c r="CQ80" i="12"/>
  <c r="CS80" i="12" s="1"/>
  <c r="CU80" i="12"/>
  <c r="BH82" i="12"/>
  <c r="BJ82" i="12" s="1"/>
  <c r="BL82" i="12"/>
  <c r="CN82" i="12"/>
  <c r="DD82" i="12" s="1"/>
  <c r="DB82" i="12"/>
  <c r="DC83" i="12"/>
  <c r="DA83" i="12"/>
  <c r="CT83" i="12"/>
  <c r="DE83" i="12"/>
  <c r="CZ83" i="12"/>
  <c r="DA84" i="12"/>
  <c r="CZ84" i="12"/>
  <c r="CT84" i="12"/>
  <c r="DE84" i="12"/>
  <c r="DC84" i="12"/>
  <c r="BP85" i="12"/>
  <c r="CT85" i="12"/>
  <c r="DA85" i="12"/>
  <c r="DC85" i="12"/>
  <c r="CZ85" i="12"/>
  <c r="DE85" i="12"/>
  <c r="CT67" i="12"/>
  <c r="BK69" i="12"/>
  <c r="Y70" i="12"/>
  <c r="AA70" i="12" s="1"/>
  <c r="CM70" i="12"/>
  <c r="AB71" i="12"/>
  <c r="CX71" i="12"/>
  <c r="BD72" i="12"/>
  <c r="DA72" i="12"/>
  <c r="BO73" i="12"/>
  <c r="BR74" i="12"/>
  <c r="AC75" i="12"/>
  <c r="BD75" i="12"/>
  <c r="BG75" i="12"/>
  <c r="CV75" i="12"/>
  <c r="CQ75" i="12"/>
  <c r="CS75" i="12" s="1"/>
  <c r="BO76" i="12"/>
  <c r="CU76" i="12"/>
  <c r="CQ76" i="12"/>
  <c r="CS76" i="12" s="1"/>
  <c r="CV77" i="12"/>
  <c r="CZ77" i="12"/>
  <c r="BE79" i="12"/>
  <c r="BU79" i="12" s="1"/>
  <c r="AC80" i="12"/>
  <c r="V81" i="12"/>
  <c r="AL81" i="12" s="1"/>
  <c r="DC81" i="12"/>
  <c r="CT81" i="12"/>
  <c r="DA81" i="12"/>
  <c r="CZ81" i="12"/>
  <c r="DE81" i="12"/>
  <c r="CW81" i="12"/>
  <c r="AF83" i="12"/>
  <c r="Q83" i="12"/>
  <c r="BT85" i="12"/>
  <c r="BR85" i="12"/>
  <c r="BQ85" i="12"/>
  <c r="BK85" i="12"/>
  <c r="BV85" i="12"/>
  <c r="CM67" i="12"/>
  <c r="DC67" i="12"/>
  <c r="AJ68" i="12"/>
  <c r="BD69" i="12"/>
  <c r="BT69" i="12"/>
  <c r="CV70" i="12"/>
  <c r="AC71" i="12"/>
  <c r="AK71" i="12"/>
  <c r="BM72" i="12"/>
  <c r="CT72" i="12"/>
  <c r="DB72" i="12"/>
  <c r="BK74" i="12"/>
  <c r="L75" i="12"/>
  <c r="U75" i="12"/>
  <c r="AZ75" i="12"/>
  <c r="BO75" i="12"/>
  <c r="BK75" i="12"/>
  <c r="CI75" i="12"/>
  <c r="CX75" i="12"/>
  <c r="CT75" i="12"/>
  <c r="BQ76" i="12"/>
  <c r="CW76" i="12"/>
  <c r="CX77" i="12"/>
  <c r="CI77" i="12"/>
  <c r="BT78" i="12"/>
  <c r="BK78" i="12"/>
  <c r="BR78" i="12"/>
  <c r="BQ78" i="12"/>
  <c r="DB78" i="12"/>
  <c r="AI79" i="12"/>
  <c r="AH79" i="12"/>
  <c r="AM79" i="12"/>
  <c r="AE79" i="12"/>
  <c r="AD79" i="12"/>
  <c r="AK79" i="12"/>
  <c r="AC79" i="12"/>
  <c r="AJ79" i="12"/>
  <c r="AB79" i="12"/>
  <c r="BH80" i="12"/>
  <c r="BJ80" i="12" s="1"/>
  <c r="BL80" i="12"/>
  <c r="AG82" i="12"/>
  <c r="CV67" i="12"/>
  <c r="BM69" i="12"/>
  <c r="CJ69" i="12"/>
  <c r="CY69" i="12" s="1"/>
  <c r="AD71" i="12"/>
  <c r="CU72" i="12"/>
  <c r="DC72" i="12"/>
  <c r="R73" i="12"/>
  <c r="AG73" i="12" s="1"/>
  <c r="BD74" i="12"/>
  <c r="BT74" i="12"/>
  <c r="BM75" i="12"/>
  <c r="CU75" i="12"/>
  <c r="AE76" i="12"/>
  <c r="AB76" i="12"/>
  <c r="CV76" i="12"/>
  <c r="AK77" i="12"/>
  <c r="AB77" i="12"/>
  <c r="AI77" i="12"/>
  <c r="AH77" i="12"/>
  <c r="AG77" i="12"/>
  <c r="AM77" i="12"/>
  <c r="AE77" i="12"/>
  <c r="CT78" i="12"/>
  <c r="DA78" i="12"/>
  <c r="CZ78" i="12"/>
  <c r="DE78" i="12"/>
  <c r="CW78" i="12"/>
  <c r="DC78" i="12"/>
  <c r="BP80" i="12"/>
  <c r="BN82" i="12"/>
  <c r="BR86" i="12"/>
  <c r="BT86" i="12"/>
  <c r="BS86" i="12"/>
  <c r="BQ86" i="12"/>
  <c r="BN86" i="12"/>
  <c r="BK86" i="12"/>
  <c r="BV86" i="12"/>
  <c r="BM66" i="12"/>
  <c r="BM7" i="12" s="1"/>
  <c r="CD67" i="12"/>
  <c r="AU69" i="12"/>
  <c r="R70" i="12"/>
  <c r="AG70" i="12" s="1"/>
  <c r="BD71" i="12"/>
  <c r="CJ74" i="12"/>
  <c r="CY74" i="12" s="1"/>
  <c r="AE75" i="12"/>
  <c r="AD75" i="12"/>
  <c r="BN75" i="12"/>
  <c r="CW75" i="12"/>
  <c r="AD76" i="12"/>
  <c r="BN76" i="12"/>
  <c r="DE76" i="12"/>
  <c r="AC77" i="12"/>
  <c r="BP77" i="12"/>
  <c r="CW77" i="12"/>
  <c r="BN78" i="12"/>
  <c r="CY80" i="12"/>
  <c r="DB81" i="12"/>
  <c r="BP82" i="12"/>
  <c r="DB75" i="12"/>
  <c r="AG76" i="12"/>
  <c r="AI76" i="12"/>
  <c r="CM76" i="12"/>
  <c r="CJ76" i="12"/>
  <c r="CY76" i="12" s="1"/>
  <c r="Q77" i="12"/>
  <c r="AF77" i="12"/>
  <c r="AD77" i="12"/>
  <c r="BE77" i="12"/>
  <c r="BU77" i="12" s="1"/>
  <c r="CN77" i="12"/>
  <c r="DD77" i="12" s="1"/>
  <c r="BO79" i="12"/>
  <c r="AZ79" i="12"/>
  <c r="V80" i="12"/>
  <c r="AL80" i="12" s="1"/>
  <c r="AJ80" i="12"/>
  <c r="CZ80" i="12"/>
  <c r="DE80" i="12"/>
  <c r="CW80" i="12"/>
  <c r="DC80" i="12"/>
  <c r="CT80" i="12"/>
  <c r="DA80" i="12"/>
  <c r="AJ82" i="12"/>
  <c r="BQ82" i="12"/>
  <c r="BV82" i="12"/>
  <c r="BT82" i="12"/>
  <c r="BK82" i="12"/>
  <c r="BR82" i="12"/>
  <c r="CW84" i="12"/>
  <c r="BQ79" i="12"/>
  <c r="AH81" i="12"/>
  <c r="CV81" i="12"/>
  <c r="DD84" i="12"/>
  <c r="AF87" i="12"/>
  <c r="V87" i="12"/>
  <c r="AL87" i="12" s="1"/>
  <c r="Q87" i="12"/>
  <c r="Q88" i="12"/>
  <c r="AF88" i="12"/>
  <c r="CI89" i="12"/>
  <c r="CX89" i="12"/>
  <c r="DE92" i="12"/>
  <c r="DC92" i="12"/>
  <c r="CT92" i="12"/>
  <c r="DA92" i="12"/>
  <c r="CZ92" i="12"/>
  <c r="CY92" i="12"/>
  <c r="AH78" i="12"/>
  <c r="CV78" i="12"/>
  <c r="BR79" i="12"/>
  <c r="CQ79" i="12"/>
  <c r="CS79" i="12" s="1"/>
  <c r="AF80" i="12"/>
  <c r="BE80" i="12"/>
  <c r="BU80" i="12" s="1"/>
  <c r="BM80" i="12"/>
  <c r="AI81" i="12"/>
  <c r="BH81" i="12"/>
  <c r="BJ81" i="12" s="1"/>
  <c r="CD81" i="12"/>
  <c r="V82" i="12"/>
  <c r="AL82" i="12" s="1"/>
  <c r="CZ82" i="12"/>
  <c r="BE83" i="12"/>
  <c r="BU83" i="12" s="1"/>
  <c r="BT84" i="12"/>
  <c r="BT8" i="12" s="1"/>
  <c r="BR84" i="12"/>
  <c r="BQ84" i="12"/>
  <c r="BV84" i="12"/>
  <c r="AH85" i="12"/>
  <c r="AM85" i="12"/>
  <c r="AK85" i="12"/>
  <c r="AC85" i="12"/>
  <c r="AJ85" i="12"/>
  <c r="CQ85" i="12"/>
  <c r="CS85" i="12" s="1"/>
  <c r="Q86" i="12"/>
  <c r="AF86" i="12"/>
  <c r="BH86" i="12"/>
  <c r="BJ86" i="12" s="1"/>
  <c r="DE86" i="12"/>
  <c r="CT86" i="12"/>
  <c r="AM87" i="12"/>
  <c r="AD87" i="12"/>
  <c r="AK87" i="12"/>
  <c r="AC87" i="12"/>
  <c r="AI87" i="12"/>
  <c r="BE88" i="12"/>
  <c r="BU88" i="12" s="1"/>
  <c r="BS88" i="12"/>
  <c r="AC89" i="12"/>
  <c r="Y89" i="12"/>
  <c r="AA89" i="12" s="1"/>
  <c r="V90" i="12"/>
  <c r="AL90" i="12" s="1"/>
  <c r="AJ90" i="12"/>
  <c r="AZ76" i="12"/>
  <c r="BM77" i="12"/>
  <c r="CJ77" i="12"/>
  <c r="CY77" i="12" s="1"/>
  <c r="DB77" i="12"/>
  <c r="Q78" i="12"/>
  <c r="AI78" i="12"/>
  <c r="BH78" i="12"/>
  <c r="BJ78" i="12" s="1"/>
  <c r="CD78" i="12"/>
  <c r="CN78" i="12" s="1"/>
  <c r="DD78" i="12" s="1"/>
  <c r="BK79" i="12"/>
  <c r="BS79" i="12"/>
  <c r="CZ79" i="12"/>
  <c r="Y80" i="12"/>
  <c r="AA80" i="12" s="1"/>
  <c r="AU80" i="12"/>
  <c r="CM80" i="12"/>
  <c r="R81" i="12"/>
  <c r="AG81" i="12" s="1"/>
  <c r="AB81" i="12"/>
  <c r="AJ81" i="12"/>
  <c r="BQ81" i="12"/>
  <c r="CP81" i="12"/>
  <c r="CN81" i="12" s="1"/>
  <c r="DD81" i="12" s="1"/>
  <c r="L82" i="12"/>
  <c r="BD82" i="12"/>
  <c r="CI82" i="12"/>
  <c r="DA82" i="12"/>
  <c r="AC83" i="12"/>
  <c r="BG83" i="12"/>
  <c r="AU83" i="12"/>
  <c r="BQ83" i="12"/>
  <c r="BV83" i="12"/>
  <c r="BT83" i="12"/>
  <c r="Y84" i="12"/>
  <c r="AA84" i="12" s="1"/>
  <c r="BD84" i="12"/>
  <c r="BG84" i="12"/>
  <c r="CQ84" i="12"/>
  <c r="CS84" i="12" s="1"/>
  <c r="AF85" i="12"/>
  <c r="BH85" i="12"/>
  <c r="BJ85" i="12" s="1"/>
  <c r="CV85" i="12"/>
  <c r="AZ86" i="12"/>
  <c r="BO86" i="12"/>
  <c r="CD86" i="12"/>
  <c r="CJ86" i="12"/>
  <c r="CY86" i="12" s="1"/>
  <c r="AB87" i="12"/>
  <c r="BL87" i="12"/>
  <c r="BH87" i="12"/>
  <c r="BJ87" i="12" s="1"/>
  <c r="AM89" i="12"/>
  <c r="AD89" i="12"/>
  <c r="AK89" i="12"/>
  <c r="AB89" i="12"/>
  <c r="AI89" i="12"/>
  <c r="BT89" i="12"/>
  <c r="BK89" i="12"/>
  <c r="BR89" i="12"/>
  <c r="BQ89" i="12"/>
  <c r="BV89" i="12"/>
  <c r="Y77" i="12"/>
  <c r="AA77" i="12" s="1"/>
  <c r="AB78" i="12"/>
  <c r="AJ78" i="12"/>
  <c r="BL79" i="12"/>
  <c r="BT79" i="12"/>
  <c r="DA79" i="12"/>
  <c r="CV80" i="12"/>
  <c r="AC81" i="12"/>
  <c r="AK81" i="12"/>
  <c r="BR81" i="12"/>
  <c r="BM82" i="12"/>
  <c r="CT82" i="12"/>
  <c r="L84" i="12"/>
  <c r="U84" i="12"/>
  <c r="R84" i="12"/>
  <c r="AG84" i="12" s="1"/>
  <c r="AZ84" i="12"/>
  <c r="BO84" i="12"/>
  <c r="BK84" i="12"/>
  <c r="CI84" i="12"/>
  <c r="CX84" i="12"/>
  <c r="BL85" i="12"/>
  <c r="CU85" i="12"/>
  <c r="AD86" i="12"/>
  <c r="BL86" i="12"/>
  <c r="CU86" i="12"/>
  <c r="AE87" i="12"/>
  <c r="AH87" i="12"/>
  <c r="BV87" i="12"/>
  <c r="BT87" i="12"/>
  <c r="BK87" i="12"/>
  <c r="BR87" i="12"/>
  <c r="DC87" i="12"/>
  <c r="CT87" i="12"/>
  <c r="DA87" i="12"/>
  <c r="CZ87" i="12"/>
  <c r="DE87" i="12"/>
  <c r="BL89" i="12"/>
  <c r="BH89" i="12"/>
  <c r="BJ89" i="12" s="1"/>
  <c r="BD76" i="12"/>
  <c r="BO77" i="12"/>
  <c r="AC78" i="12"/>
  <c r="AK78" i="12"/>
  <c r="AF79" i="12"/>
  <c r="CJ79" i="12"/>
  <c r="CY79" i="12" s="1"/>
  <c r="CT79" i="12"/>
  <c r="CD80" i="12"/>
  <c r="AD81" i="12"/>
  <c r="BA81" i="12"/>
  <c r="BP81" i="12" s="1"/>
  <c r="BK81" i="12"/>
  <c r="AU82" i="12"/>
  <c r="DC82" i="12"/>
  <c r="R83" i="12"/>
  <c r="AG83" i="12" s="1"/>
  <c r="CU83" i="12"/>
  <c r="BM84" i="12"/>
  <c r="CU84" i="12"/>
  <c r="AE85" i="12"/>
  <c r="BO85" i="12"/>
  <c r="AZ85" i="12"/>
  <c r="CY85" i="12"/>
  <c r="CW86" i="12"/>
  <c r="AG87" i="12"/>
  <c r="AJ87" i="12"/>
  <c r="CP87" i="12"/>
  <c r="AG88" i="12"/>
  <c r="AH89" i="12"/>
  <c r="BM89" i="12"/>
  <c r="BM76" i="12"/>
  <c r="AD78" i="12"/>
  <c r="BA78" i="12"/>
  <c r="BP78" i="12" s="1"/>
  <c r="Y79" i="12"/>
  <c r="AA79" i="12" s="1"/>
  <c r="CM79" i="12"/>
  <c r="DC79" i="12"/>
  <c r="R80" i="12"/>
  <c r="AG80" i="12" s="1"/>
  <c r="BD81" i="12"/>
  <c r="BT81" i="12"/>
  <c r="U83" i="12"/>
  <c r="BN83" i="12"/>
  <c r="BK83" i="12"/>
  <c r="CX83" i="12"/>
  <c r="CI83" i="12"/>
  <c r="BN84" i="12"/>
  <c r="Q85" i="12"/>
  <c r="AB85" i="12"/>
  <c r="CX85" i="12"/>
  <c r="CZ86" i="12"/>
  <c r="BM87" i="12"/>
  <c r="BQ87" i="12"/>
  <c r="CV87" i="12"/>
  <c r="V88" i="12"/>
  <c r="CI88" i="12"/>
  <c r="L89" i="12"/>
  <c r="U89" i="12"/>
  <c r="R89" i="12"/>
  <c r="AG89" i="12" s="1"/>
  <c r="BD89" i="12"/>
  <c r="AZ90" i="12"/>
  <c r="DB90" i="12"/>
  <c r="BP84" i="12"/>
  <c r="AD85" i="12"/>
  <c r="V86" i="12"/>
  <c r="AL86" i="12" s="1"/>
  <c r="BP86" i="12"/>
  <c r="CN86" i="12"/>
  <c r="DD86" i="12" s="1"/>
  <c r="DB86" i="12"/>
  <c r="DA86" i="12"/>
  <c r="AU87" i="12"/>
  <c r="BD87" i="12"/>
  <c r="BA87" i="12"/>
  <c r="BP87" i="12" s="1"/>
  <c r="Z88" i="12"/>
  <c r="Y88" i="12"/>
  <c r="AA88" i="12" s="1"/>
  <c r="BA89" i="12"/>
  <c r="BP89" i="12" s="1"/>
  <c r="AU89" i="12"/>
  <c r="CX90" i="12"/>
  <c r="CI90" i="12"/>
  <c r="AB83" i="12"/>
  <c r="AH83" i="12"/>
  <c r="AK83" i="12"/>
  <c r="BM83" i="12"/>
  <c r="CY84" i="12"/>
  <c r="DB84" i="12"/>
  <c r="CN85" i="12"/>
  <c r="DD85" i="12" s="1"/>
  <c r="DB85" i="12"/>
  <c r="AK86" i="12"/>
  <c r="AI86" i="12"/>
  <c r="AH86" i="12"/>
  <c r="BE86" i="12"/>
  <c r="BU86" i="12" s="1"/>
  <c r="DC86" i="12"/>
  <c r="CJ87" i="12"/>
  <c r="CY87" i="12" s="1"/>
  <c r="CD87" i="12"/>
  <c r="AE89" i="12"/>
  <c r="CP89" i="12"/>
  <c r="CM89" i="12"/>
  <c r="AH84" i="12"/>
  <c r="CV84" i="12"/>
  <c r="BM86" i="12"/>
  <c r="BA88" i="12"/>
  <c r="BP88" i="12" s="1"/>
  <c r="BK88" i="12"/>
  <c r="CZ88" i="12"/>
  <c r="R90" i="12"/>
  <c r="AG90" i="12" s="1"/>
  <c r="AB90" i="12"/>
  <c r="BQ90" i="12"/>
  <c r="BV92" i="12"/>
  <c r="BT92" i="12"/>
  <c r="BK92" i="12"/>
  <c r="BQ92" i="12"/>
  <c r="CT106" i="12"/>
  <c r="CY106" i="12" s="1"/>
  <c r="AB120" i="12"/>
  <c r="AG120" i="12" s="1"/>
  <c r="CM83" i="12"/>
  <c r="AB84" i="12"/>
  <c r="BD85" i="12"/>
  <c r="CJ88" i="12"/>
  <c r="CY88" i="12" s="1"/>
  <c r="CT88" i="12"/>
  <c r="DE89" i="12"/>
  <c r="AD90" i="12"/>
  <c r="BA90" i="12"/>
  <c r="BP90" i="12" s="1"/>
  <c r="BK90" i="12"/>
  <c r="CP91" i="12"/>
  <c r="CM91" i="12"/>
  <c r="BH92" i="12"/>
  <c r="BJ92" i="12" s="1"/>
  <c r="BL92" i="12"/>
  <c r="BR92" i="12"/>
  <c r="CI95" i="12"/>
  <c r="Y97" i="12"/>
  <c r="Z97" i="12" s="1"/>
  <c r="AB97" i="12" s="1"/>
  <c r="X97" i="12"/>
  <c r="CT97" i="12"/>
  <c r="CY97" i="12" s="1"/>
  <c r="CX103" i="12"/>
  <c r="AB105" i="12"/>
  <c r="AG105" i="12" s="1"/>
  <c r="BO110" i="12"/>
  <c r="AF113" i="12"/>
  <c r="BH118" i="12"/>
  <c r="BI118" i="12" s="1"/>
  <c r="BG118" i="12"/>
  <c r="CV83" i="12"/>
  <c r="AK84" i="12"/>
  <c r="BM85" i="12"/>
  <c r="BV88" i="12"/>
  <c r="CM88" i="12"/>
  <c r="DC88" i="12"/>
  <c r="AM90" i="12"/>
  <c r="BD90" i="12"/>
  <c r="BT90" i="12"/>
  <c r="BG91" i="12"/>
  <c r="CI91" i="12"/>
  <c r="CX91" i="12"/>
  <c r="V92" i="12"/>
  <c r="AL92" i="12" s="1"/>
  <c r="AJ92" i="12"/>
  <c r="BO92" i="12"/>
  <c r="CV92" i="12"/>
  <c r="AZ95" i="12"/>
  <c r="BO96" i="12"/>
  <c r="AB99" i="12"/>
  <c r="AG99" i="12" s="1"/>
  <c r="BO99" i="12"/>
  <c r="CQ99" i="12"/>
  <c r="CR99" i="12" s="1"/>
  <c r="CX99" i="12" s="1"/>
  <c r="CP99" i="12"/>
  <c r="CX100" i="12"/>
  <c r="CX107" i="12"/>
  <c r="CT108" i="12"/>
  <c r="CY108" i="12" s="1"/>
  <c r="BK111" i="12"/>
  <c r="BP111" i="12" s="1"/>
  <c r="CX117" i="12"/>
  <c r="AC91" i="12"/>
  <c r="Y91" i="12"/>
  <c r="AA91" i="12" s="1"/>
  <c r="AI92" i="12"/>
  <c r="AH92" i="12"/>
  <c r="AM92" i="12"/>
  <c r="AD92" i="12"/>
  <c r="AB92" i="12"/>
  <c r="BP92" i="12"/>
  <c r="AX95" i="12"/>
  <c r="BK97" i="12"/>
  <c r="BP97" i="12" s="1"/>
  <c r="Q95" i="12"/>
  <c r="AF99" i="12"/>
  <c r="AB102" i="12"/>
  <c r="AG102" i="12" s="1"/>
  <c r="BO103" i="12"/>
  <c r="CX108" i="12"/>
  <c r="BH110" i="12"/>
  <c r="BI110" i="12" s="1"/>
  <c r="BK110" i="12" s="1"/>
  <c r="BP110" i="12" s="1"/>
  <c r="BG110" i="12"/>
  <c r="BO111" i="12"/>
  <c r="CX112" i="12"/>
  <c r="Y113" i="12"/>
  <c r="Z113" i="12" s="1"/>
  <c r="AB113" i="12" s="1"/>
  <c r="AG113" i="12" s="1"/>
  <c r="X113" i="12"/>
  <c r="BK117" i="12"/>
  <c r="BP117" i="12" s="1"/>
  <c r="CT118" i="12"/>
  <c r="CY118" i="12" s="1"/>
  <c r="BO122" i="12"/>
  <c r="CT90" i="12"/>
  <c r="CZ90" i="12"/>
  <c r="DE90" i="12"/>
  <c r="AM91" i="12"/>
  <c r="AK91" i="12"/>
  <c r="AI91" i="12"/>
  <c r="AU91" i="12"/>
  <c r="DB92" i="12"/>
  <c r="O95" i="12"/>
  <c r="AB100" i="12"/>
  <c r="AG100" i="12" s="1"/>
  <c r="CT101" i="12"/>
  <c r="CY101" i="12" s="1"/>
  <c r="AF102" i="12"/>
  <c r="BH102" i="12"/>
  <c r="BI102" i="12" s="1"/>
  <c r="BO102" i="12" s="1"/>
  <c r="BG102" i="12"/>
  <c r="AB103" i="12"/>
  <c r="AG103" i="12" s="1"/>
  <c r="BK104" i="12"/>
  <c r="BP104" i="12" s="1"/>
  <c r="CX104" i="12"/>
  <c r="Y105" i="12"/>
  <c r="Z105" i="12" s="1"/>
  <c r="AF105" i="12" s="1"/>
  <c r="X105" i="12"/>
  <c r="CT105" i="12"/>
  <c r="CY105" i="12" s="1"/>
  <c r="BO107" i="12"/>
  <c r="CQ107" i="12"/>
  <c r="CR107" i="12" s="1"/>
  <c r="CT107" i="12" s="1"/>
  <c r="CY107" i="12" s="1"/>
  <c r="CP107" i="12"/>
  <c r="BK108" i="12"/>
  <c r="BP108" i="12" s="1"/>
  <c r="CX109" i="12"/>
  <c r="AB111" i="12"/>
  <c r="AG111" i="12" s="1"/>
  <c r="BO112" i="12"/>
  <c r="AF114" i="12"/>
  <c r="AF119" i="12"/>
  <c r="Y121" i="12"/>
  <c r="Z121" i="12" s="1"/>
  <c r="AF121" i="12" s="1"/>
  <c r="X121" i="12"/>
  <c r="AB122" i="12"/>
  <c r="AG122" i="12" s="1"/>
  <c r="CP90" i="12"/>
  <c r="CV90" i="12"/>
  <c r="L91" i="12"/>
  <c r="U91" i="12"/>
  <c r="CX105" i="12"/>
  <c r="AB107" i="12"/>
  <c r="AG107" i="12" s="1"/>
  <c r="BO108" i="12"/>
  <c r="BK109" i="12"/>
  <c r="BP109" i="12" s="1"/>
  <c r="CT110" i="12"/>
  <c r="CY110" i="12" s="1"/>
  <c r="AF111" i="12"/>
  <c r="AB112" i="12"/>
  <c r="AG112" i="12" s="1"/>
  <c r="CQ115" i="12"/>
  <c r="CR115" i="12" s="1"/>
  <c r="CP115" i="12"/>
  <c r="CW92" i="12"/>
  <c r="BO98" i="12"/>
  <c r="CG95" i="12"/>
  <c r="CT102" i="12"/>
  <c r="CY102" i="12" s="1"/>
  <c r="AF107" i="12"/>
  <c r="AF117" i="12"/>
  <c r="BO120" i="12"/>
  <c r="BO123" i="12"/>
  <c r="CQ123" i="12"/>
  <c r="CR123" i="12" s="1"/>
  <c r="CT123" i="12" s="1"/>
  <c r="CY123" i="12" s="1"/>
  <c r="CP123" i="12"/>
  <c r="BV91" i="12"/>
  <c r="DC91" i="12"/>
  <c r="CP92" i="12"/>
  <c r="CN92" i="12" s="1"/>
  <c r="DD92" i="12" s="1"/>
  <c r="CX92" i="12"/>
  <c r="CQ96" i="12"/>
  <c r="CR96" i="12" s="1"/>
  <c r="CR95" i="12" s="1"/>
  <c r="BH99" i="12"/>
  <c r="BI99" i="12" s="1"/>
  <c r="BI95" i="12" s="1"/>
  <c r="Y102" i="12"/>
  <c r="Z102" i="12" s="1"/>
  <c r="CQ104" i="12"/>
  <c r="CR104" i="12" s="1"/>
  <c r="CT104" i="12" s="1"/>
  <c r="CY104" i="12" s="1"/>
  <c r="BH107" i="12"/>
  <c r="BI107" i="12" s="1"/>
  <c r="BK107" i="12" s="1"/>
  <c r="BP107" i="12" s="1"/>
  <c r="Y110" i="12"/>
  <c r="Z110" i="12" s="1"/>
  <c r="AF110" i="12" s="1"/>
  <c r="CQ112" i="12"/>
  <c r="CR112" i="12" s="1"/>
  <c r="CT112" i="12" s="1"/>
  <c r="CY112" i="12" s="1"/>
  <c r="BH115" i="12"/>
  <c r="BI115" i="12" s="1"/>
  <c r="BO115" i="12" s="1"/>
  <c r="Y118" i="12"/>
  <c r="Z118" i="12" s="1"/>
  <c r="AF118" i="12" s="1"/>
  <c r="CQ120" i="12"/>
  <c r="CR120" i="12" s="1"/>
  <c r="CX120" i="12" s="1"/>
  <c r="BH123" i="12"/>
  <c r="BI123" i="12" s="1"/>
  <c r="BK123" i="12" s="1"/>
  <c r="BP123" i="12" s="1"/>
  <c r="DE91" i="12"/>
  <c r="BQ91" i="12"/>
  <c r="BD92" i="12"/>
  <c r="CP108" i="12"/>
  <c r="BG111" i="12"/>
  <c r="BR91" i="12"/>
  <c r="BM92" i="12"/>
  <c r="X107" i="12"/>
  <c r="BG120" i="12"/>
  <c r="CZ91" i="12"/>
  <c r="BG97" i="12"/>
  <c r="X100" i="12"/>
  <c r="CP102" i="12"/>
  <c r="BG105" i="12"/>
  <c r="X108" i="12"/>
  <c r="CP103" i="12"/>
  <c r="BG106" i="12"/>
  <c r="X109" i="12"/>
  <c r="CP111" i="12"/>
  <c r="BG114" i="12"/>
  <c r="X117" i="12"/>
  <c r="CP119" i="12"/>
  <c r="BG122" i="12"/>
  <c r="AB10" i="1"/>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J76" i="1"/>
  <c r="CH76" i="1"/>
  <c r="CG76" i="1"/>
  <c r="CE76" i="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M64" i="1" s="1"/>
  <c r="CH63" i="1"/>
  <c r="CG63" i="1"/>
  <c r="CE63" i="1"/>
  <c r="CJ63" i="1" s="1"/>
  <c r="BX63" i="1"/>
  <c r="CH62" i="1"/>
  <c r="CG62" i="1"/>
  <c r="CE62" i="1"/>
  <c r="CJ62" i="1" s="1"/>
  <c r="BX62" i="1"/>
  <c r="CP62" i="1" s="1"/>
  <c r="CH61" i="1"/>
  <c r="CG61" i="1"/>
  <c r="CE61" i="1"/>
  <c r="CJ61" i="1" s="1"/>
  <c r="BX61" i="1"/>
  <c r="CM60" i="1"/>
  <c r="CH60" i="1"/>
  <c r="CG60" i="1"/>
  <c r="CE60" i="1"/>
  <c r="BX60" i="1"/>
  <c r="CP60" i="1" s="1"/>
  <c r="CP59" i="1"/>
  <c r="CH59" i="1"/>
  <c r="CG59" i="1"/>
  <c r="CE59" i="1"/>
  <c r="CJ59" i="1" s="1"/>
  <c r="BX59" i="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M49" i="1" s="1"/>
  <c r="CH48" i="1"/>
  <c r="CG48" i="1"/>
  <c r="CE48" i="1"/>
  <c r="CJ48" i="1" s="1"/>
  <c r="BX48" i="1"/>
  <c r="CP48" i="1" s="1"/>
  <c r="CH47" i="1"/>
  <c r="CG47" i="1"/>
  <c r="CE47" i="1"/>
  <c r="BX47" i="1"/>
  <c r="CH46" i="1"/>
  <c r="CG46" i="1"/>
  <c r="CE46" i="1"/>
  <c r="CJ46" i="1" s="1"/>
  <c r="BX46" i="1"/>
  <c r="CH45" i="1"/>
  <c r="CG45" i="1"/>
  <c r="CE45" i="1"/>
  <c r="BX45" i="1"/>
  <c r="CH44" i="1"/>
  <c r="CG44" i="1"/>
  <c r="CE44" i="1"/>
  <c r="CJ44" i="1" s="1"/>
  <c r="BX44" i="1"/>
  <c r="CP44" i="1" s="1"/>
  <c r="CH43" i="1"/>
  <c r="CG43" i="1"/>
  <c r="CE43" i="1"/>
  <c r="BX43" i="1"/>
  <c r="CP43" i="1" s="1"/>
  <c r="CH42" i="1"/>
  <c r="CG42" i="1"/>
  <c r="CE42" i="1"/>
  <c r="CJ42" i="1" s="1"/>
  <c r="BX42" i="1"/>
  <c r="CH41" i="1"/>
  <c r="CG41" i="1"/>
  <c r="CE41" i="1"/>
  <c r="CD41" i="1" s="1"/>
  <c r="BX41" i="1"/>
  <c r="CH40" i="1"/>
  <c r="CG40" i="1"/>
  <c r="CE40" i="1"/>
  <c r="CJ40" i="1" s="1"/>
  <c r="BX40" i="1"/>
  <c r="CP40" i="1" s="1"/>
  <c r="CO39" i="1"/>
  <c r="CH39" i="1"/>
  <c r="CG39" i="1"/>
  <c r="CE39" i="1"/>
  <c r="BX39" i="1"/>
  <c r="CM39" i="1" s="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M33" i="1"/>
  <c r="CH33" i="1"/>
  <c r="CG33" i="1"/>
  <c r="CE33" i="1"/>
  <c r="CJ33" i="1" s="1"/>
  <c r="BX33" i="1"/>
  <c r="CH32" i="1"/>
  <c r="CG32" i="1"/>
  <c r="CE32" i="1"/>
  <c r="CJ32" i="1" s="1"/>
  <c r="CD32" i="1"/>
  <c r="CI32" i="1" s="1"/>
  <c r="BX32" i="1"/>
  <c r="CP32" i="1" s="1"/>
  <c r="CH31" i="1"/>
  <c r="CG31" i="1"/>
  <c r="CE31" i="1"/>
  <c r="CJ31" i="1" s="1"/>
  <c r="BX31" i="1"/>
  <c r="CP31" i="1" s="1"/>
  <c r="CO30" i="1"/>
  <c r="CH30" i="1"/>
  <c r="CG30" i="1"/>
  <c r="CE30" i="1"/>
  <c r="CJ30" i="1" s="1"/>
  <c r="BX30" i="1"/>
  <c r="CP30" i="1" s="1"/>
  <c r="CO29" i="1"/>
  <c r="CH29" i="1"/>
  <c r="CG29" i="1"/>
  <c r="CE29" i="1"/>
  <c r="CJ29" i="1" s="1"/>
  <c r="BX29" i="1"/>
  <c r="CP28" i="1"/>
  <c r="CH28" i="1"/>
  <c r="CG28" i="1"/>
  <c r="CE28" i="1"/>
  <c r="BX28" i="1"/>
  <c r="CH27" i="1"/>
  <c r="CG27" i="1"/>
  <c r="CE27" i="1"/>
  <c r="CJ27" i="1" s="1"/>
  <c r="BX27" i="1"/>
  <c r="CP27" i="1" s="1"/>
  <c r="CH26" i="1"/>
  <c r="CG26" i="1"/>
  <c r="CE26" i="1"/>
  <c r="CD26" i="1" s="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CD16" i="1" s="1"/>
  <c r="BX16" i="1"/>
  <c r="CP16" i="1" s="1"/>
  <c r="CH15" i="1"/>
  <c r="CI2" i="1" s="1"/>
  <c r="CJ2" i="1" s="1"/>
  <c r="CG15" i="1"/>
  <c r="CE15" i="1"/>
  <c r="BX15" i="1"/>
  <c r="CP15" i="1" s="1"/>
  <c r="CO14" i="1"/>
  <c r="CH14" i="1"/>
  <c r="CG14" i="1"/>
  <c r="CD3" i="1" s="1"/>
  <c r="CE3" i="1" s="1"/>
  <c r="CE14" i="1"/>
  <c r="CD14" i="1" s="1"/>
  <c r="CF13" i="1"/>
  <c r="U60" i="11" s="1"/>
  <c r="CB13" i="1"/>
  <c r="CA13" i="1"/>
  <c r="BZ13" i="1"/>
  <c r="BY13" i="1"/>
  <c r="DA12" i="1"/>
  <c r="CZ12" i="1"/>
  <c r="CX12" i="1"/>
  <c r="CX94" i="1" s="1"/>
  <c r="CJ12" i="1"/>
  <c r="CI12" i="1"/>
  <c r="CI94" i="1" s="1"/>
  <c r="CG12" i="1"/>
  <c r="CG94" i="1" s="1"/>
  <c r="DA11" i="1"/>
  <c r="CZ11" i="1"/>
  <c r="CI7" i="1"/>
  <c r="CJ7" i="1" s="1"/>
  <c r="CI6" i="1"/>
  <c r="CJ6" i="1" s="1"/>
  <c r="CD6" i="1"/>
  <c r="CE6" i="1" s="1"/>
  <c r="CI3" i="1"/>
  <c r="CJ3" i="1" s="1"/>
  <c r="CI1" i="1"/>
  <c r="AG97" i="12" l="1"/>
  <c r="BE76" i="12"/>
  <c r="BU76" i="12" s="1"/>
  <c r="BS76" i="12"/>
  <c r="CN80" i="12"/>
  <c r="DD80" i="12" s="1"/>
  <c r="DB80" i="12"/>
  <c r="DB58" i="12"/>
  <c r="CN58" i="12"/>
  <c r="DD58" i="12" s="1"/>
  <c r="BS55" i="12"/>
  <c r="BE55" i="12"/>
  <c r="BU55" i="12" s="1"/>
  <c r="AJ49" i="12"/>
  <c r="V49" i="12"/>
  <c r="AL49" i="12" s="1"/>
  <c r="BL40" i="12"/>
  <c r="BH40" i="12"/>
  <c r="BJ40" i="12" s="1"/>
  <c r="CQ37" i="12"/>
  <c r="CS37" i="12" s="1"/>
  <c r="CU37" i="12"/>
  <c r="CU5" i="12" s="1"/>
  <c r="CN26" i="12"/>
  <c r="DD26" i="12" s="1"/>
  <c r="DB26" i="12"/>
  <c r="BT4" i="12"/>
  <c r="AF6" i="12"/>
  <c r="CV8" i="12"/>
  <c r="DC8" i="12"/>
  <c r="BK5" i="12"/>
  <c r="AB3" i="12"/>
  <c r="AB2" i="12"/>
  <c r="CX115" i="12"/>
  <c r="CT115" i="12"/>
  <c r="CY115" i="12" s="1"/>
  <c r="AJ91" i="12"/>
  <c r="V91" i="12"/>
  <c r="AL91" i="12" s="1"/>
  <c r="AB110" i="12"/>
  <c r="AG110" i="12" s="1"/>
  <c r="CN83" i="12"/>
  <c r="DD83" i="12" s="1"/>
  <c r="DB83" i="12"/>
  <c r="CX80" i="12"/>
  <c r="CI80" i="12"/>
  <c r="CT96" i="12"/>
  <c r="BE82" i="12"/>
  <c r="BU82" i="12" s="1"/>
  <c r="BS82" i="12"/>
  <c r="AZ80" i="12"/>
  <c r="BO80" i="12"/>
  <c r="AF75" i="12"/>
  <c r="Q75" i="12"/>
  <c r="DB71" i="12"/>
  <c r="CN71" i="12"/>
  <c r="DD71" i="12" s="1"/>
  <c r="BL66" i="12"/>
  <c r="BH66" i="12"/>
  <c r="BJ66" i="12" s="1"/>
  <c r="CN64" i="12"/>
  <c r="DD64" i="12" s="1"/>
  <c r="DB64" i="12"/>
  <c r="BL63" i="12"/>
  <c r="BH63" i="12"/>
  <c r="BJ63" i="12" s="1"/>
  <c r="BE66" i="12"/>
  <c r="BU66" i="12" s="1"/>
  <c r="BO58" i="12"/>
  <c r="AZ58" i="12"/>
  <c r="BO56" i="12"/>
  <c r="AZ56" i="12"/>
  <c r="DB57" i="12"/>
  <c r="CN57" i="12"/>
  <c r="DD57" i="12" s="1"/>
  <c r="DE6" i="12"/>
  <c r="CG6" i="12"/>
  <c r="CH6" i="12" s="1"/>
  <c r="BO59" i="12"/>
  <c r="AZ59" i="12"/>
  <c r="BP3" i="12"/>
  <c r="DB46" i="12"/>
  <c r="CN46" i="12"/>
  <c r="DD46" i="12" s="1"/>
  <c r="CZ7" i="12"/>
  <c r="CF7" i="12"/>
  <c r="DE7" i="12"/>
  <c r="CG7" i="12"/>
  <c r="CH7" i="12" s="1"/>
  <c r="BV7" i="12"/>
  <c r="AX7" i="12"/>
  <c r="AY7" i="12" s="1"/>
  <c r="CV9" i="12"/>
  <c r="CK7" i="12"/>
  <c r="CL7" i="12" s="1"/>
  <c r="CW7" i="12"/>
  <c r="CV3" i="12"/>
  <c r="CN31" i="12"/>
  <c r="DD31" i="12" s="1"/>
  <c r="DB31" i="12"/>
  <c r="BE25" i="12"/>
  <c r="BU25" i="12" s="1"/>
  <c r="BS25" i="12"/>
  <c r="AZ34" i="12"/>
  <c r="BO34" i="12"/>
  <c r="AC8" i="12"/>
  <c r="CG5" i="12"/>
  <c r="CH5" i="12" s="1"/>
  <c r="DE5" i="12"/>
  <c r="AD9" i="12"/>
  <c r="AM6" i="12"/>
  <c r="O6" i="12"/>
  <c r="P6" i="12" s="1"/>
  <c r="BB4" i="12"/>
  <c r="BC4" i="12" s="1"/>
  <c r="BY4" i="12" s="1"/>
  <c r="BN4" i="12"/>
  <c r="CK3" i="12"/>
  <c r="CL3" i="12" s="1"/>
  <c r="CW3" i="12"/>
  <c r="CW10" i="12" s="1"/>
  <c r="BT9" i="12"/>
  <c r="S8" i="12"/>
  <c r="T8" i="12" s="1"/>
  <c r="AP8" i="12" s="1"/>
  <c r="AE8" i="12"/>
  <c r="BP4" i="12"/>
  <c r="DE8" i="12"/>
  <c r="CG8" i="12"/>
  <c r="CH8" i="12" s="1"/>
  <c r="BA13" i="12"/>
  <c r="AG9" i="12"/>
  <c r="BB8" i="12"/>
  <c r="BC8" i="12" s="1"/>
  <c r="BY8" i="12" s="1"/>
  <c r="BN8" i="12"/>
  <c r="DC13" i="12"/>
  <c r="DC3" i="12"/>
  <c r="AD8" i="12"/>
  <c r="BP9" i="12"/>
  <c r="CY14" i="12"/>
  <c r="CJ13" i="12"/>
  <c r="BP8" i="12"/>
  <c r="CV4" i="12"/>
  <c r="BR6" i="12"/>
  <c r="AB9" i="12"/>
  <c r="CG3" i="12"/>
  <c r="CH3" i="12" s="1"/>
  <c r="AZ21" i="12"/>
  <c r="BO21" i="12"/>
  <c r="CT4" i="12"/>
  <c r="BL3" i="12"/>
  <c r="BQ5" i="12"/>
  <c r="AW5" i="12"/>
  <c r="DE3" i="12"/>
  <c r="AK3" i="12"/>
  <c r="AX2" i="12"/>
  <c r="BV2" i="12"/>
  <c r="AK2" i="12"/>
  <c r="CK2" i="12"/>
  <c r="BS89" i="12"/>
  <c r="BE89" i="12"/>
  <c r="BU89" i="12" s="1"/>
  <c r="CU87" i="12"/>
  <c r="CQ87" i="12"/>
  <c r="CS87" i="12" s="1"/>
  <c r="CN63" i="12"/>
  <c r="DD63" i="12" s="1"/>
  <c r="DB63" i="12"/>
  <c r="CN56" i="12"/>
  <c r="DD56" i="12" s="1"/>
  <c r="DB56" i="12"/>
  <c r="BH59" i="12"/>
  <c r="BJ59" i="12" s="1"/>
  <c r="BL59" i="12"/>
  <c r="Q52" i="12"/>
  <c r="AF52" i="12"/>
  <c r="CK6" i="12"/>
  <c r="CL6" i="12" s="1"/>
  <c r="CW6" i="12"/>
  <c r="AE3" i="12"/>
  <c r="S3" i="12"/>
  <c r="T3" i="12" s="1"/>
  <c r="AP3" i="12" s="1"/>
  <c r="BN7" i="12"/>
  <c r="BB7" i="12"/>
  <c r="BC7" i="12" s="1"/>
  <c r="BY7" i="12" s="1"/>
  <c r="AE7" i="12"/>
  <c r="AG8" i="12"/>
  <c r="AE6" i="12"/>
  <c r="S6" i="12"/>
  <c r="T6" i="12" s="1"/>
  <c r="AP6" i="12" s="1"/>
  <c r="BB3" i="12"/>
  <c r="BC3" i="12" s="1"/>
  <c r="BY3" i="12" s="1"/>
  <c r="BN3" i="12"/>
  <c r="BM2" i="12"/>
  <c r="BM4" i="12"/>
  <c r="AK8" i="12"/>
  <c r="CG9" i="12"/>
  <c r="CH9" i="12" s="1"/>
  <c r="DE9" i="12"/>
  <c r="CT13" i="12"/>
  <c r="CT3" i="12"/>
  <c r="Q14" i="12"/>
  <c r="AF14" i="12"/>
  <c r="L13" i="12"/>
  <c r="AI9" i="12"/>
  <c r="AG3" i="12"/>
  <c r="DE2" i="12"/>
  <c r="DE10" i="12" s="1"/>
  <c r="CG2" i="12"/>
  <c r="CX96" i="12"/>
  <c r="CU92" i="12"/>
  <c r="CQ92" i="12"/>
  <c r="CS92" i="12" s="1"/>
  <c r="Q91" i="12"/>
  <c r="AF91" i="12"/>
  <c r="BK115" i="12"/>
  <c r="BP115" i="12" s="1"/>
  <c r="AZ91" i="12"/>
  <c r="BO91" i="12"/>
  <c r="CT120" i="12"/>
  <c r="CY120" i="12" s="1"/>
  <c r="BL91" i="12"/>
  <c r="BH91" i="12"/>
  <c r="BJ91" i="12" s="1"/>
  <c r="BE91" i="12"/>
  <c r="BU91" i="12" s="1"/>
  <c r="AB88" i="12"/>
  <c r="AI88" i="12"/>
  <c r="AH88" i="12"/>
  <c r="AD88" i="12"/>
  <c r="AM88" i="12"/>
  <c r="AK88" i="12"/>
  <c r="AE88" i="12"/>
  <c r="AC88" i="12"/>
  <c r="V89" i="12"/>
  <c r="AL89" i="12" s="1"/>
  <c r="AL8" i="12" s="1"/>
  <c r="AJ89" i="12"/>
  <c r="AJ84" i="12"/>
  <c r="V84" i="12"/>
  <c r="AL84" i="12" s="1"/>
  <c r="CN87" i="12"/>
  <c r="DD87" i="12" s="1"/>
  <c r="Q82" i="12"/>
  <c r="AF82" i="12"/>
  <c r="BE69" i="12"/>
  <c r="BU69" i="12" s="1"/>
  <c r="BS69" i="12"/>
  <c r="AZ71" i="12"/>
  <c r="BO71" i="12"/>
  <c r="V63" i="12"/>
  <c r="AL63" i="12" s="1"/>
  <c r="AJ63" i="12"/>
  <c r="DB66" i="12"/>
  <c r="CN66" i="12"/>
  <c r="DD66" i="12" s="1"/>
  <c r="AF66" i="12"/>
  <c r="Q66" i="12"/>
  <c r="CN60" i="12"/>
  <c r="DD60" i="12" s="1"/>
  <c r="DB60" i="12"/>
  <c r="V66" i="12"/>
  <c r="AL66" i="12" s="1"/>
  <c r="AG7" i="12"/>
  <c r="CQ57" i="12"/>
  <c r="CS57" i="12" s="1"/>
  <c r="CU57" i="12"/>
  <c r="BE54" i="12"/>
  <c r="BU54" i="12" s="1"/>
  <c r="BS54" i="12"/>
  <c r="V54" i="12"/>
  <c r="AL54" i="12" s="1"/>
  <c r="AJ54" i="12"/>
  <c r="CU54" i="12"/>
  <c r="CQ54" i="12"/>
  <c r="CS54" i="12" s="1"/>
  <c r="DC9" i="12"/>
  <c r="CT7" i="12"/>
  <c r="V43" i="12"/>
  <c r="AL43" i="12" s="1"/>
  <c r="AJ43" i="12"/>
  <c r="AJ7" i="12" s="1"/>
  <c r="BS47" i="12"/>
  <c r="BE47" i="12"/>
  <c r="BU47" i="12" s="1"/>
  <c r="CU47" i="12"/>
  <c r="CQ47" i="12"/>
  <c r="CS47" i="12" s="1"/>
  <c r="CN45" i="12"/>
  <c r="DD45" i="12" s="1"/>
  <c r="DB45" i="12"/>
  <c r="BE39" i="12"/>
  <c r="BU39" i="12" s="1"/>
  <c r="BS39" i="12"/>
  <c r="BS8" i="12" s="1"/>
  <c r="CU41" i="12"/>
  <c r="CU7" i="12" s="1"/>
  <c r="CQ41" i="12"/>
  <c r="CS41" i="12" s="1"/>
  <c r="BS45" i="12"/>
  <c r="BE45" i="12"/>
  <c r="BU45" i="12" s="1"/>
  <c r="BO33" i="12"/>
  <c r="BO6" i="12" s="1"/>
  <c r="AZ33" i="12"/>
  <c r="AH9" i="12"/>
  <c r="N9" i="12"/>
  <c r="AZ26" i="12"/>
  <c r="BO26" i="12"/>
  <c r="BE31" i="12"/>
  <c r="BU31" i="12" s="1"/>
  <c r="BS31" i="12"/>
  <c r="BH16" i="12"/>
  <c r="BJ16" i="12" s="1"/>
  <c r="BL16" i="12"/>
  <c r="N6" i="12"/>
  <c r="AH6" i="12"/>
  <c r="AB4" i="12"/>
  <c r="AW8" i="12"/>
  <c r="BQ8" i="12"/>
  <c r="BQ9" i="12"/>
  <c r="AW9" i="12"/>
  <c r="BM5" i="12"/>
  <c r="CT5" i="12"/>
  <c r="AK4" i="12"/>
  <c r="BE26" i="12"/>
  <c r="BU26" i="12" s="1"/>
  <c r="AW4" i="12"/>
  <c r="BQ4" i="12"/>
  <c r="CW4" i="12"/>
  <c r="CK4" i="12"/>
  <c r="CL4" i="12" s="1"/>
  <c r="AC5" i="12"/>
  <c r="CK5" i="12"/>
  <c r="CL5" i="12" s="1"/>
  <c r="CW5" i="12"/>
  <c r="BR4" i="12"/>
  <c r="BE34" i="12"/>
  <c r="BU34" i="12" s="1"/>
  <c r="AH8" i="12"/>
  <c r="N8" i="12"/>
  <c r="BM13" i="12"/>
  <c r="BM3" i="12"/>
  <c r="CI19" i="12"/>
  <c r="CX19" i="12"/>
  <c r="CX4" i="12" s="1"/>
  <c r="BK6" i="12"/>
  <c r="AZ29" i="12"/>
  <c r="BO29" i="12"/>
  <c r="AC9" i="12"/>
  <c r="BL21" i="12"/>
  <c r="BH21" i="12"/>
  <c r="BJ21" i="12" s="1"/>
  <c r="BR5" i="12"/>
  <c r="BR13" i="12"/>
  <c r="BK2" i="12"/>
  <c r="CF2" i="12"/>
  <c r="CZ2" i="12"/>
  <c r="AD2" i="12"/>
  <c r="BB5" i="12"/>
  <c r="BC5" i="12" s="1"/>
  <c r="BY5" i="12" s="1"/>
  <c r="BN5" i="12"/>
  <c r="Q59" i="12"/>
  <c r="AF59" i="12"/>
  <c r="BE72" i="12"/>
  <c r="BU72" i="12" s="1"/>
  <c r="BS72" i="12"/>
  <c r="CN39" i="12"/>
  <c r="DD39" i="12" s="1"/>
  <c r="DB39" i="12"/>
  <c r="BE19" i="12"/>
  <c r="BU19" i="12" s="1"/>
  <c r="BS19" i="12"/>
  <c r="DC5" i="12"/>
  <c r="CN14" i="12"/>
  <c r="DB14" i="12"/>
  <c r="CM13" i="12"/>
  <c r="BE27" i="12"/>
  <c r="BU27" i="12" s="1"/>
  <c r="BU8" i="12" s="1"/>
  <c r="BS27" i="12"/>
  <c r="AW2" i="12"/>
  <c r="BQ2" i="12"/>
  <c r="DA2" i="12"/>
  <c r="CQ90" i="12"/>
  <c r="CS90" i="12" s="1"/>
  <c r="CU90" i="12"/>
  <c r="BE90" i="12"/>
  <c r="BU90" i="12" s="1"/>
  <c r="BS90" i="12"/>
  <c r="AB121" i="12"/>
  <c r="AG121" i="12" s="1"/>
  <c r="BK102" i="12"/>
  <c r="BP102" i="12" s="1"/>
  <c r="CT99" i="12"/>
  <c r="CY99" i="12" s="1"/>
  <c r="CQ89" i="12"/>
  <c r="CS89" i="12" s="1"/>
  <c r="CU89" i="12"/>
  <c r="BE87" i="12"/>
  <c r="BU87" i="12" s="1"/>
  <c r="BS87" i="12"/>
  <c r="BO83" i="12"/>
  <c r="AZ83" i="12"/>
  <c r="CI81" i="12"/>
  <c r="CX81" i="12"/>
  <c r="BE71" i="12"/>
  <c r="BU71" i="12" s="1"/>
  <c r="BS71" i="12"/>
  <c r="Q70" i="12"/>
  <c r="AF70" i="12"/>
  <c r="AM74" i="12"/>
  <c r="AD74" i="12"/>
  <c r="AK74" i="12"/>
  <c r="AB74" i="12"/>
  <c r="AI74" i="12"/>
  <c r="AH74" i="12"/>
  <c r="CI69" i="12"/>
  <c r="CX69" i="12"/>
  <c r="BE61" i="12"/>
  <c r="BU61" i="12" s="1"/>
  <c r="BS61" i="12"/>
  <c r="AZ68" i="12"/>
  <c r="BO68" i="12"/>
  <c r="BE62" i="12"/>
  <c r="BU62" i="12" s="1"/>
  <c r="BS62" i="12"/>
  <c r="DB68" i="12"/>
  <c r="CN68" i="12"/>
  <c r="DD68" i="12" s="1"/>
  <c r="BE65" i="12"/>
  <c r="BU65" i="12" s="1"/>
  <c r="BS65" i="12"/>
  <c r="CN54" i="12"/>
  <c r="DD54" i="12" s="1"/>
  <c r="DB54" i="12"/>
  <c r="DB9" i="12" s="1"/>
  <c r="CN50" i="12"/>
  <c r="DD50" i="12" s="1"/>
  <c r="DB50" i="12"/>
  <c r="V48" i="12"/>
  <c r="AL48" i="12" s="1"/>
  <c r="AL4" i="12" s="1"/>
  <c r="AJ48" i="12"/>
  <c r="AJ4" i="12" s="1"/>
  <c r="CN41" i="12"/>
  <c r="DD41" i="12" s="1"/>
  <c r="DB41" i="12"/>
  <c r="V40" i="12"/>
  <c r="AL40" i="12" s="1"/>
  <c r="AJ40" i="12"/>
  <c r="AE4" i="12"/>
  <c r="S4" i="12"/>
  <c r="T4" i="12" s="1"/>
  <c r="AP4" i="12" s="1"/>
  <c r="CX45" i="12"/>
  <c r="CI45" i="12"/>
  <c r="CU38" i="12"/>
  <c r="CQ38" i="12"/>
  <c r="CS38" i="12" s="1"/>
  <c r="CI46" i="12"/>
  <c r="CX46" i="12"/>
  <c r="AJ39" i="12"/>
  <c r="V39" i="12"/>
  <c r="AL39" i="12" s="1"/>
  <c r="AW7" i="12"/>
  <c r="BQ7" i="12"/>
  <c r="BS36" i="12"/>
  <c r="BE36" i="12"/>
  <c r="BU36" i="12" s="1"/>
  <c r="BO30" i="12"/>
  <c r="AZ30" i="12"/>
  <c r="BO22" i="12"/>
  <c r="AZ22" i="12"/>
  <c r="CX31" i="12"/>
  <c r="CI31" i="12"/>
  <c r="BO25" i="12"/>
  <c r="AZ25" i="12"/>
  <c r="CV5" i="12"/>
  <c r="BO7" i="12"/>
  <c r="AM9" i="12"/>
  <c r="O9" i="12"/>
  <c r="P9" i="12" s="1"/>
  <c r="AF7" i="12"/>
  <c r="V25" i="12"/>
  <c r="AL25" i="12" s="1"/>
  <c r="AJ25" i="12"/>
  <c r="AM8" i="12"/>
  <c r="O8" i="12"/>
  <c r="P8" i="12" s="1"/>
  <c r="Q21" i="12"/>
  <c r="AF21" i="12"/>
  <c r="BK8" i="12"/>
  <c r="BP2" i="12"/>
  <c r="BQ13" i="12"/>
  <c r="BQ3" i="12"/>
  <c r="AW3" i="12"/>
  <c r="S9" i="12"/>
  <c r="T9" i="12" s="1"/>
  <c r="AP9" i="12" s="1"/>
  <c r="AE9" i="12"/>
  <c r="N4" i="12"/>
  <c r="AH4" i="12"/>
  <c r="CN21" i="12"/>
  <c r="DD21" i="12" s="1"/>
  <c r="DB21" i="12"/>
  <c r="BH17" i="12"/>
  <c r="BJ17" i="12" s="1"/>
  <c r="BL17" i="12"/>
  <c r="BL4" i="12" s="1"/>
  <c r="CN33" i="12"/>
  <c r="DD33" i="12" s="1"/>
  <c r="DB33" i="12"/>
  <c r="AX4" i="12"/>
  <c r="AY4" i="12" s="1"/>
  <c r="BV4" i="12"/>
  <c r="BV13" i="12"/>
  <c r="BV3" i="12"/>
  <c r="AX3" i="12"/>
  <c r="AY3" i="12" s="1"/>
  <c r="CF9" i="12"/>
  <c r="CZ9" i="12"/>
  <c r="CY5" i="12"/>
  <c r="AK37" i="12"/>
  <c r="AK13" i="12" s="1"/>
  <c r="AC37" i="12"/>
  <c r="AB37" i="12"/>
  <c r="AB13" i="12" s="1"/>
  <c r="AI37" i="12"/>
  <c r="AM37" i="12"/>
  <c r="O5" i="12" s="1"/>
  <c r="P5" i="12" s="1"/>
  <c r="AH37" i="12"/>
  <c r="AD37" i="12"/>
  <c r="AZ27" i="12"/>
  <c r="BO27" i="12"/>
  <c r="DB19" i="12"/>
  <c r="CN19" i="12"/>
  <c r="DD19" i="12" s="1"/>
  <c r="CQ15" i="12"/>
  <c r="CS15" i="12" s="1"/>
  <c r="CU15" i="12"/>
  <c r="CU2" i="12" s="1"/>
  <c r="BV6" i="12"/>
  <c r="AX6" i="12"/>
  <c r="AY6" i="12" s="1"/>
  <c r="BS29" i="12"/>
  <c r="BE29" i="12"/>
  <c r="BU29" i="12" s="1"/>
  <c r="BL9" i="12"/>
  <c r="BT5" i="12"/>
  <c r="AM13" i="12"/>
  <c r="AM3" i="12"/>
  <c r="O3" i="12"/>
  <c r="P3" i="12" s="1"/>
  <c r="BT2" i="12"/>
  <c r="CT2" i="12"/>
  <c r="AM2" i="12"/>
  <c r="O2" i="12"/>
  <c r="CW13" i="12"/>
  <c r="CQ91" i="12"/>
  <c r="CS91" i="12" s="1"/>
  <c r="CU91" i="12"/>
  <c r="CN79" i="12"/>
  <c r="DD79" i="12" s="1"/>
  <c r="DB79" i="12"/>
  <c r="BE92" i="12"/>
  <c r="BU92" i="12" s="1"/>
  <c r="BS92" i="12"/>
  <c r="CN89" i="12"/>
  <c r="DD89" i="12" s="1"/>
  <c r="DB89" i="12"/>
  <c r="Q89" i="12"/>
  <c r="AF89" i="12"/>
  <c r="CX74" i="12"/>
  <c r="CI74" i="12"/>
  <c r="AZ60" i="12"/>
  <c r="BO60" i="12"/>
  <c r="V52" i="12"/>
  <c r="AL52" i="12" s="1"/>
  <c r="CN23" i="12"/>
  <c r="DD23" i="12" s="1"/>
  <c r="DB23" i="12"/>
  <c r="CZ6" i="12"/>
  <c r="CF6" i="12"/>
  <c r="BE20" i="12"/>
  <c r="BU20" i="12" s="1"/>
  <c r="BS20" i="12"/>
  <c r="BK4" i="12"/>
  <c r="CX16" i="12"/>
  <c r="CI16" i="12"/>
  <c r="CU19" i="12"/>
  <c r="CU4" i="12" s="1"/>
  <c r="CQ19" i="12"/>
  <c r="CS19" i="12" s="1"/>
  <c r="BL29" i="12"/>
  <c r="BL8" i="12" s="1"/>
  <c r="BH29" i="12"/>
  <c r="BJ29" i="12" s="1"/>
  <c r="AD3" i="12"/>
  <c r="BB2" i="12"/>
  <c r="BN2" i="12"/>
  <c r="CX123" i="12"/>
  <c r="BK99" i="12"/>
  <c r="BP99" i="12" s="1"/>
  <c r="BP95" i="12" s="1"/>
  <c r="AZ87" i="12"/>
  <c r="BO87" i="12"/>
  <c r="AL88" i="12"/>
  <c r="BE81" i="12"/>
  <c r="BU81" i="12" s="1"/>
  <c r="BS81" i="12"/>
  <c r="BO82" i="12"/>
  <c r="AZ82" i="12"/>
  <c r="BL83" i="12"/>
  <c r="BH83" i="12"/>
  <c r="BJ83" i="12" s="1"/>
  <c r="BE74" i="12"/>
  <c r="BU74" i="12" s="1"/>
  <c r="BS74" i="12"/>
  <c r="CN67" i="12"/>
  <c r="DD67" i="12" s="1"/>
  <c r="DB67" i="12"/>
  <c r="BL75" i="12"/>
  <c r="BH75" i="12"/>
  <c r="BJ75" i="12" s="1"/>
  <c r="Q62" i="12"/>
  <c r="AF62" i="12"/>
  <c r="V62" i="12"/>
  <c r="AL62" i="12" s="1"/>
  <c r="CQ68" i="12"/>
  <c r="CS68" i="12" s="1"/>
  <c r="CU68" i="12"/>
  <c r="CI64" i="12"/>
  <c r="CX64" i="12"/>
  <c r="BS60" i="12"/>
  <c r="BE60" i="12"/>
  <c r="BU60" i="12" s="1"/>
  <c r="BO54" i="12"/>
  <c r="BO9" i="12" s="1"/>
  <c r="AZ54" i="12"/>
  <c r="CN52" i="12"/>
  <c r="DD52" i="12" s="1"/>
  <c r="DB52" i="12"/>
  <c r="AK57" i="12"/>
  <c r="AC57" i="12"/>
  <c r="AJ57" i="12"/>
  <c r="AB57" i="12"/>
  <c r="AI57" i="12"/>
  <c r="AM57" i="12"/>
  <c r="AL57" i="12"/>
  <c r="AH57" i="12"/>
  <c r="AD57" i="12"/>
  <c r="AD5" i="12" s="1"/>
  <c r="DB53" i="12"/>
  <c r="CN53" i="12"/>
  <c r="DD53" i="12" s="1"/>
  <c r="Q48" i="12"/>
  <c r="AF48" i="12"/>
  <c r="AF4" i="12" s="1"/>
  <c r="BE46" i="12"/>
  <c r="BU46" i="12" s="1"/>
  <c r="BS46" i="12"/>
  <c r="DA7" i="12"/>
  <c r="BO39" i="12"/>
  <c r="AZ39" i="12"/>
  <c r="BL48" i="12"/>
  <c r="BH48" i="12"/>
  <c r="BJ48" i="12" s="1"/>
  <c r="CQ46" i="12"/>
  <c r="CS46" i="12" s="1"/>
  <c r="CU46" i="12"/>
  <c r="CY7" i="12"/>
  <c r="BL43" i="12"/>
  <c r="BL7" i="12" s="1"/>
  <c r="BH43" i="12"/>
  <c r="BJ43" i="12" s="1"/>
  <c r="CN40" i="12"/>
  <c r="DD40" i="12" s="1"/>
  <c r="DB40" i="12"/>
  <c r="AE57" i="12"/>
  <c r="AE13" i="12" s="1"/>
  <c r="CN38" i="12"/>
  <c r="DD38" i="12" s="1"/>
  <c r="BB9" i="12"/>
  <c r="BC9" i="12" s="1"/>
  <c r="BY9" i="12" s="1"/>
  <c r="BN9" i="12"/>
  <c r="BR7" i="12"/>
  <c r="Q36" i="12"/>
  <c r="AF36" i="12"/>
  <c r="BM9" i="12"/>
  <c r="BE40" i="12"/>
  <c r="BU40" i="12" s="1"/>
  <c r="CI32" i="12"/>
  <c r="CX32" i="12"/>
  <c r="BE28" i="12"/>
  <c r="BU28" i="12" s="1"/>
  <c r="BS28" i="12"/>
  <c r="CI24" i="12"/>
  <c r="CX24" i="12"/>
  <c r="CX9" i="12" s="1"/>
  <c r="Q20" i="12"/>
  <c r="AF20" i="12"/>
  <c r="AF9" i="12" s="1"/>
  <c r="CU6" i="12"/>
  <c r="CI27" i="12"/>
  <c r="CX27" i="12"/>
  <c r="CX8" i="12" s="1"/>
  <c r="V20" i="12"/>
  <c r="AL20" i="12" s="1"/>
  <c r="AL9" i="12" s="1"/>
  <c r="CF4" i="12"/>
  <c r="CZ4" i="12"/>
  <c r="AI8" i="12"/>
  <c r="AX8" i="12"/>
  <c r="AY8" i="12" s="1"/>
  <c r="BV8" i="12"/>
  <c r="AI4" i="12"/>
  <c r="V35" i="12"/>
  <c r="AL35" i="12" s="1"/>
  <c r="AL5" i="12" s="1"/>
  <c r="AJ35" i="12"/>
  <c r="CI21" i="12"/>
  <c r="CX21" i="12"/>
  <c r="CX2" i="12" s="1"/>
  <c r="AG17" i="12"/>
  <c r="AG4" i="12" s="1"/>
  <c r="R13" i="12"/>
  <c r="CI33" i="12"/>
  <c r="CX33" i="12"/>
  <c r="CX6" i="12" s="1"/>
  <c r="AK5" i="12"/>
  <c r="AZ14" i="12"/>
  <c r="AU13" i="12"/>
  <c r="BO14" i="12"/>
  <c r="V29" i="12"/>
  <c r="AL29" i="12" s="1"/>
  <c r="AJ29" i="12"/>
  <c r="DA9" i="12"/>
  <c r="AH5" i="12"/>
  <c r="N5" i="12"/>
  <c r="CF8" i="12"/>
  <c r="CZ8" i="12"/>
  <c r="DA13" i="12"/>
  <c r="DA3" i="12"/>
  <c r="CZ13" i="12"/>
  <c r="CF3" i="12"/>
  <c r="CZ3" i="12"/>
  <c r="Z13" i="12"/>
  <c r="V14" i="12"/>
  <c r="BR2" i="12"/>
  <c r="AX9" i="12"/>
  <c r="AY9" i="12" s="1"/>
  <c r="AG2" i="12"/>
  <c r="BN13" i="12"/>
  <c r="AJ75" i="12"/>
  <c r="V75" i="12"/>
  <c r="AL75" i="12" s="1"/>
  <c r="AJ83" i="12"/>
  <c r="V83" i="12"/>
  <c r="AL83" i="12" s="1"/>
  <c r="CU81" i="12"/>
  <c r="CQ81" i="12"/>
  <c r="CS81" i="12" s="1"/>
  <c r="BE49" i="12"/>
  <c r="BU49" i="12" s="1"/>
  <c r="BS49" i="12"/>
  <c r="BL53" i="12"/>
  <c r="BL6" i="12" s="1"/>
  <c r="BH53" i="12"/>
  <c r="BJ53" i="12" s="1"/>
  <c r="BE43" i="12"/>
  <c r="BU43" i="12" s="1"/>
  <c r="BS43" i="12"/>
  <c r="AZ45" i="12"/>
  <c r="BO45" i="12"/>
  <c r="Q39" i="12"/>
  <c r="AF39" i="12"/>
  <c r="AF8" i="12" s="1"/>
  <c r="AI6" i="12"/>
  <c r="V21" i="12"/>
  <c r="AL21" i="12" s="1"/>
  <c r="AJ21" i="12"/>
  <c r="BR8" i="12"/>
  <c r="AD4" i="12"/>
  <c r="BO17" i="12"/>
  <c r="AZ17" i="12"/>
  <c r="BS21" i="12"/>
  <c r="BS2" i="12" s="1"/>
  <c r="BE21" i="12"/>
  <c r="BU21" i="12" s="1"/>
  <c r="BU2" i="12" s="1"/>
  <c r="BO118" i="12"/>
  <c r="BO95" i="12" s="1"/>
  <c r="BK118" i="12"/>
  <c r="BP118" i="12" s="1"/>
  <c r="CI87" i="12"/>
  <c r="CX87" i="12"/>
  <c r="CN90" i="12"/>
  <c r="DD90" i="12" s="1"/>
  <c r="AJ88" i="12"/>
  <c r="BL84" i="12"/>
  <c r="BH84" i="12"/>
  <c r="BJ84" i="12" s="1"/>
  <c r="CI78" i="12"/>
  <c r="CX78" i="12"/>
  <c r="BO69" i="12"/>
  <c r="AZ69" i="12"/>
  <c r="BE75" i="12"/>
  <c r="BU75" i="12" s="1"/>
  <c r="BS75" i="12"/>
  <c r="CN70" i="12"/>
  <c r="DD70" i="12" s="1"/>
  <c r="DB70" i="12"/>
  <c r="BS73" i="12"/>
  <c r="BE73" i="12"/>
  <c r="BU73" i="12" s="1"/>
  <c r="CQ65" i="12"/>
  <c r="CS65" i="12" s="1"/>
  <c r="CU65" i="12"/>
  <c r="CN59" i="12"/>
  <c r="DD59" i="12" s="1"/>
  <c r="DB59" i="12"/>
  <c r="CI68" i="12"/>
  <c r="CX68" i="12"/>
  <c r="Q60" i="12"/>
  <c r="AF60" i="12"/>
  <c r="BE63" i="12"/>
  <c r="BU63" i="12" s="1"/>
  <c r="BH56" i="12"/>
  <c r="BJ56" i="12" s="1"/>
  <c r="BL56" i="12"/>
  <c r="V56" i="12"/>
  <c r="AL56" i="12" s="1"/>
  <c r="AJ56" i="12"/>
  <c r="AJ5" i="12" s="1"/>
  <c r="BE52" i="12"/>
  <c r="BU52" i="12" s="1"/>
  <c r="BS52" i="12"/>
  <c r="CI56" i="12"/>
  <c r="CX56" i="12"/>
  <c r="BE38" i="12"/>
  <c r="BU38" i="12" s="1"/>
  <c r="BS38" i="12"/>
  <c r="BE41" i="12"/>
  <c r="BU41" i="12" s="1"/>
  <c r="BU7" i="12" s="1"/>
  <c r="BS41" i="12"/>
  <c r="BS7" i="12" s="1"/>
  <c r="BS48" i="12"/>
  <c r="BE48" i="12"/>
  <c r="BU48" i="12" s="1"/>
  <c r="BE56" i="12"/>
  <c r="BU56" i="12" s="1"/>
  <c r="DB43" i="12"/>
  <c r="CN43" i="12"/>
  <c r="DD43" i="12" s="1"/>
  <c r="BK7" i="12"/>
  <c r="CX28" i="12"/>
  <c r="CI28" i="12"/>
  <c r="DA5" i="12"/>
  <c r="CX23" i="12"/>
  <c r="CI23" i="12"/>
  <c r="CN17" i="12"/>
  <c r="DD17" i="12" s="1"/>
  <c r="DB17" i="12"/>
  <c r="DB37" i="12"/>
  <c r="DB5" i="12" s="1"/>
  <c r="CN37" i="12"/>
  <c r="DD37" i="12" s="1"/>
  <c r="DD5" i="12" s="1"/>
  <c r="CI34" i="12"/>
  <c r="CX34" i="12"/>
  <c r="CX35" i="12"/>
  <c r="CI35" i="12"/>
  <c r="AC6" i="12"/>
  <c r="BE23" i="12"/>
  <c r="BU23" i="12" s="1"/>
  <c r="BS23" i="12"/>
  <c r="AK6" i="12"/>
  <c r="CU27" i="12"/>
  <c r="CU8" i="12" s="1"/>
  <c r="CQ27" i="12"/>
  <c r="CS27" i="12" s="1"/>
  <c r="AJ9" i="12"/>
  <c r="DC4" i="12"/>
  <c r="BB6" i="12"/>
  <c r="BC6" i="12" s="1"/>
  <c r="BY6" i="12" s="1"/>
  <c r="BN6" i="12"/>
  <c r="AJ8" i="12"/>
  <c r="AC4" i="12"/>
  <c r="BE16" i="12"/>
  <c r="BU16" i="12" s="1"/>
  <c r="AF35" i="12"/>
  <c r="Q35" i="12"/>
  <c r="BP5" i="12"/>
  <c r="AA13" i="12"/>
  <c r="Q29" i="12"/>
  <c r="AF29" i="12"/>
  <c r="CT9" i="12"/>
  <c r="AI5" i="12"/>
  <c r="BQ6" i="12"/>
  <c r="AW6" i="12"/>
  <c r="CN25" i="12"/>
  <c r="DD25" i="12" s="1"/>
  <c r="DB25" i="12"/>
  <c r="DA8" i="12"/>
  <c r="BT13" i="12"/>
  <c r="BT3" i="12"/>
  <c r="AJ2" i="12"/>
  <c r="BK13" i="12"/>
  <c r="AH13" i="12"/>
  <c r="N3" i="12"/>
  <c r="AH3" i="12"/>
  <c r="U13" i="12"/>
  <c r="AC2" i="12"/>
  <c r="AH2" i="12"/>
  <c r="N2" i="12"/>
  <c r="CD13" i="12"/>
  <c r="AF97" i="12"/>
  <c r="AF95" i="12" s="1"/>
  <c r="Z95" i="12"/>
  <c r="CN76" i="12"/>
  <c r="DD76" i="12" s="1"/>
  <c r="DB76" i="12"/>
  <c r="AJ67" i="12"/>
  <c r="V67" i="12"/>
  <c r="AL67" i="12" s="1"/>
  <c r="AF84" i="12"/>
  <c r="Q84" i="12"/>
  <c r="BE70" i="12"/>
  <c r="BU70" i="12" s="1"/>
  <c r="BS70" i="12"/>
  <c r="CN74" i="12"/>
  <c r="DD74" i="12" s="1"/>
  <c r="CN65" i="12"/>
  <c r="DD65" i="12" s="1"/>
  <c r="DB65" i="12"/>
  <c r="BO5" i="12"/>
  <c r="AZ18" i="12"/>
  <c r="BO18" i="12"/>
  <c r="BO2" i="12" s="1"/>
  <c r="DB2" i="12"/>
  <c r="AK9" i="12"/>
  <c r="S2" i="12"/>
  <c r="T2" i="12" s="1"/>
  <c r="AP2" i="12" s="1"/>
  <c r="AE2" i="12"/>
  <c r="CN88" i="12"/>
  <c r="DD88" i="12" s="1"/>
  <c r="DB88" i="12"/>
  <c r="DB91" i="12"/>
  <c r="CN91" i="12"/>
  <c r="DD91" i="12" s="1"/>
  <c r="BE85" i="12"/>
  <c r="BU85" i="12" s="1"/>
  <c r="BS85" i="12"/>
  <c r="AZ89" i="12"/>
  <c r="BO89" i="12"/>
  <c r="CI86" i="12"/>
  <c r="CX86" i="12"/>
  <c r="BS84" i="12"/>
  <c r="BE84" i="12"/>
  <c r="BU84" i="12" s="1"/>
  <c r="AB118" i="12"/>
  <c r="AG118" i="12" s="1"/>
  <c r="CX67" i="12"/>
  <c r="CI67" i="12"/>
  <c r="Q73" i="12"/>
  <c r="AF73" i="12"/>
  <c r="AF2" i="12" s="1"/>
  <c r="CX65" i="12"/>
  <c r="CI65" i="12"/>
  <c r="AB67" i="12"/>
  <c r="AB7" i="12" s="1"/>
  <c r="AI67" i="12"/>
  <c r="AI7" i="12" s="1"/>
  <c r="AH67" i="12"/>
  <c r="N7" i="12" s="1"/>
  <c r="AK67" i="12"/>
  <c r="AK7" i="12" s="1"/>
  <c r="AE67" i="12"/>
  <c r="S7" i="12" s="1"/>
  <c r="T7" i="12" s="1"/>
  <c r="AP7" i="12" s="1"/>
  <c r="AD67" i="12"/>
  <c r="AM67" i="12"/>
  <c r="AM7" i="12" s="1"/>
  <c r="BS68" i="12"/>
  <c r="BE68" i="12"/>
  <c r="BU68" i="12" s="1"/>
  <c r="CU61" i="12"/>
  <c r="CU3" i="12" s="1"/>
  <c r="CQ61" i="12"/>
  <c r="CS61" i="12" s="1"/>
  <c r="CI58" i="12"/>
  <c r="CX58" i="12"/>
  <c r="BE58" i="12"/>
  <c r="BU58" i="12" s="1"/>
  <c r="V59" i="12"/>
  <c r="AL59" i="12" s="1"/>
  <c r="AJ59" i="12"/>
  <c r="BS59" i="12"/>
  <c r="BE59" i="12"/>
  <c r="BU59" i="12" s="1"/>
  <c r="CN44" i="12"/>
  <c r="DD44" i="12" s="1"/>
  <c r="DB44" i="12"/>
  <c r="CN36" i="12"/>
  <c r="DD36" i="12" s="1"/>
  <c r="DB36" i="12"/>
  <c r="O7" i="12"/>
  <c r="P7" i="12" s="1"/>
  <c r="AZ48" i="12"/>
  <c r="BO48" i="12"/>
  <c r="CI43" i="12"/>
  <c r="CX43" i="12"/>
  <c r="CX7" i="12" s="1"/>
  <c r="AC7" i="12"/>
  <c r="BE42" i="12"/>
  <c r="BU42" i="12" s="1"/>
  <c r="BS42" i="12"/>
  <c r="BT7" i="12"/>
  <c r="AD7" i="12"/>
  <c r="CF5" i="12"/>
  <c r="CZ5" i="12"/>
  <c r="CX37" i="12"/>
  <c r="CI37" i="12"/>
  <c r="BE33" i="12"/>
  <c r="BU33" i="12" s="1"/>
  <c r="BU6" i="12" s="1"/>
  <c r="BS33" i="12"/>
  <c r="BS6" i="12" s="1"/>
  <c r="CY8" i="12"/>
  <c r="CI36" i="12"/>
  <c r="CX36" i="12"/>
  <c r="BS35" i="12"/>
  <c r="BS5" i="12" s="1"/>
  <c r="BE35" i="12"/>
  <c r="BU35" i="12" s="1"/>
  <c r="Q28" i="12"/>
  <c r="AF28" i="12"/>
  <c r="CN18" i="12"/>
  <c r="DD18" i="12" s="1"/>
  <c r="DD2" i="12" s="1"/>
  <c r="DB18" i="12"/>
  <c r="V33" i="12"/>
  <c r="AL33" i="12" s="1"/>
  <c r="AL6" i="12" s="1"/>
  <c r="AJ33" i="12"/>
  <c r="AJ6" i="12" s="1"/>
  <c r="CN29" i="12"/>
  <c r="DD29" i="12" s="1"/>
  <c r="DB29" i="12"/>
  <c r="AD6" i="12"/>
  <c r="DB27" i="12"/>
  <c r="DB8" i="12" s="1"/>
  <c r="CN27" i="12"/>
  <c r="DD27" i="12" s="1"/>
  <c r="DD8" i="12" s="1"/>
  <c r="DE4" i="12"/>
  <c r="CG4" i="12"/>
  <c r="CH4" i="12" s="1"/>
  <c r="BL15" i="12"/>
  <c r="BL2" i="12" s="1"/>
  <c r="BH15" i="12"/>
  <c r="BJ15" i="12" s="1"/>
  <c r="BJ13" i="12" s="1"/>
  <c r="S5" i="12"/>
  <c r="T5" i="12" s="1"/>
  <c r="AP5" i="12" s="1"/>
  <c r="AE5" i="12"/>
  <c r="CW8" i="12"/>
  <c r="CK8" i="12"/>
  <c r="CL8" i="12" s="1"/>
  <c r="O4" i="12"/>
  <c r="P4" i="12" s="1"/>
  <c r="AF5" i="12"/>
  <c r="CN24" i="12"/>
  <c r="DD24" i="12" s="1"/>
  <c r="DD9" i="12" s="1"/>
  <c r="AB8" i="12"/>
  <c r="CK9" i="12"/>
  <c r="CL9" i="12" s="1"/>
  <c r="CW9" i="12"/>
  <c r="CI25" i="12"/>
  <c r="CI13" i="12" s="1"/>
  <c r="CX25" i="12"/>
  <c r="CX13" i="12" s="1"/>
  <c r="CT8" i="12"/>
  <c r="BR9" i="12"/>
  <c r="BE17" i="12"/>
  <c r="BU17" i="12" s="1"/>
  <c r="BD13" i="12"/>
  <c r="BE14" i="12"/>
  <c r="BS14" i="12"/>
  <c r="CY4" i="12"/>
  <c r="AL2" i="12"/>
  <c r="BV5" i="12"/>
  <c r="AX5" i="12"/>
  <c r="AY5" i="12" s="1"/>
  <c r="AC13" i="12"/>
  <c r="AC3" i="12"/>
  <c r="CV2" i="12"/>
  <c r="CV10" i="12" s="1"/>
  <c r="AI3" i="12"/>
  <c r="AJ3" i="12"/>
  <c r="DC2" i="12"/>
  <c r="AI2" i="12"/>
  <c r="CX3" i="12"/>
  <c r="CD19" i="1"/>
  <c r="CI4" i="1"/>
  <c r="CJ4" i="1" s="1"/>
  <c r="CD2" i="1"/>
  <c r="CE2" i="1" s="1"/>
  <c r="CD45" i="1"/>
  <c r="CD47" i="1"/>
  <c r="CD51" i="1"/>
  <c r="CD9" i="1"/>
  <c r="CE9" i="1" s="1"/>
  <c r="CD4" i="1"/>
  <c r="CE4" i="1" s="1"/>
  <c r="CM77" i="1"/>
  <c r="CM89" i="1"/>
  <c r="CM42" i="1"/>
  <c r="CM46" i="1"/>
  <c r="CD63" i="1"/>
  <c r="CM72" i="1"/>
  <c r="CM75" i="1"/>
  <c r="CD8" i="1"/>
  <c r="CE8" i="1" s="1"/>
  <c r="CI8" i="1"/>
  <c r="CJ8" i="1" s="1"/>
  <c r="CD28" i="1"/>
  <c r="CM38" i="1"/>
  <c r="CM41" i="1"/>
  <c r="CM43" i="1"/>
  <c r="CD74" i="1"/>
  <c r="CI74" i="1" s="1"/>
  <c r="CM79" i="1"/>
  <c r="CM35" i="1"/>
  <c r="CN35" i="1" s="1"/>
  <c r="CD38" i="1"/>
  <c r="CM45" i="1"/>
  <c r="CM47" i="1"/>
  <c r="CD54" i="1"/>
  <c r="CI54" i="1" s="1"/>
  <c r="CP63" i="1"/>
  <c r="CD69" i="1"/>
  <c r="CD7" i="1"/>
  <c r="CE7" i="1" s="1"/>
  <c r="CD5" i="1"/>
  <c r="CE5" i="1" s="1"/>
  <c r="CJ19" i="1"/>
  <c r="CD23" i="1"/>
  <c r="CD25" i="1"/>
  <c r="CI25" i="1" s="1"/>
  <c r="CM26" i="1"/>
  <c r="CP39" i="1"/>
  <c r="CQ39" i="1" s="1"/>
  <c r="CD49" i="1"/>
  <c r="CD64" i="1"/>
  <c r="CD73" i="1"/>
  <c r="CI73" i="1" s="1"/>
  <c r="CD78" i="1"/>
  <c r="CI78" i="1" s="1"/>
  <c r="CD81" i="1"/>
  <c r="CI81" i="1" s="1"/>
  <c r="CP89" i="1"/>
  <c r="CQ89" i="1" s="1"/>
  <c r="CD20" i="1"/>
  <c r="CP35" i="1"/>
  <c r="CP47" i="1"/>
  <c r="CN47" i="1" s="1"/>
  <c r="CD58" i="1"/>
  <c r="CD66" i="1"/>
  <c r="CI66" i="1" s="1"/>
  <c r="CM69" i="1"/>
  <c r="CD85" i="1"/>
  <c r="CD34" i="1"/>
  <c r="CP49" i="1"/>
  <c r="CP64" i="1"/>
  <c r="CD77" i="1"/>
  <c r="CI77" i="1" s="1"/>
  <c r="CD24" i="1"/>
  <c r="CI24" i="1" s="1"/>
  <c r="CD39" i="1"/>
  <c r="CM56" i="1"/>
  <c r="CD65" i="1"/>
  <c r="CI65" i="1" s="1"/>
  <c r="CP73" i="1"/>
  <c r="CP78" i="1"/>
  <c r="CM27" i="1"/>
  <c r="CD29" i="1"/>
  <c r="CD30" i="1"/>
  <c r="CI30" i="1" s="1"/>
  <c r="CD31" i="1"/>
  <c r="CI31" i="1" s="1"/>
  <c r="CJ34" i="1"/>
  <c r="CD37" i="1"/>
  <c r="CD42" i="1"/>
  <c r="CI42" i="1" s="1"/>
  <c r="CD46" i="1"/>
  <c r="CM50" i="1"/>
  <c r="CD62" i="1"/>
  <c r="CD67" i="1"/>
  <c r="CD15" i="1"/>
  <c r="CI15" i="1" s="1"/>
  <c r="CJ16" i="1"/>
  <c r="CJ26" i="1"/>
  <c r="CM34" i="1"/>
  <c r="CD36" i="1"/>
  <c r="CI36" i="1" s="1"/>
  <c r="CD50" i="1"/>
  <c r="CI50" i="1" s="1"/>
  <c r="CD53" i="1"/>
  <c r="CM73" i="1"/>
  <c r="CN73" i="1" s="1"/>
  <c r="CP74" i="1"/>
  <c r="CJ77" i="1"/>
  <c r="CD84" i="1"/>
  <c r="BX13" i="1"/>
  <c r="CJ24" i="1"/>
  <c r="CM51" i="1"/>
  <c r="CJ58" i="1"/>
  <c r="CN77" i="1"/>
  <c r="CJ81" i="1"/>
  <c r="CJ85" i="1"/>
  <c r="CM25" i="1"/>
  <c r="CN25" i="1" s="1"/>
  <c r="CD35" i="1"/>
  <c r="CI35" i="1" s="1"/>
  <c r="CG13" i="1"/>
  <c r="CM58" i="1"/>
  <c r="CN58" i="1" s="1"/>
  <c r="CM81" i="1"/>
  <c r="CN81" i="1" s="1"/>
  <c r="CM85" i="1"/>
  <c r="CN85" i="1" s="1"/>
  <c r="CJ15" i="1"/>
  <c r="CD27" i="1"/>
  <c r="CI27" i="1" s="1"/>
  <c r="CM31" i="1"/>
  <c r="CN31" i="1" s="1"/>
  <c r="CD40" i="1"/>
  <c r="CI40" i="1" s="1"/>
  <c r="CD44" i="1"/>
  <c r="CI44" i="1" s="1"/>
  <c r="CD48" i="1"/>
  <c r="CI48" i="1" s="1"/>
  <c r="CM54" i="1"/>
  <c r="CN54" i="1" s="1"/>
  <c r="CM62" i="1"/>
  <c r="CJ66" i="1"/>
  <c r="CD72" i="1"/>
  <c r="CI72" i="1" s="1"/>
  <c r="CH13" i="1"/>
  <c r="CJ20" i="1"/>
  <c r="CJ23" i="1"/>
  <c r="CM29" i="1"/>
  <c r="CM30" i="1"/>
  <c r="CD33" i="1"/>
  <c r="CI33" i="1" s="1"/>
  <c r="CM37" i="1"/>
  <c r="CJ41" i="1"/>
  <c r="CJ45" i="1"/>
  <c r="CJ49" i="1"/>
  <c r="CM66" i="1"/>
  <c r="CM70" i="1"/>
  <c r="CD89" i="1"/>
  <c r="CN89" i="1" s="1"/>
  <c r="CD1" i="1"/>
  <c r="CJ14" i="1"/>
  <c r="CD43" i="1"/>
  <c r="CN43" i="1" s="1"/>
  <c r="CD55" i="1"/>
  <c r="CI55" i="1" s="1"/>
  <c r="CD59" i="1"/>
  <c r="CI59" i="1" s="1"/>
  <c r="CP75" i="1"/>
  <c r="CD82" i="1"/>
  <c r="CI82" i="1" s="1"/>
  <c r="CQ36" i="1"/>
  <c r="CI14" i="1"/>
  <c r="CI16" i="1"/>
  <c r="CQ22" i="1"/>
  <c r="CI23" i="1"/>
  <c r="CI19" i="1"/>
  <c r="CI20" i="1"/>
  <c r="CI5" i="1"/>
  <c r="CJ5" i="1" s="1"/>
  <c r="CM14" i="1"/>
  <c r="CD17" i="1"/>
  <c r="CM18" i="1"/>
  <c r="CD21" i="1"/>
  <c r="CM22" i="1"/>
  <c r="CI45" i="1"/>
  <c r="CM57" i="1"/>
  <c r="CP57" i="1"/>
  <c r="CD57" i="1"/>
  <c r="CN39" i="1"/>
  <c r="CI46" i="1"/>
  <c r="CI51" i="1"/>
  <c r="CM15" i="1"/>
  <c r="CD18" i="1"/>
  <c r="CM19" i="1"/>
  <c r="CD22" i="1"/>
  <c r="CM23" i="1"/>
  <c r="CM28" i="1"/>
  <c r="CJ28" i="1"/>
  <c r="CN34" i="1"/>
  <c r="CI41" i="1"/>
  <c r="CI47" i="1"/>
  <c r="CN49" i="1"/>
  <c r="CE13" i="1"/>
  <c r="CP14" i="1"/>
  <c r="CI37" i="1"/>
  <c r="CI9" i="1"/>
  <c r="CJ9" i="1" s="1"/>
  <c r="CM16" i="1"/>
  <c r="CM20" i="1"/>
  <c r="CM24" i="1"/>
  <c r="CI29" i="1"/>
  <c r="CN51" i="1"/>
  <c r="CI26" i="1"/>
  <c r="CI28" i="1"/>
  <c r="CI34" i="1"/>
  <c r="CI38" i="1"/>
  <c r="CI62" i="1"/>
  <c r="CM17" i="1"/>
  <c r="CM21" i="1"/>
  <c r="CI39" i="1"/>
  <c r="CI49" i="1"/>
  <c r="CM61" i="1"/>
  <c r="CP61" i="1"/>
  <c r="CD61" i="1"/>
  <c r="CN26" i="1"/>
  <c r="CN27" i="1"/>
  <c r="CQ30" i="1"/>
  <c r="CI58" i="1"/>
  <c r="CP29" i="1"/>
  <c r="CP33" i="1"/>
  <c r="CJ35" i="1"/>
  <c r="CP37" i="1"/>
  <c r="CN37" i="1" s="1"/>
  <c r="CJ39" i="1"/>
  <c r="CP41" i="1"/>
  <c r="CJ43" i="1"/>
  <c r="CP45" i="1"/>
  <c r="CN45" i="1" s="1"/>
  <c r="CJ47" i="1"/>
  <c r="CJ51" i="1"/>
  <c r="CI64" i="1"/>
  <c r="CI67" i="1"/>
  <c r="CP38" i="1"/>
  <c r="CP42" i="1"/>
  <c r="CP46" i="1"/>
  <c r="CN46" i="1" s="1"/>
  <c r="CP50" i="1"/>
  <c r="CM52" i="1"/>
  <c r="CM32" i="1"/>
  <c r="CM36" i="1"/>
  <c r="CM40" i="1"/>
  <c r="CM44" i="1"/>
  <c r="CM48" i="1"/>
  <c r="CN64" i="1"/>
  <c r="CI53" i="1"/>
  <c r="CD52" i="1"/>
  <c r="CN62" i="1"/>
  <c r="CD56" i="1"/>
  <c r="CN56" i="1" s="1"/>
  <c r="CJ56" i="1"/>
  <c r="CD60" i="1"/>
  <c r="CJ60" i="1"/>
  <c r="CM53" i="1"/>
  <c r="CP53" i="1"/>
  <c r="CI63" i="1"/>
  <c r="CP65" i="1"/>
  <c r="CN66" i="1"/>
  <c r="CM74" i="1"/>
  <c r="CJ74" i="1"/>
  <c r="CM78" i="1"/>
  <c r="CJ78" i="1"/>
  <c r="CI95" i="1"/>
  <c r="CM55" i="1"/>
  <c r="CM59" i="1"/>
  <c r="CM63" i="1"/>
  <c r="CM67" i="1"/>
  <c r="CN69" i="1"/>
  <c r="CD70" i="1"/>
  <c r="CM83" i="1"/>
  <c r="CI84" i="1"/>
  <c r="CD86" i="1"/>
  <c r="CJ86" i="1"/>
  <c r="CM87" i="1"/>
  <c r="CJ64" i="1"/>
  <c r="CM68" i="1"/>
  <c r="CM71" i="1"/>
  <c r="CD87" i="1"/>
  <c r="CJ87" i="1"/>
  <c r="CD88" i="1"/>
  <c r="CM88" i="1"/>
  <c r="CP88" i="1"/>
  <c r="CD68" i="1"/>
  <c r="CM76" i="1"/>
  <c r="CP76" i="1"/>
  <c r="CM80" i="1"/>
  <c r="CP80" i="1"/>
  <c r="CM84" i="1"/>
  <c r="CP84" i="1"/>
  <c r="CI85" i="1"/>
  <c r="CD90" i="1"/>
  <c r="CJ90" i="1"/>
  <c r="CM91" i="1"/>
  <c r="CM65" i="1"/>
  <c r="CD71" i="1"/>
  <c r="CD76" i="1"/>
  <c r="CD80" i="1"/>
  <c r="CD91" i="1"/>
  <c r="CJ91" i="1"/>
  <c r="CN70" i="1"/>
  <c r="CD75" i="1"/>
  <c r="CN75" i="1" s="1"/>
  <c r="CJ75" i="1"/>
  <c r="CD79" i="1"/>
  <c r="CN79" i="1" s="1"/>
  <c r="CJ79" i="1"/>
  <c r="CD83" i="1"/>
  <c r="CJ83" i="1"/>
  <c r="CD92" i="1"/>
  <c r="CM92" i="1"/>
  <c r="CP92" i="1"/>
  <c r="CI69" i="1"/>
  <c r="CM82" i="1"/>
  <c r="CM86" i="1"/>
  <c r="CM90" i="1"/>
  <c r="O35" i="11"/>
  <c r="N35" i="11"/>
  <c r="CF10" i="12" l="1"/>
  <c r="AI13" i="12"/>
  <c r="BS13" i="12"/>
  <c r="BS3" i="12"/>
  <c r="BS10" i="12" s="1"/>
  <c r="CX5" i="12"/>
  <c r="CX10" i="12" s="1"/>
  <c r="O10" i="12"/>
  <c r="P10" i="12" s="1"/>
  <c r="P2" i="12"/>
  <c r="CS13" i="12"/>
  <c r="AW10" i="12"/>
  <c r="BS4" i="12"/>
  <c r="BK10" i="12"/>
  <c r="AL7" i="12"/>
  <c r="BK95" i="12"/>
  <c r="BE13" i="12"/>
  <c r="BU14" i="12"/>
  <c r="N10" i="12"/>
  <c r="AJ10" i="12"/>
  <c r="DB4" i="12"/>
  <c r="BO4" i="12"/>
  <c r="AG10" i="12"/>
  <c r="AD13" i="12"/>
  <c r="BP10" i="12"/>
  <c r="DB7" i="12"/>
  <c r="BL5" i="12"/>
  <c r="AG13" i="12"/>
  <c r="BM10" i="12"/>
  <c r="CY13" i="12"/>
  <c r="CY3" i="12"/>
  <c r="CY10" i="12" s="1"/>
  <c r="BQ10" i="12"/>
  <c r="DD4" i="12"/>
  <c r="BS9" i="12"/>
  <c r="CT10" i="12"/>
  <c r="DD7" i="12"/>
  <c r="AH7" i="12"/>
  <c r="AH10" i="12" s="1"/>
  <c r="CY96" i="12"/>
  <c r="CY95" i="12" s="1"/>
  <c r="CT95" i="12"/>
  <c r="BB10" i="12"/>
  <c r="BC2" i="12"/>
  <c r="BY2" i="12" s="1"/>
  <c r="AI10" i="12"/>
  <c r="BU4" i="12"/>
  <c r="AM5" i="12"/>
  <c r="AM10" i="12" s="1"/>
  <c r="AC10" i="12"/>
  <c r="BR10" i="12"/>
  <c r="BU9" i="12"/>
  <c r="BT10" i="12"/>
  <c r="CU13" i="12"/>
  <c r="CK10" i="12"/>
  <c r="CL2" i="12"/>
  <c r="AE10" i="12"/>
  <c r="BU5" i="12"/>
  <c r="V13" i="12"/>
  <c r="AL14" i="12"/>
  <c r="BO13" i="12"/>
  <c r="BO3" i="12"/>
  <c r="BO10" i="12" s="1"/>
  <c r="DB6" i="12"/>
  <c r="CU9" i="12"/>
  <c r="CU10" i="12" s="1"/>
  <c r="AF13" i="12"/>
  <c r="AF3" i="12"/>
  <c r="AF10" i="12" s="1"/>
  <c r="AK10" i="12"/>
  <c r="AB95" i="12"/>
  <c r="BL10" i="12"/>
  <c r="AX10" i="12"/>
  <c r="AY10" i="12" s="1"/>
  <c r="AY2" i="12"/>
  <c r="DC10" i="12"/>
  <c r="S10" i="12"/>
  <c r="DD6" i="12"/>
  <c r="BO8" i="12"/>
  <c r="DB13" i="12"/>
  <c r="DB3" i="12"/>
  <c r="DB10" i="12" s="1"/>
  <c r="AD10" i="12"/>
  <c r="CX95" i="12"/>
  <c r="Q13" i="12"/>
  <c r="AG95" i="12"/>
  <c r="AJ13" i="12"/>
  <c r="AZ13" i="12"/>
  <c r="BN10" i="12"/>
  <c r="DA10" i="12"/>
  <c r="DD14" i="12"/>
  <c r="CN13" i="12"/>
  <c r="CZ10" i="12"/>
  <c r="CG10" i="12"/>
  <c r="CH10" i="12" s="1"/>
  <c r="CH2" i="12"/>
  <c r="AB5" i="12"/>
  <c r="AB10" i="12" s="1"/>
  <c r="BV10" i="12"/>
  <c r="BL13" i="12"/>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Z8" i="1" s="1"/>
  <c r="BA8" i="1" s="1"/>
  <c r="AX36" i="1"/>
  <c r="AV36" i="1"/>
  <c r="BA36" i="1" s="1"/>
  <c r="AO36" i="1"/>
  <c r="BG36" i="1" s="1"/>
  <c r="AY35" i="1"/>
  <c r="AX35" i="1"/>
  <c r="AV35" i="1"/>
  <c r="BA35" i="1" s="1"/>
  <c r="AO35" i="1"/>
  <c r="AY34" i="1"/>
  <c r="AX34" i="1"/>
  <c r="AV34" i="1"/>
  <c r="AO34" i="1"/>
  <c r="BG34" i="1" s="1"/>
  <c r="AY33" i="1"/>
  <c r="AX33" i="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V14" i="1"/>
  <c r="BA14" i="1" s="1"/>
  <c r="AW13" i="1"/>
  <c r="U59" i="11" s="1"/>
  <c r="AS13" i="1"/>
  <c r="AR13" i="1"/>
  <c r="AQ13" i="1"/>
  <c r="AP13" i="1"/>
  <c r="BR12" i="1"/>
  <c r="BQ12" i="1"/>
  <c r="BO12" i="1"/>
  <c r="BO94" i="1" s="1"/>
  <c r="BA12" i="1"/>
  <c r="AZ12" i="1"/>
  <c r="AZ94" i="1" s="1"/>
  <c r="AX12" i="1"/>
  <c r="AX94" i="1" s="1"/>
  <c r="BR11" i="1"/>
  <c r="BQ11" i="1"/>
  <c r="AZ9" i="1"/>
  <c r="BA9" i="1" s="1"/>
  <c r="AU9" i="1"/>
  <c r="AV9" i="1" s="1"/>
  <c r="AZ6" i="1"/>
  <c r="BA6" i="1" s="1"/>
  <c r="AU6" i="1"/>
  <c r="AV6" i="1" s="1"/>
  <c r="AU3" i="1"/>
  <c r="AV3" i="1" s="1"/>
  <c r="AZ2" i="1"/>
  <c r="BA2" i="1" s="1"/>
  <c r="AZ1" i="1"/>
  <c r="AU1" i="1"/>
  <c r="AL13" i="12" l="1"/>
  <c r="AL3" i="12"/>
  <c r="AL10" i="12" s="1"/>
  <c r="BU13" i="12"/>
  <c r="BU3" i="12"/>
  <c r="BU10" i="12" s="1"/>
  <c r="DD13" i="12"/>
  <c r="DD3" i="12"/>
  <c r="DD10" i="12"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Z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10" i="1" s="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AE35" i="11"/>
  <c r="AD35" i="11"/>
  <c r="AB35" i="11"/>
  <c r="AA35" i="11"/>
  <c r="Y35" i="11"/>
  <c r="B3" i="11"/>
  <c r="B1" i="11"/>
  <c r="AG67" i="9" l="1"/>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T34" i="9"/>
  <c r="O80" i="9" l="1"/>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AA65" i="1" s="1"/>
  <c r="W48" i="1"/>
  <c r="Z14" i="1"/>
  <c r="AD14" i="1" s="1"/>
  <c r="AA14" i="1"/>
  <c r="W77" i="1"/>
  <c r="Z30" i="1"/>
  <c r="AA30"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CO69" i="1" s="1"/>
  <c r="S42" i="9"/>
  <c r="S37" i="9"/>
  <c r="T30" i="9"/>
  <c r="V30" i="9" s="1"/>
  <c r="S3" i="9"/>
  <c r="T3" i="9"/>
  <c r="V3" i="9" s="1"/>
  <c r="V32" i="9"/>
  <c r="CO44" i="1" s="1"/>
  <c r="S32" i="9"/>
  <c r="S11" i="9"/>
  <c r="U53" i="9"/>
  <c r="T48" i="9"/>
  <c r="V48" i="9" s="1"/>
  <c r="W18" i="9"/>
  <c r="W2" i="9"/>
  <c r="S36" i="9"/>
  <c r="U36" i="9"/>
  <c r="S18" i="9"/>
  <c r="S62" i="9"/>
  <c r="S8" i="9"/>
  <c r="U40" i="9"/>
  <c r="S60" i="9"/>
  <c r="V61" i="9"/>
  <c r="CO73" i="1" s="1"/>
  <c r="CQ73" i="1" s="1"/>
  <c r="CS73" i="1" s="1"/>
  <c r="T46" i="9"/>
  <c r="U46" i="9" s="1"/>
  <c r="T37" i="9"/>
  <c r="V37" i="9" s="1"/>
  <c r="T9" i="9"/>
  <c r="V9" i="9" s="1"/>
  <c r="O17" i="9"/>
  <c r="S20" i="9"/>
  <c r="V11" i="9"/>
  <c r="CO23" i="1" s="1"/>
  <c r="CQ23" i="1" s="1"/>
  <c r="CS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BH77" i="1" l="1"/>
  <c r="BJ77" i="1" s="1"/>
  <c r="BI65" i="1"/>
  <c r="T79" i="9"/>
  <c r="V79" i="9" s="1"/>
  <c r="W91" i="1" s="1"/>
  <c r="Z91" i="1"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CO54" i="1"/>
  <c r="BF71" i="1"/>
  <c r="BH71" i="1" s="1"/>
  <c r="BJ71" i="1" s="1"/>
  <c r="CO71" i="1"/>
  <c r="BF87" i="1"/>
  <c r="BH87" i="1" s="1"/>
  <c r="BJ87" i="1" s="1"/>
  <c r="CO87" i="1"/>
  <c r="BF21" i="1"/>
  <c r="BH21" i="1" s="1"/>
  <c r="BJ21" i="1" s="1"/>
  <c r="CO21" i="1"/>
  <c r="CR39" i="1"/>
  <c r="CS39" i="1"/>
  <c r="BF34" i="1"/>
  <c r="BI34" i="1" s="1"/>
  <c r="CO34" i="1"/>
  <c r="BF51" i="1"/>
  <c r="BI51" i="1" s="1"/>
  <c r="CO51" i="1"/>
  <c r="CR69" i="1"/>
  <c r="CQ69" i="1"/>
  <c r="CS69" i="1" s="1"/>
  <c r="BF16" i="1"/>
  <c r="BH16" i="1" s="1"/>
  <c r="CO16" i="1"/>
  <c r="CQ16" i="1" s="1"/>
  <c r="CS16" i="1" s="1"/>
  <c r="BF53" i="1"/>
  <c r="BI53" i="1" s="1"/>
  <c r="CO53" i="1"/>
  <c r="BF17" i="1"/>
  <c r="BH17" i="1" s="1"/>
  <c r="BJ17" i="1" s="1"/>
  <c r="CO17" i="1"/>
  <c r="BF61" i="1"/>
  <c r="CO61" i="1"/>
  <c r="BF49" i="1"/>
  <c r="CO49" i="1"/>
  <c r="CR44" i="1"/>
  <c r="CQ44" i="1"/>
  <c r="CS44" i="1" s="1"/>
  <c r="CR73"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91" i="1"/>
  <c r="BH91" i="1" s="1"/>
  <c r="CO91" i="1"/>
  <c r="BF15" i="1"/>
  <c r="BH15" i="1" s="1"/>
  <c r="BJ15" i="1" s="1"/>
  <c r="CO15" i="1"/>
  <c r="DC77" i="1"/>
  <c r="CZ77" i="1"/>
  <c r="CW77" i="1"/>
  <c r="DD77" i="1"/>
  <c r="CU77" i="1"/>
  <c r="DB77" i="1"/>
  <c r="CY77" i="1"/>
  <c r="CT77" i="1"/>
  <c r="CV77" i="1"/>
  <c r="DA77" i="1"/>
  <c r="CX77" i="1"/>
  <c r="DE77"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CO63" i="1"/>
  <c r="BF86" i="1"/>
  <c r="CO86" i="1"/>
  <c r="BF18" i="1"/>
  <c r="BH18" i="1" s="1"/>
  <c r="BJ18" i="1" s="1"/>
  <c r="CO18" i="1"/>
  <c r="BF82" i="1"/>
  <c r="BI82" i="1" s="1"/>
  <c r="CO82" i="1"/>
  <c r="BF68" i="1"/>
  <c r="CO68" i="1"/>
  <c r="BF41" i="1"/>
  <c r="BH41" i="1" s="1"/>
  <c r="BJ41" i="1" s="1"/>
  <c r="CO41" i="1"/>
  <c r="BF50" i="1"/>
  <c r="BI50" i="1" s="1"/>
  <c r="CO50" i="1"/>
  <c r="BF40" i="1"/>
  <c r="BH40" i="1" s="1"/>
  <c r="BJ40" i="1" s="1"/>
  <c r="CO40" i="1"/>
  <c r="BF31" i="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J91" i="1"/>
  <c r="BJ16" i="1"/>
  <c r="BS52" i="1"/>
  <c r="BN52" i="1"/>
  <c r="BH116" i="1"/>
  <c r="BI116" i="1" s="1"/>
  <c r="BG116" i="1"/>
  <c r="BH121" i="1"/>
  <c r="BI121" i="1" s="1"/>
  <c r="BG121" i="1"/>
  <c r="Y100" i="1"/>
  <c r="Z100" i="1" s="1"/>
  <c r="X100" i="1"/>
  <c r="BH111" i="1"/>
  <c r="BI111" i="1" s="1"/>
  <c r="BG111" i="1"/>
  <c r="X115" i="1"/>
  <c r="Y115" i="1"/>
  <c r="Z115" i="1" s="1"/>
  <c r="Y108" i="1"/>
  <c r="Z108" i="1" s="1"/>
  <c r="X108" i="1"/>
  <c r="BG98" i="1"/>
  <c r="BH98" i="1"/>
  <c r="BI98" i="1" s="1"/>
  <c r="BU52" i="1"/>
  <c r="BG100" i="1"/>
  <c r="BH100" i="1"/>
  <c r="BI100" i="1" s="1"/>
  <c r="Y120" i="1"/>
  <c r="Z120" i="1" s="1"/>
  <c r="X120" i="1"/>
  <c r="Y118" i="1"/>
  <c r="Z118" i="1" s="1"/>
  <c r="X118" i="1"/>
  <c r="BG115" i="1"/>
  <c r="BH115" i="1"/>
  <c r="BI115" i="1" s="1"/>
  <c r="BH108" i="1"/>
  <c r="BI108" i="1" s="1"/>
  <c r="BG108" i="1"/>
  <c r="Y104" i="1"/>
  <c r="Z104" i="1" s="1"/>
  <c r="X104" i="1"/>
  <c r="BG112" i="1"/>
  <c r="BH112" i="1"/>
  <c r="BI112" i="1" s="1"/>
  <c r="BF122" i="1"/>
  <c r="W122" i="1"/>
  <c r="BF102" i="1"/>
  <c r="W102" i="1"/>
  <c r="X114" i="1"/>
  <c r="Y114" i="1"/>
  <c r="Z114" i="1" s="1"/>
  <c r="BH120" i="1"/>
  <c r="BI120" i="1" s="1"/>
  <c r="BG120" i="1"/>
  <c r="BH118" i="1"/>
  <c r="BI118" i="1" s="1"/>
  <c r="BG118" i="1"/>
  <c r="Y110" i="1"/>
  <c r="Z110" i="1" s="1"/>
  <c r="X110" i="1"/>
  <c r="X117" i="1"/>
  <c r="Y117" i="1"/>
  <c r="Z117" i="1" s="1"/>
  <c r="BG104" i="1"/>
  <c r="BH104" i="1"/>
  <c r="BI104" i="1" s="1"/>
  <c r="K39" i="5"/>
  <c r="BV52" i="1"/>
  <c r="BG114" i="1"/>
  <c r="BH114" i="1"/>
  <c r="BI114" i="1" s="1"/>
  <c r="Y123" i="1"/>
  <c r="Z123" i="1" s="1"/>
  <c r="X123" i="1"/>
  <c r="Y119" i="1"/>
  <c r="Z119" i="1" s="1"/>
  <c r="X119" i="1"/>
  <c r="BG110" i="1"/>
  <c r="BH110" i="1"/>
  <c r="BI110" i="1" s="1"/>
  <c r="BH117" i="1"/>
  <c r="BI117" i="1" s="1"/>
  <c r="BG117" i="1"/>
  <c r="Y97" i="1"/>
  <c r="Z97" i="1" s="1"/>
  <c r="X97" i="1"/>
  <c r="BF101" i="1"/>
  <c r="W101" i="1"/>
  <c r="X98" i="1"/>
  <c r="Y98" i="1"/>
  <c r="Z98" i="1" s="1"/>
  <c r="X99" i="1"/>
  <c r="Y99" i="1"/>
  <c r="Z99" i="1" s="1"/>
  <c r="BH123" i="1"/>
  <c r="BI123" i="1" s="1"/>
  <c r="BG123" i="1"/>
  <c r="BH119" i="1"/>
  <c r="BI119" i="1" s="1"/>
  <c r="BG119" i="1"/>
  <c r="Y103" i="1"/>
  <c r="Z103" i="1" s="1"/>
  <c r="X103" i="1"/>
  <c r="BH97" i="1"/>
  <c r="BI97" i="1" s="1"/>
  <c r="BG97" i="1"/>
  <c r="BF105" i="1"/>
  <c r="W105" i="1"/>
  <c r="BH99" i="1"/>
  <c r="BI99" i="1" s="1"/>
  <c r="BG99" i="1"/>
  <c r="X107" i="1"/>
  <c r="Y107" i="1"/>
  <c r="Z107" i="1" s="1"/>
  <c r="BF109" i="1"/>
  <c r="W109" i="1"/>
  <c r="BH103" i="1"/>
  <c r="BI103" i="1" s="1"/>
  <c r="BG103" i="1"/>
  <c r="Y113" i="1"/>
  <c r="Z113" i="1" s="1"/>
  <c r="X113" i="1"/>
  <c r="X106" i="1"/>
  <c r="Y106" i="1"/>
  <c r="Z106" i="1" s="1"/>
  <c r="Y111" i="1"/>
  <c r="Z111" i="1" s="1"/>
  <c r="X111" i="1"/>
  <c r="I39" i="5"/>
  <c r="I19" i="5"/>
  <c r="BF96" i="1"/>
  <c r="W96" i="1"/>
  <c r="Y116" i="1"/>
  <c r="Z116" i="1" s="1"/>
  <c r="X116" i="1"/>
  <c r="BH107" i="1"/>
  <c r="BI107" i="1" s="1"/>
  <c r="BG107" i="1"/>
  <c r="Y112" i="1"/>
  <c r="Z112" i="1" s="1"/>
  <c r="X112" i="1"/>
  <c r="Y121" i="1"/>
  <c r="Z121" i="1" s="1"/>
  <c r="X121" i="1"/>
  <c r="BH113" i="1"/>
  <c r="BI113" i="1" s="1"/>
  <c r="BG113" i="1"/>
  <c r="BG106" i="1"/>
  <c r="BH106" i="1"/>
  <c r="BI106" i="1" s="1"/>
  <c r="BM52" i="1"/>
  <c r="BR52" i="1"/>
  <c r="BL52" i="1"/>
  <c r="BP52" i="1"/>
  <c r="BQ52" i="1"/>
  <c r="BI16" i="1"/>
  <c r="BN16" i="1" s="1"/>
  <c r="BO52" i="1"/>
  <c r="BT52" i="1"/>
  <c r="W23" i="1"/>
  <c r="Y23" i="1" s="1"/>
  <c r="AA23" i="1" s="1"/>
  <c r="BF23" i="1"/>
  <c r="BI29" i="1"/>
  <c r="BJ29" i="1"/>
  <c r="W69" i="1"/>
  <c r="Z69" i="1" s="1"/>
  <c r="BF69" i="1"/>
  <c r="BJ36" i="1"/>
  <c r="BI36" i="1"/>
  <c r="BI79" i="1"/>
  <c r="BI59" i="1"/>
  <c r="BI88" i="1"/>
  <c r="BI39" i="1"/>
  <c r="BJ39" i="1"/>
  <c r="BI56" i="1"/>
  <c r="BI61" i="1"/>
  <c r="BH61" i="1"/>
  <c r="BJ61" i="1" s="1"/>
  <c r="BI49" i="1"/>
  <c r="BH49" i="1"/>
  <c r="BJ49" i="1" s="1"/>
  <c r="W44" i="1"/>
  <c r="Z44" i="1" s="1"/>
  <c r="BF44" i="1"/>
  <c r="BQ14" i="1"/>
  <c r="BP14" i="1"/>
  <c r="BV14" i="1"/>
  <c r="BN14" i="1"/>
  <c r="BT14" i="1"/>
  <c r="BM14" i="1"/>
  <c r="BK14" i="1"/>
  <c r="BR14" i="1"/>
  <c r="BO14" i="1"/>
  <c r="BL14" i="1"/>
  <c r="BS14" i="1"/>
  <c r="BU14" i="1"/>
  <c r="BI68" i="1"/>
  <c r="BH68" i="1"/>
  <c r="BJ68" i="1" s="1"/>
  <c r="BI41" i="1"/>
  <c r="BI21" i="1"/>
  <c r="BR30" i="1"/>
  <c r="BS30" i="1"/>
  <c r="BN30" i="1"/>
  <c r="BM30" i="1"/>
  <c r="BK30" i="1"/>
  <c r="BQ30" i="1"/>
  <c r="BV30" i="1"/>
  <c r="BT30" i="1"/>
  <c r="BL30" i="1"/>
  <c r="BP30" i="1"/>
  <c r="BU30" i="1"/>
  <c r="BO30" i="1"/>
  <c r="W73" i="1"/>
  <c r="Z73" i="1" s="1"/>
  <c r="BF73" i="1"/>
  <c r="BP48" i="1"/>
  <c r="BV48" i="1"/>
  <c r="BN48" i="1"/>
  <c r="BK48" i="1"/>
  <c r="BM48" i="1"/>
  <c r="BT48" i="1"/>
  <c r="BR48" i="1"/>
  <c r="BQ48" i="1"/>
  <c r="BL48" i="1"/>
  <c r="BS48" i="1"/>
  <c r="BO48" i="1"/>
  <c r="BU48" i="1"/>
  <c r="BI54" i="1"/>
  <c r="BH54" i="1"/>
  <c r="BJ54" i="1" s="1"/>
  <c r="BI31" i="1"/>
  <c r="BH31" i="1"/>
  <c r="BJ31" i="1" s="1"/>
  <c r="BI42" i="1"/>
  <c r="BI87" i="1"/>
  <c r="BI45" i="1"/>
  <c r="BR65" i="1"/>
  <c r="BP65" i="1"/>
  <c r="BQ65" i="1"/>
  <c r="BL65" i="1"/>
  <c r="BV65" i="1"/>
  <c r="BM65" i="1"/>
  <c r="BN65" i="1"/>
  <c r="BK65" i="1"/>
  <c r="BO65" i="1"/>
  <c r="BT65" i="1"/>
  <c r="BS65" i="1"/>
  <c r="BU65" i="1"/>
  <c r="BI86" i="1"/>
  <c r="BH86" i="1"/>
  <c r="BJ86" i="1" s="1"/>
  <c r="BI26" i="1"/>
  <c r="BH26" i="1"/>
  <c r="BJ26" i="1" s="1"/>
  <c r="BI89" i="1"/>
  <c r="BJ89" i="1"/>
  <c r="BI63" i="1"/>
  <c r="BH63" i="1"/>
  <c r="BJ63" i="1" s="1"/>
  <c r="BI80" i="1"/>
  <c r="BT77" i="1"/>
  <c r="BM77" i="1"/>
  <c r="BN77" i="1"/>
  <c r="BK77" i="1"/>
  <c r="BR77" i="1"/>
  <c r="BQ77" i="1"/>
  <c r="BL77" i="1"/>
  <c r="BV77" i="1"/>
  <c r="BS77" i="1"/>
  <c r="BO77" i="1"/>
  <c r="BP77" i="1"/>
  <c r="BU77" i="1"/>
  <c r="BI84" i="1"/>
  <c r="Z65" i="1"/>
  <c r="AI65" i="1" s="1"/>
  <c r="W46" i="1"/>
  <c r="Z48" i="1"/>
  <c r="Y48" i="1"/>
  <c r="AA48" i="1" s="1"/>
  <c r="W63" i="1"/>
  <c r="W16" i="1"/>
  <c r="W53" i="1"/>
  <c r="W87" i="1"/>
  <c r="AM30" i="1"/>
  <c r="AE30" i="1"/>
  <c r="AK30" i="1"/>
  <c r="AF30" i="1"/>
  <c r="AB30" i="1"/>
  <c r="AD30" i="1"/>
  <c r="AG30" i="1"/>
  <c r="AH30" i="1"/>
  <c r="AI30" i="1"/>
  <c r="AJ30" i="1"/>
  <c r="AC30" i="1"/>
  <c r="AL30" i="1"/>
  <c r="W71" i="1"/>
  <c r="W85" i="1"/>
  <c r="W43" i="1"/>
  <c r="Z29" i="1"/>
  <c r="AA29" i="1"/>
  <c r="Z36" i="1"/>
  <c r="AA36" i="1"/>
  <c r="W81" i="1"/>
  <c r="W51" i="1"/>
  <c r="W60" i="1"/>
  <c r="W86" i="1"/>
  <c r="W18" i="1"/>
  <c r="W21" i="1"/>
  <c r="Z39" i="1"/>
  <c r="AA39" i="1"/>
  <c r="Z77" i="1"/>
  <c r="Y77" i="1"/>
  <c r="AA77" i="1" s="1"/>
  <c r="Z52" i="1"/>
  <c r="Y52" i="1"/>
  <c r="AA52" i="1" s="1"/>
  <c r="W90" i="1"/>
  <c r="W64" i="1"/>
  <c r="W75" i="1"/>
  <c r="W49" i="1"/>
  <c r="W24" i="1"/>
  <c r="W88" i="1"/>
  <c r="W56" i="1"/>
  <c r="W59" i="1"/>
  <c r="W25" i="1"/>
  <c r="W50" i="1"/>
  <c r="W15" i="1"/>
  <c r="W26" i="1"/>
  <c r="Z89" i="1"/>
  <c r="AA89" i="1"/>
  <c r="W80" i="1"/>
  <c r="W34" i="1"/>
  <c r="W83" i="1"/>
  <c r="W79" i="1"/>
  <c r="W41" i="1"/>
  <c r="W20" i="1"/>
  <c r="W74" i="1"/>
  <c r="W37" i="1"/>
  <c r="Y37" i="1" s="1"/>
  <c r="AA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CO58" i="1" s="1"/>
  <c r="U37" i="9"/>
  <c r="S76" i="9"/>
  <c r="U76" i="9"/>
  <c r="U49" i="9"/>
  <c r="R27" i="9"/>
  <c r="W27" i="9"/>
  <c r="U79"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BH43" i="1" l="1"/>
  <c r="BJ43" i="1" s="1"/>
  <c r="BI60" i="1"/>
  <c r="BI40" i="1"/>
  <c r="BH81" i="1"/>
  <c r="BJ81" i="1" s="1"/>
  <c r="BT16" i="1"/>
  <c r="BI15" i="1"/>
  <c r="BV16" i="1"/>
  <c r="BI33" i="1"/>
  <c r="BN33" i="1" s="1"/>
  <c r="BH66" i="1"/>
  <c r="BJ66" i="1" s="1"/>
  <c r="BI37" i="1"/>
  <c r="BK37" i="1" s="1"/>
  <c r="BH51" i="1"/>
  <c r="BJ51" i="1" s="1"/>
  <c r="BQ16" i="1"/>
  <c r="BH47" i="1"/>
  <c r="BJ47" i="1" s="1"/>
  <c r="BH82" i="1"/>
  <c r="BJ82" i="1" s="1"/>
  <c r="BI17" i="1"/>
  <c r="BL17" i="1" s="1"/>
  <c r="BI25" i="1"/>
  <c r="BK25" i="1" s="1"/>
  <c r="BI64" i="1"/>
  <c r="BS64" i="1" s="1"/>
  <c r="BH85" i="1"/>
  <c r="BJ85" i="1" s="1"/>
  <c r="BI83" i="1"/>
  <c r="BL83" i="1" s="1"/>
  <c r="BH90" i="1"/>
  <c r="BJ90" i="1" s="1"/>
  <c r="BI18" i="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BI91" i="1"/>
  <c r="BS91" i="1" s="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BM16" i="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BO16"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BK16"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CQ58" i="1"/>
  <c r="CS58" i="1" s="1"/>
  <c r="CR58" i="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BR16"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BP16" i="1"/>
  <c r="BL16" i="1"/>
  <c r="BS16" i="1"/>
  <c r="BU16" i="1"/>
  <c r="Y44" i="1"/>
  <c r="AA44" i="1" s="1"/>
  <c r="Y69" i="1"/>
  <c r="AA69" i="1" s="1"/>
  <c r="Z23" i="1"/>
  <c r="AD23" i="1" s="1"/>
  <c r="AM65" i="1"/>
  <c r="AK65" i="1"/>
  <c r="AF116" i="1"/>
  <c r="AB116" i="1"/>
  <c r="AG116" i="1" s="1"/>
  <c r="BK118" i="1"/>
  <c r="BP118" i="1" s="1"/>
  <c r="BO118" i="1"/>
  <c r="X122" i="1"/>
  <c r="Y122" i="1"/>
  <c r="Z122" i="1" s="1"/>
  <c r="BO115" i="1"/>
  <c r="BK115" i="1"/>
  <c r="BP115" i="1" s="1"/>
  <c r="Y96" i="1"/>
  <c r="Z96" i="1" s="1"/>
  <c r="X96" i="1"/>
  <c r="Y101" i="1"/>
  <c r="Z101" i="1" s="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Z105" i="1" s="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Z109" i="1" s="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AA73" i="1" s="1"/>
  <c r="BO107" i="1"/>
  <c r="BK107" i="1"/>
  <c r="BP107" i="1" s="1"/>
  <c r="AB111" i="1"/>
  <c r="AG111" i="1" s="1"/>
  <c r="AF111" i="1"/>
  <c r="BH109" i="1"/>
  <c r="BI109" i="1" s="1"/>
  <c r="BG109" i="1"/>
  <c r="BO97" i="1"/>
  <c r="BK97" i="1"/>
  <c r="BP97" i="1" s="1"/>
  <c r="BK117" i="1"/>
  <c r="BP117" i="1" s="1"/>
  <c r="BO117" i="1"/>
  <c r="AB110" i="1"/>
  <c r="AG110" i="1" s="1"/>
  <c r="AF110" i="1"/>
  <c r="Y102" i="1"/>
  <c r="Z102" i="1" s="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Z37" i="1"/>
  <c r="AF37" i="1" s="1"/>
  <c r="BV84" i="1"/>
  <c r="BQ84" i="1"/>
  <c r="BT84" i="1"/>
  <c r="BL84" i="1"/>
  <c r="BN84" i="1"/>
  <c r="BM84" i="1"/>
  <c r="BR84" i="1"/>
  <c r="BK84" i="1"/>
  <c r="BS84" i="1"/>
  <c r="BO84" i="1"/>
  <c r="BU84" i="1"/>
  <c r="BP84" i="1"/>
  <c r="BV33" i="1"/>
  <c r="BN54" i="1"/>
  <c r="BP54" i="1"/>
  <c r="BT54" i="1"/>
  <c r="BL54" i="1"/>
  <c r="BK54" i="1"/>
  <c r="BV54" i="1"/>
  <c r="BS54" i="1"/>
  <c r="BM54" i="1"/>
  <c r="BR54" i="1"/>
  <c r="BQ54" i="1"/>
  <c r="BO54" i="1"/>
  <c r="BU54" i="1"/>
  <c r="BK17" i="1"/>
  <c r="BQ19" i="1"/>
  <c r="BR19"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V87" i="1"/>
  <c r="BS87" i="1"/>
  <c r="BK87" i="1"/>
  <c r="BP87" i="1"/>
  <c r="BN87" i="1"/>
  <c r="BL87" i="1"/>
  <c r="BO87" i="1"/>
  <c r="BQ87" i="1"/>
  <c r="BM87" i="1"/>
  <c r="BT87" i="1"/>
  <c r="BR87" i="1"/>
  <c r="BU87" i="1"/>
  <c r="BR64" i="1"/>
  <c r="BL64" i="1"/>
  <c r="BO64" i="1"/>
  <c r="BQ64" i="1"/>
  <c r="BT71" i="1"/>
  <c r="BP68" i="1"/>
  <c r="BN68" i="1"/>
  <c r="BK68" i="1"/>
  <c r="BV68" i="1"/>
  <c r="BT68" i="1"/>
  <c r="BR68" i="1"/>
  <c r="BM68" i="1"/>
  <c r="BQ68" i="1"/>
  <c r="BS68" i="1"/>
  <c r="BO68" i="1"/>
  <c r="BL68" i="1"/>
  <c r="BU68" i="1"/>
  <c r="BR61" i="1"/>
  <c r="BM61" i="1"/>
  <c r="BV61" i="1"/>
  <c r="BT61" i="1"/>
  <c r="BK61" i="1"/>
  <c r="BO61" i="1"/>
  <c r="BP61" i="1"/>
  <c r="BQ61" i="1"/>
  <c r="BN61" i="1"/>
  <c r="BL61" i="1"/>
  <c r="BS61" i="1"/>
  <c r="BU61" i="1"/>
  <c r="BK59" i="1"/>
  <c r="BM59" i="1"/>
  <c r="BN59" i="1"/>
  <c r="BT59" i="1"/>
  <c r="BL59" i="1"/>
  <c r="BV59" i="1"/>
  <c r="BO59" i="1"/>
  <c r="BS59" i="1"/>
  <c r="BR59" i="1"/>
  <c r="BU59" i="1"/>
  <c r="BP59" i="1"/>
  <c r="BQ59"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K42" i="1"/>
  <c r="BT42" i="1"/>
  <c r="BR42" i="1"/>
  <c r="BM42" i="1"/>
  <c r="BN42" i="1"/>
  <c r="BV42" i="1"/>
  <c r="BL42" i="1"/>
  <c r="BQ42" i="1"/>
  <c r="BP42" i="1"/>
  <c r="BS42" i="1"/>
  <c r="BO42" i="1"/>
  <c r="BU42" i="1"/>
  <c r="BP66" i="1"/>
  <c r="BV66" i="1"/>
  <c r="BT66" i="1"/>
  <c r="BN66" i="1"/>
  <c r="BK66" i="1"/>
  <c r="BO66" i="1"/>
  <c r="BR66" i="1"/>
  <c r="BM66" i="1"/>
  <c r="BQ66" i="1"/>
  <c r="BS66" i="1"/>
  <c r="BU66" i="1"/>
  <c r="BL66" i="1"/>
  <c r="BI73" i="1"/>
  <c r="BH73" i="1"/>
  <c r="BJ73" i="1" s="1"/>
  <c r="BK21" i="1"/>
  <c r="BT21" i="1"/>
  <c r="BN21" i="1"/>
  <c r="BV21" i="1"/>
  <c r="BS21" i="1"/>
  <c r="BR21" i="1"/>
  <c r="BM21" i="1"/>
  <c r="BL21" i="1"/>
  <c r="BQ21" i="1"/>
  <c r="BU21" i="1"/>
  <c r="BO21" i="1"/>
  <c r="BP21" i="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N41" i="1"/>
  <c r="BR41" i="1"/>
  <c r="BM41" i="1"/>
  <c r="BL41" i="1"/>
  <c r="BP41" i="1"/>
  <c r="BV41" i="1"/>
  <c r="BT41" i="1"/>
  <c r="BK41" i="1"/>
  <c r="BQ41" i="1"/>
  <c r="BU41" i="1"/>
  <c r="BS41" i="1"/>
  <c r="BO41" i="1"/>
  <c r="BM82" i="1"/>
  <c r="BQ82" i="1"/>
  <c r="BT82" i="1"/>
  <c r="BP82" i="1"/>
  <c r="BK82" i="1"/>
  <c r="BR82" i="1"/>
  <c r="BN82" i="1"/>
  <c r="BV82" i="1"/>
  <c r="BL82" i="1"/>
  <c r="BO82" i="1"/>
  <c r="BS82" i="1"/>
  <c r="BU82" i="1"/>
  <c r="BR60" i="1"/>
  <c r="BL60" i="1"/>
  <c r="BT60" i="1"/>
  <c r="BM60" i="1"/>
  <c r="BV60" i="1"/>
  <c r="BQ60" i="1"/>
  <c r="BK60" i="1"/>
  <c r="BN60" i="1"/>
  <c r="BP60" i="1"/>
  <c r="BO60" i="1"/>
  <c r="BS60" i="1"/>
  <c r="BU60" i="1"/>
  <c r="BR88" i="1"/>
  <c r="BL88" i="1"/>
  <c r="BV88" i="1"/>
  <c r="BM88" i="1"/>
  <c r="BO88" i="1"/>
  <c r="BN88" i="1"/>
  <c r="BS88" i="1"/>
  <c r="BT88" i="1"/>
  <c r="BK88" i="1"/>
  <c r="BQ88" i="1"/>
  <c r="BU88" i="1"/>
  <c r="BP88"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T56" i="1"/>
  <c r="BR56" i="1"/>
  <c r="BQ56" i="1"/>
  <c r="BS56" i="1"/>
  <c r="BN56" i="1"/>
  <c r="BV56" i="1"/>
  <c r="BK56" i="1"/>
  <c r="BM56" i="1"/>
  <c r="BL56" i="1"/>
  <c r="BO56" i="1"/>
  <c r="BP56" i="1"/>
  <c r="BU56" i="1"/>
  <c r="BT18" i="1"/>
  <c r="BP18" i="1"/>
  <c r="BM18" i="1"/>
  <c r="BK18" i="1"/>
  <c r="BR18" i="1"/>
  <c r="BL18" i="1"/>
  <c r="BQ18" i="1"/>
  <c r="BV18" i="1"/>
  <c r="BN18" i="1"/>
  <c r="BO18" i="1"/>
  <c r="BS18" i="1"/>
  <c r="BU18" i="1"/>
  <c r="W58" i="1"/>
  <c r="Z58" i="1" s="1"/>
  <c r="BF58" i="1"/>
  <c r="BO80" i="1"/>
  <c r="BM80" i="1"/>
  <c r="BS80" i="1"/>
  <c r="BL80" i="1"/>
  <c r="BP80" i="1"/>
  <c r="BU80" i="1"/>
  <c r="BT80" i="1"/>
  <c r="BK80" i="1"/>
  <c r="BR80" i="1"/>
  <c r="BV80" i="1"/>
  <c r="BQ80" i="1"/>
  <c r="BN80" i="1"/>
  <c r="BO40" i="1"/>
  <c r="BL40" i="1"/>
  <c r="BS40" i="1"/>
  <c r="BP40" i="1"/>
  <c r="BU40" i="1"/>
  <c r="BQ40" i="1"/>
  <c r="BV40" i="1"/>
  <c r="BN40" i="1"/>
  <c r="BM40" i="1"/>
  <c r="BK40" i="1"/>
  <c r="BT40" i="1"/>
  <c r="BR40" i="1"/>
  <c r="BV91" i="1"/>
  <c r="BQ91" i="1"/>
  <c r="BM91" i="1"/>
  <c r="BT91" i="1"/>
  <c r="BQ15" i="1"/>
  <c r="BK15" i="1"/>
  <c r="BS15" i="1"/>
  <c r="BT15" i="1"/>
  <c r="BL15" i="1"/>
  <c r="BM15" i="1"/>
  <c r="BR15" i="1"/>
  <c r="BP15" i="1"/>
  <c r="BN15" i="1"/>
  <c r="BV15" i="1"/>
  <c r="BO15" i="1"/>
  <c r="BU15" i="1"/>
  <c r="BR26" i="1"/>
  <c r="BM26" i="1"/>
  <c r="BT26" i="1"/>
  <c r="BN26" i="1"/>
  <c r="BK26" i="1"/>
  <c r="BQ26" i="1"/>
  <c r="BV26" i="1"/>
  <c r="BP26" i="1"/>
  <c r="BS26" i="1"/>
  <c r="BL26" i="1"/>
  <c r="BO26" i="1"/>
  <c r="BU26" i="1"/>
  <c r="BV45" i="1"/>
  <c r="BS45" i="1"/>
  <c r="BT45" i="1"/>
  <c r="BK45" i="1"/>
  <c r="BN45" i="1"/>
  <c r="BL45" i="1"/>
  <c r="BR45" i="1"/>
  <c r="BQ45" i="1"/>
  <c r="BU45" i="1"/>
  <c r="BP45" i="1"/>
  <c r="BO45" i="1"/>
  <c r="BM45" i="1"/>
  <c r="BV90" i="1"/>
  <c r="BM90" i="1"/>
  <c r="BK90" i="1"/>
  <c r="BP90" i="1"/>
  <c r="BR90" i="1"/>
  <c r="BQ90" i="1"/>
  <c r="BN90" i="1"/>
  <c r="BT90" i="1"/>
  <c r="BS90" i="1"/>
  <c r="BO90" i="1"/>
  <c r="BL90" i="1"/>
  <c r="BU90" i="1"/>
  <c r="BM25" i="1"/>
  <c r="BR50" i="1"/>
  <c r="BT50" i="1"/>
  <c r="BQ50" i="1"/>
  <c r="BN50" i="1"/>
  <c r="BP50" i="1"/>
  <c r="BV50" i="1"/>
  <c r="BK50" i="1"/>
  <c r="BM50" i="1"/>
  <c r="BO50" i="1"/>
  <c r="BL50" i="1"/>
  <c r="BS50" i="1"/>
  <c r="BU50" i="1"/>
  <c r="BV79" i="1"/>
  <c r="BS79" i="1"/>
  <c r="BK79" i="1"/>
  <c r="BU79" i="1"/>
  <c r="BO79" i="1"/>
  <c r="BP79" i="1"/>
  <c r="BN79" i="1"/>
  <c r="BR79" i="1"/>
  <c r="BT79" i="1"/>
  <c r="BM79" i="1"/>
  <c r="BL79" i="1"/>
  <c r="BQ79" i="1"/>
  <c r="BV29" i="1"/>
  <c r="BO29" i="1"/>
  <c r="BT29" i="1"/>
  <c r="BP29" i="1"/>
  <c r="BL29" i="1"/>
  <c r="BS29" i="1"/>
  <c r="BN29" i="1"/>
  <c r="BK29" i="1"/>
  <c r="BR29" i="1"/>
  <c r="BQ29" i="1"/>
  <c r="BM29" i="1"/>
  <c r="BU29" i="1"/>
  <c r="BK51" i="1"/>
  <c r="BL51" i="1"/>
  <c r="BO51" i="1"/>
  <c r="BT51" i="1"/>
  <c r="BP51" i="1"/>
  <c r="BM51" i="1"/>
  <c r="BR51" i="1"/>
  <c r="BU51" i="1"/>
  <c r="BN51" i="1"/>
  <c r="BQ51" i="1"/>
  <c r="BS51" i="1"/>
  <c r="BV51" i="1"/>
  <c r="Z83" i="1"/>
  <c r="Y83" i="1"/>
  <c r="AA83" i="1" s="1"/>
  <c r="AD36" i="1"/>
  <c r="AI36" i="1"/>
  <c r="AJ36" i="1"/>
  <c r="AH36" i="1"/>
  <c r="AF36" i="1"/>
  <c r="AM36" i="1"/>
  <c r="AE36" i="1"/>
  <c r="AK36" i="1"/>
  <c r="AC36" i="1"/>
  <c r="AG36" i="1"/>
  <c r="AL36" i="1"/>
  <c r="AB36" i="1"/>
  <c r="Z31" i="1"/>
  <c r="Y31" i="1"/>
  <c r="AA31" i="1" s="1"/>
  <c r="Z84" i="1"/>
  <c r="Y84" i="1"/>
  <c r="AA84" i="1" s="1"/>
  <c r="Z68" i="1"/>
  <c r="Y68" i="1"/>
  <c r="AA68" i="1" s="1"/>
  <c r="Y33" i="1"/>
  <c r="AA33" i="1" s="1"/>
  <c r="Z33" i="1"/>
  <c r="Y32" i="1"/>
  <c r="AA32" i="1" s="1"/>
  <c r="Z32" i="1"/>
  <c r="AL44" i="1"/>
  <c r="AI44" i="1"/>
  <c r="AH44" i="1"/>
  <c r="AM44" i="1"/>
  <c r="AJ44" i="1"/>
  <c r="AE44" i="1"/>
  <c r="AD44" i="1"/>
  <c r="AF44" i="1"/>
  <c r="AK44" i="1"/>
  <c r="AC44" i="1"/>
  <c r="AB44" i="1"/>
  <c r="AG44" i="1"/>
  <c r="Z60" i="1"/>
  <c r="Y60" i="1"/>
  <c r="AA60" i="1" s="1"/>
  <c r="Z71" i="1"/>
  <c r="Y71" i="1"/>
  <c r="AA71" i="1" s="1"/>
  <c r="Z53" i="1"/>
  <c r="Y53" i="1"/>
  <c r="AA53" i="1" s="1"/>
  <c r="Z26" i="1"/>
  <c r="Y26" i="1"/>
  <c r="AA26" i="1" s="1"/>
  <c r="W57" i="1"/>
  <c r="Y20" i="1"/>
  <c r="AA20" i="1" s="1"/>
  <c r="Z20" i="1"/>
  <c r="Z34" i="1"/>
  <c r="Y34" i="1"/>
  <c r="AA34" i="1" s="1"/>
  <c r="Z15" i="1"/>
  <c r="Y15" i="1"/>
  <c r="AA15" i="1" s="1"/>
  <c r="Y25" i="1"/>
  <c r="AA25" i="1" s="1"/>
  <c r="Z25" i="1"/>
  <c r="Y24" i="1"/>
  <c r="AA24" i="1" s="1"/>
  <c r="Z24" i="1"/>
  <c r="Z90" i="1"/>
  <c r="Y90" i="1"/>
  <c r="AA90" i="1" s="1"/>
  <c r="AH39" i="1"/>
  <c r="AC39" i="1"/>
  <c r="AM39" i="1"/>
  <c r="AE39" i="1"/>
  <c r="AG39" i="1"/>
  <c r="AD39" i="1"/>
  <c r="AK39" i="1"/>
  <c r="AJ39" i="1"/>
  <c r="AI39" i="1"/>
  <c r="AF39" i="1"/>
  <c r="AB39" i="1"/>
  <c r="AL39" i="1"/>
  <c r="AG69" i="1"/>
  <c r="AE69" i="1"/>
  <c r="AK69" i="1"/>
  <c r="AI69" i="1"/>
  <c r="AJ69" i="1"/>
  <c r="AC69" i="1"/>
  <c r="AH69" i="1"/>
  <c r="AF69" i="1"/>
  <c r="AB69" i="1"/>
  <c r="AM69" i="1"/>
  <c r="AD69" i="1"/>
  <c r="AL69" i="1"/>
  <c r="Z64" i="1"/>
  <c r="Y64" i="1"/>
  <c r="AA64" i="1" s="1"/>
  <c r="Z66" i="1"/>
  <c r="Y66" i="1"/>
  <c r="AA66" i="1" s="1"/>
  <c r="Z82" i="1"/>
  <c r="Y82" i="1"/>
  <c r="AA82" i="1" s="1"/>
  <c r="Y17" i="1"/>
  <c r="AA17" i="1" s="1"/>
  <c r="Z17" i="1"/>
  <c r="Y21" i="1"/>
  <c r="AA21" i="1" s="1"/>
  <c r="Z21" i="1"/>
  <c r="Z51" i="1"/>
  <c r="Y51" i="1"/>
  <c r="AA51" i="1" s="1"/>
  <c r="Z16" i="1"/>
  <c r="Y16" i="1"/>
  <c r="AA16" i="1" s="1"/>
  <c r="Z74" i="1"/>
  <c r="Y74" i="1"/>
  <c r="AA74" i="1" s="1"/>
  <c r="W67" i="1"/>
  <c r="W72" i="1"/>
  <c r="Y41" i="1"/>
  <c r="AA41" i="1" s="1"/>
  <c r="Z41" i="1"/>
  <c r="Z80" i="1"/>
  <c r="Y80" i="1"/>
  <c r="AA80" i="1" s="1"/>
  <c r="Y91" i="1"/>
  <c r="AA91" i="1" s="1"/>
  <c r="Z59" i="1"/>
  <c r="Y59" i="1"/>
  <c r="AA59" i="1" s="1"/>
  <c r="Z49" i="1"/>
  <c r="Y49" i="1"/>
  <c r="AA49" i="1" s="1"/>
  <c r="AM29" i="1"/>
  <c r="AI29" i="1"/>
  <c r="AD29" i="1"/>
  <c r="AB29" i="1"/>
  <c r="AC29" i="1"/>
  <c r="AJ29" i="1"/>
  <c r="AH29" i="1"/>
  <c r="AK29" i="1"/>
  <c r="AE29" i="1"/>
  <c r="AF29" i="1"/>
  <c r="AG29" i="1"/>
  <c r="AL29" i="1"/>
  <c r="AB48" i="1"/>
  <c r="AJ48" i="1"/>
  <c r="AH48" i="1"/>
  <c r="AF48" i="1"/>
  <c r="AG48" i="1"/>
  <c r="AM48" i="1"/>
  <c r="AK48" i="1"/>
  <c r="AE48" i="1"/>
  <c r="AD48" i="1"/>
  <c r="AI48" i="1"/>
  <c r="AC48" i="1"/>
  <c r="AL48" i="1"/>
  <c r="Z22" i="1"/>
  <c r="AA22" i="1"/>
  <c r="W92" i="1"/>
  <c r="Z40" i="1"/>
  <c r="Y40" i="1"/>
  <c r="AA40" i="1" s="1"/>
  <c r="Z19" i="1"/>
  <c r="Y19" i="1"/>
  <c r="AA19" i="1" s="1"/>
  <c r="Y61" i="1"/>
  <c r="AA61" i="1" s="1"/>
  <c r="Z61" i="1"/>
  <c r="Z47" i="1"/>
  <c r="Y47" i="1"/>
  <c r="AA47" i="1" s="1"/>
  <c r="AK52" i="1"/>
  <c r="AJ52" i="1"/>
  <c r="AE52" i="1"/>
  <c r="AB52" i="1"/>
  <c r="AF52" i="1"/>
  <c r="AH52" i="1"/>
  <c r="AI52" i="1"/>
  <c r="AG52" i="1"/>
  <c r="AD52" i="1"/>
  <c r="AM52" i="1"/>
  <c r="AC52" i="1"/>
  <c r="AL52" i="1"/>
  <c r="Z18" i="1"/>
  <c r="Y18" i="1"/>
  <c r="AA18" i="1" s="1"/>
  <c r="Z81" i="1"/>
  <c r="Y81" i="1"/>
  <c r="AA81" i="1" s="1"/>
  <c r="Z43" i="1"/>
  <c r="Y43" i="1"/>
  <c r="AA43" i="1" s="1"/>
  <c r="Z63" i="1"/>
  <c r="Y63" i="1"/>
  <c r="AA63" i="1" s="1"/>
  <c r="AK23" i="1"/>
  <c r="Z79" i="1"/>
  <c r="Y79" i="1"/>
  <c r="AA79" i="1" s="1"/>
  <c r="Z50" i="1"/>
  <c r="Y50" i="1"/>
  <c r="AA50" i="1" s="1"/>
  <c r="Z56" i="1"/>
  <c r="Y56" i="1"/>
  <c r="AA56" i="1" s="1"/>
  <c r="Z75" i="1"/>
  <c r="Y75" i="1"/>
  <c r="AA75" i="1" s="1"/>
  <c r="Z46" i="1"/>
  <c r="Y46" i="1"/>
  <c r="AA46" i="1" s="1"/>
  <c r="Z88" i="1"/>
  <c r="Y88" i="1"/>
  <c r="AA88" i="1" s="1"/>
  <c r="W27" i="1"/>
  <c r="Z42" i="1"/>
  <c r="Y42" i="1"/>
  <c r="AA42" i="1" s="1"/>
  <c r="Z54" i="1"/>
  <c r="Y54" i="1"/>
  <c r="AA54" i="1" s="1"/>
  <c r="Y45" i="1"/>
  <c r="AA45" i="1" s="1"/>
  <c r="Z45" i="1"/>
  <c r="Z55" i="1"/>
  <c r="Y55" i="1"/>
  <c r="AA55" i="1" s="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Z86" i="1"/>
  <c r="Y86" i="1"/>
  <c r="AA86" i="1" s="1"/>
  <c r="Z85" i="1"/>
  <c r="Y85" i="1"/>
  <c r="AA85" i="1" s="1"/>
  <c r="Z87" i="1"/>
  <c r="Y87" i="1"/>
  <c r="AA87" i="1" s="1"/>
  <c r="W80" i="9"/>
  <c r="W45" i="9"/>
  <c r="W60" i="9"/>
  <c r="W15" i="9"/>
  <c r="T66" i="9"/>
  <c r="S66" i="9"/>
  <c r="W46" i="9"/>
  <c r="S27" i="9"/>
  <c r="T27" i="9"/>
  <c r="U27" i="9" s="1"/>
  <c r="W10" i="9"/>
  <c r="R10" i="9"/>
  <c r="S58" i="9"/>
  <c r="V58" i="9"/>
  <c r="U58" i="9"/>
  <c r="W55" i="9"/>
  <c r="U23" i="9"/>
  <c r="V23" i="9"/>
  <c r="CO35" i="1" s="1"/>
  <c r="U26" i="9"/>
  <c r="V26" i="9"/>
  <c r="CO38" i="1" s="1"/>
  <c r="U16" i="9"/>
  <c r="V16" i="9"/>
  <c r="CO28" i="1" s="1"/>
  <c r="V50" i="9"/>
  <c r="CO62" i="1" s="1"/>
  <c r="U50" i="9"/>
  <c r="V64" i="9"/>
  <c r="CO76" i="1" s="1"/>
  <c r="U64" i="9"/>
  <c r="BR17" i="1" l="1"/>
  <c r="BR25" i="1"/>
  <c r="BU71" i="1"/>
  <c r="BO71" i="1"/>
  <c r="BL33" i="1"/>
  <c r="BS25" i="1"/>
  <c r="BI92" i="1"/>
  <c r="BV71" i="1"/>
  <c r="BP71" i="1"/>
  <c r="BU33" i="1"/>
  <c r="BQ25" i="1"/>
  <c r="BN71" i="1"/>
  <c r="BS71" i="1"/>
  <c r="BO33" i="1"/>
  <c r="BS33" i="1"/>
  <c r="BU25" i="1"/>
  <c r="BN25" i="1"/>
  <c r="BQ71" i="1"/>
  <c r="BR71" i="1"/>
  <c r="BM33" i="1"/>
  <c r="BP33" i="1"/>
  <c r="BO25" i="1"/>
  <c r="BL25" i="1"/>
  <c r="BM71" i="1"/>
  <c r="BK33" i="1"/>
  <c r="BR33" i="1"/>
  <c r="BP25" i="1"/>
  <c r="BT25" i="1"/>
  <c r="BK71" i="1"/>
  <c r="BT33" i="1"/>
  <c r="BQ33" i="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AA58" i="1" s="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P91" i="1"/>
  <c r="BL24" i="1"/>
  <c r="BN24" i="1"/>
  <c r="BQ55" i="1"/>
  <c r="BT24" i="1"/>
  <c r="BV24" i="1"/>
  <c r="BP55" i="1"/>
  <c r="BV55" i="1"/>
  <c r="BL91" i="1"/>
  <c r="BK91" i="1"/>
  <c r="BR91" i="1"/>
  <c r="BU55" i="1"/>
  <c r="BT55" i="1"/>
  <c r="AL37" i="1"/>
  <c r="AH37" i="1"/>
  <c r="AJ37" i="1"/>
  <c r="AE37" i="1"/>
  <c r="AD37" i="1"/>
  <c r="AG37" i="1"/>
  <c r="AC37" i="1"/>
  <c r="AI37" i="1"/>
  <c r="CY96" i="1"/>
  <c r="AB37" i="1"/>
  <c r="AM37" i="1"/>
  <c r="CX102" i="1"/>
  <c r="CX95" i="1" s="1"/>
  <c r="CT102" i="1"/>
  <c r="CY102" i="1" s="1"/>
  <c r="CQ35" i="1"/>
  <c r="CS35" i="1" s="1"/>
  <c r="CR35" i="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CR76" i="1"/>
  <c r="CQ76" i="1"/>
  <c r="CS76" i="1" s="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CR28" i="1"/>
  <c r="CQ28" i="1"/>
  <c r="CS28" i="1" s="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CQ62" i="1"/>
  <c r="CS62" i="1" s="1"/>
  <c r="CR62" i="1"/>
  <c r="CR38" i="1"/>
  <c r="CQ38" i="1"/>
  <c r="CS38" i="1" s="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Z95" i="1"/>
  <c r="BQ23" i="1"/>
  <c r="AW3" i="1" s="1"/>
  <c r="BT23" i="1"/>
  <c r="BS23" i="1"/>
  <c r="BK23" i="1"/>
  <c r="BM23" i="1"/>
  <c r="BN23" i="1"/>
  <c r="BB3" i="1" s="1"/>
  <c r="BC3" i="1" s="1"/>
  <c r="BY3" i="1" s="1"/>
  <c r="BR23" i="1"/>
  <c r="BP23" i="1"/>
  <c r="BV23" i="1"/>
  <c r="AX3" i="1" s="1"/>
  <c r="AY3" i="1" s="1"/>
  <c r="BL23" i="1"/>
  <c r="BU23" i="1"/>
  <c r="BO23" i="1"/>
  <c r="BT73" i="1"/>
  <c r="BV73" i="1"/>
  <c r="BR73" i="1"/>
  <c r="BN73" i="1"/>
  <c r="BQ73" i="1"/>
  <c r="BL73" i="1"/>
  <c r="BK73" i="1"/>
  <c r="BM73" i="1"/>
  <c r="BS73" i="1"/>
  <c r="BO73" i="1"/>
  <c r="BP73" i="1"/>
  <c r="BU73" i="1"/>
  <c r="BN92" i="1"/>
  <c r="BR92" i="1"/>
  <c r="BQ92" i="1"/>
  <c r="BO92" i="1"/>
  <c r="BL92" i="1"/>
  <c r="BM92" i="1"/>
  <c r="BV92" i="1"/>
  <c r="BK92" i="1"/>
  <c r="BT92" i="1"/>
  <c r="BS92" i="1"/>
  <c r="BP92" i="1"/>
  <c r="BU92" i="1"/>
  <c r="AW6"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AX6" i="1"/>
  <c r="A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P67" i="1"/>
  <c r="BS67" i="1"/>
  <c r="BR67" i="1"/>
  <c r="BQ67" i="1"/>
  <c r="AW7" i="1" s="1"/>
  <c r="BV67" i="1"/>
  <c r="AX7" i="1" s="1"/>
  <c r="AY7" i="1" s="1"/>
  <c r="BM67" i="1"/>
  <c r="BN67" i="1"/>
  <c r="BB7" i="1" s="1"/>
  <c r="BC7" i="1" s="1"/>
  <c r="BY7" i="1" s="1"/>
  <c r="BO67" i="1"/>
  <c r="BL67" i="1"/>
  <c r="BT67" i="1"/>
  <c r="BU67" i="1"/>
  <c r="W76" i="1"/>
  <c r="Z76" i="1" s="1"/>
  <c r="BF76" i="1"/>
  <c r="W28" i="1"/>
  <c r="Y28" i="1" s="1"/>
  <c r="AA28" i="1" s="1"/>
  <c r="BF28" i="1"/>
  <c r="W35" i="1"/>
  <c r="Z35" i="1" s="1"/>
  <c r="BF35" i="1"/>
  <c r="BI58" i="1"/>
  <c r="BH58" i="1"/>
  <c r="BJ58" i="1" s="1"/>
  <c r="W62" i="1"/>
  <c r="Z62" i="1" s="1"/>
  <c r="BF62" i="1"/>
  <c r="BN57" i="1"/>
  <c r="BP57" i="1"/>
  <c r="BR57" i="1"/>
  <c r="BV57" i="1"/>
  <c r="BT57" i="1"/>
  <c r="BK57" i="1"/>
  <c r="BM57" i="1"/>
  <c r="BQ57" i="1"/>
  <c r="BO57" i="1"/>
  <c r="BL57" i="1"/>
  <c r="BS57" i="1"/>
  <c r="BU57" i="1"/>
  <c r="Z57" i="1"/>
  <c r="Y57" i="1"/>
  <c r="AA57" i="1" s="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Z67" i="1"/>
  <c r="Y67" i="1"/>
  <c r="AA67" i="1" s="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Z27" i="1"/>
  <c r="Y27" i="1"/>
  <c r="AA27" i="1" s="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Z38" i="1"/>
  <c r="Y38" i="1"/>
  <c r="AA38" i="1" s="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Z92" i="1"/>
  <c r="Y92" i="1"/>
  <c r="AA92" i="1" s="1"/>
  <c r="Z72" i="1"/>
  <c r="Y72" i="1"/>
  <c r="AA72" i="1" s="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CO78" i="1" s="1"/>
  <c r="W58" i="9"/>
  <c r="S10" i="9"/>
  <c r="T10" i="9"/>
  <c r="U10" i="9" s="1"/>
  <c r="W16" i="9"/>
  <c r="W26" i="9"/>
  <c r="W23" i="9"/>
  <c r="W50" i="9"/>
  <c r="W64" i="9"/>
  <c r="CG6" i="1" l="1"/>
  <c r="CH6" i="1" s="1"/>
  <c r="BH70" i="1"/>
  <c r="BJ70" i="1" s="1"/>
  <c r="CK6" i="1"/>
  <c r="CL6" i="1" s="1"/>
  <c r="Z28" i="1"/>
  <c r="AW9" i="1"/>
  <c r="AX9" i="1"/>
  <c r="AY9" i="1" s="1"/>
  <c r="BB9" i="1"/>
  <c r="BC9" i="1" s="1"/>
  <c r="BY9" i="1" s="1"/>
  <c r="O3" i="1"/>
  <c r="P3" i="1" s="1"/>
  <c r="CK3" i="1"/>
  <c r="CL3" i="1" s="1"/>
  <c r="BO95" i="1"/>
  <c r="Y76" i="1"/>
  <c r="AA76" i="1" s="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CW72" i="1"/>
  <c r="CK9" i="1" s="1"/>
  <c r="CL9" i="1" s="1"/>
  <c r="CV72" i="1"/>
  <c r="CZ72" i="1"/>
  <c r="CF9" i="1" s="1"/>
  <c r="CY72" i="1"/>
  <c r="CX72" i="1"/>
  <c r="DE72" i="1"/>
  <c r="CG9" i="1" s="1"/>
  <c r="CH9" i="1" s="1"/>
  <c r="CU72" i="1"/>
  <c r="CT72" i="1"/>
  <c r="DC72" i="1"/>
  <c r="DB72" i="1"/>
  <c r="DD72" i="1"/>
  <c r="CQ78" i="1"/>
  <c r="CS78" i="1" s="1"/>
  <c r="CR78" i="1"/>
  <c r="CW38" i="1"/>
  <c r="DB38" i="1"/>
  <c r="CV38" i="1"/>
  <c r="DE38" i="1"/>
  <c r="CX38" i="1"/>
  <c r="DC38" i="1"/>
  <c r="CT38" i="1"/>
  <c r="CZ38" i="1"/>
  <c r="DA38" i="1"/>
  <c r="CY38" i="1"/>
  <c r="CU38" i="1"/>
  <c r="DD38" i="1"/>
  <c r="CW67" i="1"/>
  <c r="CK7" i="1" s="1"/>
  <c r="CL7" i="1" s="1"/>
  <c r="CZ67" i="1"/>
  <c r="CF7" i="1" s="1"/>
  <c r="CU67" i="1"/>
  <c r="DA67" i="1"/>
  <c r="DE67" i="1"/>
  <c r="CG7" i="1" s="1"/>
  <c r="CH7" i="1" s="1"/>
  <c r="CV67" i="1"/>
  <c r="DC67" i="1"/>
  <c r="CY67" i="1"/>
  <c r="CT67" i="1"/>
  <c r="CX67" i="1"/>
  <c r="DB67" i="1"/>
  <c r="DD67" i="1"/>
  <c r="CF2" i="1"/>
  <c r="DA62" i="1"/>
  <c r="DC62" i="1"/>
  <c r="CU62" i="1"/>
  <c r="CT62" i="1"/>
  <c r="DB62" i="1"/>
  <c r="CY62" i="1"/>
  <c r="DE62" i="1"/>
  <c r="CV62" i="1"/>
  <c r="CX62" i="1"/>
  <c r="CZ62" i="1"/>
  <c r="CW62" i="1"/>
  <c r="DD62" i="1"/>
  <c r="CG2" i="1"/>
  <c r="CF3" i="1"/>
  <c r="DA76" i="1"/>
  <c r="CV76" i="1"/>
  <c r="CT76" i="1"/>
  <c r="CZ76" i="1"/>
  <c r="CY76" i="1"/>
  <c r="CW76" i="1"/>
  <c r="DC76" i="1"/>
  <c r="DE76" i="1"/>
  <c r="CX76" i="1"/>
  <c r="DB76" i="1"/>
  <c r="CU76" i="1"/>
  <c r="DD76" i="1"/>
  <c r="DA35" i="1"/>
  <c r="CU35" i="1"/>
  <c r="DC35" i="1"/>
  <c r="CW35" i="1"/>
  <c r="DB35" i="1"/>
  <c r="DE35" i="1"/>
  <c r="CZ35" i="1"/>
  <c r="CX35" i="1"/>
  <c r="CT35" i="1"/>
  <c r="CV35" i="1"/>
  <c r="DD35" i="1"/>
  <c r="CY35" i="1"/>
  <c r="DE27" i="1"/>
  <c r="DC27" i="1"/>
  <c r="CT27" i="1"/>
  <c r="CU27" i="1"/>
  <c r="CW27" i="1"/>
  <c r="CY27" i="1"/>
  <c r="CZ27" i="1"/>
  <c r="CV27" i="1"/>
  <c r="DA27" i="1"/>
  <c r="CX27" i="1"/>
  <c r="DB27" i="1"/>
  <c r="DD27" i="1"/>
  <c r="S6" i="1"/>
  <c r="T6" i="1" s="1"/>
  <c r="AP6" i="1" s="1"/>
  <c r="Y35" i="1"/>
  <c r="AA35" i="1" s="1"/>
  <c r="Y62" i="1"/>
  <c r="AA62" i="1" s="1"/>
  <c r="BP96" i="1"/>
  <c r="BP95" i="1" s="1"/>
  <c r="BK95" i="1"/>
  <c r="AG96" i="1"/>
  <c r="AG95" i="1" s="1"/>
  <c r="AB95" i="1"/>
  <c r="AF95" i="1"/>
  <c r="BI62" i="1"/>
  <c r="BH62" i="1"/>
  <c r="BJ62" i="1" s="1"/>
  <c r="W78" i="1"/>
  <c r="Z78" i="1" s="1"/>
  <c r="BF78" i="1"/>
  <c r="BI28" i="1"/>
  <c r="BH28" i="1"/>
  <c r="BJ28" i="1" s="1"/>
  <c r="BH38" i="1"/>
  <c r="BJ38" i="1" s="1"/>
  <c r="BI38" i="1"/>
  <c r="BQ70" i="1"/>
  <c r="AW4" i="1" s="1"/>
  <c r="BM70" i="1"/>
  <c r="BS70" i="1"/>
  <c r="BP70" i="1"/>
  <c r="BU70" i="1"/>
  <c r="BL70" i="1"/>
  <c r="BT70" i="1"/>
  <c r="BO70" i="1"/>
  <c r="BV70" i="1"/>
  <c r="AX4" i="1" s="1"/>
  <c r="AY4" i="1" s="1"/>
  <c r="BK70" i="1"/>
  <c r="BN70" i="1"/>
  <c r="BB4" i="1" s="1"/>
  <c r="BC4" i="1" s="1"/>
  <c r="BY4" i="1" s="1"/>
  <c r="BR70" i="1"/>
  <c r="BI35" i="1"/>
  <c r="BH35" i="1"/>
  <c r="BJ35" i="1" s="1"/>
  <c r="BH76" i="1"/>
  <c r="BJ76" i="1" s="1"/>
  <c r="BI76" i="1"/>
  <c r="BT58" i="1"/>
  <c r="BP58" i="1"/>
  <c r="BM58" i="1"/>
  <c r="BS58" i="1"/>
  <c r="BV58" i="1"/>
  <c r="AX2" i="1" s="1"/>
  <c r="BR58" i="1"/>
  <c r="BQ58" i="1"/>
  <c r="AW2" i="1" s="1"/>
  <c r="BK58" i="1"/>
  <c r="BN58" i="1"/>
  <c r="BB2" i="1" s="1"/>
  <c r="BO58" i="1"/>
  <c r="BL58" i="1"/>
  <c r="BU58" i="1"/>
  <c r="N3" i="1"/>
  <c r="AE67" i="1"/>
  <c r="AG67" i="1"/>
  <c r="AC67" i="1"/>
  <c r="AK67" i="1"/>
  <c r="AI67" i="1"/>
  <c r="AH67" i="1"/>
  <c r="N7" i="1" s="1"/>
  <c r="AB67" i="1"/>
  <c r="AF67" i="1"/>
  <c r="AD67" i="1"/>
  <c r="AJ67" i="1"/>
  <c r="AM67" i="1"/>
  <c r="O7" i="1" s="1"/>
  <c r="P7" i="1" s="1"/>
  <c r="AL67" i="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Z70" i="1"/>
  <c r="Y70" i="1"/>
  <c r="AA70" i="1" s="1"/>
  <c r="AK72" i="1"/>
  <c r="AE72" i="1"/>
  <c r="S9" i="1" s="1"/>
  <c r="T9" i="1" s="1"/>
  <c r="AP9" i="1" s="1"/>
  <c r="AD72" i="1"/>
  <c r="AF72" i="1"/>
  <c r="AG72" i="1"/>
  <c r="AI72" i="1"/>
  <c r="AB72" i="1"/>
  <c r="AH72" i="1"/>
  <c r="N9" i="1" s="1"/>
  <c r="AJ72" i="1"/>
  <c r="AM72" i="1"/>
  <c r="O9" i="1" s="1"/>
  <c r="P9" i="1" s="1"/>
  <c r="AC72" i="1"/>
  <c r="AL72" i="1"/>
  <c r="AD76" i="1"/>
  <c r="AK76" i="1"/>
  <c r="AB76" i="1"/>
  <c r="AG76" i="1"/>
  <c r="AI76" i="1"/>
  <c r="AF76" i="1"/>
  <c r="AJ76" i="1"/>
  <c r="AE76" i="1"/>
  <c r="AH76" i="1"/>
  <c r="AM76" i="1"/>
  <c r="AC76" i="1"/>
  <c r="AL76" i="1"/>
  <c r="O2" i="1"/>
  <c r="S2" i="1"/>
  <c r="N6" i="1"/>
  <c r="O6" i="1"/>
  <c r="P6" i="1" s="1"/>
  <c r="AH28" i="1"/>
  <c r="AK28" i="1"/>
  <c r="AF28" i="1"/>
  <c r="AM28" i="1"/>
  <c r="AB28" i="1"/>
  <c r="AI28" i="1"/>
  <c r="AC28" i="1"/>
  <c r="AJ28" i="1"/>
  <c r="AG28" i="1"/>
  <c r="AD28" i="1"/>
  <c r="AE28" i="1"/>
  <c r="AL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V34" i="11" s="1"/>
  <c r="CS13" i="1" l="1"/>
  <c r="CF8" i="1"/>
  <c r="CK8" i="1"/>
  <c r="CL8" i="1" s="1"/>
  <c r="DE78" i="1"/>
  <c r="CG5" i="1" s="1"/>
  <c r="CH5" i="1" s="1"/>
  <c r="DA78" i="1"/>
  <c r="CW78" i="1"/>
  <c r="CK5" i="1" s="1"/>
  <c r="CL5" i="1" s="1"/>
  <c r="CZ78" i="1"/>
  <c r="CF5" i="1" s="1"/>
  <c r="CX78" i="1"/>
  <c r="DC78" i="1"/>
  <c r="CT78" i="1"/>
  <c r="CV78" i="1"/>
  <c r="CU78" i="1"/>
  <c r="CY78" i="1"/>
  <c r="DB78" i="1"/>
  <c r="DD78" i="1"/>
  <c r="CG8" i="1"/>
  <c r="CH8" i="1" s="1"/>
  <c r="CL2" i="1"/>
  <c r="DE70" i="1"/>
  <c r="CG4" i="1" s="1"/>
  <c r="CH4" i="1" s="1"/>
  <c r="DC70" i="1"/>
  <c r="DA70" i="1"/>
  <c r="DA13" i="1" s="1"/>
  <c r="O60" i="11" s="1"/>
  <c r="CZ70" i="1"/>
  <c r="CT70" i="1"/>
  <c r="CU70" i="1"/>
  <c r="CV70" i="1"/>
  <c r="CW70" i="1"/>
  <c r="CK4" i="1" s="1"/>
  <c r="CL4" i="1" s="1"/>
  <c r="DB70" i="1"/>
  <c r="CY70" i="1"/>
  <c r="CY13" i="1" s="1"/>
  <c r="M60" i="11" s="1"/>
  <c r="CX70" i="1"/>
  <c r="DD70" i="1"/>
  <c r="CH2" i="1"/>
  <c r="CR13" i="1"/>
  <c r="O8" i="1"/>
  <c r="P8" i="1" s="1"/>
  <c r="Y78" i="1"/>
  <c r="AA78" i="1" s="1"/>
  <c r="AA13" i="1" s="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G70" i="1"/>
  <c r="AE70" i="1"/>
  <c r="S4" i="1" s="1"/>
  <c r="T4" i="1" s="1"/>
  <c r="AP4" i="1" s="1"/>
  <c r="AC70" i="1"/>
  <c r="AI70" i="1"/>
  <c r="AF70" i="1"/>
  <c r="AD70" i="1"/>
  <c r="AH70" i="1"/>
  <c r="N4" i="1" s="1"/>
  <c r="AB70" i="1"/>
  <c r="AM70" i="1"/>
  <c r="O4" i="1" s="1"/>
  <c r="P4" i="1" s="1"/>
  <c r="AJ70" i="1"/>
  <c r="AL70" i="1"/>
  <c r="P2" i="1"/>
  <c r="N8" i="1"/>
  <c r="AL78" i="1"/>
  <c r="AH78" i="1"/>
  <c r="N5" i="1" s="1"/>
  <c r="AB78" i="1"/>
  <c r="AB13" i="1" s="1"/>
  <c r="H58" i="11" s="1"/>
  <c r="AC78" i="1"/>
  <c r="AK78" i="1"/>
  <c r="AD78" i="1"/>
  <c r="AF78" i="1"/>
  <c r="AG78" i="1"/>
  <c r="AM78" i="1"/>
  <c r="O5" i="1" s="1"/>
  <c r="P5" i="1" s="1"/>
  <c r="AJ78" i="1"/>
  <c r="AE78" i="1"/>
  <c r="S5" i="1" s="1"/>
  <c r="T5" i="1" s="1"/>
  <c r="AP5" i="1" s="1"/>
  <c r="AI78" i="1"/>
  <c r="S8" i="1"/>
  <c r="T8" i="1" s="1"/>
  <c r="AP8" i="1" s="1"/>
  <c r="T2" i="1"/>
  <c r="AP2" i="1" s="1"/>
  <c r="Z13" i="1"/>
  <c r="T34" i="11"/>
  <c r="AK58" i="11" l="1"/>
  <c r="AK13" i="1"/>
  <c r="Q58" i="11" s="1"/>
  <c r="CX13" i="1"/>
  <c r="L60" i="11" s="1"/>
  <c r="CV13" i="1"/>
  <c r="J60" i="11" s="1"/>
  <c r="DC13" i="1"/>
  <c r="Q60" i="11" s="1"/>
  <c r="R60" i="11" s="1"/>
  <c r="DD13" i="1"/>
  <c r="S60" i="11" s="1"/>
  <c r="CG10" i="1"/>
  <c r="CH10" i="1" s="1"/>
  <c r="V60" i="11" s="1"/>
  <c r="CT13" i="1"/>
  <c r="H60" i="11" s="1"/>
  <c r="DB13" i="1"/>
  <c r="P60" i="11" s="1"/>
  <c r="CW13" i="1"/>
  <c r="K60" i="11" s="1"/>
  <c r="AG13" i="1"/>
  <c r="M58" i="11" s="1"/>
  <c r="CU13" i="1"/>
  <c r="I60" i="11" s="1"/>
  <c r="CK10" i="1"/>
  <c r="CF4" i="1"/>
  <c r="CF10" i="1" s="1"/>
  <c r="CZ13" i="1"/>
  <c r="N60" i="11" s="1"/>
  <c r="DE13" i="1"/>
  <c r="T60" i="11" s="1"/>
  <c r="AX8" i="1"/>
  <c r="AY8" i="1" s="1"/>
  <c r="AI13" i="1"/>
  <c r="O58" i="11" s="1"/>
  <c r="BV78" i="1"/>
  <c r="BV13" i="1" s="1"/>
  <c r="T59" i="11" s="1"/>
  <c r="BM78" i="1"/>
  <c r="BM13" i="1" s="1"/>
  <c r="J59" i="11" s="1"/>
  <c r="BN78" i="1"/>
  <c r="BN13" i="1" s="1"/>
  <c r="K59" i="11" s="1"/>
  <c r="BK78" i="1"/>
  <c r="BK13" i="1" s="1"/>
  <c r="H59" i="11" s="1"/>
  <c r="AK59" i="11" s="1"/>
  <c r="BR78" i="1"/>
  <c r="BR13" i="1" s="1"/>
  <c r="O59" i="11" s="1"/>
  <c r="C59" i="11" s="1"/>
  <c r="BT78" i="1"/>
  <c r="BT13" i="1" s="1"/>
  <c r="Q59" i="11" s="1"/>
  <c r="R59" i="11" s="1"/>
  <c r="BP78" i="1"/>
  <c r="BP13" i="1" s="1"/>
  <c r="M59" i="11" s="1"/>
  <c r="BQ78" i="1"/>
  <c r="AW5" i="1" s="1"/>
  <c r="BS78" i="1"/>
  <c r="BS13" i="1" s="1"/>
  <c r="P59" i="11" s="1"/>
  <c r="BO78" i="1"/>
  <c r="BO13" i="1" s="1"/>
  <c r="L59" i="11" s="1"/>
  <c r="BL78" i="1"/>
  <c r="BL13" i="1" s="1"/>
  <c r="I59" i="11" s="1"/>
  <c r="BU78" i="1"/>
  <c r="BU13" i="1" s="1"/>
  <c r="S59" i="11" s="1"/>
  <c r="BI13" i="1"/>
  <c r="AW8" i="1"/>
  <c r="AX5" i="1"/>
  <c r="BB8" i="1"/>
  <c r="BC8" i="1" s="1"/>
  <c r="BY8" i="1" s="1"/>
  <c r="AL13" i="1"/>
  <c r="S58" i="11" s="1"/>
  <c r="AD13" i="1"/>
  <c r="J58" i="11" s="1"/>
  <c r="AC13" i="1"/>
  <c r="I58" i="11" s="1"/>
  <c r="AJ13" i="1"/>
  <c r="P58" i="11" s="1"/>
  <c r="AF13" i="1"/>
  <c r="L58" i="11" s="1"/>
  <c r="N10" i="1"/>
  <c r="S10" i="1"/>
  <c r="O10" i="1"/>
  <c r="P10" i="1" s="1"/>
  <c r="V58" i="11" s="1"/>
  <c r="AH13" i="1"/>
  <c r="N58" i="11" s="1"/>
  <c r="AE13" i="1"/>
  <c r="K58" i="11" s="1"/>
  <c r="AM13" i="1"/>
  <c r="T58" i="11" s="1"/>
  <c r="D58" i="11" l="1"/>
  <c r="AO59" i="11"/>
  <c r="AO58" i="11"/>
  <c r="AS59" i="11"/>
  <c r="AS58" i="11"/>
  <c r="A59" i="11"/>
  <c r="E59" i="11" s="1"/>
  <c r="AL58" i="11"/>
  <c r="AL59" i="11"/>
  <c r="AN59" i="11"/>
  <c r="AN58" i="11"/>
  <c r="AM59" i="11"/>
  <c r="AM58" i="11"/>
  <c r="AQ58" i="11"/>
  <c r="AV59" i="11"/>
  <c r="AV58" i="11"/>
  <c r="AP58" i="11"/>
  <c r="AP59" i="11"/>
  <c r="AR58" i="11"/>
  <c r="AR59" i="11"/>
  <c r="R58" i="11"/>
  <c r="AU59" i="11" s="1"/>
  <c r="AT58" i="11"/>
  <c r="AT59" i="11"/>
  <c r="F60" i="11"/>
  <c r="D32" i="11"/>
  <c r="AZ58" i="11"/>
  <c r="AZ59" i="11"/>
  <c r="H32" i="11"/>
  <c r="BB5" i="1"/>
  <c r="BC5" i="1" s="1"/>
  <c r="BY5" i="1" s="1"/>
  <c r="M32" i="11"/>
  <c r="L32" i="11"/>
  <c r="H31" i="11"/>
  <c r="K32" i="11"/>
  <c r="J32" i="11"/>
  <c r="O32" i="11"/>
  <c r="Q32" i="11"/>
  <c r="P32" i="11"/>
  <c r="R32" i="11"/>
  <c r="F58" i="11"/>
  <c r="I32" i="11"/>
  <c r="C58" i="11"/>
  <c r="S32" i="11"/>
  <c r="B59" i="11"/>
  <c r="BQ13" i="1"/>
  <c r="N59" i="11" s="1"/>
  <c r="F59" i="11" s="1"/>
  <c r="A58" i="11"/>
  <c r="B58" i="11"/>
  <c r="AW10" i="1"/>
  <c r="AY5" i="1"/>
  <c r="AX10" i="1"/>
  <c r="AY10" i="1" s="1"/>
  <c r="V59" i="11" s="1"/>
  <c r="S30" i="11"/>
  <c r="S31" i="11"/>
  <c r="S29" i="11"/>
  <c r="I29" i="11"/>
  <c r="I30" i="11"/>
  <c r="I31" i="11"/>
  <c r="M31" i="11"/>
  <c r="M29" i="11"/>
  <c r="M30" i="11"/>
  <c r="H29" i="11"/>
  <c r="H30" i="11"/>
  <c r="P31" i="11"/>
  <c r="P29" i="11"/>
  <c r="P30" i="11"/>
  <c r="L31" i="11"/>
  <c r="L30" i="11"/>
  <c r="L29" i="11"/>
  <c r="O29" i="11"/>
  <c r="O30" i="11"/>
  <c r="O31" i="11"/>
  <c r="K29" i="11"/>
  <c r="K31" i="11"/>
  <c r="K30" i="11"/>
  <c r="Q30" i="11"/>
  <c r="Q31" i="11"/>
  <c r="Q29" i="11"/>
  <c r="AU58" i="11" l="1"/>
  <c r="AQ59" i="11"/>
  <c r="AW58" i="11"/>
  <c r="AW59" i="11"/>
  <c r="AX58" i="11"/>
  <c r="AX59" i="11"/>
  <c r="C32" i="11"/>
  <c r="AY58" i="11"/>
  <c r="AY59" i="11"/>
  <c r="BB10" i="1"/>
  <c r="N32" i="11"/>
  <c r="A32" i="11"/>
  <c r="E58" i="11"/>
  <c r="B32" i="11"/>
  <c r="A30" i="11"/>
  <c r="A29" i="11"/>
  <c r="A31" i="11"/>
  <c r="S28" i="11"/>
  <c r="N29" i="11"/>
  <c r="N31" i="11"/>
  <c r="N30" i="11"/>
  <c r="C31" i="11"/>
  <c r="I28" i="11"/>
  <c r="R29" i="11"/>
  <c r="R30" i="11"/>
  <c r="R31" i="11"/>
  <c r="B31" i="11"/>
  <c r="K28" i="11"/>
  <c r="Q28" i="11"/>
  <c r="O28" i="11"/>
  <c r="H28" i="11"/>
  <c r="L28" i="11"/>
  <c r="M28" i="11"/>
  <c r="C29" i="11"/>
  <c r="C30" i="11"/>
  <c r="J30" i="11"/>
  <c r="J29" i="11"/>
  <c r="J31" i="11"/>
  <c r="D31" i="11"/>
  <c r="D30" i="11"/>
  <c r="D29" i="11"/>
  <c r="P28" i="11"/>
  <c r="E32" i="11" l="1"/>
  <c r="BA59" i="11"/>
  <c r="BA58" i="11"/>
  <c r="E31" i="11"/>
  <c r="A28" i="11"/>
  <c r="N28" i="11"/>
  <c r="R28" i="11"/>
  <c r="B30" i="11"/>
  <c r="B29" i="11"/>
  <c r="C28" i="11"/>
  <c r="J28" i="11"/>
  <c r="E30" i="11"/>
  <c r="E29" i="11"/>
  <c r="D28" i="11"/>
  <c r="B28" i="11" l="1"/>
  <c r="E28" i="1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4.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5.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6.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7.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<sst xmlns="http://schemas.openxmlformats.org/spreadsheetml/2006/main" count="4840" uniqueCount="1251">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</sst>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37">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40" fontId="0" fillId="35" borderId="0" xfId="0" applyNumberFormat="1" applyFill="1" applyAlignment="1">
      <alignment horizontal="center"/>
    </xf>
    <xf numFmtId="40" fontId="0" fillId="36"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0" borderId="0" xfId="0" applyNumberFormat="1" applyFill="1" applyAlignment="1">
      <alignment horizontal="center"/>
    </xf>
    <xf numFmtId="40" fontId="0" fillId="2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dLbls>
          <c:showLegendKey val="0"/>
          <c:showVal val="0"/>
          <c:showCatName val="0"/>
          <c:showSerName val="0"/>
          <c:showPercent val="0"/>
          <c:showBubbleSize val="0"/>
        </c:dLbls>
        <c:gapWidth val="219"/>
        <c:overlap val="-27"/>
        <c:axId val="321716560"/>
        <c:axId val="321718736"/>
      </c:barChart>
      <c:catAx>
        <c:axId val="3217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8736"/>
        <c:crosses val="autoZero"/>
        <c:auto val="1"/>
        <c:lblAlgn val="ctr"/>
        <c:lblOffset val="100"/>
        <c:noMultiLvlLbl val="0"/>
      </c:catAx>
      <c:valAx>
        <c:axId val="32171873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321713840"/>
        <c:axId val="321715472"/>
      </c:barChart>
      <c:catAx>
        <c:axId val="3217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5472"/>
        <c:crosses val="autoZero"/>
        <c:auto val="1"/>
        <c:lblAlgn val="ctr"/>
        <c:lblOffset val="100"/>
        <c:noMultiLvlLbl val="0"/>
      </c:catAx>
      <c:valAx>
        <c:axId val="32171547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1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SIGNALS!$AA$2</c:f>
              <c:strCache>
                <c:ptCount val="1"/>
                <c:pt idx="0">
                  <c:v>currency</c:v>
                </c:pt>
              </c:strCache>
            </c:strRef>
          </c:tx>
          <c:spPr>
            <a:solidFill>
              <a:schemeClr val="accent1"/>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SIGNALS!$AA$3</c:f>
              <c:strCache>
                <c:ptCount val="1"/>
                <c:pt idx="0">
                  <c:v>energy</c:v>
                </c:pt>
              </c:strCache>
            </c:strRef>
          </c:tx>
          <c:spPr>
            <a:solidFill>
              <a:schemeClr val="accent2"/>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SIGNALS!$AA$4</c:f>
              <c:strCache>
                <c:ptCount val="1"/>
                <c:pt idx="0">
                  <c:v>grain</c:v>
                </c:pt>
              </c:strCache>
            </c:strRef>
          </c:tx>
          <c:spPr>
            <a:solidFill>
              <a:schemeClr val="accent3"/>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SIGNALS!$AA$5</c:f>
              <c:strCache>
                <c:ptCount val="1"/>
                <c:pt idx="0">
                  <c:v>index</c:v>
                </c:pt>
              </c:strCache>
            </c:strRef>
          </c:tx>
          <c:spPr>
            <a:solidFill>
              <a:schemeClr val="accent4"/>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SIGNALS!$AA$6</c:f>
              <c:strCache>
                <c:ptCount val="1"/>
                <c:pt idx="0">
                  <c:v>meat</c:v>
                </c:pt>
              </c:strCache>
            </c:strRef>
          </c:tx>
          <c:spPr>
            <a:solidFill>
              <a:schemeClr val="accent5"/>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SIGNALS!$AA$7</c:f>
              <c:strCache>
                <c:ptCount val="1"/>
                <c:pt idx="0">
                  <c:v>metal</c:v>
                </c:pt>
              </c:strCache>
            </c:strRef>
          </c:tx>
          <c:spPr>
            <a:solidFill>
              <a:schemeClr val="accent6"/>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SIGNALS!$AA$8</c:f>
              <c:strCache>
                <c:ptCount val="1"/>
                <c:pt idx="0">
                  <c:v>rates</c:v>
                </c:pt>
              </c:strCache>
            </c:strRef>
          </c:tx>
          <c:spPr>
            <a:solidFill>
              <a:schemeClr val="accent1">
                <a:lumMod val="60000"/>
              </a:schemeClr>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SIGNALS!$AA$9</c:f>
              <c:strCache>
                <c:ptCount val="1"/>
                <c:pt idx="0">
                  <c:v>soft</c:v>
                </c:pt>
              </c:strCache>
            </c:strRef>
          </c:tx>
          <c:spPr>
            <a:solidFill>
              <a:schemeClr val="accent2">
                <a:lumMod val="60000"/>
              </a:schemeClr>
            </a:solidFill>
            <a:ln>
              <a:noFill/>
            </a:ln>
            <a:effectLst/>
          </c:spPr>
          <c:invertIfNegative val="0"/>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945019040"/>
        <c:axId val="1945019584"/>
      </c:barChart>
      <c:lineChart>
        <c:grouping val="standard"/>
        <c:varyColors val="0"/>
        <c:ser>
          <c:idx val="8"/>
          <c:order val="8"/>
          <c:tx>
            <c:strRef>
              <c:f>SIGNALS!$AA$10</c:f>
              <c:strCache>
                <c:ptCount val="1"/>
                <c:pt idx="0">
                  <c:v>Total</c:v>
                </c:pt>
              </c:strCache>
            </c:strRef>
          </c:tx>
          <c:spPr>
            <a:ln w="28575" cap="rnd">
              <a:solidFill>
                <a:schemeClr val="accent3">
                  <a:lumMod val="60000"/>
                </a:schemeClr>
              </a:solidFill>
              <a:round/>
            </a:ln>
            <a:effectLst/>
          </c:spPr>
          <c:marker>
            <c:symbol val="none"/>
          </c:marker>
          <c:cat>
            <c:strRef>
              <c:f>SIGNALS!$AB$1:$AL$1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SIGNALS!$AB$10:$AL$10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945019040"/>
        <c:axId val="1945019584"/>
      </c:lineChart>
      <c:catAx>
        <c:axId val="19450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19584"/>
        <c:crosses val="autoZero"/>
        <c:auto val="1"/>
        <c:lblAlgn val="ctr"/>
        <c:lblOffset val="100"/>
        <c:noMultiLvlLbl val="0"/>
      </c:catAx>
      <c:valAx>
        <c:axId val="194501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01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row>
        <row r="2">
          <cell r="C2" t="str">
            <v>LastClose</v>
          </cell>
          <cell r="E2" t="str">
            <v>PC2016-08-01 00:00:00</v>
          </cell>
          <cell r="K2" t="str">
            <v>LastSRUN</v>
          </cell>
          <cell r="N2" t="str">
            <v>prevACT</v>
          </cell>
          <cell r="U2" t="str">
            <v>group</v>
          </cell>
          <cell r="Y2" t="str">
            <v>SRUN2016-08-01 00:00:00</v>
          </cell>
          <cell r="AC2" t="str">
            <v>prevSRUN</v>
          </cell>
        </row>
        <row r="3">
          <cell r="A3" t="str">
            <v>AC</v>
          </cell>
          <cell r="B3" t="str">
            <v>@ACU6</v>
          </cell>
          <cell r="C3">
            <v>1.395</v>
          </cell>
          <cell r="D3">
            <v>3.1862089500000003E-2</v>
          </cell>
          <cell r="E3">
            <v>-1.6220028208699999E-2</v>
          </cell>
          <cell r="F3">
            <v>-1</v>
          </cell>
        </row>
        <row r="4">
          <cell r="A4" t="str">
            <v>AD</v>
          </cell>
          <cell r="B4" t="str">
            <v>@ADU6</v>
          </cell>
          <cell r="C4">
            <v>0.75529999999999997</v>
          </cell>
          <cell r="D4">
            <v>7.9649999999999999E-3</v>
          </cell>
          <cell r="E4">
            <v>-5.0059280727199999E-3</v>
          </cell>
          <cell r="F4">
            <v>-1</v>
          </cell>
        </row>
        <row r="5">
          <cell r="A5" t="str">
            <v>AEX</v>
          </cell>
          <cell r="B5" t="str">
            <v>AEXQ6</v>
          </cell>
          <cell r="C5">
            <v>441.6</v>
          </cell>
          <cell r="D5">
            <v>6.0578743824999997</v>
          </cell>
          <cell r="E5">
            <v>-1.0974244120899999E-2</v>
          </cell>
          <cell r="F5">
            <v>-1</v>
          </cell>
        </row>
        <row r="6">
          <cell r="A6" t="str">
            <v>BO</v>
          </cell>
          <cell r="B6" t="str">
            <v>@BOZ6</v>
          </cell>
          <cell r="C6">
            <v>30.22</v>
          </cell>
          <cell r="D6">
            <v>0.73799999999999999</v>
          </cell>
          <cell r="E6">
            <v>-2.0421393841200002E-2</v>
          </cell>
          <cell r="F6">
            <v>-1</v>
          </cell>
        </row>
        <row r="7">
          <cell r="A7" t="str">
            <v>BP</v>
          </cell>
          <cell r="B7" t="str">
            <v>@BPU6</v>
          </cell>
          <cell r="C7">
            <v>1.32</v>
          </cell>
          <cell r="D7">
            <v>1.7774999999999999E-2</v>
          </cell>
          <cell r="E7">
            <v>-3.54797312599E-3</v>
          </cell>
          <cell r="F7">
            <v>-1</v>
          </cell>
        </row>
        <row r="8">
          <cell r="A8" t="str">
            <v>C</v>
          </cell>
          <cell r="B8" t="str">
            <v>@CZ6</v>
          </cell>
          <cell r="C8">
            <v>334.25</v>
          </cell>
          <cell r="D8">
            <v>11.2127217885</v>
          </cell>
          <cell r="E8">
            <v>-2.4799416484300001E-2</v>
          </cell>
          <cell r="F8">
            <v>-1</v>
          </cell>
        </row>
        <row r="9">
          <cell r="A9" t="str">
            <v>CC</v>
          </cell>
          <cell r="B9" t="str">
            <v>@CCU6</v>
          </cell>
          <cell r="C9">
            <v>2926</v>
          </cell>
          <cell r="D9">
            <v>57.55</v>
          </cell>
          <cell r="E9">
            <v>3.2098765432100003E-2</v>
          </cell>
          <cell r="F9">
            <v>1</v>
          </cell>
        </row>
        <row r="10">
          <cell r="A10" t="str">
            <v>CD</v>
          </cell>
          <cell r="B10" t="str">
            <v>@CDU6</v>
          </cell>
          <cell r="C10">
            <v>0.76359999999999995</v>
          </cell>
          <cell r="D10">
            <v>6.6350000000000003E-3</v>
          </cell>
          <cell r="E10">
            <v>-4.23811697203E-3</v>
          </cell>
          <cell r="F10">
            <v>1</v>
          </cell>
        </row>
        <row r="11">
          <cell r="A11" t="str">
            <v>CGB</v>
          </cell>
          <cell r="B11" t="str">
            <v>CBU6</v>
          </cell>
          <cell r="C11">
            <v>148.47999999999999</v>
          </cell>
          <cell r="D11">
            <v>0.67149999999999999</v>
          </cell>
          <cell r="E11">
            <v>-3.7019230769200002E-2</v>
          </cell>
          <cell r="F11">
            <v>1</v>
          </cell>
        </row>
        <row r="12">
          <cell r="A12" t="str">
            <v>CL</v>
          </cell>
          <cell r="B12" t="str">
            <v>QCLU6</v>
          </cell>
          <cell r="C12">
            <v>40.06</v>
          </cell>
          <cell r="D12">
            <v>1.5105482905000001</v>
          </cell>
          <cell r="E12">
            <v>-3.7019230769200002E-2</v>
          </cell>
          <cell r="F12">
            <v>-1</v>
          </cell>
        </row>
        <row r="13">
          <cell r="A13" t="str">
            <v>CT</v>
          </cell>
          <cell r="B13" t="str">
            <v>@CTZ6</v>
          </cell>
          <cell r="C13">
            <v>74.38</v>
          </cell>
          <cell r="D13">
            <v>1.8674999999999999</v>
          </cell>
          <cell r="E13">
            <v>4.5921123716899997E-3</v>
          </cell>
          <cell r="F13">
            <v>1</v>
          </cell>
        </row>
        <row r="14">
          <cell r="A14" t="str">
            <v>CU</v>
          </cell>
          <cell r="B14" t="str">
            <v>@EUU6</v>
          </cell>
          <cell r="C14">
            <v>1.1191</v>
          </cell>
          <cell r="D14">
            <v>7.4099999999999999E-3</v>
          </cell>
          <cell r="E14">
            <v>-9.3737445877800001E-4</v>
          </cell>
          <cell r="F14">
            <v>-1</v>
          </cell>
        </row>
        <row r="15">
          <cell r="A15" t="str">
            <v>DX</v>
          </cell>
          <cell r="B15" t="str">
            <v>@DXU6</v>
          </cell>
          <cell r="C15">
            <v>95.677000000000007</v>
          </cell>
          <cell r="D15">
            <v>0.57989999999999997</v>
          </cell>
          <cell r="E15">
            <v>1.9478275439599999E-3</v>
          </cell>
          <cell r="F15">
            <v>1</v>
          </cell>
        </row>
        <row r="16">
          <cell r="A16" t="str">
            <v>EBL</v>
          </cell>
          <cell r="B16" t="str">
            <v>BDU6</v>
          </cell>
          <cell r="C16">
            <v>167.45</v>
          </cell>
          <cell r="D16">
            <v>0.70650000000000002</v>
          </cell>
          <cell r="E16">
            <v>-2.14528335618E-3</v>
          </cell>
          <cell r="F16">
            <v>-1</v>
          </cell>
        </row>
        <row r="17">
          <cell r="A17" t="str">
            <v>EBM</v>
          </cell>
          <cell r="B17" t="str">
            <v>BLU6</v>
          </cell>
          <cell r="C17">
            <v>133.57</v>
          </cell>
          <cell r="D17">
            <v>0.19650000000000001</v>
          </cell>
          <cell r="E17">
            <v>-7.48111019675E-4</v>
          </cell>
          <cell r="F17">
            <v>-1</v>
          </cell>
        </row>
        <row r="18">
          <cell r="A18" t="str">
            <v>EBS</v>
          </cell>
          <cell r="B18" t="str">
            <v>EZU6</v>
          </cell>
          <cell r="C18">
            <v>111.99</v>
          </cell>
          <cell r="D18">
            <v>4.1750000000000002E-2</v>
          </cell>
          <cell r="E18">
            <v>-2.6780931976399998E-4</v>
          </cell>
          <cell r="F18">
            <v>-1</v>
          </cell>
        </row>
        <row r="19">
          <cell r="A19" t="str">
            <v>ED</v>
          </cell>
          <cell r="B19" t="str">
            <v>@EDZ6</v>
          </cell>
          <cell r="C19">
            <v>99.155000000000001</v>
          </cell>
          <cell r="D19">
            <v>3.5749999999999997E-2</v>
          </cell>
          <cell r="E19">
            <v>-1.0084203095900001E-4</v>
          </cell>
          <cell r="F19">
            <v>-1</v>
          </cell>
        </row>
        <row r="20">
          <cell r="A20" t="str">
            <v>EMD</v>
          </cell>
          <cell r="B20" t="str">
            <v>@EMDU6</v>
          </cell>
          <cell r="C20">
            <v>1552.6</v>
          </cell>
          <cell r="D20">
            <v>14.92</v>
          </cell>
          <cell r="E20">
            <v>-2.7618986447400001E-3</v>
          </cell>
          <cell r="F20">
            <v>-1</v>
          </cell>
        </row>
        <row r="21">
          <cell r="A21" t="str">
            <v>ES</v>
          </cell>
          <cell r="B21" t="str">
            <v>@ESU6</v>
          </cell>
          <cell r="C21">
            <v>2164.5</v>
          </cell>
          <cell r="D21">
            <v>17.2</v>
          </cell>
          <cell r="E21">
            <v>-1.7295053614700001E-3</v>
          </cell>
          <cell r="F21">
            <v>-1</v>
          </cell>
        </row>
        <row r="22">
          <cell r="A22" t="str">
            <v>FC</v>
          </cell>
          <cell r="B22" t="str">
            <v>@GFQ6</v>
          </cell>
          <cell r="C22">
            <v>144.55000000000001</v>
          </cell>
          <cell r="D22">
            <v>3.2275</v>
          </cell>
          <cell r="E22">
            <v>3.21313816494E-2</v>
          </cell>
          <cell r="F22">
            <v>1</v>
          </cell>
        </row>
        <row r="23">
          <cell r="A23" t="str">
            <v>FCH</v>
          </cell>
          <cell r="B23" t="str">
            <v>MTQ6</v>
          </cell>
          <cell r="C23">
            <v>4408.5</v>
          </cell>
          <cell r="D23">
            <v>64.616179865999996</v>
          </cell>
          <cell r="E23">
            <v>-6.9827683297699998E-3</v>
          </cell>
          <cell r="F23">
            <v>-1</v>
          </cell>
        </row>
        <row r="24">
          <cell r="A24" t="str">
            <v>FDX</v>
          </cell>
          <cell r="B24" t="str">
            <v>DXMU6</v>
          </cell>
          <cell r="C24">
            <v>10336.5</v>
          </cell>
          <cell r="D24">
            <v>148.375</v>
          </cell>
          <cell r="E24">
            <v>1.0168506682200001E-3</v>
          </cell>
          <cell r="F24">
            <v>1</v>
          </cell>
        </row>
        <row r="25">
          <cell r="A25" t="str">
            <v>FEI</v>
          </cell>
          <cell r="B25" t="str">
            <v>IEZ6</v>
          </cell>
          <cell r="C25">
            <v>100.33</v>
          </cell>
          <cell r="D25">
            <v>1.2E-2</v>
          </cell>
          <cell r="E25">
            <v>4.9838026414000002E-5</v>
          </cell>
          <cell r="F25">
            <v>1</v>
          </cell>
        </row>
        <row r="26">
          <cell r="A26" t="str">
            <v>FFI</v>
          </cell>
          <cell r="B26" t="str">
            <v>LFU6</v>
          </cell>
          <cell r="C26">
            <v>6648.5</v>
          </cell>
          <cell r="D26">
            <v>70.25</v>
          </cell>
          <cell r="E26">
            <v>-4.1938141241700004E-3</v>
          </cell>
          <cell r="F26">
            <v>-1</v>
          </cell>
        </row>
        <row r="27">
          <cell r="A27" t="str">
            <v>FLG</v>
          </cell>
          <cell r="B27" t="str">
            <v>LGU6</v>
          </cell>
          <cell r="C27">
            <v>130.43</v>
          </cell>
          <cell r="D27">
            <v>0.67600000000000005</v>
          </cell>
          <cell r="E27">
            <v>-3.9709812905699996E-3</v>
          </cell>
          <cell r="F27">
            <v>-1</v>
          </cell>
        </row>
        <row r="28">
          <cell r="A28" t="str">
            <v>FSS</v>
          </cell>
          <cell r="B28" t="str">
            <v>LLZ6</v>
          </cell>
          <cell r="C28">
            <v>99.7</v>
          </cell>
          <cell r="D28">
            <v>3.0499999999999999E-2</v>
          </cell>
          <cell r="E28">
            <v>-1.00290843446E-4</v>
          </cell>
          <cell r="F28">
            <v>-1</v>
          </cell>
        </row>
        <row r="29">
          <cell r="A29" t="str">
            <v>FV</v>
          </cell>
          <cell r="B29" t="str">
            <v>@FVU6</v>
          </cell>
          <cell r="C29">
            <v>121.9375</v>
          </cell>
          <cell r="D29">
            <v>0.34101562499999999</v>
          </cell>
          <cell r="E29">
            <v>-6.4028684850799998E-4</v>
          </cell>
          <cell r="F29">
            <v>-1</v>
          </cell>
        </row>
        <row r="30">
          <cell r="A30" t="str">
            <v>GC</v>
          </cell>
          <cell r="B30" t="str">
            <v>QGCZ6</v>
          </cell>
          <cell r="C30">
            <v>1359.6</v>
          </cell>
          <cell r="D30">
            <v>19.226493367500002</v>
          </cell>
          <cell r="E30">
            <v>1.54696132597E-3</v>
          </cell>
          <cell r="F30">
            <v>1</v>
          </cell>
        </row>
        <row r="31">
          <cell r="A31" t="str">
            <v>HCM</v>
          </cell>
          <cell r="B31" t="str">
            <v>HHIQ6</v>
          </cell>
          <cell r="C31">
            <v>9150</v>
          </cell>
          <cell r="D31">
            <v>142.601751769</v>
          </cell>
          <cell r="E31">
            <v>1.9725844199299999E-2</v>
          </cell>
          <cell r="F31">
            <v>1</v>
          </cell>
        </row>
        <row r="32">
          <cell r="A32" t="str">
            <v>HG</v>
          </cell>
          <cell r="B32" t="str">
            <v>QHGU6</v>
          </cell>
          <cell r="C32">
            <v>219.95</v>
          </cell>
          <cell r="D32">
            <v>4.4074999999999998</v>
          </cell>
          <cell r="E32">
            <v>-9.9032185460300008E-3</v>
          </cell>
          <cell r="F32">
            <v>-1</v>
          </cell>
        </row>
        <row r="33">
          <cell r="A33" t="str">
            <v>HIC</v>
          </cell>
          <cell r="B33" t="str">
            <v>HSIQ6</v>
          </cell>
          <cell r="C33">
            <v>22120</v>
          </cell>
          <cell r="D33">
            <v>303.22326530599997</v>
          </cell>
          <cell r="E33">
            <v>1.58905116194E-2</v>
          </cell>
          <cell r="F33">
            <v>1</v>
          </cell>
        </row>
        <row r="34">
          <cell r="A34" t="str">
            <v>HO</v>
          </cell>
          <cell r="B34" t="str">
            <v>QHOU6</v>
          </cell>
          <cell r="C34">
            <v>1.2579</v>
          </cell>
          <cell r="D34">
            <v>4.4736301499999999E-2</v>
          </cell>
          <cell r="E34">
            <v>-3.7934990439799997E-2</v>
          </cell>
          <cell r="F34">
            <v>-1</v>
          </cell>
        </row>
        <row r="35">
          <cell r="A35" t="str">
            <v>JY</v>
          </cell>
          <cell r="B35" t="str">
            <v>@JYU6</v>
          </cell>
          <cell r="C35">
            <v>0.97855000000000003</v>
          </cell>
          <cell r="D35">
            <v>1.366E-2</v>
          </cell>
          <cell r="E35">
            <v>-3.4624980905300002E-3</v>
          </cell>
          <cell r="F35">
            <v>-1</v>
          </cell>
        </row>
        <row r="36">
          <cell r="A36" t="str">
            <v>KC</v>
          </cell>
          <cell r="B36" t="str">
            <v>@KCU6</v>
          </cell>
          <cell r="C36">
            <v>143.44999999999999</v>
          </cell>
          <cell r="D36">
            <v>4.1875</v>
          </cell>
          <cell r="E36">
            <v>-1.88098495212E-2</v>
          </cell>
          <cell r="F36">
            <v>-1</v>
          </cell>
        </row>
        <row r="37">
          <cell r="A37" t="str">
            <v>KW</v>
          </cell>
          <cell r="B37" t="str">
            <v>@KWU6</v>
          </cell>
          <cell r="C37">
            <v>409.25</v>
          </cell>
          <cell r="D37">
            <v>11.1625</v>
          </cell>
          <cell r="E37">
            <v>-1.22025625381E-3</v>
          </cell>
          <cell r="F37">
            <v>-1</v>
          </cell>
        </row>
        <row r="38">
          <cell r="A38" t="str">
            <v>LB</v>
          </cell>
          <cell r="B38" t="str">
            <v>@LBU6</v>
          </cell>
          <cell r="C38">
            <v>314.39999999999998</v>
          </cell>
          <cell r="D38">
            <v>6.6349999999999998</v>
          </cell>
          <cell r="E38">
            <v>-1.25628140704E-2</v>
          </cell>
          <cell r="F38">
            <v>-1</v>
          </cell>
        </row>
        <row r="39">
          <cell r="A39" t="str">
            <v>LC</v>
          </cell>
          <cell r="B39" t="str">
            <v>@LEV6</v>
          </cell>
          <cell r="C39">
            <v>114.075</v>
          </cell>
          <cell r="D39">
            <v>2.1922470144999999</v>
          </cell>
          <cell r="E39">
            <v>2.1033788319500001E-2</v>
          </cell>
          <cell r="F39">
            <v>1</v>
          </cell>
        </row>
        <row r="40">
          <cell r="A40" t="str">
            <v>LCO</v>
          </cell>
          <cell r="B40" t="str">
            <v>EBZ6</v>
          </cell>
          <cell r="C40">
            <v>43.19</v>
          </cell>
          <cell r="D40">
            <v>1.4664999999999999</v>
          </cell>
          <cell r="E40">
            <v>-3.0962530850299999E-2</v>
          </cell>
          <cell r="F40">
            <v>-1</v>
          </cell>
        </row>
        <row r="41">
          <cell r="A41" t="str">
            <v>LGO</v>
          </cell>
          <cell r="B41" t="str">
            <v>GASU6</v>
          </cell>
          <cell r="C41">
            <v>364</v>
          </cell>
          <cell r="D41">
            <v>14.139686744500001</v>
          </cell>
          <cell r="E41">
            <v>-3.5122597746899999E-2</v>
          </cell>
          <cell r="F41">
            <v>-1</v>
          </cell>
        </row>
        <row r="42">
          <cell r="A42" t="str">
            <v>LH</v>
          </cell>
          <cell r="B42" t="str">
            <v>@HEV6</v>
          </cell>
          <cell r="C42">
            <v>60.6</v>
          </cell>
          <cell r="D42">
            <v>1.5566087785</v>
          </cell>
          <cell r="E42">
            <v>2.62489415749E-2</v>
          </cell>
          <cell r="F42">
            <v>1</v>
          </cell>
        </row>
        <row r="43">
          <cell r="A43" t="str">
            <v>LRC</v>
          </cell>
          <cell r="B43" t="str">
            <v>LRCU6</v>
          </cell>
          <cell r="C43">
            <v>1818</v>
          </cell>
          <cell r="D43">
            <v>28.4</v>
          </cell>
          <cell r="E43">
            <v>-1.62337662338E-2</v>
          </cell>
          <cell r="F43">
            <v>-1</v>
          </cell>
        </row>
        <row r="44">
          <cell r="A44" t="str">
            <v>LSU</v>
          </cell>
          <cell r="B44" t="str">
            <v>QWV6</v>
          </cell>
          <cell r="C44">
            <v>520.70000000000005</v>
          </cell>
          <cell r="D44">
            <v>11.9</v>
          </cell>
          <cell r="E44">
            <v>-1.4572293716899999E-2</v>
          </cell>
          <cell r="F44">
            <v>-1</v>
          </cell>
        </row>
        <row r="45">
          <cell r="A45" t="str">
            <v>MEM</v>
          </cell>
          <cell r="B45" t="str">
            <v>@MMEU6</v>
          </cell>
          <cell r="C45">
            <v>879.2</v>
          </cell>
          <cell r="D45">
            <v>11.615</v>
          </cell>
          <cell r="E45">
            <v>-2.6091888825899999E-3</v>
          </cell>
          <cell r="F45">
            <v>-1</v>
          </cell>
        </row>
        <row r="46">
          <cell r="A46" t="str">
            <v>MFX</v>
          </cell>
          <cell r="B46" t="str">
            <v>IBQ6</v>
          </cell>
          <cell r="C46">
            <v>8525.6</v>
          </cell>
          <cell r="D46">
            <v>150.278101709</v>
          </cell>
          <cell r="E46">
            <v>-5.2969315132400004E-3</v>
          </cell>
          <cell r="F46">
            <v>-1</v>
          </cell>
        </row>
        <row r="47">
          <cell r="A47" t="str">
            <v>MP</v>
          </cell>
          <cell r="B47" t="str">
            <v>@PXU6</v>
          </cell>
          <cell r="C47">
            <v>5.2810000000000003E-2</v>
          </cell>
          <cell r="D47">
            <v>6.4550000000000002E-4</v>
          </cell>
          <cell r="E47">
            <v>-3.7728730428200001E-3</v>
          </cell>
          <cell r="F47">
            <v>-1</v>
          </cell>
        </row>
        <row r="48">
          <cell r="A48" t="str">
            <v>MW</v>
          </cell>
          <cell r="B48" t="str">
            <v>@MWU6</v>
          </cell>
          <cell r="C48">
            <v>484.75</v>
          </cell>
          <cell r="D48">
            <v>9.5500000000000007</v>
          </cell>
          <cell r="E48">
            <v>-7.1684587813600001E-3</v>
          </cell>
          <cell r="F48">
            <v>-1</v>
          </cell>
        </row>
        <row r="49">
          <cell r="A49" t="str">
            <v>NE</v>
          </cell>
          <cell r="B49" t="str">
            <v>@NEU6</v>
          </cell>
          <cell r="C49">
            <v>0.7177</v>
          </cell>
          <cell r="D49">
            <v>8.3400000000000002E-3</v>
          </cell>
          <cell r="E49">
            <v>-4.1626196753199998E-3</v>
          </cell>
          <cell r="F49">
            <v>-1</v>
          </cell>
        </row>
        <row r="50">
          <cell r="A50" t="str">
            <v>NG</v>
          </cell>
          <cell r="B50" t="str">
            <v>QNGU6</v>
          </cell>
          <cell r="C50">
            <v>2.7709999999999999</v>
          </cell>
          <cell r="D50">
            <v>9.7000000000000003E-2</v>
          </cell>
          <cell r="E50">
            <v>-3.6509040333800001E-2</v>
          </cell>
          <cell r="F50">
            <v>-1</v>
          </cell>
        </row>
        <row r="51">
          <cell r="A51" t="str">
            <v>NIY</v>
          </cell>
          <cell r="B51" t="str">
            <v>@NKDU6</v>
          </cell>
          <cell r="C51">
            <v>16450</v>
          </cell>
          <cell r="D51">
            <v>345.25</v>
          </cell>
          <cell r="E51">
            <v>7.9656862745099994E-3</v>
          </cell>
          <cell r="F51">
            <v>1</v>
          </cell>
        </row>
        <row r="52">
          <cell r="A52" t="str">
            <v>NQ</v>
          </cell>
          <cell r="B52" t="str">
            <v>@NQU6</v>
          </cell>
          <cell r="C52">
            <v>4744.5</v>
          </cell>
          <cell r="D52">
            <v>42.524999999999999</v>
          </cell>
          <cell r="E52">
            <v>3.7552229333099999E-3</v>
          </cell>
          <cell r="F52">
            <v>1</v>
          </cell>
        </row>
        <row r="53">
          <cell r="A53" t="str">
            <v>O</v>
          </cell>
          <cell r="B53" t="str">
            <v>@OZ6</v>
          </cell>
          <cell r="C53">
            <v>197.5</v>
          </cell>
          <cell r="D53">
            <v>5.05</v>
          </cell>
          <cell r="E53">
            <v>-8.7829360100399999E-3</v>
          </cell>
          <cell r="F53">
            <v>-1</v>
          </cell>
        </row>
        <row r="54">
          <cell r="A54" t="str">
            <v>OJ</v>
          </cell>
          <cell r="B54" t="str">
            <v>@OJU6</v>
          </cell>
          <cell r="C54">
            <v>180.85</v>
          </cell>
          <cell r="D54">
            <v>5.88</v>
          </cell>
          <cell r="E54">
            <v>3.5499570569699997E-2</v>
          </cell>
          <cell r="F54">
            <v>1</v>
          </cell>
        </row>
        <row r="55">
          <cell r="A55" t="str">
            <v>PA</v>
          </cell>
          <cell r="B55" t="str">
            <v>QPAU6</v>
          </cell>
          <cell r="C55">
            <v>716.25</v>
          </cell>
          <cell r="D55">
            <v>16.690000000000001</v>
          </cell>
          <cell r="E55">
            <v>9.1581542796799996E-3</v>
          </cell>
          <cell r="F55">
            <v>1</v>
          </cell>
        </row>
        <row r="56">
          <cell r="A56" t="str">
            <v>PL</v>
          </cell>
          <cell r="B56" t="str">
            <v>QPLV6</v>
          </cell>
          <cell r="C56">
            <v>1163.3</v>
          </cell>
          <cell r="D56">
            <v>23.64</v>
          </cell>
          <cell r="E56">
            <v>1.10377194507E-2</v>
          </cell>
          <cell r="F56">
            <v>1</v>
          </cell>
        </row>
        <row r="57">
          <cell r="A57" t="str">
            <v>RB</v>
          </cell>
          <cell r="B57" t="str">
            <v>QRBU6</v>
          </cell>
          <cell r="C57">
            <v>1.3036000000000001</v>
          </cell>
          <cell r="D57">
            <v>4.7432221500000003E-2</v>
          </cell>
          <cell r="E57">
            <v>-1.1975140215200001E-2</v>
          </cell>
          <cell r="F57">
            <v>-1</v>
          </cell>
        </row>
        <row r="58">
          <cell r="A58" t="str">
            <v>RR</v>
          </cell>
          <cell r="B58" t="str">
            <v>@RRU6</v>
          </cell>
          <cell r="C58">
            <v>9.6850000000000005</v>
          </cell>
          <cell r="D58">
            <v>0.23350000000000001</v>
          </cell>
          <cell r="E58">
            <v>-2.56539235412E-2</v>
          </cell>
          <cell r="F58">
            <v>1</v>
          </cell>
        </row>
        <row r="59">
          <cell r="A59" t="str">
            <v>RS</v>
          </cell>
          <cell r="B59" t="str">
            <v>@RSX6</v>
          </cell>
          <cell r="C59">
            <v>453.9</v>
          </cell>
          <cell r="D59">
            <v>10.244999999999999</v>
          </cell>
          <cell r="E59">
            <v>-4.1375872382899997E-2</v>
          </cell>
          <cell r="F59">
            <v>1</v>
          </cell>
        </row>
        <row r="60">
          <cell r="A60" t="str">
            <v>S</v>
          </cell>
          <cell r="B60" t="str">
            <v>@SX6</v>
          </cell>
          <cell r="C60">
            <v>961.5</v>
          </cell>
          <cell r="D60">
            <v>35.912500000000001</v>
          </cell>
          <cell r="E60">
            <v>-4.1375872382899997E-2</v>
          </cell>
          <cell r="F60">
            <v>-1</v>
          </cell>
        </row>
        <row r="61">
          <cell r="A61" t="str">
            <v>SB</v>
          </cell>
          <cell r="B61" t="str">
            <v>@SBV6</v>
          </cell>
          <cell r="C61">
            <v>18.809999999999999</v>
          </cell>
          <cell r="D61">
            <v>0.61150000000000004</v>
          </cell>
          <cell r="E61">
            <v>-1.25984251969E-2</v>
          </cell>
          <cell r="F61">
            <v>-1</v>
          </cell>
        </row>
        <row r="62">
          <cell r="A62" t="str">
            <v>SF</v>
          </cell>
          <cell r="B62" t="str">
            <v>@SFU6</v>
          </cell>
          <cell r="C62">
            <v>1.0362</v>
          </cell>
          <cell r="D62">
            <v>7.7200000000000003E-3</v>
          </cell>
          <cell r="E62">
            <v>8.6931324253800002E-4</v>
          </cell>
          <cell r="F62">
            <v>1</v>
          </cell>
        </row>
        <row r="63">
          <cell r="A63" t="str">
            <v>SI</v>
          </cell>
          <cell r="B63" t="str">
            <v>QSIU6</v>
          </cell>
          <cell r="C63">
            <v>2050</v>
          </cell>
          <cell r="D63">
            <v>54.195</v>
          </cell>
          <cell r="E63">
            <v>7.51953604954E-3</v>
          </cell>
          <cell r="F63">
            <v>1</v>
          </cell>
        </row>
        <row r="64">
          <cell r="A64" t="str">
            <v>SIN</v>
          </cell>
          <cell r="B64" t="str">
            <v>INQ6</v>
          </cell>
          <cell r="C64">
            <v>8688</v>
          </cell>
          <cell r="D64">
            <v>85.184169850999993</v>
          </cell>
          <cell r="E64">
            <v>5.7553956834599999E-5</v>
          </cell>
          <cell r="F64">
            <v>1</v>
          </cell>
        </row>
        <row r="65">
          <cell r="A65" t="str">
            <v>SJB</v>
          </cell>
          <cell r="B65" t="str">
            <v>BBU6</v>
          </cell>
          <cell r="C65">
            <v>152.30000000000001</v>
          </cell>
          <cell r="D65">
            <v>0.38200000000000001</v>
          </cell>
          <cell r="E65">
            <v>-3.1417724833099998E-3</v>
          </cell>
          <cell r="F65">
            <v>-1</v>
          </cell>
        </row>
        <row r="66">
          <cell r="A66" t="str">
            <v>SM</v>
          </cell>
          <cell r="B66" t="str">
            <v>@SMZ6</v>
          </cell>
          <cell r="C66">
            <v>331.6</v>
          </cell>
          <cell r="D66">
            <v>13.51</v>
          </cell>
          <cell r="E66">
            <v>-4.63042853034E-2</v>
          </cell>
          <cell r="F66">
            <v>1</v>
          </cell>
        </row>
        <row r="67">
          <cell r="A67" t="str">
            <v>SMI</v>
          </cell>
          <cell r="B67" t="str">
            <v>SWU6</v>
          </cell>
          <cell r="C67">
            <v>8133</v>
          </cell>
          <cell r="D67">
            <v>87.5</v>
          </cell>
          <cell r="E67">
            <v>1.2001920307200001E-2</v>
          </cell>
          <cell r="F67">
            <v>1</v>
          </cell>
        </row>
        <row r="68">
          <cell r="A68" t="str">
            <v>SSG</v>
          </cell>
          <cell r="B68" t="str">
            <v>SSQ6</v>
          </cell>
          <cell r="C68">
            <v>316.2</v>
          </cell>
          <cell r="D68">
            <v>3.915116459</v>
          </cell>
          <cell r="E68">
            <v>1.2001920307200001E-2</v>
          </cell>
          <cell r="F68">
            <v>1</v>
          </cell>
        </row>
        <row r="69">
          <cell r="A69" t="str">
            <v>STW</v>
          </cell>
          <cell r="B69" t="str">
            <v>TWQ6</v>
          </cell>
          <cell r="C69">
            <v>338.4</v>
          </cell>
          <cell r="D69">
            <v>4.2590742410000004</v>
          </cell>
          <cell r="E69">
            <v>1.6521477921300001E-2</v>
          </cell>
          <cell r="F69">
            <v>1</v>
          </cell>
        </row>
        <row r="70">
          <cell r="A70" t="str">
            <v>SXE</v>
          </cell>
          <cell r="B70" t="str">
            <v>EXU6</v>
          </cell>
          <cell r="C70">
            <v>2967</v>
          </cell>
          <cell r="D70">
            <v>46.15</v>
          </cell>
          <cell r="E70">
            <v>-5.3637277908100004E-3</v>
          </cell>
          <cell r="F70">
            <v>-1</v>
          </cell>
        </row>
        <row r="71">
          <cell r="A71" t="str">
            <v>TF</v>
          </cell>
          <cell r="B71" t="str">
            <v>@TFSU6</v>
          </cell>
          <cell r="C71">
            <v>1217.4000000000001</v>
          </cell>
          <cell r="D71">
            <v>14.475</v>
          </cell>
          <cell r="E71">
            <v>3.2867707477400002E-4</v>
          </cell>
          <cell r="F71">
            <v>1</v>
          </cell>
        </row>
        <row r="72">
          <cell r="A72" t="str">
            <v>TU</v>
          </cell>
          <cell r="B72" t="str">
            <v>@TUU6</v>
          </cell>
          <cell r="C72">
            <v>109.4609375</v>
          </cell>
          <cell r="D72">
            <v>0.10078125</v>
          </cell>
          <cell r="E72">
            <v>-3.5673515981700003E-4</v>
          </cell>
          <cell r="F72">
            <v>-1</v>
          </cell>
        </row>
        <row r="73">
          <cell r="A73" t="str">
            <v>TY</v>
          </cell>
          <cell r="B73" t="str">
            <v>@TYU6</v>
          </cell>
          <cell r="C73">
            <v>132.796875</v>
          </cell>
          <cell r="D73">
            <v>0.61093750000000002</v>
          </cell>
          <cell r="E73">
            <v>-1.87903699354E-3</v>
          </cell>
          <cell r="F73">
            <v>-1</v>
          </cell>
        </row>
        <row r="74">
          <cell r="A74" t="str">
            <v>US</v>
          </cell>
          <cell r="B74" t="str">
            <v>@USU6</v>
          </cell>
          <cell r="C74">
            <v>173.59375</v>
          </cell>
          <cell r="D74">
            <v>1.7390625</v>
          </cell>
          <cell r="E74">
            <v>-4.83697599427E-3</v>
          </cell>
          <cell r="F74">
            <v>-1</v>
          </cell>
        </row>
        <row r="75">
          <cell r="A75" t="str">
            <v>VX</v>
          </cell>
          <cell r="B75" t="str">
            <v>@VXQ6</v>
          </cell>
          <cell r="C75">
            <v>13.625</v>
          </cell>
          <cell r="D75">
            <v>0.76516116749999996</v>
          </cell>
          <cell r="E75">
            <v>-1.44665461121E-2</v>
          </cell>
          <cell r="F75">
            <v>-1</v>
          </cell>
        </row>
        <row r="76">
          <cell r="A76" t="str">
            <v>W</v>
          </cell>
          <cell r="B76" t="str">
            <v>@WU6</v>
          </cell>
          <cell r="C76">
            <v>406</v>
          </cell>
          <cell r="D76">
            <v>13.175000000000001</v>
          </cell>
          <cell r="E76">
            <v>-4.29184549356E-3</v>
          </cell>
          <cell r="F76">
            <v>-1</v>
          </cell>
        </row>
        <row r="77">
          <cell r="A77" t="str">
            <v>YA</v>
          </cell>
          <cell r="B77" t="str">
            <v>APU6</v>
          </cell>
          <cell r="C77">
            <v>5546</v>
          </cell>
          <cell r="D77">
            <v>52.75</v>
          </cell>
          <cell r="E77">
            <v>4.8921906142400003E-3</v>
          </cell>
          <cell r="F77">
            <v>1</v>
          </cell>
        </row>
        <row r="78">
          <cell r="A78" t="str">
            <v>YB</v>
          </cell>
          <cell r="B78" t="str">
            <v>HBSU6</v>
          </cell>
          <cell r="C78">
            <v>98.18</v>
          </cell>
          <cell r="D78">
            <v>2.6499999999999999E-2</v>
          </cell>
          <cell r="E78">
            <v>1.01864113273E-4</v>
          </cell>
          <cell r="F78">
            <v>1</v>
          </cell>
        </row>
        <row r="79">
          <cell r="A79" t="str">
            <v>YM</v>
          </cell>
          <cell r="B79" t="str">
            <v>@YMU6</v>
          </cell>
          <cell r="C79">
            <v>18326</v>
          </cell>
          <cell r="D79">
            <v>139.85</v>
          </cell>
          <cell r="E79">
            <v>-1.9605707439300001E-3</v>
          </cell>
          <cell r="F79">
            <v>-1</v>
          </cell>
        </row>
        <row r="80">
          <cell r="A80" t="str">
            <v>YT2</v>
          </cell>
          <cell r="B80" t="str">
            <v>HTSU6</v>
          </cell>
          <cell r="C80">
            <v>98.63</v>
          </cell>
          <cell r="D80">
            <v>5.7000000000000002E-2</v>
          </cell>
          <cell r="E80">
            <v>4.0572066132500001E-4</v>
          </cell>
          <cell r="F80">
            <v>1</v>
          </cell>
        </row>
        <row r="81">
          <cell r="A81" t="str">
            <v>YT3</v>
          </cell>
          <cell r="B81" t="str">
            <v>HXSU6</v>
          </cell>
          <cell r="C81">
            <v>98.144999999999996</v>
          </cell>
          <cell r="D81">
            <v>7.2249999999999995E-2</v>
          </cell>
          <cell r="E81">
            <v>3.0576364470299999E-4</v>
          </cell>
          <cell r="F81">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opLeftCell="A10" workbookViewId="0">
      <selection activeCell="N71" sqref="N71"/>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42584</v>
      </c>
      <c r="C1" t="s">
        <v>1175</v>
      </c>
      <c r="D1" s="194"/>
      <c r="E1" s="194"/>
      <c r="F1" s="194"/>
    </row>
    <row r="2" spans="2:6" x14ac:dyDescent="0.25">
      <c r="B2" s="194">
        <f>MARGIN!G12</f>
        <v>42583</v>
      </c>
      <c r="C2" t="s">
        <v>1124</v>
      </c>
      <c r="D2" s="194"/>
      <c r="E2" s="194"/>
      <c r="F2" s="194"/>
    </row>
    <row r="3" spans="2:6" x14ac:dyDescent="0.25">
      <c r="B3" t="str">
        <f>[3]futuresATR!$E$2</f>
        <v>PC2016-08-01 00:00:00</v>
      </c>
      <c r="C3" t="s">
        <v>1125</v>
      </c>
    </row>
    <row r="5" spans="2:6" x14ac:dyDescent="0.25">
      <c r="C5" t="s">
        <v>1128</v>
      </c>
    </row>
    <row r="6" spans="2:6" x14ac:dyDescent="0.25">
      <c r="B6" t="s">
        <v>1150</v>
      </c>
      <c r="C6" t="s">
        <v>1155</v>
      </c>
    </row>
    <row r="7" spans="2:6" x14ac:dyDescent="0.25">
      <c r="B7" s="104"/>
      <c r="C7" t="s">
        <v>1209</v>
      </c>
      <c r="D7" s="104"/>
      <c r="E7" s="104"/>
      <c r="F7" s="104"/>
    </row>
    <row r="8" spans="2:6" x14ac:dyDescent="0.25">
      <c r="B8" s="104" t="s">
        <v>1150</v>
      </c>
      <c r="C8" s="267" t="s">
        <v>1172</v>
      </c>
      <c r="E8" s="267" t="s">
        <v>1174</v>
      </c>
      <c r="F8" s="267"/>
    </row>
    <row r="9" spans="2:6" x14ac:dyDescent="0.25">
      <c r="B9" s="104" t="s">
        <v>1150</v>
      </c>
      <c r="C9" s="267" t="s">
        <v>1174</v>
      </c>
      <c r="E9" s="104"/>
      <c r="F9" s="104"/>
    </row>
    <row r="10" spans="2:6" x14ac:dyDescent="0.25">
      <c r="B10" s="104" t="s">
        <v>1150</v>
      </c>
      <c r="C10" s="267" t="s">
        <v>1173</v>
      </c>
      <c r="E10" s="104"/>
      <c r="F10" s="104"/>
    </row>
    <row r="11" spans="2:6" x14ac:dyDescent="0.25">
      <c r="B11" s="104" t="s">
        <v>1150</v>
      </c>
      <c r="C11" s="267" t="s">
        <v>1157</v>
      </c>
      <c r="E11" s="104"/>
      <c r="F11" s="104"/>
    </row>
    <row r="12" spans="2:6" x14ac:dyDescent="0.25">
      <c r="B12" s="104"/>
      <c r="C12" s="267" t="s">
        <v>1217</v>
      </c>
      <c r="E12" s="104"/>
      <c r="F12" s="104"/>
    </row>
    <row r="13" spans="2:6" x14ac:dyDescent="0.25">
      <c r="C13" t="s">
        <v>1168</v>
      </c>
    </row>
    <row r="14" spans="2:6" x14ac:dyDescent="0.25">
      <c r="B14" s="104" t="s">
        <v>1150</v>
      </c>
      <c r="C14" s="267" t="s">
        <v>1156</v>
      </c>
      <c r="E14" s="104"/>
      <c r="F14" s="104"/>
    </row>
    <row r="15" spans="2:6" x14ac:dyDescent="0.25">
      <c r="B15" s="104" t="s">
        <v>1150</v>
      </c>
      <c r="C15" s="267" t="s">
        <v>1214</v>
      </c>
      <c r="E15" s="104"/>
      <c r="F15" s="104"/>
    </row>
    <row r="16" spans="2:6" x14ac:dyDescent="0.25">
      <c r="B16" s="104" t="s">
        <v>1150</v>
      </c>
      <c r="C16" s="267" t="s">
        <v>1171</v>
      </c>
      <c r="E16" s="104"/>
      <c r="F16" s="104"/>
    </row>
    <row r="17" spans="1:23" x14ac:dyDescent="0.25">
      <c r="B17" s="104" t="s">
        <v>1219</v>
      </c>
      <c r="C17" s="267" t="s">
        <v>1215</v>
      </c>
      <c r="E17" s="104"/>
      <c r="F17" s="104"/>
    </row>
    <row r="18" spans="1:23" x14ac:dyDescent="0.25">
      <c r="B18" s="104" t="s">
        <v>1219</v>
      </c>
      <c r="C18" s="267" t="s">
        <v>1216</v>
      </c>
      <c r="E18" s="104"/>
      <c r="F18" s="104"/>
    </row>
    <row r="19" spans="1:23" x14ac:dyDescent="0.25">
      <c r="B19" s="104"/>
      <c r="C19" s="268" t="s">
        <v>1213</v>
      </c>
      <c r="E19" s="104"/>
      <c r="F19" s="104"/>
    </row>
    <row r="20" spans="1:23" x14ac:dyDescent="0.25">
      <c r="B20" s="104" t="s">
        <v>1219</v>
      </c>
      <c r="C20" t="s">
        <v>1212</v>
      </c>
      <c r="D20" s="104"/>
      <c r="E20" s="104"/>
      <c r="F20" s="104"/>
    </row>
    <row r="21" spans="1:23" ht="15.75" thickBot="1" x14ac:dyDescent="0.3">
      <c r="C21" t="s">
        <v>1176</v>
      </c>
    </row>
    <row r="22" spans="1:23" ht="15.75" thickBot="1" x14ac:dyDescent="0.3">
      <c r="C22" s="268" t="s">
        <v>1249</v>
      </c>
      <c r="G22" s="283" t="s">
        <v>1241</v>
      </c>
      <c r="H22" s="284"/>
      <c r="I22" s="284"/>
      <c r="J22" s="284"/>
      <c r="K22" s="284"/>
      <c r="L22" s="284"/>
      <c r="M22" s="284"/>
      <c r="N22" s="284"/>
      <c r="O22" s="284"/>
      <c r="P22" s="284"/>
      <c r="Q22" s="284"/>
      <c r="R22" s="284"/>
      <c r="S22" s="285"/>
    </row>
    <row r="23" spans="1:23" x14ac:dyDescent="0.25">
      <c r="G23" s="296" t="s">
        <v>1244</v>
      </c>
      <c r="H23" s="296"/>
      <c r="I23" s="296"/>
      <c r="J23" s="296"/>
      <c r="K23" s="288" t="s">
        <v>1237</v>
      </c>
      <c r="L23" s="288"/>
      <c r="M23" s="288"/>
      <c r="N23" s="288"/>
      <c r="O23" s="290" t="s">
        <v>1242</v>
      </c>
      <c r="P23" s="290"/>
      <c r="Q23" s="286" t="s">
        <v>1238</v>
      </c>
      <c r="R23" s="286"/>
      <c r="S23" s="286"/>
    </row>
    <row r="24" spans="1:23" x14ac:dyDescent="0.25">
      <c r="G24" s="271" t="s">
        <v>1235</v>
      </c>
      <c r="H24" s="271"/>
      <c r="I24" s="271"/>
      <c r="J24" s="271"/>
      <c r="K24" s="289" t="s">
        <v>1236</v>
      </c>
      <c r="L24" s="289"/>
      <c r="M24" s="289"/>
      <c r="N24" s="289"/>
      <c r="O24" s="291" t="s">
        <v>1243</v>
      </c>
      <c r="P24" s="291"/>
      <c r="Q24" s="287" t="s">
        <v>1239</v>
      </c>
      <c r="R24" s="287"/>
      <c r="S24" s="287"/>
    </row>
    <row r="25" spans="1:23" x14ac:dyDescent="0.25">
      <c r="G25" s="294" t="s">
        <v>1228</v>
      </c>
      <c r="H25" s="294"/>
      <c r="I25" s="294"/>
      <c r="J25" s="294"/>
      <c r="K25" s="294"/>
      <c r="L25" s="294"/>
      <c r="M25" s="292" t="s">
        <v>1229</v>
      </c>
      <c r="N25" s="292"/>
      <c r="O25" s="292"/>
      <c r="P25" s="292"/>
      <c r="Q25" s="281" t="s">
        <v>1240</v>
      </c>
      <c r="R25" s="281"/>
      <c r="S25" s="281"/>
    </row>
    <row r="26" spans="1:23" x14ac:dyDescent="0.25">
      <c r="G26" s="295" t="s">
        <v>1230</v>
      </c>
      <c r="H26" s="295"/>
      <c r="I26" s="295"/>
      <c r="J26" s="295"/>
      <c r="K26" s="295"/>
      <c r="L26" s="295"/>
      <c r="M26" s="293" t="s">
        <v>1231</v>
      </c>
      <c r="N26" s="293"/>
      <c r="O26" s="293"/>
      <c r="P26" s="293"/>
      <c r="Q26" s="282" t="s">
        <v>1234</v>
      </c>
      <c r="R26" s="282"/>
      <c r="S26" s="282"/>
    </row>
    <row r="28" spans="1:23" x14ac:dyDescent="0.25">
      <c r="A28" s="193">
        <f>A30/A29</f>
        <v>0.39154295936093281</v>
      </c>
      <c r="B28" s="193">
        <f>B30/B29</f>
        <v>0.67666335125249022</v>
      </c>
      <c r="C28" s="193">
        <f t="shared" ref="C28:E28" si="0">C30/C29</f>
        <v>0.18101036666842094</v>
      </c>
      <c r="D28" s="193">
        <f t="shared" si="0"/>
        <v>0.23836166716673871</v>
      </c>
      <c r="E28" s="193">
        <f t="shared" si="0"/>
        <v>-0.16250729179404663</v>
      </c>
      <c r="F28" s="193"/>
      <c r="G28" t="s">
        <v>1232</v>
      </c>
      <c r="H28" s="193">
        <f>H30/H29</f>
        <v>-8.5563555983431322E-2</v>
      </c>
      <c r="I28" s="193">
        <f>I30/I29</f>
        <v>0.27887698194839367</v>
      </c>
      <c r="J28" s="193">
        <f t="shared" ref="J28:Q28" si="1">J30/J29</f>
        <v>0.35929224939893856</v>
      </c>
      <c r="K28" s="193">
        <f t="shared" si="1"/>
        <v>8.9202516210023355E-2</v>
      </c>
      <c r="L28" s="193">
        <f t="shared" si="1"/>
        <v>0.38247870713904403</v>
      </c>
      <c r="M28" s="193">
        <f t="shared" si="1"/>
        <v>0.44319103820720468</v>
      </c>
      <c r="N28" s="193">
        <f t="shared" si="1"/>
        <v>0.11120474991546281</v>
      </c>
      <c r="O28" s="193">
        <f t="shared" si="1"/>
        <v>-0.11349740341946962</v>
      </c>
      <c r="P28" s="193">
        <f t="shared" si="1"/>
        <v>0.44036520953813851</v>
      </c>
      <c r="Q28" s="193">
        <f t="shared" si="1"/>
        <v>-2.2354138520059016E-2</v>
      </c>
      <c r="R28" s="193">
        <f t="shared" ref="R28:S28" si="2">R30/R29</f>
        <v>2.2354138520059016E-2</v>
      </c>
      <c r="S28" s="193">
        <f t="shared" si="2"/>
        <v>0.42585467184070275</v>
      </c>
    </row>
    <row r="29" spans="1:23" x14ac:dyDescent="0.25">
      <c r="A29" s="137">
        <f>STDEV(A37:A999)</f>
        <v>11859.143293126455</v>
      </c>
      <c r="B29" s="137">
        <f>STDEV(B37:B999)</f>
        <v>9715.4740114666183</v>
      </c>
      <c r="C29" s="137">
        <f t="shared" ref="C29:E29" si="3">STDEV(C37:C999)</f>
        <v>16741.911431499513</v>
      </c>
      <c r="D29" s="137">
        <f t="shared" si="3"/>
        <v>13245.437044558885</v>
      </c>
      <c r="E29" s="137">
        <f t="shared" si="3"/>
        <v>29684.840790163074</v>
      </c>
      <c r="F29" s="137"/>
      <c r="G29" t="s">
        <v>1205</v>
      </c>
      <c r="H29" s="137">
        <f t="shared" ref="H29:Q29" si="4">STDEV(H37:H999)</f>
        <v>11431.315011295761</v>
      </c>
      <c r="I29" s="137">
        <f t="shared" ref="I29" si="5">STDEV(I37:I999)</f>
        <v>12309.119023184074</v>
      </c>
      <c r="J29" s="137">
        <f>STDEV(J37:J999)</f>
        <v>20540.48868793749</v>
      </c>
      <c r="K29" s="137">
        <f t="shared" si="4"/>
        <v>15294.317789350185</v>
      </c>
      <c r="L29" s="137">
        <f t="shared" si="4"/>
        <v>11267.989576314125</v>
      </c>
      <c r="M29" s="137">
        <f t="shared" si="4"/>
        <v>11359.265215626028</v>
      </c>
      <c r="N29" s="137">
        <f t="shared" si="4"/>
        <v>15220.136170373748</v>
      </c>
      <c r="O29" s="137">
        <f t="shared" si="4"/>
        <v>15163.771895556951</v>
      </c>
      <c r="P29" s="137">
        <f t="shared" si="4"/>
        <v>13590.963470561592</v>
      </c>
      <c r="Q29" s="137">
        <f t="shared" si="4"/>
        <v>37176.777072186029</v>
      </c>
      <c r="R29" s="137">
        <f t="shared" ref="R29:S29" si="6">STDEV(R37:R999)</f>
        <v>37176.777072186029</v>
      </c>
      <c r="S29" s="137">
        <f t="shared" si="6"/>
        <v>13150.042097249663</v>
      </c>
    </row>
    <row r="30" spans="1:23" ht="15.75" thickBot="1" x14ac:dyDescent="0.3">
      <c r="A30" s="186">
        <f>AVERAGE(A37:A999)</f>
        <v>4643.3640604760903</v>
      </c>
      <c r="B30" s="186">
        <f>AVERAGE(B37:B999)</f>
        <v>6574.1052036054762</v>
      </c>
      <c r="C30" s="186">
        <f t="shared" ref="C30:E30" si="7">AVERAGE(C37:C999)</f>
        <v>3030.4595269459551</v>
      </c>
      <c r="D30" s="186">
        <f t="shared" si="7"/>
        <v>3157.204456293136</v>
      </c>
      <c r="E30" s="186">
        <f t="shared" si="7"/>
        <v>-4824.0030841468488</v>
      </c>
      <c r="F30" s="186"/>
      <c r="G30" s="186" t="s">
        <v>1202</v>
      </c>
      <c r="H30" s="186">
        <f t="shared" ref="H30:Q30" si="8">AVERAGE(H37:H999)</f>
        <v>-978.10396193324368</v>
      </c>
      <c r="I30" s="186">
        <f t="shared" ref="I30" si="9">AVERAGE(I37:I999)</f>
        <v>3432.7299636291341</v>
      </c>
      <c r="J30" s="186">
        <f>AVERAGE(J37:J999)</f>
        <v>7380.0383844425132</v>
      </c>
      <c r="K30" s="186">
        <f t="shared" si="8"/>
        <v>1364.2916305257584</v>
      </c>
      <c r="L30" s="186">
        <f t="shared" si="8"/>
        <v>4309.7660852048512</v>
      </c>
      <c r="M30" s="186">
        <f t="shared" si="8"/>
        <v>5034.3245441842864</v>
      </c>
      <c r="N30" s="186">
        <f t="shared" si="8"/>
        <v>1692.5514365057024</v>
      </c>
      <c r="O30" s="186">
        <f t="shared" si="8"/>
        <v>-1721.0487361908429</v>
      </c>
      <c r="P30" s="186">
        <f t="shared" si="8"/>
        <v>5984.9874765390414</v>
      </c>
      <c r="Q30" s="186">
        <f t="shared" si="8"/>
        <v>-831.05482440100059</v>
      </c>
      <c r="R30" s="186">
        <f t="shared" ref="R30:S30" si="10">AVERAGE(R37:R999)</f>
        <v>831.05482440100059</v>
      </c>
      <c r="S30" s="186">
        <f t="shared" si="10"/>
        <v>5600.0068620156817</v>
      </c>
    </row>
    <row r="31" spans="1:23" x14ac:dyDescent="0.25">
      <c r="A31" s="279">
        <f>SUM(A37:A1005)</f>
        <v>106797.37339095007</v>
      </c>
      <c r="B31" s="279">
        <f>SUM(B37:B1005)</f>
        <v>151204.41968292595</v>
      </c>
      <c r="C31" s="279">
        <f>SUM(C37:C1005)</f>
        <v>51517.811958081234</v>
      </c>
      <c r="D31" s="279">
        <f t="shared" ref="D31" si="11">SUM(D37:D1005)</f>
        <v>50515.271300690176</v>
      </c>
      <c r="E31" s="279">
        <f>SUM(E37:E1005)</f>
        <v>-82008.052430496435</v>
      </c>
      <c r="F31" s="256"/>
      <c r="G31" t="s">
        <v>1247</v>
      </c>
      <c r="H31" s="279">
        <f>SUM(H37:H1005)</f>
        <v>-23474.495086397848</v>
      </c>
      <c r="I31" s="279">
        <f t="shared" ref="I31" si="12">SUM(I37:I1005)</f>
        <v>82385.519127099222</v>
      </c>
      <c r="J31" s="279">
        <f>SUM(J37:J1005)</f>
        <v>177120.92122662032</v>
      </c>
      <c r="K31" s="279">
        <f t="shared" ref="K31:Q31" si="13">SUM(K37:K1005)</f>
        <v>32742.999132618199</v>
      </c>
      <c r="L31" s="279">
        <f t="shared" si="13"/>
        <v>103434.38604491643</v>
      </c>
      <c r="M31" s="279">
        <f t="shared" si="13"/>
        <v>120823.78906042287</v>
      </c>
      <c r="N31" s="279">
        <f t="shared" si="13"/>
        <v>40621.234476136859</v>
      </c>
      <c r="O31" s="279">
        <f t="shared" si="13"/>
        <v>-41305.169668580231</v>
      </c>
      <c r="P31" s="279">
        <f t="shared" si="13"/>
        <v>143639.69943693699</v>
      </c>
      <c r="Q31" s="279">
        <f t="shared" si="13"/>
        <v>-19945.315785624014</v>
      </c>
      <c r="R31" s="279">
        <f t="shared" ref="R31:S31" si="14">SUM(R37:R1005)</f>
        <v>19945.315785624014</v>
      </c>
      <c r="S31" s="279">
        <f t="shared" si="14"/>
        <v>134400.16468837636</v>
      </c>
      <c r="W31" s="137"/>
    </row>
    <row r="32" spans="1:23" x14ac:dyDescent="0.25">
      <c r="A32" s="280">
        <f>SUM(A58:A90)</f>
        <v>-18024.877048876358</v>
      </c>
      <c r="B32" s="280">
        <f t="shared" ref="B32:E32" si="15">SUM(B58:B90)</f>
        <v>30624.758815719022</v>
      </c>
      <c r="C32" s="280">
        <f t="shared" si="15"/>
        <v>30624.758815719022</v>
      </c>
      <c r="D32" s="280">
        <f t="shared" si="15"/>
        <v>21943.690810783566</v>
      </c>
      <c r="E32" s="280">
        <f t="shared" si="15"/>
        <v>30624.758815719022</v>
      </c>
      <c r="F32" s="256"/>
      <c r="G32" t="s">
        <v>1248</v>
      </c>
      <c r="H32" s="280">
        <f t="shared" ref="H32:S32" si="16">SUM(H58:H90)</f>
        <v>-3020.9573606422487</v>
      </c>
      <c r="I32" s="280">
        <f t="shared" si="16"/>
        <v>16333.246569679815</v>
      </c>
      <c r="J32" s="280">
        <f t="shared" si="16"/>
        <v>71968.404364849266</v>
      </c>
      <c r="K32" s="280">
        <f t="shared" si="16"/>
        <v>-38222.925481672275</v>
      </c>
      <c r="L32" s="280">
        <f t="shared" si="16"/>
        <v>21943.690810783566</v>
      </c>
      <c r="M32" s="280">
        <f t="shared" si="16"/>
        <v>-18024.877048876358</v>
      </c>
      <c r="N32" s="280">
        <f t="shared" si="16"/>
        <v>-8243.6647210266565</v>
      </c>
      <c r="O32" s="280">
        <f t="shared" si="16"/>
        <v>-10590.746229118431</v>
      </c>
      <c r="P32" s="280">
        <f t="shared" si="16"/>
        <v>49564.800678553955</v>
      </c>
      <c r="Q32" s="280">
        <f t="shared" si="16"/>
        <v>-11060.145663851221</v>
      </c>
      <c r="R32" s="280">
        <f t="shared" si="16"/>
        <v>11060.145663851221</v>
      </c>
      <c r="S32" s="280">
        <f t="shared" si="16"/>
        <v>30624.758815719022</v>
      </c>
      <c r="W32" s="137"/>
    </row>
    <row r="33" spans="1:53" x14ac:dyDescent="0.25">
      <c r="B33" s="256"/>
      <c r="C33" s="256"/>
      <c r="D33" s="256"/>
      <c r="E33" s="256"/>
      <c r="F33" s="256"/>
      <c r="G33" t="s">
        <v>1204</v>
      </c>
      <c r="H33" s="265" t="s">
        <v>1206</v>
      </c>
      <c r="I33" s="265" t="s">
        <v>1207</v>
      </c>
      <c r="J33" s="278" t="s">
        <v>1207</v>
      </c>
      <c r="K33" s="265" t="s">
        <v>1207</v>
      </c>
      <c r="L33" s="265" t="s">
        <v>1207</v>
      </c>
      <c r="M33" s="265" t="s">
        <v>1207</v>
      </c>
      <c r="N33" s="265" t="s">
        <v>1207</v>
      </c>
      <c r="O33" s="265" t="s">
        <v>1207</v>
      </c>
      <c r="P33" s="256" t="s">
        <v>1207</v>
      </c>
      <c r="Q33" s="256" t="s">
        <v>1208</v>
      </c>
      <c r="R33" s="256" t="s">
        <v>1208</v>
      </c>
      <c r="T33" t="s">
        <v>1210</v>
      </c>
      <c r="V33" s="137"/>
      <c r="W33" s="137"/>
      <c r="AK33" s="256" t="s">
        <v>1206</v>
      </c>
      <c r="AL33" s="256" t="s">
        <v>1207</v>
      </c>
      <c r="AM33" s="256" t="s">
        <v>1207</v>
      </c>
      <c r="AN33" s="256" t="s">
        <v>1207</v>
      </c>
      <c r="AO33" s="256" t="s">
        <v>1207</v>
      </c>
      <c r="AP33" s="256" t="s">
        <v>1207</v>
      </c>
      <c r="AQ33" s="256" t="s">
        <v>1207</v>
      </c>
      <c r="AR33" s="256" t="s">
        <v>1207</v>
      </c>
      <c r="AS33" s="256" t="s">
        <v>1207</v>
      </c>
      <c r="AT33" s="256" t="s">
        <v>1208</v>
      </c>
      <c r="AU33" s="256" t="s">
        <v>1208</v>
      </c>
    </row>
    <row r="34" spans="1:53" x14ac:dyDescent="0.25">
      <c r="B34" s="256"/>
      <c r="C34" s="256"/>
      <c r="D34" s="256"/>
      <c r="E34" s="256"/>
      <c r="F34" s="256"/>
      <c r="H34" s="278" t="s">
        <v>1191</v>
      </c>
      <c r="I34" s="269" t="s">
        <v>1192</v>
      </c>
      <c r="J34" s="271" t="s">
        <v>1203</v>
      </c>
      <c r="K34" s="262" t="s">
        <v>1194</v>
      </c>
      <c r="L34" s="245" t="s">
        <v>1193</v>
      </c>
      <c r="M34" s="243" t="s">
        <v>1195</v>
      </c>
      <c r="N34" s="270" t="s">
        <v>1196</v>
      </c>
      <c r="O34" s="260" t="s">
        <v>1197</v>
      </c>
      <c r="P34" s="263" t="s">
        <v>1198</v>
      </c>
      <c r="Q34" s="258" t="s">
        <v>1199</v>
      </c>
      <c r="R34" s="259" t="s">
        <v>1200</v>
      </c>
      <c r="S34" s="273" t="s">
        <v>1222</v>
      </c>
      <c r="T34" s="137">
        <f>SUM('FuturesInfo (3)'!W2:W80)</f>
        <v>189026.72762943956</v>
      </c>
      <c r="U34" t="s">
        <v>1179</v>
      </c>
      <c r="V34" s="137">
        <f>AVERAGE('FuturesInfo (3)'!W2:W80)</f>
        <v>2392.7433877144249</v>
      </c>
      <c r="W34" s="137"/>
      <c r="AK34" s="256" t="s">
        <v>1191</v>
      </c>
      <c r="AL34" s="265" t="s">
        <v>1192</v>
      </c>
      <c r="AM34" s="265" t="s">
        <v>1203</v>
      </c>
      <c r="AN34" s="256" t="s">
        <v>1194</v>
      </c>
      <c r="AO34" s="256" t="s">
        <v>1193</v>
      </c>
      <c r="AP34" s="264" t="s">
        <v>1195</v>
      </c>
      <c r="AQ34" s="264" t="s">
        <v>1196</v>
      </c>
      <c r="AR34" s="264" t="s">
        <v>1197</v>
      </c>
      <c r="AS34" s="256" t="s">
        <v>1198</v>
      </c>
      <c r="AT34" s="256" t="s">
        <v>1199</v>
      </c>
      <c r="AU34" s="256" t="s">
        <v>1200</v>
      </c>
      <c r="AV34" t="s">
        <v>1222</v>
      </c>
    </row>
    <row r="35" spans="1:53" x14ac:dyDescent="0.25">
      <c r="A35" s="276" t="s">
        <v>1225</v>
      </c>
      <c r="B35" s="276" t="s">
        <v>1226</v>
      </c>
      <c r="C35" t="s">
        <v>1177</v>
      </c>
      <c r="D35" t="s">
        <v>1182</v>
      </c>
      <c r="E35" t="s">
        <v>1178</v>
      </c>
      <c r="F35" t="s">
        <v>1233</v>
      </c>
      <c r="G35" t="s">
        <v>1211</v>
      </c>
      <c r="H35" s="186" t="s">
        <v>1245</v>
      </c>
      <c r="I35" s="269" t="s">
        <v>1223</v>
      </c>
      <c r="J35" s="271" t="s">
        <v>1201</v>
      </c>
      <c r="K35" s="262" t="s">
        <v>1185</v>
      </c>
      <c r="L35" s="245" t="s">
        <v>1224</v>
      </c>
      <c r="M35" s="243" t="s">
        <v>1187</v>
      </c>
      <c r="N35" s="270" t="str">
        <f>O23</f>
        <v>AI Counter-trend</v>
      </c>
      <c r="O35" s="260" t="str">
        <f>O24</f>
        <v>AI Trend</v>
      </c>
      <c r="P35" s="263" t="s">
        <v>1246</v>
      </c>
      <c r="Q35" s="258" t="s">
        <v>1164</v>
      </c>
      <c r="R35" s="259" t="s">
        <v>1163</v>
      </c>
      <c r="S35" s="273" t="s">
        <v>1227</v>
      </c>
      <c r="T35" s="253" t="s">
        <v>1166</v>
      </c>
      <c r="U35" s="253" t="s">
        <v>1167</v>
      </c>
      <c r="V35" s="253" t="s">
        <v>1180</v>
      </c>
      <c r="W35" s="253"/>
      <c r="Y35" s="253" t="str">
        <f>[3]futuresATR!$Y$2</f>
        <v>SRUN2016-08-01 00:00:00</v>
      </c>
      <c r="AA35" t="str">
        <f>[3]futuresATR!$K$2</f>
        <v>LastSRUN</v>
      </c>
      <c r="AB35" t="str">
        <f>[3]futuresATR!$N$2</f>
        <v>prevACT</v>
      </c>
      <c r="AD35" t="str">
        <f>[3]futuresATR!$U$2</f>
        <v>group</v>
      </c>
      <c r="AE35" t="str">
        <f>[3]futuresATR!$AC$2</f>
        <v>prevSRUN</v>
      </c>
      <c r="AK35" s="186" t="s">
        <v>1184</v>
      </c>
      <c r="AL35" s="269" t="str">
        <f>I35</f>
        <v>V3-NEUTRAL</v>
      </c>
      <c r="AM35" s="266" t="s">
        <v>1201</v>
      </c>
      <c r="AN35" s="262" t="s">
        <v>1185</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1177</v>
      </c>
      <c r="AZ35" t="s">
        <v>1182</v>
      </c>
      <c r="BA35" t="s">
        <v>1178</v>
      </c>
    </row>
    <row r="36" spans="1:53" hidden="1"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1184</v>
      </c>
      <c r="Z36" s="239" t="s">
        <v>1181</v>
      </c>
      <c r="AA36" s="262" t="s">
        <v>1185</v>
      </c>
      <c r="AB36" s="245" t="s">
        <v>1186</v>
      </c>
      <c r="AC36" s="243" t="s">
        <v>1187</v>
      </c>
      <c r="AD36" s="251" t="s">
        <v>1188</v>
      </c>
      <c r="AE36" s="260" t="s">
        <v>1189</v>
      </c>
      <c r="AF36" s="263" t="s">
        <v>1183</v>
      </c>
      <c r="AG36" s="258" t="s">
        <v>1164</v>
      </c>
      <c r="AH36" s="259" t="s">
        <v>1163</v>
      </c>
    </row>
    <row r="37" spans="1:53" hidden="1"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hidden="1"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1185</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hidden="1"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1185</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hidden="1"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1163</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hidden="1"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1163</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hidden="1"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1163</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hidden="1"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1183</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hidden="1"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1164</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hidden="1"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1164</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hidden="1"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1164</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hidden="1"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1164</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hidden="1"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1164</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hidden="1"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1187</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hidden="1"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1164</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hidden="1"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hidden="1"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hidden="1"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hidden="1"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hidden="1"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hidden="1"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hidden="1"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collapsed="1" x14ac:dyDescent="0.25">
      <c r="A58" s="186">
        <f t="shared" ref="A58" si="18">IF(P57=MAX(P57,S57,M57),P58,IF(S57=MAX(P57,S57,M57),S58,M58))</f>
        <v>-18024.877048876358</v>
      </c>
      <c r="B58" s="186">
        <f t="shared" ref="B58:B59" si="19">IF(S57=MIN(S57,P57,M57),S58,IF(P57=MIN(S57,P57,M57),P58,M58))</f>
        <v>30624.758815719022</v>
      </c>
      <c r="C58" s="273">
        <f>S58</f>
        <v>30624.758815719022</v>
      </c>
      <c r="D58" s="245">
        <f>L58</f>
        <v>21943.690810783566</v>
      </c>
      <c r="E58" s="273">
        <f>B58</f>
        <v>30624.758815719022</v>
      </c>
      <c r="F58" s="193">
        <f t="shared" ref="F58:F62" si="20">(COUNTIF(H58:S58,"&gt;"&amp;0)-1)/10</f>
        <v>0.5</v>
      </c>
      <c r="G58">
        <f>SIGNALS!G12</f>
        <v>20160729</v>
      </c>
      <c r="H58" s="186">
        <f>SIGNALS!AB13</f>
        <v>-3020.9573606422487</v>
      </c>
      <c r="I58" s="253">
        <f>SIGNALS!AC13</f>
        <v>16333.246569679815</v>
      </c>
      <c r="J58" s="277">
        <f>-SIGNALS!AD13</f>
        <v>71968.404364849266</v>
      </c>
      <c r="K58" s="253">
        <f>SIGNALS!AE13</f>
        <v>-38222.925481672275</v>
      </c>
      <c r="L58" s="275">
        <f>SIGNALS!AF13</f>
        <v>21943.690810783566</v>
      </c>
      <c r="M58" s="253">
        <f>SIGNALS!AG13</f>
        <v>-18024.877048876358</v>
      </c>
      <c r="N58" s="186">
        <f>SIGNALS!AH13</f>
        <v>-8243.6647210266565</v>
      </c>
      <c r="O58" s="186">
        <f>SIGNALS!AI13</f>
        <v>-10590.746229118431</v>
      </c>
      <c r="P58" s="275">
        <f>SIGNALS!AJ13</f>
        <v>49564.800678553955</v>
      </c>
      <c r="Q58" s="277">
        <f>SIGNALS!AK13</f>
        <v>-11060.145663851221</v>
      </c>
      <c r="R58" s="277">
        <f>-Q58</f>
        <v>11060.145663851221</v>
      </c>
      <c r="S58" s="275">
        <f>SIGNALS!AL13</f>
        <v>30624.758815719022</v>
      </c>
      <c r="T58" s="186">
        <f>SIGNALS!AM13</f>
        <v>108319.94224843063</v>
      </c>
      <c r="U58" s="254">
        <f>SIGNALS!N13</f>
        <v>0.36708860759493672</v>
      </c>
      <c r="V58" s="140">
        <f>SIGNALS!P10</f>
        <v>1371.138509473805</v>
      </c>
      <c r="W58">
        <f t="shared" ref="W58:W62" si="21">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IF(P58=MAX(P58,S58,M58),P59,IF(S58=MAX(P58,S58,M58),S59,M59))</f>
        <v>0</v>
      </c>
      <c r="B59" s="186">
        <f t="shared" si="19"/>
        <v>0</v>
      </c>
      <c r="C59" s="260">
        <f>O59</f>
        <v>0</v>
      </c>
      <c r="D59" s="245"/>
      <c r="E59" s="245">
        <f>A59</f>
        <v>0</v>
      </c>
      <c r="F59" s="193">
        <f t="shared" si="20"/>
        <v>-0.1</v>
      </c>
      <c r="G59">
        <f>SIGNALS!AP12</f>
        <v>20160801</v>
      </c>
      <c r="H59" s="186">
        <f>SIGNALS!BK13</f>
        <v>0</v>
      </c>
      <c r="I59" s="253">
        <f>SIGNALS!BL13</f>
        <v>0</v>
      </c>
      <c r="J59" s="277">
        <f>-SIGNALS!BM13</f>
        <v>0</v>
      </c>
      <c r="K59" s="253">
        <f>SIGNALS!BN13</f>
        <v>0</v>
      </c>
      <c r="L59" s="275">
        <f>SIGNALS!BO13</f>
        <v>0</v>
      </c>
      <c r="M59" s="253">
        <f>SIGNALS!BP13</f>
        <v>0</v>
      </c>
      <c r="N59" s="186">
        <f>SIGNALS!BQ13</f>
        <v>0</v>
      </c>
      <c r="O59" s="186">
        <f>SIGNALS!BR13</f>
        <v>0</v>
      </c>
      <c r="P59" s="275">
        <f>SIGNALS!BS13</f>
        <v>0</v>
      </c>
      <c r="Q59" s="277">
        <f>SIGNALS!BT13</f>
        <v>0</v>
      </c>
      <c r="R59" s="277">
        <f>-Q59</f>
        <v>0</v>
      </c>
      <c r="S59" s="275">
        <f>SIGNALS!BU13</f>
        <v>0</v>
      </c>
      <c r="T59" s="186">
        <f>SIGNALS!BV13</f>
        <v>0</v>
      </c>
      <c r="U59" s="254">
        <f>SIGNALS!AW13</f>
        <v>0</v>
      </c>
      <c r="V59" s="140">
        <f>SIGNALS!AY10</f>
        <v>0</v>
      </c>
      <c r="W59">
        <f t="shared" si="21"/>
        <v>20160801</v>
      </c>
      <c r="AK59" s="186">
        <f>SUM(H$58:H59)</f>
        <v>-3020.9573606422487</v>
      </c>
      <c r="AL59" s="186">
        <f>SUM(I$58:I59)</f>
        <v>16333.246569679815</v>
      </c>
      <c r="AM59" s="186">
        <f>SUM(J$58:J59)</f>
        <v>71968.404364849266</v>
      </c>
      <c r="AN59" s="186">
        <f>SUM(K$58:K59)</f>
        <v>-38222.925481672275</v>
      </c>
      <c r="AO59" s="186">
        <f>SUM(L$58:L59)</f>
        <v>21943.690810783566</v>
      </c>
      <c r="AP59" s="186">
        <f>SUM(M$58:M59)</f>
        <v>-18024.877048876358</v>
      </c>
      <c r="AQ59" s="186">
        <f>SUM(N$58:N59)</f>
        <v>-8243.6647210266565</v>
      </c>
      <c r="AR59" s="186">
        <f>SUM(O$58:O59)</f>
        <v>-10590.746229118431</v>
      </c>
      <c r="AS59" s="186">
        <f>SUM(P$58:P59)</f>
        <v>49564.800678553955</v>
      </c>
      <c r="AT59" s="186">
        <f>SUM(Q$58:Q59)</f>
        <v>-11060.145663851221</v>
      </c>
      <c r="AU59" s="186">
        <f>SUM(R$58:R59)</f>
        <v>11060.145663851221</v>
      </c>
      <c r="AV59" s="186">
        <f>SUM(S$58:S59)</f>
        <v>30624.758815719022</v>
      </c>
      <c r="AW59" s="186">
        <f>SUM(B$58:B59)</f>
        <v>30624.758815719022</v>
      </c>
      <c r="AX59" s="186">
        <f>SUM(A$58:A59)</f>
        <v>-18024.877048876358</v>
      </c>
      <c r="AY59" s="273">
        <f>SUM(C$58:C59)</f>
        <v>30624.758815719022</v>
      </c>
      <c r="AZ59" s="245">
        <f>SUM(D$58:D59)</f>
        <v>21943.690810783566</v>
      </c>
      <c r="BA59" s="273">
        <f>SUM(E$58:E59)</f>
        <v>30624.758815719022</v>
      </c>
    </row>
    <row r="60" spans="1:53" x14ac:dyDescent="0.25">
      <c r="C60" s="253"/>
      <c r="D60" s="245"/>
      <c r="F60" s="193">
        <f t="shared" si="20"/>
        <v>-0.1</v>
      </c>
      <c r="G60">
        <f>SIGNALS!BY12</f>
        <v>20160802</v>
      </c>
      <c r="H60" s="186">
        <f>SIGNALS!CT13</f>
        <v>0</v>
      </c>
      <c r="I60" s="186">
        <f>SIGNALS!CU13</f>
        <v>0</v>
      </c>
      <c r="J60" s="277">
        <f>-SIGNALS!CV13</f>
        <v>0</v>
      </c>
      <c r="K60" s="186">
        <f>SIGNALS!CW13</f>
        <v>0</v>
      </c>
      <c r="L60" s="186">
        <f>SIGNALS!CX13</f>
        <v>0</v>
      </c>
      <c r="M60" s="186">
        <f>SIGNALS!CY13</f>
        <v>0</v>
      </c>
      <c r="N60" s="186">
        <f>SIGNALS!CZ13</f>
        <v>0</v>
      </c>
      <c r="O60" s="186">
        <f>SIGNALS!DA13</f>
        <v>0</v>
      </c>
      <c r="P60" s="186">
        <f>SIGNALS!DB13</f>
        <v>0</v>
      </c>
      <c r="Q60" s="277">
        <f>SIGNALS!DC13</f>
        <v>0</v>
      </c>
      <c r="R60" s="277">
        <f>-Q60</f>
        <v>0</v>
      </c>
      <c r="S60" s="186">
        <f>SIGNALS!DD13</f>
        <v>0</v>
      </c>
      <c r="T60" s="186">
        <f>SIGNALS!DE13</f>
        <v>0</v>
      </c>
      <c r="U60" s="254">
        <f>SIGNALS!CF13</f>
        <v>0</v>
      </c>
      <c r="V60" s="140">
        <f>SIGNALS!CH10</f>
        <v>0</v>
      </c>
      <c r="W60">
        <f t="shared" si="21"/>
        <v>20160802</v>
      </c>
    </row>
    <row r="61" spans="1:53" x14ac:dyDescent="0.25">
      <c r="C61" s="253"/>
      <c r="D61" s="245"/>
      <c r="F61" s="193">
        <f t="shared" si="20"/>
        <v>-0.1</v>
      </c>
      <c r="J61" s="277"/>
      <c r="Q61" s="277"/>
      <c r="R61" s="277"/>
      <c r="W61">
        <f t="shared" si="21"/>
        <v>0</v>
      </c>
    </row>
    <row r="62" spans="1:53" x14ac:dyDescent="0.25">
      <c r="F62" s="193">
        <f t="shared" si="20"/>
        <v>-0.1</v>
      </c>
      <c r="J62" s="277"/>
      <c r="Q62" s="277"/>
      <c r="R62" s="277"/>
      <c r="W62">
        <f t="shared" si="21"/>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tabSelected="1" zoomScale="85" zoomScaleNormal="85" workbookViewId="0">
      <pane xSplit="4" ySplit="12" topLeftCell="E13" activePane="bottomRight" state="frozen"/>
      <selection pane="topRight" activeCell="BZ1" sqref="BZ1"/>
      <selection pane="bottomLeft" activeCell="A2" sqref="A2"/>
      <selection pane="bottomRight" sqref="A1:AG1048576"/>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1190</v>
      </c>
      <c r="Q1" s="247" t="str">
        <f>J12</f>
        <v>SEA1</v>
      </c>
      <c r="R1" t="s">
        <v>1065</v>
      </c>
      <c r="S1" s="197" t="s">
        <v>1123</v>
      </c>
      <c r="T1" s="197" t="s">
        <v>1131</v>
      </c>
      <c r="V1" s="6"/>
      <c r="W1" s="6"/>
      <c r="X1" s="6"/>
      <c r="Y1" s="6"/>
      <c r="Z1" s="335"/>
      <c r="AB1" s="331" t="s">
        <v>1245</v>
      </c>
      <c r="AC1" s="331" t="s">
        <v>1223</v>
      </c>
      <c r="AD1" s="331" t="s">
        <v>1201</v>
      </c>
      <c r="AE1" s="331" t="s">
        <v>1185</v>
      </c>
      <c r="AF1" s="253" t="s">
        <v>1224</v>
      </c>
      <c r="AG1" s="186" t="s">
        <v>1187</v>
      </c>
      <c r="AH1" s="186" t="s">
        <v>1242</v>
      </c>
      <c r="AI1" s="186" t="s">
        <v>1243</v>
      </c>
      <c r="AJ1" s="186" t="s">
        <v>1246</v>
      </c>
      <c r="AK1" s="186" t="s">
        <v>1164</v>
      </c>
      <c r="AL1" s="186" t="s">
        <v>1227</v>
      </c>
      <c r="AM1" t="s">
        <v>1166</v>
      </c>
      <c r="AO1" s="198" t="s">
        <v>1129</v>
      </c>
      <c r="AP1" s="198" t="s">
        <v>1130</v>
      </c>
      <c r="AQ1" s="198"/>
      <c r="AR1" s="198"/>
      <c r="AS1" s="198"/>
      <c r="AT1" s="198"/>
      <c r="AU1" s="197" t="str">
        <f>AX12</f>
        <v>&gt;equity</v>
      </c>
      <c r="AV1" s="197" t="s">
        <v>1065</v>
      </c>
      <c r="AW1" s="197" t="s">
        <v>1123</v>
      </c>
      <c r="AX1" t="s">
        <v>1060</v>
      </c>
      <c r="AY1" s="197" t="s">
        <v>1190</v>
      </c>
      <c r="AZ1" s="247" t="str">
        <f>AS12</f>
        <v>SEA1</v>
      </c>
      <c r="BA1" t="s">
        <v>1065</v>
      </c>
      <c r="BB1" s="197" t="s">
        <v>1123</v>
      </c>
      <c r="BC1" s="197" t="s">
        <v>1131</v>
      </c>
      <c r="BE1" s="6"/>
      <c r="BF1" s="6"/>
      <c r="BG1" s="6"/>
      <c r="BH1" s="6"/>
      <c r="BI1" s="335"/>
      <c r="BK1" s="331" t="s">
        <v>1245</v>
      </c>
      <c r="BL1" s="331" t="s">
        <v>1223</v>
      </c>
      <c r="BM1" s="331" t="s">
        <v>1201</v>
      </c>
      <c r="BN1" s="331" t="s">
        <v>1185</v>
      </c>
      <c r="BO1" s="253" t="s">
        <v>1224</v>
      </c>
      <c r="BP1" s="186" t="s">
        <v>1187</v>
      </c>
      <c r="BQ1" s="186" t="s">
        <v>1242</v>
      </c>
      <c r="BR1" s="186" t="s">
        <v>1243</v>
      </c>
      <c r="BS1" s="186" t="s">
        <v>1246</v>
      </c>
      <c r="BT1" s="186" t="s">
        <v>1164</v>
      </c>
      <c r="BU1" s="186" t="s">
        <v>1227</v>
      </c>
      <c r="BV1" t="s">
        <v>1166</v>
      </c>
      <c r="BX1" s="198" t="s">
        <v>1129</v>
      </c>
      <c r="BY1" s="198" t="s">
        <v>1130</v>
      </c>
      <c r="BZ1" s="198"/>
      <c r="CA1" s="198"/>
      <c r="CB1" s="198"/>
      <c r="CC1" s="198"/>
      <c r="CD1" s="197" t="str">
        <f>CG12</f>
        <v>&gt;equity</v>
      </c>
      <c r="CE1" s="197" t="s">
        <v>1065</v>
      </c>
      <c r="CF1" s="197" t="s">
        <v>1123</v>
      </c>
      <c r="CG1" t="s">
        <v>1060</v>
      </c>
      <c r="CH1" s="197" t="s">
        <v>1190</v>
      </c>
      <c r="CI1" s="247" t="str">
        <f>CB12</f>
        <v>SEA1</v>
      </c>
      <c r="CJ1" t="s">
        <v>1065</v>
      </c>
      <c r="CK1" s="197" t="s">
        <v>1123</v>
      </c>
      <c r="CL1" s="197" t="s">
        <v>1131</v>
      </c>
      <c r="CN1" s="6"/>
      <c r="CO1" s="6"/>
      <c r="CP1" s="6"/>
      <c r="CQ1" s="6"/>
      <c r="CR1" s="335"/>
      <c r="CT1" s="331" t="s">
        <v>1245</v>
      </c>
      <c r="CU1" s="331" t="s">
        <v>1223</v>
      </c>
      <c r="CV1" s="331" t="s">
        <v>1201</v>
      </c>
      <c r="CW1" s="331" t="s">
        <v>1185</v>
      </c>
      <c r="CX1" s="253" t="s">
        <v>1224</v>
      </c>
      <c r="CY1" s="186" t="s">
        <v>1187</v>
      </c>
      <c r="CZ1" s="186" t="s">
        <v>1242</v>
      </c>
      <c r="DA1" s="186" t="s">
        <v>1243</v>
      </c>
      <c r="DB1" s="186" t="s">
        <v>1246</v>
      </c>
      <c r="DC1" s="186" t="s">
        <v>1164</v>
      </c>
      <c r="DD1" s="186" t="s">
        <v>1227</v>
      </c>
      <c r="DE1" t="s">
        <v>1166</v>
      </c>
    </row>
    <row r="2" spans="1:109" outlineLevel="1" x14ac:dyDescent="0.25">
      <c r="A2" t="s">
        <v>1121</v>
      </c>
      <c r="C2">
        <v>9</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10" si="2">Q2/$C2</f>
        <v>0.77777777777777779</v>
      </c>
      <c r="S2" s="137">
        <f t="shared" ref="S2:S9" si="3">SUMIF($C$14:$C$92,F2,AE$14:AE$92)</f>
        <v>4450.6166783696935</v>
      </c>
      <c r="T2" t="str">
        <f>IF(AND(R2&lt;0.5,S2&lt;0),"inverted","normal")</f>
        <v>normal</v>
      </c>
      <c r="V2" s="6"/>
      <c r="W2" s="336"/>
      <c r="X2" s="6"/>
      <c r="Y2" s="336"/>
      <c r="Z2" s="6"/>
      <c r="AA2" t="s">
        <v>1121</v>
      </c>
      <c r="AB2" s="332">
        <f>SUMIF($C$14:$C$92,$AA2,AB$14:AB$92)</f>
        <v>-4298.3125135986529</v>
      </c>
      <c r="AC2" s="332">
        <f t="shared" ref="AC2:AM2" si="4">SUMIF($C$14:$C$92,$AA2,AC$14:AC$92)</f>
        <v>5237.3784959835384</v>
      </c>
      <c r="AD2" s="332">
        <f>-SUMIF($C$14:$C$92,$AA2,AD$14:AD$92)</f>
        <v>6255.9054627891965</v>
      </c>
      <c r="AE2" s="332">
        <f t="shared" si="4"/>
        <v>4450.6166783696935</v>
      </c>
      <c r="AF2" s="332">
        <f t="shared" si="4"/>
        <v>3181.3920154507614</v>
      </c>
      <c r="AG2" s="332">
        <f t="shared" si="4"/>
        <v>-1101.702633666991</v>
      </c>
      <c r="AH2" s="332">
        <f t="shared" si="4"/>
        <v>-1972.8108136714457</v>
      </c>
      <c r="AI2" s="332">
        <f t="shared" si="4"/>
        <v>-1310.5948383025402</v>
      </c>
      <c r="AJ2" s="332">
        <f t="shared" si="4"/>
        <v>4973.8993000370601</v>
      </c>
      <c r="AK2" s="332">
        <f t="shared" si="4"/>
        <v>-4561.7917095451312</v>
      </c>
      <c r="AL2" s="332">
        <f t="shared" si="4"/>
        <v>4973.8993000370601</v>
      </c>
      <c r="AM2" s="332">
        <f t="shared" si="4"/>
        <v>6931.4922492276037</v>
      </c>
      <c r="AO2" t="s">
        <v>1121</v>
      </c>
      <c r="AP2" s="244" t="str">
        <f>T2</f>
        <v>normal</v>
      </c>
      <c r="AQ2" s="244"/>
      <c r="AR2" s="244"/>
      <c r="AU2" s="137">
        <f>SUMIF($C$14:$C$92,AO2,AX$14:AX$92)</f>
        <v>0</v>
      </c>
      <c r="AV2" s="193">
        <f>AU2/$C2</f>
        <v>0</v>
      </c>
      <c r="AW2" s="137">
        <f>SUMIF($C$14:$C$92,AO2,BQ$14:BQ$92)</f>
        <v>0</v>
      </c>
      <c r="AX2" s="137">
        <f t="shared" ref="AX2:AX9" si="5">SUMIF($C$14:$C$92,AO2,BV$14:BV$92)</f>
        <v>0</v>
      </c>
      <c r="AY2" s="143">
        <f>AX2/$C2</f>
        <v>0</v>
      </c>
      <c r="AZ2" s="137">
        <f t="shared" ref="AZ2:AZ9" si="6">SUMIF($C$14:$C$92,AO2,AY$14:AY$92)</f>
        <v>0</v>
      </c>
      <c r="BA2" s="193">
        <f t="shared" ref="BA2:BA10" si="7">AZ2/$C2</f>
        <v>0</v>
      </c>
      <c r="BB2" s="137">
        <f t="shared" ref="BB2:BB9" si="8">SUMIF($C$14:$C$92,AO2,BN$14:BN$92)</f>
        <v>0</v>
      </c>
      <c r="BC2" t="str">
        <f>IF(AND(BA2&lt;0.5,BB2&lt;0),"inverted","normal")</f>
        <v>normal</v>
      </c>
      <c r="BE2" s="6"/>
      <c r="BF2" s="336"/>
      <c r="BG2" s="6"/>
      <c r="BH2" s="336"/>
      <c r="BI2" s="6"/>
      <c r="BJ2" t="s">
        <v>1121</v>
      </c>
      <c r="BK2" s="332">
        <f>SUMIF($C$14:$C$92,$AA2,BK$14:BK$92)</f>
        <v>0</v>
      </c>
      <c r="BL2" s="332">
        <f t="shared" ref="BL2:BV2" si="9">SUMIF($C$14:$C$92,$AA2,BL$14:BL$92)</f>
        <v>0</v>
      </c>
      <c r="BM2" s="332">
        <f t="shared" si="9"/>
        <v>0</v>
      </c>
      <c r="BN2" s="332">
        <f t="shared" si="9"/>
        <v>0</v>
      </c>
      <c r="BO2" s="332">
        <f t="shared" si="9"/>
        <v>0</v>
      </c>
      <c r="BP2" s="332">
        <f t="shared" si="9"/>
        <v>0</v>
      </c>
      <c r="BQ2" s="332">
        <f t="shared" si="9"/>
        <v>0</v>
      </c>
      <c r="BR2" s="332">
        <f t="shared" si="9"/>
        <v>0</v>
      </c>
      <c r="BS2" s="332">
        <f t="shared" si="9"/>
        <v>0</v>
      </c>
      <c r="BT2" s="332">
        <f t="shared" si="9"/>
        <v>0</v>
      </c>
      <c r="BU2" s="332">
        <f t="shared" si="9"/>
        <v>0</v>
      </c>
      <c r="BV2" s="332">
        <f t="shared" si="9"/>
        <v>0</v>
      </c>
      <c r="BX2" t="s">
        <v>1121</v>
      </c>
      <c r="BY2" s="244" t="str">
        <f>BC2</f>
        <v>normal</v>
      </c>
      <c r="BZ2" s="244"/>
      <c r="CA2" s="244"/>
      <c r="CD2" s="137">
        <f>SUMIF($C$14:$C$92,BX2,CG$14:CG$92)</f>
        <v>9</v>
      </c>
      <c r="CE2" s="193">
        <f>CD2/$C2</f>
        <v>1</v>
      </c>
      <c r="CF2" s="137">
        <f>SUMIF($C$14:$C$92,BX2,CZ$14:CZ$92)</f>
        <v>0</v>
      </c>
      <c r="CG2" s="137">
        <f t="shared" ref="CG2:CG9" si="10">SUMIF($C$14:$C$92,BX2,DE$14:DE$92)</f>
        <v>0</v>
      </c>
      <c r="CH2" s="143">
        <f>CG2/$C2</f>
        <v>0</v>
      </c>
      <c r="CI2" s="137">
        <f t="shared" ref="CI2:CI9" si="11">SUMIF($C$14:$C$92,BX2,CH$14:CH$92)</f>
        <v>9</v>
      </c>
      <c r="CJ2" s="193">
        <f t="shared" ref="CJ2:CJ10" si="12">CI2/$C2</f>
        <v>1</v>
      </c>
      <c r="CK2" s="137">
        <f t="shared" ref="CK2:CK9" si="13">SUMIF($C$14:$C$92,BX2,CW$14:CW$92)</f>
        <v>0</v>
      </c>
      <c r="CL2" t="str">
        <f>IF(AND(CJ2&lt;0.5,CK2&lt;0),"inverted","normal")</f>
        <v>normal</v>
      </c>
      <c r="CN2" s="6"/>
      <c r="CO2" s="336"/>
      <c r="CP2" s="6"/>
      <c r="CQ2" s="336"/>
      <c r="CR2" s="6"/>
      <c r="CS2" t="s">
        <v>1121</v>
      </c>
      <c r="CT2" s="332">
        <f>SUMIF($C$14:$C$92,$AA2,CT$14:CT$92)</f>
        <v>0</v>
      </c>
      <c r="CU2" s="332">
        <f t="shared" ref="CU2:DE2" si="14">SUMIF($C$14:$C$92,$AA2,CU$14:CU$92)</f>
        <v>0</v>
      </c>
      <c r="CV2" s="332">
        <f t="shared" si="14"/>
        <v>0</v>
      </c>
      <c r="CW2" s="332">
        <f t="shared" si="14"/>
        <v>0</v>
      </c>
      <c r="CX2" s="332">
        <f t="shared" si="14"/>
        <v>0</v>
      </c>
      <c r="CY2" s="332">
        <f t="shared" si="14"/>
        <v>0</v>
      </c>
      <c r="CZ2" s="332">
        <f t="shared" si="14"/>
        <v>0</v>
      </c>
      <c r="DA2" s="332">
        <f t="shared" si="14"/>
        <v>0</v>
      </c>
      <c r="DB2" s="332">
        <f t="shared" si="14"/>
        <v>0</v>
      </c>
      <c r="DC2" s="332">
        <f t="shared" si="14"/>
        <v>0</v>
      </c>
      <c r="DD2" s="332">
        <f t="shared" si="14"/>
        <v>0</v>
      </c>
      <c r="DE2" s="332">
        <f t="shared" si="14"/>
        <v>0</v>
      </c>
    </row>
    <row r="3" spans="1:109" outlineLevel="1" x14ac:dyDescent="0.25">
      <c r="A3" s="1" t="s">
        <v>288</v>
      </c>
      <c r="C3">
        <v>7</v>
      </c>
      <c r="F3" s="1" t="s">
        <v>288</v>
      </c>
      <c r="G3" s="244" t="e">
        <f>#REF!</f>
        <v>#REF!</v>
      </c>
      <c r="H3" s="244"/>
      <c r="I3" s="244"/>
      <c r="L3" s="137">
        <f>SUMIF($C$14:$C$92,F3,O$14:O$92)</f>
        <v>2</v>
      </c>
      <c r="M3" s="193">
        <f t="shared" ref="M3:M10" si="15">L3/$C3</f>
        <v>0.2857142857142857</v>
      </c>
      <c r="N3" s="137">
        <f>SUMIF($C$14:$C$92,F3,AH$14:AH$92)</f>
        <v>-7997.525346477657</v>
      </c>
      <c r="O3" s="137">
        <f t="shared" si="0"/>
        <v>16552.100072736099</v>
      </c>
      <c r="P3" s="143">
        <f t="shared" ref="P3:P10" si="16">O3/$C3</f>
        <v>2364.5857246765854</v>
      </c>
      <c r="Q3" s="137">
        <f t="shared" si="1"/>
        <v>5</v>
      </c>
      <c r="R3" s="193">
        <f t="shared" si="2"/>
        <v>0.7142857142857143</v>
      </c>
      <c r="S3" s="137">
        <f t="shared" si="3"/>
        <v>3421.5545291177577</v>
      </c>
      <c r="T3" t="str">
        <f>IF(AND(R3&lt;0.5,S3&lt;0),"inverted","normal")</f>
        <v>normal</v>
      </c>
      <c r="V3" s="6"/>
      <c r="W3" s="336"/>
      <c r="X3" s="6"/>
      <c r="Y3" s="336"/>
      <c r="Z3" s="6"/>
      <c r="AA3" s="1" t="s">
        <v>288</v>
      </c>
      <c r="AB3" s="332">
        <f t="shared" ref="AB3:AM9" si="17">SUMIF($C$14:$C$92,$AA3,AB$14:AB$92)</f>
        <v>7859.4938390366797</v>
      </c>
      <c r="AC3" s="332">
        <f t="shared" si="17"/>
        <v>11438.249840787459</v>
      </c>
      <c r="AD3" s="332">
        <f t="shared" ref="AD3:AD9" si="18">-SUMIF($C$14:$C$92,$AA3,AD$14:AD$92)</f>
        <v>11438.249840787459</v>
      </c>
      <c r="AE3" s="332">
        <f t="shared" si="17"/>
        <v>3421.5545291177577</v>
      </c>
      <c r="AF3" s="332">
        <f t="shared" si="17"/>
        <v>-2648.43851677983</v>
      </c>
      <c r="AG3" s="332">
        <f t="shared" si="17"/>
        <v>-157.20147263302306</v>
      </c>
      <c r="AH3" s="332">
        <f t="shared" si="17"/>
        <v>-7997.525346477657</v>
      </c>
      <c r="AI3" s="332">
        <f t="shared" si="17"/>
        <v>7859.4938390366797</v>
      </c>
      <c r="AJ3" s="332">
        <f t="shared" si="17"/>
        <v>3421.5545291177577</v>
      </c>
      <c r="AK3" s="332">
        <f t="shared" si="17"/>
        <v>-16552.100072736099</v>
      </c>
      <c r="AL3" s="332">
        <f t="shared" si="17"/>
        <v>3421.5545291177577</v>
      </c>
      <c r="AM3" s="332">
        <f t="shared" si="17"/>
        <v>16552.100072736099</v>
      </c>
      <c r="AO3" s="1" t="s">
        <v>288</v>
      </c>
      <c r="AP3" s="244" t="str">
        <f t="shared" ref="AP3:AP9" si="19">T3</f>
        <v>normal</v>
      </c>
      <c r="AQ3" s="244"/>
      <c r="AR3" s="244"/>
      <c r="AU3" s="137">
        <f>SUMIF($C$14:$C$92,AO3,AX$14:AX$92)</f>
        <v>0</v>
      </c>
      <c r="AV3" s="193">
        <f t="shared" ref="AV3:AV10" si="20">AU3/$C3</f>
        <v>0</v>
      </c>
      <c r="AW3" s="137">
        <f>SUMIF($C$14:$C$92,AO3,BQ$14:BQ$92)</f>
        <v>0</v>
      </c>
      <c r="AX3" s="137">
        <f t="shared" si="5"/>
        <v>0</v>
      </c>
      <c r="AY3" s="143">
        <f t="shared" ref="AY3:AY10" si="21">AX3/$C3</f>
        <v>0</v>
      </c>
      <c r="AZ3" s="137">
        <f t="shared" si="6"/>
        <v>0</v>
      </c>
      <c r="BA3" s="193">
        <f t="shared" si="7"/>
        <v>0</v>
      </c>
      <c r="BB3" s="137">
        <f t="shared" si="8"/>
        <v>0</v>
      </c>
      <c r="BC3" t="str">
        <f>IF(AND(BA3&lt;0.5,BB3&lt;0),"inverted","normal")</f>
        <v>normal</v>
      </c>
      <c r="BE3" s="6"/>
      <c r="BF3" s="336"/>
      <c r="BG3" s="6"/>
      <c r="BH3" s="336"/>
      <c r="BI3" s="6"/>
      <c r="BJ3" s="1" t="s">
        <v>288</v>
      </c>
      <c r="BK3" s="332">
        <f t="shared" ref="BK3:BV9" si="22">SUMIF($C$14:$C$92,$AA3,BK$14:BK$92)</f>
        <v>0</v>
      </c>
      <c r="BL3" s="332">
        <f t="shared" si="22"/>
        <v>0</v>
      </c>
      <c r="BM3" s="332">
        <f t="shared" si="22"/>
        <v>0</v>
      </c>
      <c r="BN3" s="332">
        <f t="shared" si="22"/>
        <v>0</v>
      </c>
      <c r="BO3" s="332">
        <f t="shared" si="22"/>
        <v>0</v>
      </c>
      <c r="BP3" s="332">
        <f t="shared" si="22"/>
        <v>0</v>
      </c>
      <c r="BQ3" s="332">
        <f t="shared" si="22"/>
        <v>0</v>
      </c>
      <c r="BR3" s="332">
        <f t="shared" si="22"/>
        <v>0</v>
      </c>
      <c r="BS3" s="332">
        <f t="shared" si="22"/>
        <v>0</v>
      </c>
      <c r="BT3" s="332">
        <f t="shared" si="22"/>
        <v>0</v>
      </c>
      <c r="BU3" s="332">
        <f t="shared" si="22"/>
        <v>0</v>
      </c>
      <c r="BV3" s="332">
        <f t="shared" si="22"/>
        <v>0</v>
      </c>
      <c r="BX3" s="1" t="s">
        <v>288</v>
      </c>
      <c r="BY3" s="244" t="str">
        <f t="shared" ref="BY3:BY9" si="23">BC3</f>
        <v>normal</v>
      </c>
      <c r="BZ3" s="244"/>
      <c r="CA3" s="244"/>
      <c r="CD3" s="137">
        <f>SUMIF($C$14:$C$92,BX3,CG$14:CG$92)</f>
        <v>7</v>
      </c>
      <c r="CE3" s="193">
        <f t="shared" ref="CE3:CE10" si="24">CD3/$C3</f>
        <v>1</v>
      </c>
      <c r="CF3" s="137">
        <f>SUMIF($C$14:$C$92,BX3,CZ$14:CZ$92)</f>
        <v>0</v>
      </c>
      <c r="CG3" s="137">
        <f t="shared" si="10"/>
        <v>0</v>
      </c>
      <c r="CH3" s="143">
        <f t="shared" ref="CH3:CH10" si="25">CG3/$C3</f>
        <v>0</v>
      </c>
      <c r="CI3" s="137">
        <f t="shared" si="11"/>
        <v>7</v>
      </c>
      <c r="CJ3" s="193">
        <f t="shared" si="12"/>
        <v>1</v>
      </c>
      <c r="CK3" s="137">
        <f t="shared" si="13"/>
        <v>0</v>
      </c>
      <c r="CL3" t="str">
        <f>IF(AND(CJ3&lt;0.5,CK3&lt;0),"inverted","normal")</f>
        <v>normal</v>
      </c>
      <c r="CN3" s="6"/>
      <c r="CO3" s="336"/>
      <c r="CP3" s="6"/>
      <c r="CQ3" s="336"/>
      <c r="CR3" s="6"/>
      <c r="CS3" s="1" t="s">
        <v>288</v>
      </c>
      <c r="CT3" s="332">
        <f t="shared" ref="CT3:DE9" si="26">SUMIF($C$14:$C$92,$AA3,CT$14:CT$92)</f>
        <v>0</v>
      </c>
      <c r="CU3" s="332">
        <f t="shared" si="26"/>
        <v>0</v>
      </c>
      <c r="CV3" s="332">
        <f t="shared" si="26"/>
        <v>0</v>
      </c>
      <c r="CW3" s="332">
        <f t="shared" si="26"/>
        <v>0</v>
      </c>
      <c r="CX3" s="332">
        <f t="shared" si="26"/>
        <v>0</v>
      </c>
      <c r="CY3" s="332">
        <f t="shared" si="26"/>
        <v>0</v>
      </c>
      <c r="CZ3" s="332">
        <f t="shared" si="26"/>
        <v>0</v>
      </c>
      <c r="DA3" s="332">
        <f t="shared" si="26"/>
        <v>0</v>
      </c>
      <c r="DB3" s="332">
        <f t="shared" si="26"/>
        <v>0</v>
      </c>
      <c r="DC3" s="332">
        <f t="shared" si="26"/>
        <v>0</v>
      </c>
      <c r="DD3" s="332">
        <f t="shared" si="26"/>
        <v>0</v>
      </c>
      <c r="DE3" s="332">
        <f t="shared" si="26"/>
        <v>0</v>
      </c>
    </row>
    <row r="4" spans="1:109" outlineLevel="1" x14ac:dyDescent="0.25">
      <c r="A4" s="1" t="s">
        <v>297</v>
      </c>
      <c r="C4">
        <v>10</v>
      </c>
      <c r="F4" s="1" t="s">
        <v>297</v>
      </c>
      <c r="G4" s="244" t="e">
        <f>#REF!</f>
        <v>#REF!</v>
      </c>
      <c r="H4" s="244"/>
      <c r="I4" s="244"/>
      <c r="L4" s="137">
        <f t="shared" ref="L4:L9" si="27">SUMIF($C$14:$C$92,F4,O$14:O$92)</f>
        <v>5</v>
      </c>
      <c r="M4" s="193">
        <f t="shared" si="15"/>
        <v>0.5</v>
      </c>
      <c r="N4" s="137">
        <f t="shared" ref="N4:N9" si="28">SUMIF($C$14:$C$92,F4,AH$14:AH$92)</f>
        <v>-120.85256788582558</v>
      </c>
      <c r="O4" s="137">
        <f t="shared" si="0"/>
        <v>15053.972755331835</v>
      </c>
      <c r="P4" s="143">
        <f t="shared" si="16"/>
        <v>1505.3972755331836</v>
      </c>
      <c r="Q4" s="137">
        <f t="shared" si="1"/>
        <v>4</v>
      </c>
      <c r="R4" s="193">
        <f t="shared" si="2"/>
        <v>0.4</v>
      </c>
      <c r="S4" s="137">
        <f t="shared" si="3"/>
        <v>-2205.552165626289</v>
      </c>
      <c r="T4" t="str">
        <f t="shared" ref="T4:T9" si="29">IF(AND(R4&lt;0.5,S4&lt;0),"inverted","normal")</f>
        <v>inverted</v>
      </c>
      <c r="V4" s="6"/>
      <c r="W4" s="336"/>
      <c r="X4" s="6"/>
      <c r="Y4" s="336"/>
      <c r="Z4" s="6"/>
      <c r="AA4" s="1" t="s">
        <v>297</v>
      </c>
      <c r="AB4" s="332">
        <f t="shared" si="17"/>
        <v>-11231.817960459242</v>
      </c>
      <c r="AC4" s="332">
        <f t="shared" si="17"/>
        <v>-817.84827603996962</v>
      </c>
      <c r="AD4" s="332">
        <f t="shared" si="18"/>
        <v>14356.977047177692</v>
      </c>
      <c r="AE4" s="332">
        <f t="shared" si="17"/>
        <v>-2205.552165626289</v>
      </c>
      <c r="AF4" s="332">
        <f t="shared" si="17"/>
        <v>7835.7276913458445</v>
      </c>
      <c r="AG4" s="332">
        <f t="shared" si="17"/>
        <v>-5012.6928983597027</v>
      </c>
      <c r="AH4" s="332">
        <f t="shared" si="17"/>
        <v>-120.85256788582558</v>
      </c>
      <c r="AI4" s="332">
        <f t="shared" si="17"/>
        <v>-12769.517208842675</v>
      </c>
      <c r="AJ4" s="332">
        <f t="shared" si="17"/>
        <v>14157.221098428996</v>
      </c>
      <c r="AK4" s="332">
        <f t="shared" si="17"/>
        <v>-15053.972755331835</v>
      </c>
      <c r="AL4" s="332">
        <f t="shared" si="17"/>
        <v>7138.7319831917011</v>
      </c>
      <c r="AM4" s="332">
        <f t="shared" si="17"/>
        <v>15053.972755331835</v>
      </c>
      <c r="AO4" s="1" t="s">
        <v>297</v>
      </c>
      <c r="AP4" s="244" t="str">
        <f t="shared" si="19"/>
        <v>inverted</v>
      </c>
      <c r="AQ4" s="244"/>
      <c r="AR4" s="244"/>
      <c r="AU4" s="137">
        <f t="shared" ref="AU4:AU9" si="30">SUMIF($C$14:$C$92,AO4,AX$14:AX$92)</f>
        <v>0</v>
      </c>
      <c r="AV4" s="193">
        <f t="shared" si="20"/>
        <v>0</v>
      </c>
      <c r="AW4" s="137">
        <f t="shared" ref="AW4:AW9" si="31">SUMIF($C$14:$C$92,AO4,BQ$14:BQ$92)</f>
        <v>0</v>
      </c>
      <c r="AX4" s="137">
        <f t="shared" si="5"/>
        <v>0</v>
      </c>
      <c r="AY4" s="143">
        <f t="shared" si="21"/>
        <v>0</v>
      </c>
      <c r="AZ4" s="137">
        <f t="shared" si="6"/>
        <v>0</v>
      </c>
      <c r="BA4" s="193">
        <f t="shared" si="7"/>
        <v>0</v>
      </c>
      <c r="BB4" s="137">
        <f t="shared" si="8"/>
        <v>0</v>
      </c>
      <c r="BC4" t="str">
        <f t="shared" ref="BC4:BC9" si="32">IF(AND(BA4&lt;0.5,BB4&lt;0),"inverted","normal")</f>
        <v>normal</v>
      </c>
      <c r="BE4" s="6"/>
      <c r="BF4" s="336"/>
      <c r="BG4" s="6"/>
      <c r="BH4" s="336"/>
      <c r="BI4" s="6"/>
      <c r="BJ4" s="1" t="s">
        <v>297</v>
      </c>
      <c r="BK4" s="332">
        <f t="shared" si="22"/>
        <v>0</v>
      </c>
      <c r="BL4" s="332">
        <f t="shared" si="22"/>
        <v>0</v>
      </c>
      <c r="BM4" s="332">
        <f t="shared" si="22"/>
        <v>0</v>
      </c>
      <c r="BN4" s="332">
        <f t="shared" si="22"/>
        <v>0</v>
      </c>
      <c r="BO4" s="332">
        <f t="shared" si="22"/>
        <v>0</v>
      </c>
      <c r="BP4" s="332">
        <f t="shared" si="22"/>
        <v>0</v>
      </c>
      <c r="BQ4" s="332">
        <f t="shared" si="22"/>
        <v>0</v>
      </c>
      <c r="BR4" s="332">
        <f t="shared" si="22"/>
        <v>0</v>
      </c>
      <c r="BS4" s="332">
        <f t="shared" si="22"/>
        <v>0</v>
      </c>
      <c r="BT4" s="332">
        <f t="shared" si="22"/>
        <v>0</v>
      </c>
      <c r="BU4" s="332">
        <f t="shared" si="22"/>
        <v>0</v>
      </c>
      <c r="BV4" s="332">
        <f t="shared" si="22"/>
        <v>0</v>
      </c>
      <c r="BX4" s="1" t="s">
        <v>297</v>
      </c>
      <c r="BY4" s="244" t="str">
        <f t="shared" si="23"/>
        <v>normal</v>
      </c>
      <c r="BZ4" s="244"/>
      <c r="CA4" s="244"/>
      <c r="CD4" s="137">
        <f t="shared" ref="CD4:CD9" si="33">SUMIF($C$14:$C$92,BX4,CG$14:CG$92)</f>
        <v>10</v>
      </c>
      <c r="CE4" s="193">
        <f t="shared" si="24"/>
        <v>1</v>
      </c>
      <c r="CF4" s="137">
        <f t="shared" ref="CF4:CF9" si="34">SUMIF($C$14:$C$92,BX4,CZ$14:CZ$92)</f>
        <v>0</v>
      </c>
      <c r="CG4" s="137">
        <f t="shared" si="10"/>
        <v>0</v>
      </c>
      <c r="CH4" s="143">
        <f t="shared" si="25"/>
        <v>0</v>
      </c>
      <c r="CI4" s="137">
        <f t="shared" si="11"/>
        <v>10</v>
      </c>
      <c r="CJ4" s="193">
        <f t="shared" si="12"/>
        <v>1</v>
      </c>
      <c r="CK4" s="137">
        <f t="shared" si="13"/>
        <v>0</v>
      </c>
      <c r="CL4" t="str">
        <f t="shared" ref="CL4:CL9" si="35">IF(AND(CJ4&lt;0.5,CK4&lt;0),"inverted","normal")</f>
        <v>normal</v>
      </c>
      <c r="CN4" s="6"/>
      <c r="CO4" s="336"/>
      <c r="CP4" s="6"/>
      <c r="CQ4" s="336"/>
      <c r="CR4" s="6"/>
      <c r="CS4" s="1" t="s">
        <v>297</v>
      </c>
      <c r="CT4" s="332">
        <f t="shared" si="26"/>
        <v>0</v>
      </c>
      <c r="CU4" s="332">
        <f t="shared" si="26"/>
        <v>0</v>
      </c>
      <c r="CV4" s="332">
        <f t="shared" si="26"/>
        <v>0</v>
      </c>
      <c r="CW4" s="332">
        <f t="shared" si="26"/>
        <v>0</v>
      </c>
      <c r="CX4" s="332">
        <f t="shared" si="26"/>
        <v>0</v>
      </c>
      <c r="CY4" s="332">
        <f t="shared" si="26"/>
        <v>0</v>
      </c>
      <c r="CZ4" s="332">
        <f t="shared" si="26"/>
        <v>0</v>
      </c>
      <c r="DA4" s="332">
        <f t="shared" si="26"/>
        <v>0</v>
      </c>
      <c r="DB4" s="332">
        <f t="shared" si="26"/>
        <v>0</v>
      </c>
      <c r="DC4" s="332">
        <f t="shared" si="26"/>
        <v>0</v>
      </c>
      <c r="DD4" s="332">
        <f t="shared" si="26"/>
        <v>0</v>
      </c>
      <c r="DE4" s="332">
        <f t="shared" si="26"/>
        <v>0</v>
      </c>
    </row>
    <row r="5" spans="1:109" outlineLevel="1" x14ac:dyDescent="0.25">
      <c r="A5" s="1" t="s">
        <v>294</v>
      </c>
      <c r="C5">
        <v>21</v>
      </c>
      <c r="F5" s="1" t="s">
        <v>294</v>
      </c>
      <c r="G5" s="244" t="e">
        <f>#REF!</f>
        <v>#REF!</v>
      </c>
      <c r="H5" s="244"/>
      <c r="I5" s="244"/>
      <c r="L5" s="137">
        <f t="shared" si="27"/>
        <v>9</v>
      </c>
      <c r="M5" s="193">
        <f t="shared" si="15"/>
        <v>0.42857142857142855</v>
      </c>
      <c r="N5" s="137">
        <f t="shared" si="28"/>
        <v>-11870.990477480944</v>
      </c>
      <c r="O5" s="137">
        <f t="shared" si="0"/>
        <v>26241.507243962842</v>
      </c>
      <c r="P5" s="143">
        <f t="shared" si="16"/>
        <v>1249.5955830458497</v>
      </c>
      <c r="Q5" s="137">
        <f t="shared" si="1"/>
        <v>7</v>
      </c>
      <c r="R5" s="193">
        <f t="shared" si="2"/>
        <v>0.33333333333333331</v>
      </c>
      <c r="S5" s="137">
        <f t="shared" si="3"/>
        <v>-14216.735537069633</v>
      </c>
      <c r="T5" t="str">
        <f t="shared" si="29"/>
        <v>inverted</v>
      </c>
      <c r="V5" s="6"/>
      <c r="W5" s="336"/>
      <c r="X5" s="6"/>
      <c r="Y5" s="336"/>
      <c r="Z5" s="6"/>
      <c r="AA5" s="1" t="s">
        <v>294</v>
      </c>
      <c r="AB5" s="332">
        <f t="shared" si="17"/>
        <v>3244.2682002730999</v>
      </c>
      <c r="AC5" s="332">
        <f t="shared" si="17"/>
        <v>5276.2553543865815</v>
      </c>
      <c r="AD5" s="332">
        <f t="shared" si="18"/>
        <v>16059.843696935182</v>
      </c>
      <c r="AE5" s="332">
        <f t="shared" si="17"/>
        <v>-14216.735537069633</v>
      </c>
      <c r="AF5" s="332">
        <f t="shared" si="17"/>
        <v>309.28719245397997</v>
      </c>
      <c r="AG5" s="332">
        <f t="shared" si="17"/>
        <v>-378.92713022126691</v>
      </c>
      <c r="AH5" s="332">
        <f t="shared" si="17"/>
        <v>-11870.990477480944</v>
      </c>
      <c r="AI5" s="332">
        <f t="shared" si="17"/>
        <v>6276.0983595862699</v>
      </c>
      <c r="AJ5" s="332">
        <f t="shared" si="17"/>
        <v>232.36931521090128</v>
      </c>
      <c r="AK5" s="332">
        <f t="shared" si="17"/>
        <v>9379.2671583741485</v>
      </c>
      <c r="AL5" s="332">
        <f t="shared" si="17"/>
        <v>232.36931521090128</v>
      </c>
      <c r="AM5" s="332">
        <f t="shared" si="17"/>
        <v>26241.507243962842</v>
      </c>
      <c r="AO5" s="1" t="s">
        <v>294</v>
      </c>
      <c r="AP5" s="244" t="str">
        <f t="shared" si="19"/>
        <v>inverted</v>
      </c>
      <c r="AQ5" s="244"/>
      <c r="AR5" s="244"/>
      <c r="AU5" s="137">
        <f t="shared" si="30"/>
        <v>0</v>
      </c>
      <c r="AV5" s="193">
        <f t="shared" si="20"/>
        <v>0</v>
      </c>
      <c r="AW5" s="137">
        <f t="shared" si="31"/>
        <v>0</v>
      </c>
      <c r="AX5" s="137">
        <f t="shared" si="5"/>
        <v>0</v>
      </c>
      <c r="AY5" s="143">
        <f t="shared" si="21"/>
        <v>0</v>
      </c>
      <c r="AZ5" s="137">
        <f t="shared" si="6"/>
        <v>0</v>
      </c>
      <c r="BA5" s="193">
        <f t="shared" si="7"/>
        <v>0</v>
      </c>
      <c r="BB5" s="137">
        <f t="shared" si="8"/>
        <v>0</v>
      </c>
      <c r="BC5" t="str">
        <f t="shared" si="32"/>
        <v>normal</v>
      </c>
      <c r="BE5" s="6"/>
      <c r="BF5" s="336"/>
      <c r="BG5" s="6"/>
      <c r="BH5" s="336"/>
      <c r="BI5" s="6"/>
      <c r="BJ5" s="1" t="s">
        <v>294</v>
      </c>
      <c r="BK5" s="332">
        <f t="shared" si="22"/>
        <v>0</v>
      </c>
      <c r="BL5" s="332">
        <f t="shared" si="22"/>
        <v>0</v>
      </c>
      <c r="BM5" s="332">
        <f t="shared" si="22"/>
        <v>0</v>
      </c>
      <c r="BN5" s="332">
        <f t="shared" si="22"/>
        <v>0</v>
      </c>
      <c r="BO5" s="332">
        <f t="shared" si="22"/>
        <v>0</v>
      </c>
      <c r="BP5" s="332">
        <f t="shared" si="22"/>
        <v>0</v>
      </c>
      <c r="BQ5" s="332">
        <f t="shared" si="22"/>
        <v>0</v>
      </c>
      <c r="BR5" s="332">
        <f t="shared" si="22"/>
        <v>0</v>
      </c>
      <c r="BS5" s="332">
        <f t="shared" si="22"/>
        <v>0</v>
      </c>
      <c r="BT5" s="332">
        <f t="shared" si="22"/>
        <v>0</v>
      </c>
      <c r="BU5" s="332">
        <f t="shared" si="22"/>
        <v>0</v>
      </c>
      <c r="BV5" s="332">
        <f t="shared" si="22"/>
        <v>0</v>
      </c>
      <c r="BX5" s="1" t="s">
        <v>294</v>
      </c>
      <c r="BY5" s="244" t="str">
        <f t="shared" si="23"/>
        <v>normal</v>
      </c>
      <c r="BZ5" s="244"/>
      <c r="CA5" s="244"/>
      <c r="CD5" s="137">
        <f t="shared" si="33"/>
        <v>21</v>
      </c>
      <c r="CE5" s="193">
        <f t="shared" si="24"/>
        <v>1</v>
      </c>
      <c r="CF5" s="137">
        <f t="shared" si="34"/>
        <v>0</v>
      </c>
      <c r="CG5" s="137">
        <f t="shared" si="10"/>
        <v>0</v>
      </c>
      <c r="CH5" s="143">
        <f t="shared" si="25"/>
        <v>0</v>
      </c>
      <c r="CI5" s="137">
        <f t="shared" si="11"/>
        <v>21</v>
      </c>
      <c r="CJ5" s="193">
        <f t="shared" si="12"/>
        <v>1</v>
      </c>
      <c r="CK5" s="137">
        <f t="shared" si="13"/>
        <v>0</v>
      </c>
      <c r="CL5" t="str">
        <f t="shared" si="35"/>
        <v>normal</v>
      </c>
      <c r="CN5" s="6"/>
      <c r="CO5" s="336"/>
      <c r="CP5" s="6"/>
      <c r="CQ5" s="336"/>
      <c r="CR5" s="6"/>
      <c r="CS5" s="1" t="s">
        <v>294</v>
      </c>
      <c r="CT5" s="332">
        <f t="shared" si="26"/>
        <v>0</v>
      </c>
      <c r="CU5" s="332">
        <f t="shared" si="26"/>
        <v>0</v>
      </c>
      <c r="CV5" s="332">
        <f t="shared" si="26"/>
        <v>0</v>
      </c>
      <c r="CW5" s="332">
        <f t="shared" si="26"/>
        <v>0</v>
      </c>
      <c r="CX5" s="332">
        <f t="shared" si="26"/>
        <v>0</v>
      </c>
      <c r="CY5" s="332">
        <f t="shared" si="26"/>
        <v>0</v>
      </c>
      <c r="CZ5" s="332">
        <f t="shared" si="26"/>
        <v>0</v>
      </c>
      <c r="DA5" s="332">
        <f t="shared" si="26"/>
        <v>0</v>
      </c>
      <c r="DB5" s="332">
        <f t="shared" si="26"/>
        <v>0</v>
      </c>
      <c r="DC5" s="332">
        <f t="shared" si="26"/>
        <v>0</v>
      </c>
      <c r="DD5" s="332">
        <f t="shared" si="26"/>
        <v>0</v>
      </c>
      <c r="DE5" s="332">
        <f t="shared" si="26"/>
        <v>0</v>
      </c>
    </row>
    <row r="6" spans="1:109" outlineLevel="1" x14ac:dyDescent="0.25">
      <c r="A6" s="1" t="s">
        <v>313</v>
      </c>
      <c r="C6">
        <v>3</v>
      </c>
      <c r="F6" s="1" t="s">
        <v>313</v>
      </c>
      <c r="G6" s="244" t="e">
        <f>#REF!</f>
        <v>#REF!</v>
      </c>
      <c r="H6" s="244"/>
      <c r="I6" s="244"/>
      <c r="L6" s="137">
        <f t="shared" si="27"/>
        <v>3</v>
      </c>
      <c r="M6" s="193">
        <f t="shared" si="15"/>
        <v>1</v>
      </c>
      <c r="N6" s="137">
        <f t="shared" si="28"/>
        <v>10069.003875579428</v>
      </c>
      <c r="O6" s="137">
        <f t="shared" si="0"/>
        <v>10069.003875579428</v>
      </c>
      <c r="P6" s="143">
        <f t="shared" si="16"/>
        <v>3356.334625193143</v>
      </c>
      <c r="Q6" s="137">
        <f t="shared" si="1"/>
        <v>0</v>
      </c>
      <c r="R6" s="193">
        <f t="shared" si="2"/>
        <v>0</v>
      </c>
      <c r="S6" s="137">
        <f t="shared" si="3"/>
        <v>-10069.003875579428</v>
      </c>
      <c r="T6" t="str">
        <f t="shared" si="29"/>
        <v>inverted</v>
      </c>
      <c r="V6" s="6"/>
      <c r="W6" s="336"/>
      <c r="X6" s="6"/>
      <c r="Y6" s="336"/>
      <c r="Z6" s="6"/>
      <c r="AA6" s="1" t="s">
        <v>313</v>
      </c>
      <c r="AB6" s="332">
        <f t="shared" si="17"/>
        <v>4310.3733094667186</v>
      </c>
      <c r="AC6" s="332">
        <f t="shared" si="17"/>
        <v>4310.3733094667186</v>
      </c>
      <c r="AD6" s="332">
        <f t="shared" si="18"/>
        <v>10069.003875579428</v>
      </c>
      <c r="AE6" s="332">
        <f t="shared" si="17"/>
        <v>-10069.003875579428</v>
      </c>
      <c r="AF6" s="332">
        <f t="shared" si="17"/>
        <v>10069.003875579428</v>
      </c>
      <c r="AG6" s="332">
        <f t="shared" si="17"/>
        <v>-4978.8091253748207</v>
      </c>
      <c r="AH6" s="332">
        <f t="shared" si="17"/>
        <v>10069.003875579428</v>
      </c>
      <c r="AI6" s="332">
        <f t="shared" si="17"/>
        <v>-4978.8091253748207</v>
      </c>
      <c r="AJ6" s="332">
        <f t="shared" si="17"/>
        <v>10069.003875579428</v>
      </c>
      <c r="AK6" s="332">
        <f t="shared" si="17"/>
        <v>10069.003875579428</v>
      </c>
      <c r="AL6" s="332">
        <f t="shared" si="17"/>
        <v>10069.003875579428</v>
      </c>
      <c r="AM6" s="332">
        <f t="shared" si="17"/>
        <v>10069.003875579428</v>
      </c>
      <c r="AO6" s="1" t="s">
        <v>313</v>
      </c>
      <c r="AP6" s="244" t="str">
        <f t="shared" si="19"/>
        <v>inverted</v>
      </c>
      <c r="AQ6" s="244"/>
      <c r="AR6" s="244"/>
      <c r="AU6" s="137">
        <f t="shared" si="30"/>
        <v>0</v>
      </c>
      <c r="AV6" s="193">
        <f t="shared" si="20"/>
        <v>0</v>
      </c>
      <c r="AW6" s="137">
        <f t="shared" si="31"/>
        <v>0</v>
      </c>
      <c r="AX6" s="137">
        <f t="shared" si="5"/>
        <v>0</v>
      </c>
      <c r="AY6" s="143">
        <f t="shared" si="21"/>
        <v>0</v>
      </c>
      <c r="AZ6" s="137">
        <f t="shared" si="6"/>
        <v>0</v>
      </c>
      <c r="BA6" s="193">
        <f t="shared" si="7"/>
        <v>0</v>
      </c>
      <c r="BB6" s="137">
        <f t="shared" si="8"/>
        <v>0</v>
      </c>
      <c r="BC6" t="str">
        <f t="shared" si="32"/>
        <v>normal</v>
      </c>
      <c r="BE6" s="6"/>
      <c r="BF6" s="336"/>
      <c r="BG6" s="6"/>
      <c r="BH6" s="336"/>
      <c r="BI6" s="6"/>
      <c r="BJ6" s="1" t="s">
        <v>313</v>
      </c>
      <c r="BK6" s="332">
        <f t="shared" si="22"/>
        <v>0</v>
      </c>
      <c r="BL6" s="332">
        <f t="shared" si="22"/>
        <v>0</v>
      </c>
      <c r="BM6" s="332">
        <f t="shared" si="22"/>
        <v>0</v>
      </c>
      <c r="BN6" s="332">
        <f t="shared" si="22"/>
        <v>0</v>
      </c>
      <c r="BO6" s="332">
        <f t="shared" si="22"/>
        <v>0</v>
      </c>
      <c r="BP6" s="332">
        <f t="shared" si="22"/>
        <v>0</v>
      </c>
      <c r="BQ6" s="332">
        <f t="shared" si="22"/>
        <v>0</v>
      </c>
      <c r="BR6" s="332">
        <f t="shared" si="22"/>
        <v>0</v>
      </c>
      <c r="BS6" s="332">
        <f t="shared" si="22"/>
        <v>0</v>
      </c>
      <c r="BT6" s="332">
        <f t="shared" si="22"/>
        <v>0</v>
      </c>
      <c r="BU6" s="332">
        <f t="shared" si="22"/>
        <v>0</v>
      </c>
      <c r="BV6" s="332">
        <f t="shared" si="22"/>
        <v>0</v>
      </c>
      <c r="BX6" s="1" t="s">
        <v>313</v>
      </c>
      <c r="BY6" s="244" t="str">
        <f t="shared" si="23"/>
        <v>normal</v>
      </c>
      <c r="BZ6" s="244"/>
      <c r="CA6" s="244"/>
      <c r="CD6" s="137">
        <f t="shared" si="33"/>
        <v>3</v>
      </c>
      <c r="CE6" s="193">
        <f t="shared" si="24"/>
        <v>1</v>
      </c>
      <c r="CF6" s="137">
        <f t="shared" si="34"/>
        <v>0</v>
      </c>
      <c r="CG6" s="137">
        <f t="shared" si="10"/>
        <v>0</v>
      </c>
      <c r="CH6" s="143">
        <f t="shared" si="25"/>
        <v>0</v>
      </c>
      <c r="CI6" s="137">
        <f t="shared" si="11"/>
        <v>3</v>
      </c>
      <c r="CJ6" s="193">
        <f t="shared" si="12"/>
        <v>1</v>
      </c>
      <c r="CK6" s="137">
        <f t="shared" si="13"/>
        <v>0</v>
      </c>
      <c r="CL6" t="str">
        <f t="shared" si="35"/>
        <v>normal</v>
      </c>
      <c r="CN6" s="6"/>
      <c r="CO6" s="336"/>
      <c r="CP6" s="6"/>
      <c r="CQ6" s="336"/>
      <c r="CR6" s="6"/>
      <c r="CS6" s="1" t="s">
        <v>313</v>
      </c>
      <c r="CT6" s="332">
        <f t="shared" si="26"/>
        <v>0</v>
      </c>
      <c r="CU6" s="332">
        <f t="shared" si="26"/>
        <v>0</v>
      </c>
      <c r="CV6" s="332">
        <f t="shared" si="26"/>
        <v>0</v>
      </c>
      <c r="CW6" s="332">
        <f t="shared" si="26"/>
        <v>0</v>
      </c>
      <c r="CX6" s="332">
        <f t="shared" si="26"/>
        <v>0</v>
      </c>
      <c r="CY6" s="332">
        <f t="shared" si="26"/>
        <v>0</v>
      </c>
      <c r="CZ6" s="332">
        <f t="shared" si="26"/>
        <v>0</v>
      </c>
      <c r="DA6" s="332">
        <f t="shared" si="26"/>
        <v>0</v>
      </c>
      <c r="DB6" s="332">
        <f t="shared" si="26"/>
        <v>0</v>
      </c>
      <c r="DC6" s="332">
        <f t="shared" si="26"/>
        <v>0</v>
      </c>
      <c r="DD6" s="332">
        <f t="shared" si="26"/>
        <v>0</v>
      </c>
      <c r="DE6" s="332">
        <f t="shared" si="26"/>
        <v>0</v>
      </c>
    </row>
    <row r="7" spans="1:109" outlineLevel="1" x14ac:dyDescent="0.25">
      <c r="A7" s="1" t="s">
        <v>347</v>
      </c>
      <c r="C7">
        <v>5</v>
      </c>
      <c r="F7" s="1" t="s">
        <v>347</v>
      </c>
      <c r="G7" s="244" t="e">
        <f>#REF!</f>
        <v>#REF!</v>
      </c>
      <c r="H7" s="244"/>
      <c r="I7" s="244"/>
      <c r="L7" s="137">
        <f t="shared" si="27"/>
        <v>2</v>
      </c>
      <c r="M7" s="193">
        <f t="shared" si="15"/>
        <v>0.4</v>
      </c>
      <c r="N7" s="137">
        <f t="shared" si="28"/>
        <v>-130.18340610019197</v>
      </c>
      <c r="O7" s="137">
        <f t="shared" si="0"/>
        <v>4876.4321326993522</v>
      </c>
      <c r="P7" s="143">
        <f t="shared" si="16"/>
        <v>975.28642653987049</v>
      </c>
      <c r="Q7" s="137">
        <f t="shared" si="1"/>
        <v>3</v>
      </c>
      <c r="R7" s="193">
        <f t="shared" si="2"/>
        <v>0.6</v>
      </c>
      <c r="S7" s="137">
        <f t="shared" si="3"/>
        <v>-315.41487582882917</v>
      </c>
      <c r="T7" t="str">
        <f t="shared" si="29"/>
        <v>normal</v>
      </c>
      <c r="V7" s="6"/>
      <c r="W7" s="336"/>
      <c r="X7" s="6"/>
      <c r="Y7" s="336"/>
      <c r="Z7" s="6"/>
      <c r="AA7" s="1" t="s">
        <v>347</v>
      </c>
      <c r="AB7" s="332">
        <f t="shared" si="17"/>
        <v>4876.4321326993522</v>
      </c>
      <c r="AC7" s="332">
        <f t="shared" si="17"/>
        <v>-315.41487582882917</v>
      </c>
      <c r="AD7" s="332">
        <f t="shared" si="18"/>
        <v>-2698.2192135000537</v>
      </c>
      <c r="AE7" s="332">
        <f t="shared" si="17"/>
        <v>-315.41487582882917</v>
      </c>
      <c r="AF7" s="332">
        <f t="shared" si="17"/>
        <v>-2698.2192135000537</v>
      </c>
      <c r="AG7" s="332">
        <f t="shared" si="17"/>
        <v>-4876.4321326993522</v>
      </c>
      <c r="AH7" s="332">
        <f t="shared" si="17"/>
        <v>-130.18340610019197</v>
      </c>
      <c r="AI7" s="332">
        <f t="shared" si="17"/>
        <v>4876.4321326993522</v>
      </c>
      <c r="AJ7" s="332">
        <f t="shared" si="17"/>
        <v>-4876.4321326993522</v>
      </c>
      <c r="AK7" s="332">
        <f t="shared" si="17"/>
        <v>-2252.6209315710325</v>
      </c>
      <c r="AL7" s="332">
        <f t="shared" si="17"/>
        <v>-2698.2192135000537</v>
      </c>
      <c r="AM7" s="332">
        <f t="shared" si="17"/>
        <v>4876.4321326993522</v>
      </c>
      <c r="AO7" s="1" t="s">
        <v>347</v>
      </c>
      <c r="AP7" s="244" t="str">
        <f t="shared" si="19"/>
        <v>normal</v>
      </c>
      <c r="AQ7" s="244"/>
      <c r="AR7" s="244"/>
      <c r="AU7" s="137">
        <f t="shared" si="30"/>
        <v>0</v>
      </c>
      <c r="AV7" s="193">
        <f t="shared" si="20"/>
        <v>0</v>
      </c>
      <c r="AW7" s="137">
        <f t="shared" si="31"/>
        <v>0</v>
      </c>
      <c r="AX7" s="137">
        <f t="shared" si="5"/>
        <v>0</v>
      </c>
      <c r="AY7" s="143">
        <f t="shared" si="21"/>
        <v>0</v>
      </c>
      <c r="AZ7" s="137">
        <f t="shared" si="6"/>
        <v>0</v>
      </c>
      <c r="BA7" s="193">
        <f t="shared" si="7"/>
        <v>0</v>
      </c>
      <c r="BB7" s="137">
        <f t="shared" si="8"/>
        <v>0</v>
      </c>
      <c r="BC7" t="str">
        <f t="shared" si="32"/>
        <v>normal</v>
      </c>
      <c r="BE7" s="6"/>
      <c r="BF7" s="336"/>
      <c r="BG7" s="6"/>
      <c r="BH7" s="336"/>
      <c r="BI7" s="6"/>
      <c r="BJ7" s="1" t="s">
        <v>347</v>
      </c>
      <c r="BK7" s="332">
        <f t="shared" si="22"/>
        <v>0</v>
      </c>
      <c r="BL7" s="332">
        <f t="shared" si="22"/>
        <v>0</v>
      </c>
      <c r="BM7" s="332">
        <f t="shared" si="22"/>
        <v>0</v>
      </c>
      <c r="BN7" s="332">
        <f t="shared" si="22"/>
        <v>0</v>
      </c>
      <c r="BO7" s="332">
        <f t="shared" si="22"/>
        <v>0</v>
      </c>
      <c r="BP7" s="332">
        <f t="shared" si="22"/>
        <v>0</v>
      </c>
      <c r="BQ7" s="332">
        <f t="shared" si="22"/>
        <v>0</v>
      </c>
      <c r="BR7" s="332">
        <f t="shared" si="22"/>
        <v>0</v>
      </c>
      <c r="BS7" s="332">
        <f t="shared" si="22"/>
        <v>0</v>
      </c>
      <c r="BT7" s="332">
        <f t="shared" si="22"/>
        <v>0</v>
      </c>
      <c r="BU7" s="332">
        <f t="shared" si="22"/>
        <v>0</v>
      </c>
      <c r="BV7" s="332">
        <f t="shared" si="22"/>
        <v>0</v>
      </c>
      <c r="BX7" s="1" t="s">
        <v>347</v>
      </c>
      <c r="BY7" s="244" t="str">
        <f t="shared" si="23"/>
        <v>normal</v>
      </c>
      <c r="BZ7" s="244"/>
      <c r="CA7" s="244"/>
      <c r="CD7" s="137">
        <f t="shared" si="33"/>
        <v>5</v>
      </c>
      <c r="CE7" s="193">
        <f t="shared" si="24"/>
        <v>1</v>
      </c>
      <c r="CF7" s="137">
        <f t="shared" si="34"/>
        <v>0</v>
      </c>
      <c r="CG7" s="137">
        <f t="shared" si="10"/>
        <v>0</v>
      </c>
      <c r="CH7" s="143">
        <f t="shared" si="25"/>
        <v>0</v>
      </c>
      <c r="CI7" s="137">
        <f t="shared" si="11"/>
        <v>5</v>
      </c>
      <c r="CJ7" s="193">
        <f t="shared" si="12"/>
        <v>1</v>
      </c>
      <c r="CK7" s="137">
        <f t="shared" si="13"/>
        <v>0</v>
      </c>
      <c r="CL7" t="str">
        <f t="shared" si="35"/>
        <v>normal</v>
      </c>
      <c r="CN7" s="6"/>
      <c r="CO7" s="336"/>
      <c r="CP7" s="6"/>
      <c r="CQ7" s="336"/>
      <c r="CR7" s="6"/>
      <c r="CS7" s="1" t="s">
        <v>347</v>
      </c>
      <c r="CT7" s="332">
        <f t="shared" si="26"/>
        <v>0</v>
      </c>
      <c r="CU7" s="332">
        <f t="shared" si="26"/>
        <v>0</v>
      </c>
      <c r="CV7" s="332">
        <f t="shared" si="26"/>
        <v>0</v>
      </c>
      <c r="CW7" s="332">
        <f t="shared" si="26"/>
        <v>0</v>
      </c>
      <c r="CX7" s="332">
        <f t="shared" si="26"/>
        <v>0</v>
      </c>
      <c r="CY7" s="332">
        <f t="shared" si="26"/>
        <v>0</v>
      </c>
      <c r="CZ7" s="332">
        <f t="shared" si="26"/>
        <v>0</v>
      </c>
      <c r="DA7" s="332">
        <f t="shared" si="26"/>
        <v>0</v>
      </c>
      <c r="DB7" s="332">
        <f t="shared" si="26"/>
        <v>0</v>
      </c>
      <c r="DC7" s="332">
        <f t="shared" si="26"/>
        <v>0</v>
      </c>
      <c r="DD7" s="332">
        <f t="shared" si="26"/>
        <v>0</v>
      </c>
      <c r="DE7" s="332">
        <f t="shared" si="26"/>
        <v>0</v>
      </c>
    </row>
    <row r="8" spans="1:109" outlineLevel="1" x14ac:dyDescent="0.25">
      <c r="A8" s="1" t="s">
        <v>1122</v>
      </c>
      <c r="C8">
        <v>16</v>
      </c>
      <c r="F8" s="1" t="s">
        <v>1122</v>
      </c>
      <c r="G8" s="244" t="e">
        <f>#REF!</f>
        <v>#REF!</v>
      </c>
      <c r="H8" s="244"/>
      <c r="I8" s="244"/>
      <c r="L8" s="137">
        <f t="shared" si="27"/>
        <v>8</v>
      </c>
      <c r="M8" s="193">
        <f t="shared" si="15"/>
        <v>0.5</v>
      </c>
      <c r="N8" s="137">
        <f t="shared" si="28"/>
        <v>-4041.2481632461086</v>
      </c>
      <c r="O8" s="137">
        <f t="shared" si="0"/>
        <v>13435.248604081915</v>
      </c>
      <c r="P8" s="143">
        <f t="shared" si="16"/>
        <v>839.70303775511968</v>
      </c>
      <c r="Q8" s="137">
        <f t="shared" si="1"/>
        <v>5</v>
      </c>
      <c r="R8" s="193">
        <f t="shared" si="2"/>
        <v>0.3125</v>
      </c>
      <c r="S8" s="137">
        <f t="shared" si="3"/>
        <v>-8755.8035154487352</v>
      </c>
      <c r="T8" t="str">
        <f t="shared" si="29"/>
        <v>inverted</v>
      </c>
      <c r="V8" s="6"/>
      <c r="W8" s="336"/>
      <c r="X8" s="6"/>
      <c r="Y8" s="336"/>
      <c r="Z8" s="6"/>
      <c r="AA8" s="1" t="s">
        <v>1122</v>
      </c>
      <c r="AB8" s="332">
        <f t="shared" si="17"/>
        <v>-4041.2481632461086</v>
      </c>
      <c r="AC8" s="332">
        <f t="shared" si="17"/>
        <v>-4041.2481632461086</v>
      </c>
      <c r="AD8" s="332">
        <f t="shared" si="18"/>
        <v>4957.9764657520027</v>
      </c>
      <c r="AE8" s="332">
        <f t="shared" si="17"/>
        <v>-8755.8035154487352</v>
      </c>
      <c r="AF8" s="332">
        <f t="shared" si="17"/>
        <v>-4041.2481632461086</v>
      </c>
      <c r="AG8" s="332">
        <f t="shared" si="17"/>
        <v>-918.89315694948607</v>
      </c>
      <c r="AH8" s="332">
        <f t="shared" si="17"/>
        <v>-4041.2481632461086</v>
      </c>
      <c r="AI8" s="332">
        <f t="shared" si="17"/>
        <v>-6803.7031831066006</v>
      </c>
      <c r="AJ8" s="332">
        <f t="shared" si="17"/>
        <v>9033.8335489319379</v>
      </c>
      <c r="AK8" s="332">
        <f t="shared" si="17"/>
        <v>8755.8035154487352</v>
      </c>
      <c r="AL8" s="332">
        <f t="shared" si="17"/>
        <v>-4041.2481632461086</v>
      </c>
      <c r="AM8" s="332">
        <f t="shared" si="17"/>
        <v>13435.248604081915</v>
      </c>
      <c r="AO8" s="1" t="s">
        <v>1122</v>
      </c>
      <c r="AP8" s="244" t="str">
        <f t="shared" si="19"/>
        <v>inverted</v>
      </c>
      <c r="AQ8" s="244"/>
      <c r="AR8" s="244"/>
      <c r="AU8" s="137">
        <f t="shared" si="30"/>
        <v>0</v>
      </c>
      <c r="AV8" s="193">
        <f t="shared" si="20"/>
        <v>0</v>
      </c>
      <c r="AW8" s="137">
        <f t="shared" si="31"/>
        <v>0</v>
      </c>
      <c r="AX8" s="137">
        <f t="shared" si="5"/>
        <v>0</v>
      </c>
      <c r="AY8" s="143">
        <f t="shared" si="21"/>
        <v>0</v>
      </c>
      <c r="AZ8" s="137">
        <f t="shared" si="6"/>
        <v>0</v>
      </c>
      <c r="BA8" s="193">
        <f t="shared" si="7"/>
        <v>0</v>
      </c>
      <c r="BB8" s="137">
        <f t="shared" si="8"/>
        <v>0</v>
      </c>
      <c r="BC8" t="str">
        <f t="shared" si="32"/>
        <v>normal</v>
      </c>
      <c r="BE8" s="6"/>
      <c r="BF8" s="336"/>
      <c r="BG8" s="6"/>
      <c r="BH8" s="336"/>
      <c r="BI8" s="6"/>
      <c r="BJ8" s="1" t="s">
        <v>1122</v>
      </c>
      <c r="BK8" s="332">
        <f t="shared" si="22"/>
        <v>0</v>
      </c>
      <c r="BL8" s="332">
        <f t="shared" si="22"/>
        <v>0</v>
      </c>
      <c r="BM8" s="332">
        <f t="shared" si="22"/>
        <v>0</v>
      </c>
      <c r="BN8" s="332">
        <f t="shared" si="22"/>
        <v>0</v>
      </c>
      <c r="BO8" s="332">
        <f t="shared" si="22"/>
        <v>0</v>
      </c>
      <c r="BP8" s="332">
        <f t="shared" si="22"/>
        <v>0</v>
      </c>
      <c r="BQ8" s="332">
        <f t="shared" si="22"/>
        <v>0</v>
      </c>
      <c r="BR8" s="332">
        <f t="shared" si="22"/>
        <v>0</v>
      </c>
      <c r="BS8" s="332">
        <f t="shared" si="22"/>
        <v>0</v>
      </c>
      <c r="BT8" s="332">
        <f t="shared" si="22"/>
        <v>0</v>
      </c>
      <c r="BU8" s="332">
        <f t="shared" si="22"/>
        <v>0</v>
      </c>
      <c r="BV8" s="332">
        <f t="shared" si="22"/>
        <v>0</v>
      </c>
      <c r="BX8" s="1" t="s">
        <v>1122</v>
      </c>
      <c r="BY8" s="244" t="str">
        <f t="shared" si="23"/>
        <v>normal</v>
      </c>
      <c r="BZ8" s="244"/>
      <c r="CA8" s="244"/>
      <c r="CD8" s="137">
        <f t="shared" si="33"/>
        <v>16</v>
      </c>
      <c r="CE8" s="193">
        <f t="shared" si="24"/>
        <v>1</v>
      </c>
      <c r="CF8" s="137">
        <f t="shared" si="34"/>
        <v>0</v>
      </c>
      <c r="CG8" s="137">
        <f t="shared" si="10"/>
        <v>0</v>
      </c>
      <c r="CH8" s="143">
        <f t="shared" si="25"/>
        <v>0</v>
      </c>
      <c r="CI8" s="137">
        <f t="shared" si="11"/>
        <v>16</v>
      </c>
      <c r="CJ8" s="193">
        <f t="shared" si="12"/>
        <v>1</v>
      </c>
      <c r="CK8" s="137">
        <f t="shared" si="13"/>
        <v>0</v>
      </c>
      <c r="CL8" t="str">
        <f t="shared" si="35"/>
        <v>normal</v>
      </c>
      <c r="CN8" s="6"/>
      <c r="CO8" s="336"/>
      <c r="CP8" s="6"/>
      <c r="CQ8" s="336"/>
      <c r="CR8" s="6"/>
      <c r="CS8" s="1" t="s">
        <v>1122</v>
      </c>
      <c r="CT8" s="332">
        <f t="shared" si="26"/>
        <v>0</v>
      </c>
      <c r="CU8" s="332">
        <f t="shared" si="26"/>
        <v>0</v>
      </c>
      <c r="CV8" s="332">
        <f t="shared" si="26"/>
        <v>0</v>
      </c>
      <c r="CW8" s="332">
        <f t="shared" si="26"/>
        <v>0</v>
      </c>
      <c r="CX8" s="332">
        <f t="shared" si="26"/>
        <v>0</v>
      </c>
      <c r="CY8" s="332">
        <f t="shared" si="26"/>
        <v>0</v>
      </c>
      <c r="CZ8" s="332">
        <f t="shared" si="26"/>
        <v>0</v>
      </c>
      <c r="DA8" s="332">
        <f t="shared" si="26"/>
        <v>0</v>
      </c>
      <c r="DB8" s="332">
        <f t="shared" si="26"/>
        <v>0</v>
      </c>
      <c r="DC8" s="332">
        <f t="shared" si="26"/>
        <v>0</v>
      </c>
      <c r="DD8" s="332">
        <f t="shared" si="26"/>
        <v>0</v>
      </c>
      <c r="DE8" s="332">
        <f t="shared" si="26"/>
        <v>0</v>
      </c>
    </row>
    <row r="9" spans="1:109" outlineLevel="1" x14ac:dyDescent="0.25">
      <c r="A9" s="17" t="s">
        <v>304</v>
      </c>
      <c r="C9" s="197">
        <v>8</v>
      </c>
      <c r="D9" s="197"/>
      <c r="F9" s="17" t="s">
        <v>304</v>
      </c>
      <c r="G9" s="244" t="e">
        <f>#REF!</f>
        <v>#REF!</v>
      </c>
      <c r="H9" s="244"/>
      <c r="I9" s="244"/>
      <c r="J9" s="197"/>
      <c r="K9" s="197"/>
      <c r="L9" s="199">
        <f t="shared" si="27"/>
        <v>5</v>
      </c>
      <c r="M9" s="200">
        <f t="shared" si="15"/>
        <v>0.625</v>
      </c>
      <c r="N9" s="199">
        <f t="shared" si="28"/>
        <v>7820.9421782560867</v>
      </c>
      <c r="O9" s="199">
        <f t="shared" si="0"/>
        <v>15160.185314811526</v>
      </c>
      <c r="P9" s="143">
        <f t="shared" si="16"/>
        <v>1895.0231643514408</v>
      </c>
      <c r="Q9" s="199">
        <f t="shared" si="1"/>
        <v>2</v>
      </c>
      <c r="R9" s="200">
        <f t="shared" si="2"/>
        <v>0.25</v>
      </c>
      <c r="S9" s="199">
        <f t="shared" si="3"/>
        <v>-10532.586719606803</v>
      </c>
      <c r="T9" t="str">
        <f t="shared" si="29"/>
        <v>inverted</v>
      </c>
      <c r="V9" s="6"/>
      <c r="W9" s="336"/>
      <c r="X9" s="6"/>
      <c r="Y9" s="336"/>
      <c r="Z9" s="6"/>
      <c r="AA9" s="17" t="s">
        <v>304</v>
      </c>
      <c r="AB9" s="333">
        <f t="shared" si="17"/>
        <v>-3740.1462048140929</v>
      </c>
      <c r="AC9" s="333">
        <f t="shared" si="17"/>
        <v>-4754.4991158295852</v>
      </c>
      <c r="AD9" s="333">
        <f t="shared" si="18"/>
        <v>11528.667189328338</v>
      </c>
      <c r="AE9" s="333">
        <f t="shared" si="17"/>
        <v>-10532.586719606803</v>
      </c>
      <c r="AF9" s="333">
        <f t="shared" si="17"/>
        <v>9936.1859294795468</v>
      </c>
      <c r="AG9" s="333">
        <f t="shared" si="17"/>
        <v>-600.21849897172399</v>
      </c>
      <c r="AH9" s="333">
        <f t="shared" si="17"/>
        <v>7820.9421782560867</v>
      </c>
      <c r="AI9" s="333">
        <f t="shared" si="17"/>
        <v>-3740.1462048140929</v>
      </c>
      <c r="AJ9" s="333">
        <f t="shared" si="17"/>
        <v>12553.351143947246</v>
      </c>
      <c r="AK9" s="333">
        <f t="shared" si="17"/>
        <v>-843.73474406943217</v>
      </c>
      <c r="AL9" s="333">
        <f t="shared" si="17"/>
        <v>11528.667189328338</v>
      </c>
      <c r="AM9" s="333">
        <f t="shared" si="17"/>
        <v>15160.185314811526</v>
      </c>
      <c r="AO9" s="17" t="s">
        <v>304</v>
      </c>
      <c r="AP9" s="244" t="str">
        <f t="shared" si="19"/>
        <v>inverted</v>
      </c>
      <c r="AQ9" s="244"/>
      <c r="AR9" s="244"/>
      <c r="AS9" s="197"/>
      <c r="AT9" s="197"/>
      <c r="AU9" s="199">
        <f t="shared" si="30"/>
        <v>0</v>
      </c>
      <c r="AV9" s="200">
        <f t="shared" si="20"/>
        <v>0</v>
      </c>
      <c r="AW9" s="199">
        <f t="shared" si="31"/>
        <v>0</v>
      </c>
      <c r="AX9" s="199">
        <f t="shared" si="5"/>
        <v>0</v>
      </c>
      <c r="AY9" s="143">
        <f t="shared" si="21"/>
        <v>0</v>
      </c>
      <c r="AZ9" s="199">
        <f t="shared" si="6"/>
        <v>0</v>
      </c>
      <c r="BA9" s="200">
        <f t="shared" si="7"/>
        <v>0</v>
      </c>
      <c r="BB9" s="199">
        <f t="shared" si="8"/>
        <v>0</v>
      </c>
      <c r="BC9" t="str">
        <f t="shared" si="32"/>
        <v>normal</v>
      </c>
      <c r="BE9" s="6"/>
      <c r="BF9" s="336"/>
      <c r="BG9" s="6"/>
      <c r="BH9" s="336"/>
      <c r="BI9" s="6"/>
      <c r="BJ9" s="17" t="s">
        <v>304</v>
      </c>
      <c r="BK9" s="333">
        <f t="shared" si="22"/>
        <v>0</v>
      </c>
      <c r="BL9" s="333">
        <f t="shared" si="22"/>
        <v>0</v>
      </c>
      <c r="BM9" s="333">
        <f t="shared" si="22"/>
        <v>0</v>
      </c>
      <c r="BN9" s="333">
        <f t="shared" si="22"/>
        <v>0</v>
      </c>
      <c r="BO9" s="333">
        <f t="shared" si="22"/>
        <v>0</v>
      </c>
      <c r="BP9" s="333">
        <f t="shared" si="22"/>
        <v>0</v>
      </c>
      <c r="BQ9" s="333">
        <f t="shared" si="22"/>
        <v>0</v>
      </c>
      <c r="BR9" s="333">
        <f t="shared" si="22"/>
        <v>0</v>
      </c>
      <c r="BS9" s="333">
        <f t="shared" si="22"/>
        <v>0</v>
      </c>
      <c r="BT9" s="333">
        <f t="shared" si="22"/>
        <v>0</v>
      </c>
      <c r="BU9" s="333">
        <f t="shared" si="22"/>
        <v>0</v>
      </c>
      <c r="BV9" s="333">
        <f t="shared" si="22"/>
        <v>0</v>
      </c>
      <c r="BX9" s="17" t="s">
        <v>304</v>
      </c>
      <c r="BY9" s="244" t="str">
        <f t="shared" si="23"/>
        <v>normal</v>
      </c>
      <c r="BZ9" s="244"/>
      <c r="CA9" s="244"/>
      <c r="CB9" s="197"/>
      <c r="CC9" s="197"/>
      <c r="CD9" s="199">
        <f t="shared" si="33"/>
        <v>8</v>
      </c>
      <c r="CE9" s="200">
        <f t="shared" si="24"/>
        <v>1</v>
      </c>
      <c r="CF9" s="199">
        <f t="shared" si="34"/>
        <v>0</v>
      </c>
      <c r="CG9" s="199">
        <f t="shared" si="10"/>
        <v>0</v>
      </c>
      <c r="CH9" s="143">
        <f t="shared" si="25"/>
        <v>0</v>
      </c>
      <c r="CI9" s="199">
        <f t="shared" si="11"/>
        <v>8</v>
      </c>
      <c r="CJ9" s="200">
        <f t="shared" si="12"/>
        <v>1</v>
      </c>
      <c r="CK9" s="199">
        <f t="shared" si="13"/>
        <v>0</v>
      </c>
      <c r="CL9" t="str">
        <f t="shared" si="35"/>
        <v>normal</v>
      </c>
      <c r="CN9" s="6"/>
      <c r="CO9" s="336"/>
      <c r="CP9" s="6"/>
      <c r="CQ9" s="336"/>
      <c r="CR9" s="6"/>
      <c r="CS9" s="17" t="s">
        <v>304</v>
      </c>
      <c r="CT9" s="333">
        <f t="shared" si="26"/>
        <v>0</v>
      </c>
      <c r="CU9" s="333">
        <f t="shared" si="26"/>
        <v>0</v>
      </c>
      <c r="CV9" s="333">
        <f t="shared" si="26"/>
        <v>0</v>
      </c>
      <c r="CW9" s="333">
        <f t="shared" si="26"/>
        <v>0</v>
      </c>
      <c r="CX9" s="333">
        <f t="shared" si="26"/>
        <v>0</v>
      </c>
      <c r="CY9" s="333">
        <f t="shared" si="26"/>
        <v>0</v>
      </c>
      <c r="CZ9" s="333">
        <f t="shared" si="26"/>
        <v>0</v>
      </c>
      <c r="DA9" s="333">
        <f t="shared" si="26"/>
        <v>0</v>
      </c>
      <c r="DB9" s="333">
        <f t="shared" si="26"/>
        <v>0</v>
      </c>
      <c r="DC9" s="333">
        <f t="shared" si="26"/>
        <v>0</v>
      </c>
      <c r="DD9" s="333">
        <f t="shared" si="26"/>
        <v>0</v>
      </c>
      <c r="DE9" s="333">
        <f t="shared" si="26"/>
        <v>0</v>
      </c>
    </row>
    <row r="10" spans="1:109" outlineLevel="1" x14ac:dyDescent="0.25">
      <c r="C10">
        <v>79</v>
      </c>
      <c r="F10" t="s">
        <v>1132</v>
      </c>
      <c r="L10" s="167">
        <f>SUM(L2:L9)</f>
        <v>37</v>
      </c>
      <c r="M10" s="193">
        <f t="shared" si="15"/>
        <v>0.46835443037974683</v>
      </c>
      <c r="N10" s="167">
        <f>SUM(N2:N9)</f>
        <v>-8243.6647210266601</v>
      </c>
      <c r="O10" s="167">
        <f>SUM(O2:O9)</f>
        <v>108319.9422484306</v>
      </c>
      <c r="P10" s="143">
        <f t="shared" si="16"/>
        <v>1371.138509473805</v>
      </c>
      <c r="Q10" s="167">
        <f>SUM(Q2:Q9)</f>
        <v>33</v>
      </c>
      <c r="R10" s="193">
        <f t="shared" si="2"/>
        <v>0.41772151898734178</v>
      </c>
      <c r="S10" s="167">
        <f>SUM(S2:S9)</f>
        <v>-38222.925481672268</v>
      </c>
      <c r="V10" s="6"/>
      <c r="W10" s="336"/>
      <c r="X10" s="6"/>
      <c r="Y10" s="336"/>
      <c r="Z10" s="6"/>
      <c r="AA10" s="6" t="s">
        <v>1250</v>
      </c>
      <c r="AB10" s="334">
        <f>SUM(AB2:AB9)</f>
        <v>-3020.9573606422464</v>
      </c>
      <c r="AC10" s="334">
        <f t="shared" ref="AC10:AM10" si="36">SUM(AC2:AC9)</f>
        <v>16333.246569679806</v>
      </c>
      <c r="AD10" s="334">
        <f t="shared" si="36"/>
        <v>71968.404364849252</v>
      </c>
      <c r="AE10" s="334">
        <f t="shared" si="36"/>
        <v>-38222.925481672268</v>
      </c>
      <c r="AF10" s="334">
        <f t="shared" si="36"/>
        <v>21943.69081078357</v>
      </c>
      <c r="AG10" s="334">
        <f t="shared" si="36"/>
        <v>-18024.877048876366</v>
      </c>
      <c r="AH10" s="334">
        <f t="shared" si="36"/>
        <v>-8243.6647210266601</v>
      </c>
      <c r="AI10" s="334">
        <f t="shared" si="36"/>
        <v>-10590.746229118427</v>
      </c>
      <c r="AJ10" s="334">
        <f t="shared" si="36"/>
        <v>49564.800678553976</v>
      </c>
      <c r="AK10" s="334">
        <f t="shared" si="36"/>
        <v>-11060.145663851219</v>
      </c>
      <c r="AL10" s="334">
        <f t="shared" si="36"/>
        <v>30624.758815719022</v>
      </c>
      <c r="AM10" s="334">
        <f t="shared" si="36"/>
        <v>108319.9422484306</v>
      </c>
      <c r="AO10" t="s">
        <v>1132</v>
      </c>
      <c r="AU10" s="167">
        <f>SUM(AU2:AU9)</f>
        <v>0</v>
      </c>
      <c r="AV10" s="193">
        <f t="shared" si="20"/>
        <v>0</v>
      </c>
      <c r="AW10" s="167">
        <f>SUM(AW2:AW9)</f>
        <v>0</v>
      </c>
      <c r="AX10" s="167">
        <f>SUM(AX2:AX9)</f>
        <v>0</v>
      </c>
      <c r="AY10" s="143">
        <f t="shared" si="21"/>
        <v>0</v>
      </c>
      <c r="AZ10" s="167">
        <f>SUM(AZ2:AZ9)</f>
        <v>0</v>
      </c>
      <c r="BA10" s="193">
        <f t="shared" si="7"/>
        <v>0</v>
      </c>
      <c r="BB10" s="167">
        <f>SUM(BB2:BB9)</f>
        <v>0</v>
      </c>
      <c r="BE10" s="6"/>
      <c r="BF10" s="336"/>
      <c r="BG10" s="6"/>
      <c r="BH10" s="336"/>
      <c r="BI10" s="6"/>
      <c r="BJ10" s="6" t="s">
        <v>1250</v>
      </c>
      <c r="BK10" s="334">
        <f>SUM(BK2:BK9)</f>
        <v>0</v>
      </c>
      <c r="BL10" s="334">
        <f t="shared" ref="BL10" si="37">SUM(BL2:BL9)</f>
        <v>0</v>
      </c>
      <c r="BM10" s="334">
        <f t="shared" ref="BM10" si="38">SUM(BM2:BM9)</f>
        <v>0</v>
      </c>
      <c r="BN10" s="334">
        <f t="shared" ref="BN10" si="39">SUM(BN2:BN9)</f>
        <v>0</v>
      </c>
      <c r="BO10" s="334">
        <f t="shared" ref="BO10" si="40">SUM(BO2:BO9)</f>
        <v>0</v>
      </c>
      <c r="BP10" s="334">
        <f t="shared" ref="BP10" si="41">SUM(BP2:BP9)</f>
        <v>0</v>
      </c>
      <c r="BQ10" s="334">
        <f t="shared" ref="BQ10" si="42">SUM(BQ2:BQ9)</f>
        <v>0</v>
      </c>
      <c r="BR10" s="334">
        <f t="shared" ref="BR10" si="43">SUM(BR2:BR9)</f>
        <v>0</v>
      </c>
      <c r="BS10" s="334">
        <f t="shared" ref="BS10" si="44">SUM(BS2:BS9)</f>
        <v>0</v>
      </c>
      <c r="BT10" s="334">
        <f t="shared" ref="BT10" si="45">SUM(BT2:BT9)</f>
        <v>0</v>
      </c>
      <c r="BU10" s="334">
        <f t="shared" ref="BU10" si="46">SUM(BU2:BU9)</f>
        <v>0</v>
      </c>
      <c r="BV10" s="334">
        <f t="shared" ref="BV10" si="47">SUM(BV2:BV9)</f>
        <v>0</v>
      </c>
      <c r="BX10" t="s">
        <v>1132</v>
      </c>
      <c r="CD10" s="167">
        <f>SUM(CD2:CD9)</f>
        <v>79</v>
      </c>
      <c r="CE10" s="193">
        <f t="shared" si="24"/>
        <v>1</v>
      </c>
      <c r="CF10" s="167">
        <f>SUM(CF2:CF9)</f>
        <v>0</v>
      </c>
      <c r="CG10" s="167">
        <f>SUM(CG2:CG9)</f>
        <v>0</v>
      </c>
      <c r="CH10" s="143">
        <f t="shared" si="25"/>
        <v>0</v>
      </c>
      <c r="CI10" s="167">
        <f>SUM(CI2:CI9)</f>
        <v>79</v>
      </c>
      <c r="CJ10" s="193">
        <f t="shared" si="12"/>
        <v>1</v>
      </c>
      <c r="CK10" s="167">
        <f>SUM(CK2:CK9)</f>
        <v>0</v>
      </c>
      <c r="CN10" s="6"/>
      <c r="CO10" s="336"/>
      <c r="CP10" s="6"/>
      <c r="CQ10" s="336"/>
      <c r="CR10" s="6"/>
      <c r="CS10" s="6" t="s">
        <v>1250</v>
      </c>
      <c r="CT10" s="334">
        <f>SUM(CT2:CT9)</f>
        <v>0</v>
      </c>
      <c r="CU10" s="334">
        <f t="shared" ref="CU10" si="48">SUM(CU2:CU9)</f>
        <v>0</v>
      </c>
      <c r="CV10" s="334">
        <f t="shared" ref="CV10" si="49">SUM(CV2:CV9)</f>
        <v>0</v>
      </c>
      <c r="CW10" s="334">
        <f t="shared" ref="CW10" si="50">SUM(CW2:CW9)</f>
        <v>0</v>
      </c>
      <c r="CX10" s="334">
        <f t="shared" ref="CX10" si="51">SUM(CX2:CX9)</f>
        <v>0</v>
      </c>
      <c r="CY10" s="334">
        <f t="shared" ref="CY10" si="52">SUM(CY2:CY9)</f>
        <v>0</v>
      </c>
      <c r="CZ10" s="334">
        <f t="shared" ref="CZ10" si="53">SUM(CZ2:CZ9)</f>
        <v>0</v>
      </c>
      <c r="DA10" s="334">
        <f t="shared" ref="DA10" si="54">SUM(DA2:DA9)</f>
        <v>0</v>
      </c>
      <c r="DB10" s="334">
        <f t="shared" ref="DB10" si="55">SUM(DB2:DB9)</f>
        <v>0</v>
      </c>
      <c r="DC10" s="334">
        <f t="shared" ref="DC10" si="56">SUM(DC2:DC9)</f>
        <v>0</v>
      </c>
      <c r="DD10" s="334">
        <f t="shared" ref="DD10" si="57">SUM(DD2:DD9)</f>
        <v>0</v>
      </c>
      <c r="DE10" s="334">
        <f t="shared" ref="DE10" si="58">SUM(DE2:DE9)</f>
        <v>0</v>
      </c>
    </row>
    <row r="11" spans="1:109" outlineLevel="1" x14ac:dyDescent="0.25">
      <c r="F11" t="s">
        <v>1159</v>
      </c>
      <c r="G11" s="95">
        <v>0.75</v>
      </c>
      <c r="H11">
        <v>0.5</v>
      </c>
      <c r="I11">
        <v>1</v>
      </c>
      <c r="AD11" s="186">
        <f>1-F13</f>
        <v>0.26582278481012656</v>
      </c>
      <c r="AE11" s="186">
        <f>J13</f>
        <v>0.46835443037974683</v>
      </c>
      <c r="AG11" s="186">
        <f>M13</f>
        <v>0.60759493670886078</v>
      </c>
      <c r="AO11" t="s">
        <v>1159</v>
      </c>
      <c r="AP11" s="95">
        <v>0.75</v>
      </c>
      <c r="AQ11">
        <v>0.5</v>
      </c>
      <c r="AR11">
        <v>1</v>
      </c>
      <c r="BQ11" s="186">
        <f>AQ11</f>
        <v>0.5</v>
      </c>
      <c r="BR11" s="186">
        <f>AR11</f>
        <v>1</v>
      </c>
      <c r="BX11" t="s">
        <v>1159</v>
      </c>
      <c r="BY11" s="95">
        <v>0.75</v>
      </c>
      <c r="BZ11">
        <v>0.5</v>
      </c>
      <c r="CA11">
        <v>1</v>
      </c>
      <c r="CZ11" s="186">
        <f>BZ11</f>
        <v>0.5</v>
      </c>
      <c r="DA11" s="186">
        <f>CA11</f>
        <v>1</v>
      </c>
    </row>
    <row r="12" spans="1:109" ht="15.75" thickBot="1" x14ac:dyDescent="0.3">
      <c r="A12" t="s">
        <v>1055</v>
      </c>
      <c r="B12" s="163" t="s">
        <v>1005</v>
      </c>
      <c r="C12" s="163" t="s">
        <v>1120</v>
      </c>
      <c r="F12" t="s">
        <v>1165</v>
      </c>
      <c r="G12" s="95">
        <v>20160729</v>
      </c>
      <c r="H12" s="252" t="s">
        <v>1158</v>
      </c>
      <c r="I12" s="252" t="s">
        <v>1160</v>
      </c>
      <c r="J12" s="248" t="s">
        <v>1133</v>
      </c>
      <c r="K12" s="1" t="s">
        <v>1149</v>
      </c>
      <c r="L12" s="244" t="s">
        <v>1218</v>
      </c>
      <c r="M12" s="242" t="s">
        <v>1161</v>
      </c>
      <c r="N12" t="s">
        <v>1060</v>
      </c>
      <c r="O12" t="str">
        <f>H12</f>
        <v>&gt;equity</v>
      </c>
      <c r="P12" s="248" t="s">
        <v>1133</v>
      </c>
      <c r="Q12" s="244" t="str">
        <f>L12</f>
        <v>V-.5,a-sea,aprev</v>
      </c>
      <c r="R12" s="242" t="str">
        <f>M12</f>
        <v>SEA-ADJ</v>
      </c>
      <c r="S12" t="s">
        <v>1059</v>
      </c>
      <c r="T12" t="s">
        <v>1151</v>
      </c>
      <c r="U12" t="s">
        <v>1183</v>
      </c>
      <c r="V12" s="274" t="s">
        <v>1220</v>
      </c>
      <c r="W12" t="s">
        <v>776</v>
      </c>
      <c r="X12" s="112" t="s">
        <v>1098</v>
      </c>
      <c r="Y12" s="249" t="s">
        <v>1105</v>
      </c>
      <c r="Z12" t="s">
        <v>1152</v>
      </c>
      <c r="AA12" s="112" t="s">
        <v>1153</v>
      </c>
      <c r="AB12" s="186" t="s">
        <v>1154</v>
      </c>
      <c r="AC12" s="253" t="s">
        <v>1098</v>
      </c>
      <c r="AD12" s="112" t="s">
        <v>1181</v>
      </c>
      <c r="AE12" s="246" t="s">
        <v>1134</v>
      </c>
      <c r="AF12" s="245" t="str">
        <f>L12</f>
        <v>V-.5,a-sea,aprev</v>
      </c>
      <c r="AG12" s="243" t="s">
        <v>1162</v>
      </c>
      <c r="AH12" s="251" t="str">
        <f>H12</f>
        <v>&gt;equity</v>
      </c>
      <c r="AI12" s="251" t="str">
        <f>I12</f>
        <v>&lt;equity</v>
      </c>
      <c r="AJ12" s="261" t="s">
        <v>1183</v>
      </c>
      <c r="AK12" s="253" t="s">
        <v>1164</v>
      </c>
      <c r="AL12" s="253" t="s">
        <v>1221</v>
      </c>
      <c r="AM12" s="253" t="s">
        <v>1166</v>
      </c>
      <c r="AO12" t="s">
        <v>1165</v>
      </c>
      <c r="AP12" s="95">
        <v>20160801</v>
      </c>
      <c r="AQ12" s="252" t="s">
        <v>1158</v>
      </c>
      <c r="AR12" s="252" t="s">
        <v>1160</v>
      </c>
      <c r="AS12" s="248" t="s">
        <v>1133</v>
      </c>
      <c r="AT12" s="1" t="s">
        <v>1149</v>
      </c>
      <c r="AU12" s="244" t="s">
        <v>1218</v>
      </c>
      <c r="AV12" s="242" t="s">
        <v>1161</v>
      </c>
      <c r="AW12" t="s">
        <v>1060</v>
      </c>
      <c r="AX12" t="str">
        <f>AQ12</f>
        <v>&gt;equity</v>
      </c>
      <c r="AY12" s="248" t="s">
        <v>1133</v>
      </c>
      <c r="AZ12" s="244" t="str">
        <f>AU12</f>
        <v>V-.5,a-sea,aprev</v>
      </c>
      <c r="BA12" s="242" t="str">
        <f>AV12</f>
        <v>SEA-ADJ</v>
      </c>
      <c r="BB12" t="s">
        <v>1059</v>
      </c>
      <c r="BC12" t="s">
        <v>1151</v>
      </c>
      <c r="BD12" t="s">
        <v>1183</v>
      </c>
      <c r="BE12" s="274" t="s">
        <v>1220</v>
      </c>
      <c r="BF12" t="s">
        <v>776</v>
      </c>
      <c r="BG12" s="112" t="s">
        <v>1098</v>
      </c>
      <c r="BH12" s="249" t="s">
        <v>1105</v>
      </c>
      <c r="BI12" t="s">
        <v>1152</v>
      </c>
      <c r="BJ12" s="112" t="s">
        <v>1153</v>
      </c>
      <c r="BK12" s="186" t="s">
        <v>1154</v>
      </c>
      <c r="BL12" s="253" t="s">
        <v>1098</v>
      </c>
      <c r="BM12" s="112" t="s">
        <v>1181</v>
      </c>
      <c r="BN12" s="246" t="s">
        <v>1134</v>
      </c>
      <c r="BO12" s="245" t="str">
        <f>AU12</f>
        <v>V-.5,a-sea,aprev</v>
      </c>
      <c r="BP12" s="243" t="s">
        <v>1162</v>
      </c>
      <c r="BQ12" s="251" t="str">
        <f>AQ12</f>
        <v>&gt;equity</v>
      </c>
      <c r="BR12" s="251" t="str">
        <f>AR12</f>
        <v>&lt;equity</v>
      </c>
      <c r="BS12" s="261" t="s">
        <v>1183</v>
      </c>
      <c r="BT12" s="253" t="s">
        <v>1164</v>
      </c>
      <c r="BU12" s="253" t="s">
        <v>1221</v>
      </c>
      <c r="BV12" s="253" t="s">
        <v>1166</v>
      </c>
      <c r="BX12" t="s">
        <v>1165</v>
      </c>
      <c r="BY12" s="95">
        <v>20160802</v>
      </c>
      <c r="BZ12" s="252" t="s">
        <v>1158</v>
      </c>
      <c r="CA12" s="252" t="s">
        <v>1160</v>
      </c>
      <c r="CB12" s="248" t="s">
        <v>1133</v>
      </c>
      <c r="CC12" s="1" t="s">
        <v>1149</v>
      </c>
      <c r="CD12" s="244" t="s">
        <v>1218</v>
      </c>
      <c r="CE12" s="242" t="s">
        <v>1161</v>
      </c>
      <c r="CF12" t="s">
        <v>1060</v>
      </c>
      <c r="CG12" t="str">
        <f>BZ12</f>
        <v>&gt;equity</v>
      </c>
      <c r="CH12" s="248" t="s">
        <v>1133</v>
      </c>
      <c r="CI12" s="244" t="str">
        <f>CD12</f>
        <v>V-.5,a-sea,aprev</v>
      </c>
      <c r="CJ12" s="242" t="str">
        <f>CE12</f>
        <v>SEA-ADJ</v>
      </c>
      <c r="CK12" t="s">
        <v>1059</v>
      </c>
      <c r="CL12" t="s">
        <v>1151</v>
      </c>
      <c r="CM12" t="s">
        <v>1183</v>
      </c>
      <c r="CN12" s="274" t="s">
        <v>1220</v>
      </c>
      <c r="CO12" t="s">
        <v>776</v>
      </c>
      <c r="CP12" s="112" t="s">
        <v>1098</v>
      </c>
      <c r="CQ12" s="249" t="s">
        <v>1105</v>
      </c>
      <c r="CR12" t="s">
        <v>1152</v>
      </c>
      <c r="CS12" s="112" t="s">
        <v>1153</v>
      </c>
      <c r="CT12" s="186" t="s">
        <v>1154</v>
      </c>
      <c r="CU12" s="253" t="s">
        <v>1098</v>
      </c>
      <c r="CV12" s="112" t="s">
        <v>1181</v>
      </c>
      <c r="CW12" s="246" t="s">
        <v>1134</v>
      </c>
      <c r="CX12" s="245" t="str">
        <f>CD12</f>
        <v>V-.5,a-sea,aprev</v>
      </c>
      <c r="CY12" s="243" t="s">
        <v>1162</v>
      </c>
      <c r="CZ12" s="251" t="str">
        <f>BZ12</f>
        <v>&gt;equity</v>
      </c>
      <c r="DA12" s="251" t="str">
        <f>CA12</f>
        <v>&lt;equity</v>
      </c>
      <c r="DB12" s="261" t="s">
        <v>1183</v>
      </c>
      <c r="DC12" s="253" t="s">
        <v>1164</v>
      </c>
      <c r="DD12" s="253" t="s">
        <v>1221</v>
      </c>
      <c r="DE12" s="253" t="s">
        <v>1166</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v>0.25</v>
      </c>
      <c r="Z13" s="182">
        <f t="shared" ref="Z13:AB13" si="59">SUM(Z14:Z92)</f>
        <v>24162715.832289204</v>
      </c>
      <c r="AA13" s="182">
        <f t="shared" si="59"/>
        <v>25199680.883830618</v>
      </c>
      <c r="AB13" s="187">
        <f t="shared" si="59"/>
        <v>-3020.9573606422487</v>
      </c>
      <c r="AC13" s="187">
        <f>SUM(AC14:AC92)</f>
        <v>16333.246569679815</v>
      </c>
      <c r="AD13" s="187">
        <f t="shared" ref="AD13:AM13" si="60">SUM(AD14:AD92)</f>
        <v>-71968.404364849266</v>
      </c>
      <c r="AE13" s="187">
        <f t="shared" si="60"/>
        <v>-38222.925481672275</v>
      </c>
      <c r="AF13" s="187">
        <f t="shared" si="60"/>
        <v>21943.690810783566</v>
      </c>
      <c r="AG13" s="187">
        <f t="shared" si="60"/>
        <v>-18024.877048876358</v>
      </c>
      <c r="AH13" s="187">
        <f t="shared" si="60"/>
        <v>-8243.6647210266565</v>
      </c>
      <c r="AI13" s="187">
        <f t="shared" si="60"/>
        <v>-10590.746229118431</v>
      </c>
      <c r="AJ13" s="187">
        <f t="shared" si="60"/>
        <v>49564.800678553955</v>
      </c>
      <c r="AK13" s="187">
        <f t="shared" si="60"/>
        <v>-11060.145663851221</v>
      </c>
      <c r="AL13" s="187">
        <f t="shared" si="60"/>
        <v>30624.758815719022</v>
      </c>
      <c r="AM13" s="187">
        <f t="shared" si="60"/>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v>
      </c>
      <c r="AX13" s="241">
        <f>SUM(AX14:AX92)/79</f>
        <v>0</v>
      </c>
      <c r="AY13" s="241">
        <f>SUM(AY14:AY92)/79</f>
        <v>0</v>
      </c>
      <c r="AZ13" s="241">
        <f>SUM(AZ14:AZ92)/79</f>
        <v>0</v>
      </c>
      <c r="BA13" s="241">
        <f>SUM(BA14:BA92)/79</f>
        <v>0</v>
      </c>
      <c r="BD13" s="240">
        <f>COUNTIF(BD14:BD92,1)/79</f>
        <v>0.620253164556962</v>
      </c>
      <c r="BE13" s="240">
        <f>COUNTIF(BE14:BE92,1)/79</f>
        <v>0.58227848101265822</v>
      </c>
      <c r="BG13" s="189"/>
      <c r="BH13" s="179">
        <v>0.25</v>
      </c>
      <c r="BI13" s="182">
        <f t="shared" ref="BI13:BK13" si="61">SUM(BI14:BI92)</f>
        <v>24162715.832289204</v>
      </c>
      <c r="BJ13" s="182">
        <f t="shared" si="61"/>
        <v>27394234.161707971</v>
      </c>
      <c r="BK13" s="187">
        <f t="shared" si="61"/>
        <v>0</v>
      </c>
      <c r="BL13" s="187">
        <f>SUM(BL14:BL92)</f>
        <v>0</v>
      </c>
      <c r="BM13" s="187">
        <f t="shared" ref="BM13:BV13" si="62">SUM(BM14:BM92)</f>
        <v>0</v>
      </c>
      <c r="BN13" s="187">
        <f t="shared" si="62"/>
        <v>0</v>
      </c>
      <c r="BO13" s="187">
        <f t="shared" si="62"/>
        <v>0</v>
      </c>
      <c r="BP13" s="187">
        <f t="shared" si="62"/>
        <v>0</v>
      </c>
      <c r="BQ13" s="187">
        <f t="shared" si="62"/>
        <v>0</v>
      </c>
      <c r="BR13" s="187">
        <f t="shared" si="62"/>
        <v>0</v>
      </c>
      <c r="BS13" s="187">
        <f t="shared" si="62"/>
        <v>0</v>
      </c>
      <c r="BT13" s="187">
        <f t="shared" si="62"/>
        <v>0</v>
      </c>
      <c r="BU13" s="187">
        <f t="shared" si="62"/>
        <v>0</v>
      </c>
      <c r="BV13" s="187">
        <f t="shared" si="62"/>
        <v>0</v>
      </c>
      <c r="BX13" s="240">
        <f>COUNTIF(BX14:BX92,1)/79</f>
        <v>0</v>
      </c>
      <c r="BY13" s="240">
        <f>COUNTIF(BY14:BY92,1)/79</f>
        <v>0</v>
      </c>
      <c r="BZ13" s="240">
        <f>COUNTIF(BZ14:BZ92,1)/79</f>
        <v>0</v>
      </c>
      <c r="CA13" s="240">
        <f>COUNTIF(CA14:CA92,1)/79</f>
        <v>0</v>
      </c>
      <c r="CB13" s="240">
        <f>COUNTIF(CB14:CB92,1)/79</f>
        <v>0</v>
      </c>
      <c r="CC13" s="240"/>
      <c r="CD13" s="240">
        <f>COUNTIF(CD14:CD92,1)/79</f>
        <v>0</v>
      </c>
      <c r="CE13" s="240">
        <f>COUNTIF(CE14:CE92,1)/79</f>
        <v>0</v>
      </c>
      <c r="CF13" s="240">
        <f>COUNTIF(CF14:CF92,1)/79</f>
        <v>0</v>
      </c>
      <c r="CG13" s="241">
        <f>SUM(CG14:CG92)/79</f>
        <v>1</v>
      </c>
      <c r="CH13" s="241">
        <f>SUM(CH14:CH92)/79</f>
        <v>1</v>
      </c>
      <c r="CI13" s="241">
        <f>SUM(CI14:CI92)/79</f>
        <v>0</v>
      </c>
      <c r="CJ13" s="241">
        <f>SUM(CJ14:CJ92)/79</f>
        <v>1</v>
      </c>
      <c r="CM13" s="240">
        <f>COUNTIF(CM14:CM92,1)/79</f>
        <v>0</v>
      </c>
      <c r="CN13" s="240">
        <f>COUNTIF(CN14:CN92,1)/79</f>
        <v>0</v>
      </c>
      <c r="CP13" s="189"/>
      <c r="CQ13" s="179">
        <v>0.25</v>
      </c>
      <c r="CR13" s="182">
        <f t="shared" ref="CR13:CT13" si="63">SUM(CR14:CR92)</f>
        <v>24162715.832289204</v>
      </c>
      <c r="CS13" s="182">
        <f t="shared" si="63"/>
        <v>19169706.550016746</v>
      </c>
      <c r="CT13" s="187">
        <f t="shared" si="63"/>
        <v>0</v>
      </c>
      <c r="CU13" s="187">
        <f>SUM(CU14:CU92)</f>
        <v>0</v>
      </c>
      <c r="CV13" s="187">
        <f t="shared" ref="CV13:DE13" si="64">SUM(CV14:CV92)</f>
        <v>0</v>
      </c>
      <c r="CW13" s="187">
        <f t="shared" si="64"/>
        <v>0</v>
      </c>
      <c r="CX13" s="187">
        <f t="shared" si="64"/>
        <v>0</v>
      </c>
      <c r="CY13" s="187">
        <f t="shared" si="64"/>
        <v>0</v>
      </c>
      <c r="CZ13" s="187">
        <f t="shared" si="64"/>
        <v>0</v>
      </c>
      <c r="DA13" s="187">
        <f t="shared" si="64"/>
        <v>0</v>
      </c>
      <c r="DB13" s="187">
        <f t="shared" si="64"/>
        <v>0</v>
      </c>
      <c r="DC13" s="187">
        <f t="shared" si="64"/>
        <v>0</v>
      </c>
      <c r="DD13" s="187">
        <f t="shared" si="64"/>
        <v>0</v>
      </c>
      <c r="DE13" s="187">
        <f t="shared" si="64"/>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5">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f>VLOOKUP($A14,'FuturesInfo (3)'!$A$2:$O$80,15)*W14</f>
        <v>0</v>
      </c>
      <c r="AA14" s="137">
        <f>VLOOKUP($A14,'FuturesInfo (3)'!$A$2:$O$80,15)*Y14</f>
        <v>0</v>
      </c>
      <c r="AB14" s="188">
        <f>IF(IF(G14=N14,1,0)=1,ABS(Z14*S14),-ABS(Z14*S14))</f>
        <v>0</v>
      </c>
      <c r="AC14" s="188">
        <f t="shared" ref="AC14:AC77" si="66">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c r="AX14">
        <f>IF(AQ14=AW14,1,0)</f>
        <v>0</v>
      </c>
      <c r="AY14">
        <f t="shared" ref="AY14:AY77" si="67">IF(AW14=AS14,1,0)</f>
        <v>0</v>
      </c>
      <c r="AZ14">
        <f>IF(AW14=AU14,1,0)</f>
        <v>0</v>
      </c>
      <c r="BA14">
        <f>IF(AW14=AV14,1,0)</f>
        <v>0</v>
      </c>
      <c r="BB14" s="235"/>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8">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0</v>
      </c>
      <c r="BY14" s="225"/>
      <c r="BZ14" s="225"/>
      <c r="CA14" s="225"/>
      <c r="CB14" s="201"/>
      <c r="CC14" s="226"/>
      <c r="CD14">
        <f>IF(BZ14+CE14+-1*BX14&gt;0,1,-1)</f>
        <v>-1</v>
      </c>
      <c r="CE14">
        <f>IF(CC14&lt;0,CB14*-1,CB14)</f>
        <v>0</v>
      </c>
      <c r="CF14" s="201"/>
      <c r="CG14">
        <f>IF(BZ14=CF14,1,0)</f>
        <v>1</v>
      </c>
      <c r="CH14">
        <f t="shared" ref="CH14:CH77" si="69">IF(CF14=CB14,1,0)</f>
        <v>1</v>
      </c>
      <c r="CI14">
        <f>IF(CF14=CD14,1,0)</f>
        <v>0</v>
      </c>
      <c r="CJ14">
        <f>IF(CF14=CE14,1,0)</f>
        <v>1</v>
      </c>
      <c r="CK14" s="235"/>
      <c r="CL14" s="194"/>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0">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1">IF(H15+M15+-1*F15&gt;0,1,-1)</f>
        <v>-1</v>
      </c>
      <c r="M15">
        <f t="shared" ref="M15:M78" si="72">IF(K15&lt;0,J15*-1,J15)</f>
        <v>-1</v>
      </c>
      <c r="N15">
        <v>-1</v>
      </c>
      <c r="O15">
        <f t="shared" ref="O15:O78" si="73">IF(H15=N15,1,0)</f>
        <v>0</v>
      </c>
      <c r="P15">
        <f t="shared" si="65"/>
        <v>1</v>
      </c>
      <c r="Q15">
        <f>IF(N15=L15,1,0)</f>
        <v>1</v>
      </c>
      <c r="R15">
        <f t="shared" ref="R15:R78" si="74">IF(N15=M15,1,0)</f>
        <v>1</v>
      </c>
      <c r="S15">
        <v>-5.0059280727199999E-3</v>
      </c>
      <c r="T15" s="194">
        <v>42573</v>
      </c>
      <c r="U15">
        <f t="shared" ref="U15:U78" si="75">IF(-F15+-I15+M15&gt;0,1,-1)</f>
        <v>-1</v>
      </c>
      <c r="V15">
        <f t="shared" ref="V15:V78" si="76">IF(U15+X15+L15&lt;0,-1,1)</f>
        <v>-1</v>
      </c>
      <c r="W15">
        <f>VLOOKUP($A15,'FuturesInfo (3)'!$A$2:$V$80,22)</f>
        <v>3</v>
      </c>
      <c r="X15">
        <f t="shared" ref="X15:X78" si="77">IF(G15+J15+-1*F15&gt;0,1,-1)</f>
        <v>-1</v>
      </c>
      <c r="Y15">
        <f t="shared" ref="Y15:Y78" si="78">IF(X15=1,ROUND(W15*(1+Y$13),0),ROUND(W15*(1-Y$13),0))</f>
        <v>2</v>
      </c>
      <c r="Z15" s="137">
        <f>VLOOKUP($A15,'FuturesInfo (3)'!$A$2:$O$80,15)*W15</f>
        <v>226590</v>
      </c>
      <c r="AA15" s="137">
        <f>VLOOKUP($A15,'FuturesInfo (3)'!$A$2:$O$80,15)*Y15</f>
        <v>151060</v>
      </c>
      <c r="AB15" s="188">
        <f t="shared" ref="AB15:AB38" si="79">IF(IF(G15=N15,1,0)=1,ABS(Z15*S15),-ABS(Z15*S15))</f>
        <v>-1134.2932419976248</v>
      </c>
      <c r="AC15" s="188">
        <f t="shared" si="66"/>
        <v>1134.2932419976248</v>
      </c>
      <c r="AD15" s="188">
        <f t="shared" ref="AD15:AD78" si="80">IF(IF(F15=N15,1,0)=1,ABS(Z15*S15),-ABS(Z15*S15))</f>
        <v>-1134.2932419976248</v>
      </c>
      <c r="AE15" s="188">
        <f t="shared" ref="AE15:AE78" si="81">IF(P15=1,ABS(Z15*S15),-ABS(Z15*S15))</f>
        <v>1134.2932419976248</v>
      </c>
      <c r="AF15" s="188">
        <f t="shared" ref="AF15:AF78" si="82">IF(IF(N15=L15,1,0)=1,ABS(Z15*S15),-ABS(Z15*S15))</f>
        <v>1134.2932419976248</v>
      </c>
      <c r="AG15" s="188">
        <f t="shared" ref="AG15:AG20" si="83">IF(R15=1,ABS(Z15*S15),-ABS(Z15*S15))</f>
        <v>1134.2932419976248</v>
      </c>
      <c r="AH15" s="188">
        <f t="shared" ref="AH15:AH78" si="84">IF(IF(H15=N15,1,0)=1,ABS(Z15*S15),-ABS(Z15*S15))</f>
        <v>-1134.2932419976248</v>
      </c>
      <c r="AI15" s="188">
        <f>IF(IF(I15=N15,1,0)=1,ABS(Z15*S15),-ABS(Z15*S15))</f>
        <v>1134.2932419976248</v>
      </c>
      <c r="AJ15" s="188">
        <f t="shared" ref="AJ15:AJ78" si="85">IF(IF(U15=N15,1,0)=1,ABS(Z15*S15),-ABS(Z15*S15))</f>
        <v>1134.2932419976248</v>
      </c>
      <c r="AK15" s="188">
        <f>IF(IF(sym!$Q4=N15,1,0)=1,ABS(Z15*S15),-ABS(Z15*S15))</f>
        <v>-1134.2932419976248</v>
      </c>
      <c r="AL15" s="188">
        <f t="shared" ref="AL15:AL78" si="86">IF(IF(V15=N15,1,0)=1,ABS(Z15*S15),-ABS(Z15*S15))</f>
        <v>1134.2932419976248</v>
      </c>
      <c r="AM15" s="188">
        <f t="shared" ref="AM15:AM78" si="87">ABS(Z15*S15)</f>
        <v>1134.2932419976248</v>
      </c>
      <c r="AO15">
        <f t="shared" ref="AO15:AO78" si="88">N15</f>
        <v>-1</v>
      </c>
      <c r="AP15" s="227">
        <v>-1</v>
      </c>
      <c r="AQ15" s="227">
        <v>-1</v>
      </c>
      <c r="AR15" s="227">
        <v>1</v>
      </c>
      <c r="AS15" s="202">
        <v>-1</v>
      </c>
      <c r="AT15" s="228">
        <v>-6</v>
      </c>
      <c r="AU15">
        <f t="shared" ref="AU15:AU78" si="89">IF(AQ15+AV15+-1*AO15&gt;0,1,-1)</f>
        <v>1</v>
      </c>
      <c r="AV15">
        <f t="shared" ref="AV15:AV78" si="90">IF(AT15&lt;0,AS15*-1,AS15)</f>
        <v>1</v>
      </c>
      <c r="AW15" s="202"/>
      <c r="AX15">
        <f t="shared" ref="AX15:AX78" si="91">IF(AQ15=AW15,1,0)</f>
        <v>0</v>
      </c>
      <c r="AY15">
        <f t="shared" si="67"/>
        <v>0</v>
      </c>
      <c r="AZ15">
        <f>IF(AW15=AU15,1,0)</f>
        <v>0</v>
      </c>
      <c r="BA15">
        <f t="shared" ref="BA15:BA78" si="92">IF(AW15=AV15,1,0)</f>
        <v>0</v>
      </c>
      <c r="BB15" s="236"/>
      <c r="BC15" s="194"/>
      <c r="BD15">
        <f t="shared" ref="BD15:BD78" si="93">IF(-AO15+-AR15+AV15&gt;0,1,-1)</f>
        <v>1</v>
      </c>
      <c r="BE15">
        <f t="shared" ref="BE15:BE78" si="94">IF(BD15+BG15+AU15&lt;0,-1,1)</f>
        <v>1</v>
      </c>
      <c r="BF15">
        <f>VLOOKUP($A15,'FuturesInfo (3)'!$A$2:$V$80,22)</f>
        <v>3</v>
      </c>
      <c r="BG15">
        <f t="shared" ref="BG15:BG78" si="95">IF(AP15+AS15+-1*AO15&gt;0,1,-1)</f>
        <v>-1</v>
      </c>
      <c r="BH15">
        <f t="shared" ref="BH15:BH78" si="96">IF(BG15=1,ROUND(BF15*(1+BH$13),0),ROUND(BF15*(1-BH$13),0))</f>
        <v>2</v>
      </c>
      <c r="BI15" s="137">
        <f>VLOOKUP($A15,'FuturesInfo (3)'!$A$2:$O$80,15)*BF15</f>
        <v>226590</v>
      </c>
      <c r="BJ15" s="137">
        <f>VLOOKUP($A15,'FuturesInfo (3)'!$A$2:$O$80,15)*BH15</f>
        <v>151060</v>
      </c>
      <c r="BK15" s="188">
        <f t="shared" ref="BK15:BK38" si="97">IF(IF(AP15=AW15,1,0)=1,ABS(BI15*BB15),-ABS(BI15*BB15))</f>
        <v>0</v>
      </c>
      <c r="BL15" s="188">
        <f t="shared" si="68"/>
        <v>0</v>
      </c>
      <c r="BM15" s="188">
        <f t="shared" ref="BM15:BM78" si="98">IF(IF(AO15=AW15,1,0)=1,ABS(BI15*BB15),-ABS(BI15*BB15))</f>
        <v>0</v>
      </c>
      <c r="BN15" s="188">
        <f t="shared" ref="BN15:BN78" si="99">IF(AY15=1,ABS(BI15*BB15),-ABS(BI15*BB15))</f>
        <v>0</v>
      </c>
      <c r="BO15" s="188">
        <f t="shared" ref="BO15:BO78" si="100">IF(IF(AW15=AU15,1,0)=1,ABS(BI15*BB15),-ABS(BI15*BB15))</f>
        <v>0</v>
      </c>
      <c r="BP15" s="188">
        <f t="shared" ref="BP15:BP20" si="101">IF(BA15=1,ABS(BI15*BB15),-ABS(BI15*BB15))</f>
        <v>0</v>
      </c>
      <c r="BQ15" s="188">
        <f t="shared" ref="BQ15:BQ78" si="102">IF(IF(AQ15=AW15,1,0)=1,ABS(BI15*BB15),-ABS(BI15*BB15))</f>
        <v>0</v>
      </c>
      <c r="BR15" s="188">
        <f>IF(IF(AR15=AW15,1,0)=1,ABS(BI15*BB15),-ABS(BI15*BB15))</f>
        <v>0</v>
      </c>
      <c r="BS15" s="188">
        <f t="shared" ref="BS15:BS78" si="103">IF(IF(BD15=AW15,1,0)=1,ABS(BI15*BB15),-ABS(BI15*BB15))</f>
        <v>0</v>
      </c>
      <c r="BT15" s="188">
        <f>IF(IF(sym!$Q4=AW15,1,0)=1,ABS(BI15*BB15),-ABS(BI15*BB15))</f>
        <v>0</v>
      </c>
      <c r="BU15" s="188">
        <f t="shared" ref="BU15:BU78" si="104">IF(IF(BE15=AW15,1,0)=1,ABS(BI15*BB15),-ABS(BI15*BB15))</f>
        <v>0</v>
      </c>
      <c r="BV15" s="188">
        <f t="shared" ref="BV15:BV78" si="105">ABS(BI15*BB15)</f>
        <v>0</v>
      </c>
      <c r="BX15">
        <f t="shared" ref="BX15:BX78" si="106">AW15</f>
        <v>0</v>
      </c>
      <c r="BY15" s="227"/>
      <c r="BZ15" s="227"/>
      <c r="CA15" s="227"/>
      <c r="CB15" s="202"/>
      <c r="CC15" s="228"/>
      <c r="CD15">
        <f t="shared" ref="CD15:CD78" si="107">IF(BZ15+CE15+-1*BX15&gt;0,1,-1)</f>
        <v>-1</v>
      </c>
      <c r="CE15">
        <f t="shared" ref="CE15:CE78" si="108">IF(CC15&lt;0,CB15*-1,CB15)</f>
        <v>0</v>
      </c>
      <c r="CF15" s="202"/>
      <c r="CG15">
        <f t="shared" ref="CG15:CG78" si="109">IF(BZ15=CF15,1,0)</f>
        <v>1</v>
      </c>
      <c r="CH15">
        <f t="shared" si="69"/>
        <v>1</v>
      </c>
      <c r="CI15">
        <f>IF(CF15=CD15,1,0)</f>
        <v>0</v>
      </c>
      <c r="CJ15">
        <f t="shared" ref="CJ15:CJ78" si="110">IF(CF15=CE15,1,0)</f>
        <v>1</v>
      </c>
      <c r="CK15" s="236"/>
      <c r="CL15" s="194"/>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2</v>
      </c>
      <c r="CR15" s="137">
        <f>VLOOKUP($A15,'FuturesInfo (3)'!$A$2:$O$80,15)*CO15</f>
        <v>226590</v>
      </c>
      <c r="CS15" s="137">
        <f>VLOOKUP($A15,'FuturesInfo (3)'!$A$2:$O$80,15)*CQ15</f>
        <v>151060</v>
      </c>
      <c r="CT15" s="188">
        <f t="shared" ref="CT15:CT38" si="115">IF(IF(BY15=CF15,1,0)=1,ABS(CR15*CK15),-ABS(CR15*CK15))</f>
        <v>0</v>
      </c>
      <c r="CU15" s="188">
        <f t="shared" si="70"/>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1"/>
        <v>-1</v>
      </c>
      <c r="M16">
        <f t="shared" si="72"/>
        <v>1</v>
      </c>
      <c r="N16">
        <v>-1</v>
      </c>
      <c r="O16">
        <f t="shared" si="73"/>
        <v>1</v>
      </c>
      <c r="P16">
        <f t="shared" si="65"/>
        <v>1</v>
      </c>
      <c r="Q16">
        <f t="shared" ref="Q16:Q79" si="124">IF(N16=L16,1,0)</f>
        <v>1</v>
      </c>
      <c r="R16">
        <f t="shared" si="74"/>
        <v>0</v>
      </c>
      <c r="S16">
        <v>-1.0974244120899999E-2</v>
      </c>
      <c r="T16" s="194">
        <v>42558</v>
      </c>
      <c r="U16">
        <f t="shared" si="75"/>
        <v>-1</v>
      </c>
      <c r="V16">
        <f t="shared" si="76"/>
        <v>-1</v>
      </c>
      <c r="W16">
        <f>VLOOKUP($A16,'FuturesInfo (3)'!$A$2:$V$80,22)</f>
        <v>2</v>
      </c>
      <c r="X16">
        <f t="shared" si="77"/>
        <v>-1</v>
      </c>
      <c r="Y16">
        <f t="shared" si="78"/>
        <v>2</v>
      </c>
      <c r="Z16" s="137">
        <f>VLOOKUP($A16,'FuturesInfo (3)'!$A$2:$O$80,15)*W16</f>
        <v>197112.576</v>
      </c>
      <c r="AA16" s="137">
        <f>VLOOKUP($A16,'FuturesInfo (3)'!$A$2:$O$80,15)*Y16</f>
        <v>197112.576</v>
      </c>
      <c r="AB16" s="188">
        <f t="shared" si="79"/>
        <v>-2163.1615283234541</v>
      </c>
      <c r="AC16" s="188">
        <f t="shared" si="66"/>
        <v>2163.1615283234541</v>
      </c>
      <c r="AD16" s="188">
        <f t="shared" si="80"/>
        <v>-2163.1615283234541</v>
      </c>
      <c r="AE16" s="188">
        <f t="shared" si="81"/>
        <v>2163.1615283234541</v>
      </c>
      <c r="AF16" s="188">
        <f t="shared" si="82"/>
        <v>2163.1615283234541</v>
      </c>
      <c r="AG16" s="188">
        <f t="shared" si="83"/>
        <v>-2163.1615283234541</v>
      </c>
      <c r="AH16" s="188">
        <f t="shared" si="84"/>
        <v>2163.1615283234541</v>
      </c>
      <c r="AI16" s="188">
        <f t="shared" ref="AI16:AI79" si="125">IF(IF(I16=N16,1,0)=1,ABS(Z16*S16),-ABS(Z16*S16))</f>
        <v>-2163.1615283234541</v>
      </c>
      <c r="AJ16" s="188">
        <f t="shared" si="85"/>
        <v>2163.1615283234541</v>
      </c>
      <c r="AK16" s="188">
        <f>IF(IF(sym!$Q5=N16,1,0)=1,ABS(Z16*S16),-ABS(Z16*S16))</f>
        <v>-2163.1615283234541</v>
      </c>
      <c r="AL16" s="188">
        <f t="shared" si="86"/>
        <v>2163.1615283234541</v>
      </c>
      <c r="AM16" s="188">
        <f t="shared" si="87"/>
        <v>2163.1615283234541</v>
      </c>
      <c r="AO16">
        <f t="shared" si="88"/>
        <v>-1</v>
      </c>
      <c r="AP16" s="227">
        <v>-1</v>
      </c>
      <c r="AQ16" s="227">
        <v>-1</v>
      </c>
      <c r="AR16" s="227">
        <v>-1</v>
      </c>
      <c r="AS16" s="202">
        <v>-1</v>
      </c>
      <c r="AT16" s="228">
        <v>-1</v>
      </c>
      <c r="AU16">
        <f t="shared" si="89"/>
        <v>1</v>
      </c>
      <c r="AV16">
        <f t="shared" si="90"/>
        <v>1</v>
      </c>
      <c r="AW16" s="202"/>
      <c r="AX16">
        <f t="shared" si="91"/>
        <v>0</v>
      </c>
      <c r="AY16">
        <f t="shared" si="67"/>
        <v>0</v>
      </c>
      <c r="AZ16">
        <f t="shared" ref="AZ16:AZ79" si="126">IF(AW16=AU16,1,0)</f>
        <v>0</v>
      </c>
      <c r="BA16">
        <f t="shared" si="92"/>
        <v>0</v>
      </c>
      <c r="BB16" s="236"/>
      <c r="BC16" s="194"/>
      <c r="BD16">
        <f t="shared" si="93"/>
        <v>1</v>
      </c>
      <c r="BE16">
        <f t="shared" si="94"/>
        <v>1</v>
      </c>
      <c r="BF16">
        <f>VLOOKUP($A16,'FuturesInfo (3)'!$A$2:$V$80,22)</f>
        <v>2</v>
      </c>
      <c r="BG16">
        <f t="shared" si="95"/>
        <v>-1</v>
      </c>
      <c r="BH16">
        <f t="shared" si="96"/>
        <v>2</v>
      </c>
      <c r="BI16" s="137">
        <f>VLOOKUP($A16,'FuturesInfo (3)'!$A$2:$O$80,15)*BF16</f>
        <v>197112.576</v>
      </c>
      <c r="BJ16" s="137">
        <f>VLOOKUP($A16,'FuturesInfo (3)'!$A$2:$O$80,15)*BH16</f>
        <v>197112.576</v>
      </c>
      <c r="BK16" s="188">
        <f t="shared" si="97"/>
        <v>0</v>
      </c>
      <c r="BL16" s="188">
        <f t="shared" si="68"/>
        <v>0</v>
      </c>
      <c r="BM16" s="188">
        <f t="shared" si="98"/>
        <v>0</v>
      </c>
      <c r="BN16" s="188">
        <f t="shared" si="99"/>
        <v>0</v>
      </c>
      <c r="BO16" s="188">
        <f t="shared" si="100"/>
        <v>0</v>
      </c>
      <c r="BP16" s="188">
        <f t="shared" si="101"/>
        <v>0</v>
      </c>
      <c r="BQ16" s="188">
        <f t="shared" si="102"/>
        <v>0</v>
      </c>
      <c r="BR16" s="188">
        <f t="shared" ref="BR16:BR79" si="127">IF(IF(AR16=AW16,1,0)=1,ABS(BI16*BB16),-ABS(BI16*BB16))</f>
        <v>0</v>
      </c>
      <c r="BS16" s="188">
        <f t="shared" si="103"/>
        <v>0</v>
      </c>
      <c r="BT16" s="188">
        <f>IF(IF(sym!$Q5=AW16,1,0)=1,ABS(BI16*BB16),-ABS(BI16*BB16))</f>
        <v>0</v>
      </c>
      <c r="BU16" s="188">
        <f t="shared" si="104"/>
        <v>0</v>
      </c>
      <c r="BV16" s="188">
        <f t="shared" si="105"/>
        <v>0</v>
      </c>
      <c r="BX16">
        <f t="shared" si="106"/>
        <v>0</v>
      </c>
      <c r="BY16" s="227"/>
      <c r="BZ16" s="227"/>
      <c r="CA16" s="227"/>
      <c r="CB16" s="202"/>
      <c r="CC16" s="228"/>
      <c r="CD16">
        <f t="shared" si="107"/>
        <v>-1</v>
      </c>
      <c r="CE16">
        <f t="shared" si="108"/>
        <v>0</v>
      </c>
      <c r="CF16" s="202"/>
      <c r="CG16">
        <f t="shared" si="109"/>
        <v>1</v>
      </c>
      <c r="CH16">
        <f t="shared" si="69"/>
        <v>1</v>
      </c>
      <c r="CI16">
        <f t="shared" ref="CI16:CI79" si="128">IF(CF16=CD16,1,0)</f>
        <v>0</v>
      </c>
      <c r="CJ16">
        <f t="shared" si="110"/>
        <v>1</v>
      </c>
      <c r="CK16" s="236"/>
      <c r="CL16" s="194"/>
      <c r="CM16">
        <f t="shared" si="111"/>
        <v>-1</v>
      </c>
      <c r="CN16">
        <f t="shared" si="112"/>
        <v>-1</v>
      </c>
      <c r="CO16">
        <f>VLOOKUP($A16,'FuturesInfo (3)'!$A$2:$V$80,22)</f>
        <v>2</v>
      </c>
      <c r="CP16">
        <f t="shared" si="113"/>
        <v>-1</v>
      </c>
      <c r="CQ16">
        <f t="shared" si="114"/>
        <v>2</v>
      </c>
      <c r="CR16" s="137">
        <f>VLOOKUP($A16,'FuturesInfo (3)'!$A$2:$O$80,15)*CO16</f>
        <v>197112.576</v>
      </c>
      <c r="CS16" s="137">
        <f>VLOOKUP($A16,'FuturesInfo (3)'!$A$2:$O$80,15)*CQ16</f>
        <v>197112.576</v>
      </c>
      <c r="CT16" s="188">
        <f t="shared" si="115"/>
        <v>0</v>
      </c>
      <c r="CU16" s="188">
        <f t="shared" si="70"/>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1"/>
        <v>1</v>
      </c>
      <c r="M17">
        <f t="shared" si="72"/>
        <v>1</v>
      </c>
      <c r="N17">
        <v>-1</v>
      </c>
      <c r="O17">
        <f t="shared" si="73"/>
        <v>0</v>
      </c>
      <c r="P17">
        <f t="shared" si="65"/>
        <v>0</v>
      </c>
      <c r="Q17">
        <f t="shared" si="124"/>
        <v>0</v>
      </c>
      <c r="R17">
        <f t="shared" si="74"/>
        <v>0</v>
      </c>
      <c r="S17">
        <v>-2.0421393841200002E-2</v>
      </c>
      <c r="T17" s="194">
        <v>42576</v>
      </c>
      <c r="U17">
        <f t="shared" si="75"/>
        <v>-1</v>
      </c>
      <c r="V17">
        <f t="shared" si="76"/>
        <v>1</v>
      </c>
      <c r="W17">
        <f>VLOOKUP($A17,'FuturesInfo (3)'!$A$2:$V$80,22)</f>
        <v>5</v>
      </c>
      <c r="X17">
        <f t="shared" si="77"/>
        <v>1</v>
      </c>
      <c r="Y17">
        <f t="shared" si="78"/>
        <v>6</v>
      </c>
      <c r="Z17" s="137">
        <f>VLOOKUP($A17,'FuturesInfo (3)'!$A$2:$O$80,15)*W17</f>
        <v>90660</v>
      </c>
      <c r="AA17" s="137">
        <f>VLOOKUP($A17,'FuturesInfo (3)'!$A$2:$O$80,15)*Y17</f>
        <v>108792</v>
      </c>
      <c r="AB17" s="188">
        <f t="shared" si="79"/>
        <v>-1851.4035656431922</v>
      </c>
      <c r="AC17" s="188">
        <f t="shared" si="66"/>
        <v>-1851.4035656431922</v>
      </c>
      <c r="AD17" s="188">
        <f t="shared" si="80"/>
        <v>-1851.4035656431922</v>
      </c>
      <c r="AE17" s="188">
        <f t="shared" si="81"/>
        <v>-1851.4035656431922</v>
      </c>
      <c r="AF17" s="188">
        <f t="shared" si="82"/>
        <v>-1851.4035656431922</v>
      </c>
      <c r="AG17" s="188">
        <f t="shared" si="83"/>
        <v>-1851.4035656431922</v>
      </c>
      <c r="AH17" s="188">
        <f t="shared" si="84"/>
        <v>-1851.4035656431922</v>
      </c>
      <c r="AI17" s="188">
        <f t="shared" si="125"/>
        <v>-1851.4035656431922</v>
      </c>
      <c r="AJ17" s="188">
        <f t="shared" si="85"/>
        <v>1851.4035656431922</v>
      </c>
      <c r="AK17" s="188">
        <f>IF(IF(sym!$Q6=N17,1,0)=1,ABS(Z17*S17),-ABS(Z17*S17))</f>
        <v>-1851.4035656431922</v>
      </c>
      <c r="AL17" s="188">
        <f t="shared" si="86"/>
        <v>-1851.4035656431922</v>
      </c>
      <c r="AM17" s="188">
        <f t="shared" si="87"/>
        <v>1851.4035656431922</v>
      </c>
      <c r="AO17">
        <f t="shared" si="88"/>
        <v>-1</v>
      </c>
      <c r="AP17" s="227">
        <v>-1</v>
      </c>
      <c r="AQ17" s="227">
        <v>-1</v>
      </c>
      <c r="AR17" s="227">
        <v>1</v>
      </c>
      <c r="AS17" s="202">
        <v>-1</v>
      </c>
      <c r="AT17" s="228">
        <v>4</v>
      </c>
      <c r="AU17">
        <f t="shared" si="89"/>
        <v>-1</v>
      </c>
      <c r="AV17">
        <f t="shared" si="90"/>
        <v>-1</v>
      </c>
      <c r="AW17" s="202"/>
      <c r="AX17">
        <f t="shared" si="91"/>
        <v>0</v>
      </c>
      <c r="AY17">
        <f t="shared" si="67"/>
        <v>0</v>
      </c>
      <c r="AZ17">
        <f t="shared" si="126"/>
        <v>0</v>
      </c>
      <c r="BA17">
        <f t="shared" si="92"/>
        <v>0</v>
      </c>
      <c r="BB17" s="236"/>
      <c r="BC17" s="194"/>
      <c r="BD17">
        <f t="shared" si="93"/>
        <v>-1</v>
      </c>
      <c r="BE17">
        <f t="shared" si="94"/>
        <v>-1</v>
      </c>
      <c r="BF17">
        <f>VLOOKUP($A17,'FuturesInfo (3)'!$A$2:$V$80,22)</f>
        <v>5</v>
      </c>
      <c r="BG17">
        <f t="shared" si="95"/>
        <v>-1</v>
      </c>
      <c r="BH17">
        <f t="shared" si="96"/>
        <v>4</v>
      </c>
      <c r="BI17" s="137">
        <f>VLOOKUP($A17,'FuturesInfo (3)'!$A$2:$O$80,15)*BF17</f>
        <v>90660</v>
      </c>
      <c r="BJ17" s="137">
        <f>VLOOKUP($A17,'FuturesInfo (3)'!$A$2:$O$80,15)*BH17</f>
        <v>72528</v>
      </c>
      <c r="BK17" s="188">
        <f t="shared" si="97"/>
        <v>0</v>
      </c>
      <c r="BL17" s="188">
        <f t="shared" si="68"/>
        <v>0</v>
      </c>
      <c r="BM17" s="188">
        <f t="shared" si="98"/>
        <v>0</v>
      </c>
      <c r="BN17" s="188">
        <f t="shared" si="99"/>
        <v>0</v>
      </c>
      <c r="BO17" s="188">
        <f t="shared" si="100"/>
        <v>0</v>
      </c>
      <c r="BP17" s="188">
        <f t="shared" si="101"/>
        <v>0</v>
      </c>
      <c r="BQ17" s="188">
        <f t="shared" si="102"/>
        <v>0</v>
      </c>
      <c r="BR17" s="188">
        <f t="shared" si="127"/>
        <v>0</v>
      </c>
      <c r="BS17" s="188">
        <f t="shared" si="103"/>
        <v>0</v>
      </c>
      <c r="BT17" s="188">
        <f>IF(IF(sym!$Q6=AW17,1,0)=1,ABS(BI17*BB17),-ABS(BI17*BB17))</f>
        <v>0</v>
      </c>
      <c r="BU17" s="188">
        <f t="shared" si="104"/>
        <v>0</v>
      </c>
      <c r="BV17" s="188">
        <f t="shared" si="105"/>
        <v>0</v>
      </c>
      <c r="BX17">
        <f t="shared" si="106"/>
        <v>0</v>
      </c>
      <c r="BY17" s="227"/>
      <c r="BZ17" s="227"/>
      <c r="CA17" s="227"/>
      <c r="CB17" s="202"/>
      <c r="CC17" s="228"/>
      <c r="CD17">
        <f t="shared" si="107"/>
        <v>-1</v>
      </c>
      <c r="CE17">
        <f t="shared" si="108"/>
        <v>0</v>
      </c>
      <c r="CF17" s="202"/>
      <c r="CG17">
        <f t="shared" si="109"/>
        <v>1</v>
      </c>
      <c r="CH17">
        <f t="shared" si="69"/>
        <v>1</v>
      </c>
      <c r="CI17">
        <f t="shared" si="128"/>
        <v>0</v>
      </c>
      <c r="CJ17">
        <f t="shared" si="110"/>
        <v>1</v>
      </c>
      <c r="CK17" s="236"/>
      <c r="CL17" s="194"/>
      <c r="CM17">
        <f t="shared" si="111"/>
        <v>-1</v>
      </c>
      <c r="CN17">
        <f t="shared" si="112"/>
        <v>-1</v>
      </c>
      <c r="CO17">
        <f>VLOOKUP($A17,'FuturesInfo (3)'!$A$2:$V$80,22)</f>
        <v>5</v>
      </c>
      <c r="CP17">
        <f t="shared" si="113"/>
        <v>-1</v>
      </c>
      <c r="CQ17">
        <f t="shared" si="114"/>
        <v>4</v>
      </c>
      <c r="CR17" s="137">
        <f>VLOOKUP($A17,'FuturesInfo (3)'!$A$2:$O$80,15)*CO17</f>
        <v>90660</v>
      </c>
      <c r="CS17" s="137">
        <f>VLOOKUP($A17,'FuturesInfo (3)'!$A$2:$O$80,15)*CQ17</f>
        <v>72528</v>
      </c>
      <c r="CT17" s="188">
        <f t="shared" si="115"/>
        <v>0</v>
      </c>
      <c r="CU17" s="188">
        <f t="shared" si="70"/>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1"/>
        <v>1</v>
      </c>
      <c r="M18">
        <f t="shared" si="72"/>
        <v>1</v>
      </c>
      <c r="N18">
        <v>-1</v>
      </c>
      <c r="O18">
        <f t="shared" si="73"/>
        <v>0</v>
      </c>
      <c r="P18">
        <f t="shared" si="65"/>
        <v>1</v>
      </c>
      <c r="Q18">
        <f t="shared" si="124"/>
        <v>0</v>
      </c>
      <c r="R18">
        <f t="shared" si="74"/>
        <v>0</v>
      </c>
      <c r="S18">
        <v>-3.54797312599E-3</v>
      </c>
      <c r="T18" s="194">
        <v>42565</v>
      </c>
      <c r="U18">
        <f t="shared" si="75"/>
        <v>1</v>
      </c>
      <c r="V18">
        <f t="shared" si="76"/>
        <v>1</v>
      </c>
      <c r="W18">
        <f>VLOOKUP($A18,'FuturesInfo (3)'!$A$2:$V$80,22)</f>
        <v>2</v>
      </c>
      <c r="X18">
        <f t="shared" si="77"/>
        <v>-1</v>
      </c>
      <c r="Y18">
        <f t="shared" si="78"/>
        <v>2</v>
      </c>
      <c r="Z18" s="137">
        <f>VLOOKUP($A18,'FuturesInfo (3)'!$A$2:$O$80,15)*W18</f>
        <v>165000</v>
      </c>
      <c r="AA18" s="137">
        <f>VLOOKUP($A18,'FuturesInfo (3)'!$A$2:$O$80,15)*Y18</f>
        <v>165000</v>
      </c>
      <c r="AB18" s="188">
        <f t="shared" si="79"/>
        <v>585.41556578835002</v>
      </c>
      <c r="AC18" s="188">
        <f t="shared" si="66"/>
        <v>585.41556578835002</v>
      </c>
      <c r="AD18" s="188">
        <f t="shared" si="80"/>
        <v>-585.41556578835002</v>
      </c>
      <c r="AE18" s="188">
        <f t="shared" si="81"/>
        <v>585.41556578835002</v>
      </c>
      <c r="AF18" s="188">
        <f t="shared" si="82"/>
        <v>-585.41556578835002</v>
      </c>
      <c r="AG18" s="188">
        <f t="shared" si="83"/>
        <v>-585.41556578835002</v>
      </c>
      <c r="AH18" s="188">
        <f t="shared" si="84"/>
        <v>-585.41556578835002</v>
      </c>
      <c r="AI18" s="188">
        <f t="shared" si="125"/>
        <v>585.41556578835002</v>
      </c>
      <c r="AJ18" s="188">
        <f t="shared" si="85"/>
        <v>-585.41556578835002</v>
      </c>
      <c r="AK18" s="188">
        <f>IF(IF(sym!$Q7=N18,1,0)=1,ABS(Z18*S18),-ABS(Z18*S18))</f>
        <v>-585.41556578835002</v>
      </c>
      <c r="AL18" s="188">
        <f t="shared" si="86"/>
        <v>-585.41556578835002</v>
      </c>
      <c r="AM18" s="188">
        <f t="shared" si="87"/>
        <v>585.41556578835002</v>
      </c>
      <c r="AO18">
        <f t="shared" si="88"/>
        <v>-1</v>
      </c>
      <c r="AP18" s="227">
        <v>-1</v>
      </c>
      <c r="AQ18" s="227">
        <v>1</v>
      </c>
      <c r="AR18" s="227">
        <v>-1</v>
      </c>
      <c r="AS18" s="202">
        <v>-1</v>
      </c>
      <c r="AT18" s="228">
        <v>-12</v>
      </c>
      <c r="AU18">
        <f t="shared" si="89"/>
        <v>1</v>
      </c>
      <c r="AV18">
        <f t="shared" si="90"/>
        <v>1</v>
      </c>
      <c r="AW18" s="202"/>
      <c r="AX18">
        <f t="shared" si="91"/>
        <v>0</v>
      </c>
      <c r="AY18">
        <f t="shared" si="67"/>
        <v>0</v>
      </c>
      <c r="AZ18">
        <f t="shared" si="126"/>
        <v>0</v>
      </c>
      <c r="BA18">
        <f t="shared" si="92"/>
        <v>0</v>
      </c>
      <c r="BB18" s="236"/>
      <c r="BC18" s="194"/>
      <c r="BD18">
        <f t="shared" si="93"/>
        <v>1</v>
      </c>
      <c r="BE18">
        <f t="shared" si="94"/>
        <v>1</v>
      </c>
      <c r="BF18">
        <f>VLOOKUP($A18,'FuturesInfo (3)'!$A$2:$V$80,22)</f>
        <v>2</v>
      </c>
      <c r="BG18">
        <f t="shared" si="95"/>
        <v>-1</v>
      </c>
      <c r="BH18">
        <f t="shared" si="96"/>
        <v>2</v>
      </c>
      <c r="BI18" s="137">
        <f>VLOOKUP($A18,'FuturesInfo (3)'!$A$2:$O$80,15)*BF18</f>
        <v>165000</v>
      </c>
      <c r="BJ18" s="137">
        <f>VLOOKUP($A18,'FuturesInfo (3)'!$A$2:$O$80,15)*BH18</f>
        <v>165000</v>
      </c>
      <c r="BK18" s="188">
        <f t="shared" si="97"/>
        <v>0</v>
      </c>
      <c r="BL18" s="188">
        <f t="shared" si="68"/>
        <v>0</v>
      </c>
      <c r="BM18" s="188">
        <f t="shared" si="98"/>
        <v>0</v>
      </c>
      <c r="BN18" s="188">
        <f t="shared" si="99"/>
        <v>0</v>
      </c>
      <c r="BO18" s="188">
        <f t="shared" si="100"/>
        <v>0</v>
      </c>
      <c r="BP18" s="188">
        <f t="shared" si="101"/>
        <v>0</v>
      </c>
      <c r="BQ18" s="188">
        <f t="shared" si="102"/>
        <v>0</v>
      </c>
      <c r="BR18" s="188">
        <f t="shared" si="127"/>
        <v>0</v>
      </c>
      <c r="BS18" s="188">
        <f t="shared" si="103"/>
        <v>0</v>
      </c>
      <c r="BT18" s="188">
        <f>IF(IF(sym!$Q7=AW18,1,0)=1,ABS(BI18*BB18),-ABS(BI18*BB18))</f>
        <v>0</v>
      </c>
      <c r="BU18" s="188">
        <f t="shared" si="104"/>
        <v>0</v>
      </c>
      <c r="BV18" s="188">
        <f t="shared" si="105"/>
        <v>0</v>
      </c>
      <c r="BX18">
        <f t="shared" si="106"/>
        <v>0</v>
      </c>
      <c r="BY18" s="227"/>
      <c r="BZ18" s="227"/>
      <c r="CA18" s="227"/>
      <c r="CB18" s="202"/>
      <c r="CC18" s="228"/>
      <c r="CD18">
        <f t="shared" si="107"/>
        <v>-1</v>
      </c>
      <c r="CE18">
        <f t="shared" si="108"/>
        <v>0</v>
      </c>
      <c r="CF18" s="202"/>
      <c r="CG18">
        <f t="shared" si="109"/>
        <v>1</v>
      </c>
      <c r="CH18">
        <f t="shared" si="69"/>
        <v>1</v>
      </c>
      <c r="CI18">
        <f t="shared" si="128"/>
        <v>0</v>
      </c>
      <c r="CJ18">
        <f t="shared" si="110"/>
        <v>1</v>
      </c>
      <c r="CK18" s="236"/>
      <c r="CL18" s="194"/>
      <c r="CM18">
        <f t="shared" si="111"/>
        <v>-1</v>
      </c>
      <c r="CN18">
        <f t="shared" si="112"/>
        <v>-1</v>
      </c>
      <c r="CO18">
        <f>VLOOKUP($A18,'FuturesInfo (3)'!$A$2:$V$80,22)</f>
        <v>2</v>
      </c>
      <c r="CP18">
        <f t="shared" si="113"/>
        <v>-1</v>
      </c>
      <c r="CQ18">
        <f t="shared" si="114"/>
        <v>2</v>
      </c>
      <c r="CR18" s="137">
        <f>VLOOKUP($A18,'FuturesInfo (3)'!$A$2:$O$80,15)*CO18</f>
        <v>165000</v>
      </c>
      <c r="CS18" s="137">
        <f>VLOOKUP($A18,'FuturesInfo (3)'!$A$2:$O$80,15)*CQ18</f>
        <v>165000</v>
      </c>
      <c r="CT18" s="188">
        <f t="shared" si="115"/>
        <v>0</v>
      </c>
      <c r="CU18" s="188">
        <f t="shared" si="70"/>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1"/>
        <v>1</v>
      </c>
      <c r="M19">
        <f t="shared" si="72"/>
        <v>1</v>
      </c>
      <c r="N19">
        <v>-1</v>
      </c>
      <c r="O19">
        <f t="shared" si="73"/>
        <v>0</v>
      </c>
      <c r="P19">
        <f t="shared" si="65"/>
        <v>0</v>
      </c>
      <c r="Q19">
        <f t="shared" si="124"/>
        <v>0</v>
      </c>
      <c r="R19">
        <f t="shared" si="74"/>
        <v>0</v>
      </c>
      <c r="S19">
        <v>-2.4799416484300001E-2</v>
      </c>
      <c r="T19" s="194">
        <v>42564</v>
      </c>
      <c r="U19">
        <f t="shared" si="75"/>
        <v>-1</v>
      </c>
      <c r="V19">
        <f t="shared" si="76"/>
        <v>1</v>
      </c>
      <c r="W19">
        <f>VLOOKUP($A19,'FuturesInfo (3)'!$A$2:$V$80,22)</f>
        <v>4</v>
      </c>
      <c r="X19">
        <f t="shared" si="77"/>
        <v>1</v>
      </c>
      <c r="Y19">
        <f t="shared" si="78"/>
        <v>5</v>
      </c>
      <c r="Z19" s="137">
        <f>VLOOKUP($A19,'FuturesInfo (3)'!$A$2:$O$80,15)*W19</f>
        <v>66850</v>
      </c>
      <c r="AA19" s="137">
        <f>VLOOKUP($A19,'FuturesInfo (3)'!$A$2:$O$80,15)*Y19</f>
        <v>83562.5</v>
      </c>
      <c r="AB19" s="188">
        <f t="shared" si="79"/>
        <v>-1657.8409919754552</v>
      </c>
      <c r="AC19" s="188">
        <f t="shared" si="66"/>
        <v>-1657.8409919754552</v>
      </c>
      <c r="AD19" s="188">
        <f t="shared" si="80"/>
        <v>-1657.8409919754552</v>
      </c>
      <c r="AE19" s="188">
        <f t="shared" si="81"/>
        <v>-1657.8409919754552</v>
      </c>
      <c r="AF19" s="188">
        <f t="shared" si="82"/>
        <v>-1657.8409919754552</v>
      </c>
      <c r="AG19" s="188">
        <f t="shared" si="83"/>
        <v>-1657.8409919754552</v>
      </c>
      <c r="AH19" s="188">
        <f t="shared" si="84"/>
        <v>-1657.8409919754552</v>
      </c>
      <c r="AI19" s="188">
        <f t="shared" si="125"/>
        <v>-1657.8409919754552</v>
      </c>
      <c r="AJ19" s="188">
        <f t="shared" si="85"/>
        <v>1657.8409919754552</v>
      </c>
      <c r="AK19" s="188">
        <f>IF(IF(sym!$Q8=N19,1,0)=1,ABS(Z19*S19),-ABS(Z19*S19))</f>
        <v>-1657.8409919754552</v>
      </c>
      <c r="AL19" s="188">
        <f t="shared" si="86"/>
        <v>-1657.8409919754552</v>
      </c>
      <c r="AM19" s="188">
        <f t="shared" si="87"/>
        <v>1657.8409919754552</v>
      </c>
      <c r="AO19">
        <f t="shared" si="88"/>
        <v>-1</v>
      </c>
      <c r="AP19" s="227">
        <v>-1</v>
      </c>
      <c r="AQ19" s="227">
        <v>1</v>
      </c>
      <c r="AR19" s="227">
        <v>-1</v>
      </c>
      <c r="AS19" s="202">
        <v>1</v>
      </c>
      <c r="AT19" s="228">
        <v>-2</v>
      </c>
      <c r="AU19">
        <f t="shared" si="89"/>
        <v>1</v>
      </c>
      <c r="AV19">
        <f t="shared" si="90"/>
        <v>-1</v>
      </c>
      <c r="AW19" s="202"/>
      <c r="AX19">
        <f t="shared" si="91"/>
        <v>0</v>
      </c>
      <c r="AY19">
        <f t="shared" si="67"/>
        <v>0</v>
      </c>
      <c r="AZ19">
        <f t="shared" si="126"/>
        <v>0</v>
      </c>
      <c r="BA19">
        <f t="shared" si="92"/>
        <v>0</v>
      </c>
      <c r="BB19" s="236"/>
      <c r="BC19" s="194"/>
      <c r="BD19">
        <f t="shared" si="93"/>
        <v>1</v>
      </c>
      <c r="BE19">
        <f t="shared" si="94"/>
        <v>1</v>
      </c>
      <c r="BF19">
        <f>VLOOKUP($A19,'FuturesInfo (3)'!$A$2:$V$80,22)</f>
        <v>4</v>
      </c>
      <c r="BG19">
        <f t="shared" si="95"/>
        <v>1</v>
      </c>
      <c r="BH19">
        <f t="shared" si="96"/>
        <v>5</v>
      </c>
      <c r="BI19" s="137">
        <f>VLOOKUP($A19,'FuturesInfo (3)'!$A$2:$O$80,15)*BF19</f>
        <v>66850</v>
      </c>
      <c r="BJ19" s="137">
        <f>VLOOKUP($A19,'FuturesInfo (3)'!$A$2:$O$80,15)*BH19</f>
        <v>83562.5</v>
      </c>
      <c r="BK19" s="188">
        <f t="shared" si="97"/>
        <v>0</v>
      </c>
      <c r="BL19" s="188">
        <f t="shared" si="68"/>
        <v>0</v>
      </c>
      <c r="BM19" s="188">
        <f t="shared" si="98"/>
        <v>0</v>
      </c>
      <c r="BN19" s="188">
        <f t="shared" si="99"/>
        <v>0</v>
      </c>
      <c r="BO19" s="188">
        <f t="shared" si="100"/>
        <v>0</v>
      </c>
      <c r="BP19" s="188">
        <f t="shared" si="101"/>
        <v>0</v>
      </c>
      <c r="BQ19" s="188">
        <f t="shared" si="102"/>
        <v>0</v>
      </c>
      <c r="BR19" s="188">
        <f t="shared" si="127"/>
        <v>0</v>
      </c>
      <c r="BS19" s="188">
        <f t="shared" si="103"/>
        <v>0</v>
      </c>
      <c r="BT19" s="188">
        <f>IF(IF(sym!$Q8=AW19,1,0)=1,ABS(BI19*BB19),-ABS(BI19*BB19))</f>
        <v>0</v>
      </c>
      <c r="BU19" s="188">
        <f t="shared" si="104"/>
        <v>0</v>
      </c>
      <c r="BV19" s="188">
        <f t="shared" si="105"/>
        <v>0</v>
      </c>
      <c r="BX19">
        <f t="shared" si="106"/>
        <v>0</v>
      </c>
      <c r="BY19" s="227"/>
      <c r="BZ19" s="227"/>
      <c r="CA19" s="227"/>
      <c r="CB19" s="202"/>
      <c r="CC19" s="228"/>
      <c r="CD19">
        <f t="shared" si="107"/>
        <v>-1</v>
      </c>
      <c r="CE19">
        <f t="shared" si="108"/>
        <v>0</v>
      </c>
      <c r="CF19" s="202"/>
      <c r="CG19">
        <f t="shared" si="109"/>
        <v>1</v>
      </c>
      <c r="CH19">
        <f t="shared" si="69"/>
        <v>1</v>
      </c>
      <c r="CI19">
        <f t="shared" si="128"/>
        <v>0</v>
      </c>
      <c r="CJ19">
        <f t="shared" si="110"/>
        <v>1</v>
      </c>
      <c r="CK19" s="236"/>
      <c r="CL19" s="194"/>
      <c r="CM19">
        <f t="shared" si="111"/>
        <v>-1</v>
      </c>
      <c r="CN19">
        <f t="shared" si="112"/>
        <v>-1</v>
      </c>
      <c r="CO19">
        <f>VLOOKUP($A19,'FuturesInfo (3)'!$A$2:$V$80,22)</f>
        <v>4</v>
      </c>
      <c r="CP19">
        <f t="shared" si="113"/>
        <v>-1</v>
      </c>
      <c r="CQ19">
        <f t="shared" si="114"/>
        <v>3</v>
      </c>
      <c r="CR19" s="137">
        <f>VLOOKUP($A19,'FuturesInfo (3)'!$A$2:$O$80,15)*CO19</f>
        <v>66850</v>
      </c>
      <c r="CS19" s="137">
        <f>VLOOKUP($A19,'FuturesInfo (3)'!$A$2:$O$80,15)*CQ19</f>
        <v>50137.5</v>
      </c>
      <c r="CT19" s="188">
        <f t="shared" si="115"/>
        <v>0</v>
      </c>
      <c r="CU19" s="188">
        <f t="shared" si="70"/>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1"/>
        <v>1</v>
      </c>
      <c r="M20">
        <f t="shared" si="72"/>
        <v>-1</v>
      </c>
      <c r="N20">
        <v>1</v>
      </c>
      <c r="O20">
        <f t="shared" si="73"/>
        <v>1</v>
      </c>
      <c r="P20">
        <f t="shared" si="65"/>
        <v>0</v>
      </c>
      <c r="Q20">
        <f t="shared" si="124"/>
        <v>1</v>
      </c>
      <c r="R20">
        <f t="shared" si="74"/>
        <v>0</v>
      </c>
      <c r="S20">
        <v>3.2098765432100003E-2</v>
      </c>
      <c r="T20" s="194">
        <v>42565</v>
      </c>
      <c r="U20">
        <f t="shared" si="75"/>
        <v>1</v>
      </c>
      <c r="V20">
        <f t="shared" si="76"/>
        <v>1</v>
      </c>
      <c r="W20">
        <f>VLOOKUP($A20,'FuturesInfo (3)'!$A$2:$V$80,22)</f>
        <v>4</v>
      </c>
      <c r="X20">
        <f t="shared" si="77"/>
        <v>-1</v>
      </c>
      <c r="Y20">
        <f t="shared" si="78"/>
        <v>3</v>
      </c>
      <c r="Z20" s="137">
        <f>VLOOKUP($A20,'FuturesInfo (3)'!$A$2:$O$80,15)*W20</f>
        <v>117040</v>
      </c>
      <c r="AA20" s="137">
        <f>VLOOKUP($A20,'FuturesInfo (3)'!$A$2:$O$80,15)*Y20</f>
        <v>87780</v>
      </c>
      <c r="AB20" s="188">
        <f t="shared" si="79"/>
        <v>-3756.8395061729843</v>
      </c>
      <c r="AC20" s="188">
        <f t="shared" si="66"/>
        <v>-3756.8395061729843</v>
      </c>
      <c r="AD20" s="188">
        <f t="shared" si="80"/>
        <v>-3756.8395061729843</v>
      </c>
      <c r="AE20" s="188">
        <f t="shared" si="81"/>
        <v>-3756.8395061729843</v>
      </c>
      <c r="AF20" s="188">
        <f t="shared" si="82"/>
        <v>3756.8395061729843</v>
      </c>
      <c r="AG20" s="188">
        <f t="shared" si="83"/>
        <v>-3756.8395061729843</v>
      </c>
      <c r="AH20" s="188">
        <f t="shared" si="84"/>
        <v>3756.8395061729843</v>
      </c>
      <c r="AI20" s="188">
        <f t="shared" si="125"/>
        <v>-3756.8395061729843</v>
      </c>
      <c r="AJ20" s="188">
        <f t="shared" si="85"/>
        <v>3756.8395061729843</v>
      </c>
      <c r="AK20" s="188">
        <f>IF(IF(sym!$Q9=N20,1,0)=1,ABS(Z20*S20),-ABS(Z20*S20))</f>
        <v>3756.8395061729843</v>
      </c>
      <c r="AL20" s="188">
        <f t="shared" si="86"/>
        <v>3756.8395061729843</v>
      </c>
      <c r="AM20" s="188">
        <f t="shared" si="87"/>
        <v>3756.8395061729843</v>
      </c>
      <c r="AO20">
        <f t="shared" si="88"/>
        <v>1</v>
      </c>
      <c r="AP20" s="227">
        <v>-1</v>
      </c>
      <c r="AQ20" s="227">
        <v>1</v>
      </c>
      <c r="AR20" s="227">
        <v>-1</v>
      </c>
      <c r="AS20" s="202">
        <v>-1</v>
      </c>
      <c r="AT20" s="228">
        <v>-1</v>
      </c>
      <c r="AU20">
        <f t="shared" si="89"/>
        <v>1</v>
      </c>
      <c r="AV20">
        <f t="shared" si="90"/>
        <v>1</v>
      </c>
      <c r="AW20" s="202"/>
      <c r="AX20">
        <f t="shared" si="91"/>
        <v>0</v>
      </c>
      <c r="AY20">
        <f t="shared" si="67"/>
        <v>0</v>
      </c>
      <c r="AZ20">
        <f t="shared" si="126"/>
        <v>0</v>
      </c>
      <c r="BA20">
        <f t="shared" si="92"/>
        <v>0</v>
      </c>
      <c r="BB20" s="236"/>
      <c r="BC20" s="194"/>
      <c r="BD20">
        <f t="shared" si="93"/>
        <v>1</v>
      </c>
      <c r="BE20">
        <f t="shared" si="94"/>
        <v>1</v>
      </c>
      <c r="BF20">
        <f>VLOOKUP($A20,'FuturesInfo (3)'!$A$2:$V$80,22)</f>
        <v>4</v>
      </c>
      <c r="BG20">
        <f t="shared" si="95"/>
        <v>-1</v>
      </c>
      <c r="BH20">
        <f t="shared" si="96"/>
        <v>3</v>
      </c>
      <c r="BI20" s="137">
        <f>VLOOKUP($A20,'FuturesInfo (3)'!$A$2:$O$80,15)*BF20</f>
        <v>117040</v>
      </c>
      <c r="BJ20" s="137">
        <f>VLOOKUP($A20,'FuturesInfo (3)'!$A$2:$O$80,15)*BH20</f>
        <v>87780</v>
      </c>
      <c r="BK20" s="188">
        <f t="shared" si="97"/>
        <v>0</v>
      </c>
      <c r="BL20" s="188">
        <f t="shared" si="68"/>
        <v>0</v>
      </c>
      <c r="BM20" s="188">
        <f t="shared" si="98"/>
        <v>0</v>
      </c>
      <c r="BN20" s="188">
        <f t="shared" si="99"/>
        <v>0</v>
      </c>
      <c r="BO20" s="188">
        <f t="shared" si="100"/>
        <v>0</v>
      </c>
      <c r="BP20" s="188">
        <f t="shared" si="101"/>
        <v>0</v>
      </c>
      <c r="BQ20" s="188">
        <f t="shared" si="102"/>
        <v>0</v>
      </c>
      <c r="BR20" s="188">
        <f t="shared" si="127"/>
        <v>0</v>
      </c>
      <c r="BS20" s="188">
        <f t="shared" si="103"/>
        <v>0</v>
      </c>
      <c r="BT20" s="188">
        <f>IF(IF(sym!$Q9=AW20,1,0)=1,ABS(BI20*BB20),-ABS(BI20*BB20))</f>
        <v>0</v>
      </c>
      <c r="BU20" s="188">
        <f t="shared" si="104"/>
        <v>0</v>
      </c>
      <c r="BV20" s="188">
        <f t="shared" si="105"/>
        <v>0</v>
      </c>
      <c r="BX20">
        <f t="shared" si="106"/>
        <v>0</v>
      </c>
      <c r="BY20" s="227"/>
      <c r="BZ20" s="227"/>
      <c r="CA20" s="227"/>
      <c r="CB20" s="202"/>
      <c r="CC20" s="228"/>
      <c r="CD20">
        <f t="shared" si="107"/>
        <v>-1</v>
      </c>
      <c r="CE20">
        <f t="shared" si="108"/>
        <v>0</v>
      </c>
      <c r="CF20" s="202"/>
      <c r="CG20">
        <f t="shared" si="109"/>
        <v>1</v>
      </c>
      <c r="CH20">
        <f t="shared" si="69"/>
        <v>1</v>
      </c>
      <c r="CI20">
        <f t="shared" si="128"/>
        <v>0</v>
      </c>
      <c r="CJ20">
        <f t="shared" si="110"/>
        <v>1</v>
      </c>
      <c r="CK20" s="236"/>
      <c r="CL20" s="194"/>
      <c r="CM20">
        <f t="shared" si="111"/>
        <v>-1</v>
      </c>
      <c r="CN20">
        <f t="shared" si="112"/>
        <v>-1</v>
      </c>
      <c r="CO20">
        <f>VLOOKUP($A20,'FuturesInfo (3)'!$A$2:$V$80,22)</f>
        <v>4</v>
      </c>
      <c r="CP20">
        <f t="shared" si="113"/>
        <v>-1</v>
      </c>
      <c r="CQ20">
        <f t="shared" si="114"/>
        <v>3</v>
      </c>
      <c r="CR20" s="137">
        <f>VLOOKUP($A20,'FuturesInfo (3)'!$A$2:$O$80,15)*CO20</f>
        <v>117040</v>
      </c>
      <c r="CS20" s="137">
        <f>VLOOKUP($A20,'FuturesInfo (3)'!$A$2:$O$80,15)*CQ20</f>
        <v>87780</v>
      </c>
      <c r="CT20" s="188">
        <f t="shared" si="115"/>
        <v>0</v>
      </c>
      <c r="CU20" s="188">
        <f t="shared" si="70"/>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1"/>
        <v>-1</v>
      </c>
      <c r="M21">
        <f t="shared" si="72"/>
        <v>1</v>
      </c>
      <c r="N21">
        <v>-1</v>
      </c>
      <c r="O21">
        <f t="shared" si="73"/>
        <v>1</v>
      </c>
      <c r="P21">
        <f t="shared" si="65"/>
        <v>1</v>
      </c>
      <c r="Q21">
        <f t="shared" si="124"/>
        <v>1</v>
      </c>
      <c r="R21">
        <f t="shared" si="74"/>
        <v>0</v>
      </c>
      <c r="S21">
        <v>-4.23811697203E-3</v>
      </c>
      <c r="T21" s="194">
        <v>42576</v>
      </c>
      <c r="U21">
        <f t="shared" si="75"/>
        <v>-1</v>
      </c>
      <c r="V21">
        <f t="shared" si="76"/>
        <v>-1</v>
      </c>
      <c r="W21">
        <f>VLOOKUP($A21,'FuturesInfo (3)'!$A$2:$V$80,22)</f>
        <v>4</v>
      </c>
      <c r="X21">
        <f t="shared" si="77"/>
        <v>-1</v>
      </c>
      <c r="Y21">
        <f t="shared" si="78"/>
        <v>3</v>
      </c>
      <c r="Z21" s="137">
        <f>VLOOKUP($A21,'FuturesInfo (3)'!$A$2:$O$80,15)*W21</f>
        <v>305440</v>
      </c>
      <c r="AA21" s="137">
        <f>VLOOKUP($A21,'FuturesInfo (3)'!$A$2:$O$80,15)*Y21</f>
        <v>229080</v>
      </c>
      <c r="AB21" s="188">
        <f t="shared" si="79"/>
        <v>-1294.4904479368431</v>
      </c>
      <c r="AC21" s="188">
        <f t="shared" si="66"/>
        <v>1294.4904479368431</v>
      </c>
      <c r="AD21" s="188">
        <f t="shared" si="80"/>
        <v>-1294.4904479368431</v>
      </c>
      <c r="AE21" s="188">
        <f t="shared" si="81"/>
        <v>1294.4904479368431</v>
      </c>
      <c r="AF21" s="188">
        <f t="shared" si="82"/>
        <v>1294.4904479368431</v>
      </c>
      <c r="AG21" s="188">
        <f>IF(R21=1,ABS(Z21*S21),-ABS(Z21*S21))</f>
        <v>-1294.4904479368431</v>
      </c>
      <c r="AH21" s="188">
        <f t="shared" si="84"/>
        <v>1294.4904479368431</v>
      </c>
      <c r="AI21" s="188">
        <f t="shared" si="125"/>
        <v>-1294.4904479368431</v>
      </c>
      <c r="AJ21" s="188">
        <f t="shared" si="85"/>
        <v>1294.4904479368431</v>
      </c>
      <c r="AK21" s="188">
        <f>IF(IF(sym!$Q10=N21,1,0)=1,ABS(Z21*S21),-ABS(Z21*S21))</f>
        <v>-1294.4904479368431</v>
      </c>
      <c r="AL21" s="188">
        <f t="shared" si="86"/>
        <v>1294.4904479368431</v>
      </c>
      <c r="AM21" s="188">
        <f t="shared" si="87"/>
        <v>1294.4904479368431</v>
      </c>
      <c r="AO21">
        <f t="shared" si="88"/>
        <v>-1</v>
      </c>
      <c r="AP21" s="227">
        <v>-1</v>
      </c>
      <c r="AQ21" s="227">
        <v>-1</v>
      </c>
      <c r="AR21" s="227">
        <v>1</v>
      </c>
      <c r="AS21" s="202">
        <v>-1</v>
      </c>
      <c r="AT21" s="228">
        <v>-5</v>
      </c>
      <c r="AU21">
        <f t="shared" si="89"/>
        <v>1</v>
      </c>
      <c r="AV21">
        <f t="shared" si="90"/>
        <v>1</v>
      </c>
      <c r="AW21" s="202"/>
      <c r="AX21">
        <f t="shared" si="91"/>
        <v>0</v>
      </c>
      <c r="AY21">
        <f t="shared" si="67"/>
        <v>0</v>
      </c>
      <c r="AZ21">
        <f t="shared" si="126"/>
        <v>0</v>
      </c>
      <c r="BA21">
        <f t="shared" si="92"/>
        <v>0</v>
      </c>
      <c r="BB21" s="236"/>
      <c r="BC21" s="194"/>
      <c r="BD21">
        <f t="shared" si="93"/>
        <v>1</v>
      </c>
      <c r="BE21">
        <f t="shared" si="94"/>
        <v>1</v>
      </c>
      <c r="BF21">
        <f>VLOOKUP($A21,'FuturesInfo (3)'!$A$2:$V$80,22)</f>
        <v>4</v>
      </c>
      <c r="BG21">
        <f t="shared" si="95"/>
        <v>-1</v>
      </c>
      <c r="BH21">
        <f t="shared" si="96"/>
        <v>3</v>
      </c>
      <c r="BI21" s="137">
        <f>VLOOKUP($A21,'FuturesInfo (3)'!$A$2:$O$80,15)*BF21</f>
        <v>305440</v>
      </c>
      <c r="BJ21" s="137">
        <f>VLOOKUP($A21,'FuturesInfo (3)'!$A$2:$O$80,15)*BH21</f>
        <v>229080</v>
      </c>
      <c r="BK21" s="188">
        <f t="shared" si="97"/>
        <v>0</v>
      </c>
      <c r="BL21" s="188">
        <f t="shared" si="68"/>
        <v>0</v>
      </c>
      <c r="BM21" s="188">
        <f t="shared" si="98"/>
        <v>0</v>
      </c>
      <c r="BN21" s="188">
        <f t="shared" si="99"/>
        <v>0</v>
      </c>
      <c r="BO21" s="188">
        <f t="shared" si="100"/>
        <v>0</v>
      </c>
      <c r="BP21" s="188">
        <f>IF(BA21=1,ABS(BI21*BB21),-ABS(BI21*BB21))</f>
        <v>0</v>
      </c>
      <c r="BQ21" s="188">
        <f t="shared" si="102"/>
        <v>0</v>
      </c>
      <c r="BR21" s="188">
        <f t="shared" si="127"/>
        <v>0</v>
      </c>
      <c r="BS21" s="188">
        <f t="shared" si="103"/>
        <v>0</v>
      </c>
      <c r="BT21" s="188">
        <f>IF(IF(sym!$Q10=AW21,1,0)=1,ABS(BI21*BB21),-ABS(BI21*BB21))</f>
        <v>0</v>
      </c>
      <c r="BU21" s="188">
        <f t="shared" si="104"/>
        <v>0</v>
      </c>
      <c r="BV21" s="188">
        <f t="shared" si="105"/>
        <v>0</v>
      </c>
      <c r="BX21">
        <f t="shared" si="106"/>
        <v>0</v>
      </c>
      <c r="BY21" s="227"/>
      <c r="BZ21" s="227"/>
      <c r="CA21" s="227"/>
      <c r="CB21" s="202"/>
      <c r="CC21" s="228"/>
      <c r="CD21">
        <f t="shared" si="107"/>
        <v>-1</v>
      </c>
      <c r="CE21">
        <f t="shared" si="108"/>
        <v>0</v>
      </c>
      <c r="CF21" s="202"/>
      <c r="CG21">
        <f t="shared" si="109"/>
        <v>1</v>
      </c>
      <c r="CH21">
        <f t="shared" si="69"/>
        <v>1</v>
      </c>
      <c r="CI21">
        <f t="shared" si="128"/>
        <v>0</v>
      </c>
      <c r="CJ21">
        <f t="shared" si="110"/>
        <v>1</v>
      </c>
      <c r="CK21" s="236"/>
      <c r="CL21" s="194"/>
      <c r="CM21">
        <f t="shared" si="111"/>
        <v>-1</v>
      </c>
      <c r="CN21">
        <f t="shared" si="112"/>
        <v>-1</v>
      </c>
      <c r="CO21">
        <f>VLOOKUP($A21,'FuturesInfo (3)'!$A$2:$V$80,22)</f>
        <v>4</v>
      </c>
      <c r="CP21">
        <f t="shared" si="113"/>
        <v>-1</v>
      </c>
      <c r="CQ21">
        <f t="shared" si="114"/>
        <v>3</v>
      </c>
      <c r="CR21" s="137">
        <f>VLOOKUP($A21,'FuturesInfo (3)'!$A$2:$O$80,15)*CO21</f>
        <v>305440</v>
      </c>
      <c r="CS21" s="137">
        <f>VLOOKUP($A21,'FuturesInfo (3)'!$A$2:$O$80,15)*CQ21</f>
        <v>229080</v>
      </c>
      <c r="CT21" s="188">
        <f t="shared" si="115"/>
        <v>0</v>
      </c>
      <c r="CU21" s="188">
        <f t="shared" si="70"/>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1"/>
        <v>1</v>
      </c>
      <c r="M22">
        <f t="shared" si="72"/>
        <v>1</v>
      </c>
      <c r="N22">
        <v>1</v>
      </c>
      <c r="O22">
        <f t="shared" si="73"/>
        <v>1</v>
      </c>
      <c r="P22">
        <f t="shared" si="65"/>
        <v>1</v>
      </c>
      <c r="Q22">
        <f t="shared" si="124"/>
        <v>1</v>
      </c>
      <c r="R22">
        <f t="shared" si="74"/>
        <v>1</v>
      </c>
      <c r="T22" s="194">
        <v>42571</v>
      </c>
      <c r="U22">
        <f t="shared" si="75"/>
        <v>1</v>
      </c>
      <c r="V22">
        <f t="shared" si="76"/>
        <v>1</v>
      </c>
      <c r="W22">
        <f>VLOOKUP($A22,'FuturesInfo (3)'!$A$2:$V$80,22)</f>
        <v>0</v>
      </c>
      <c r="X22">
        <f t="shared" si="77"/>
        <v>-1</v>
      </c>
      <c r="Y22">
        <f t="shared" si="78"/>
        <v>0</v>
      </c>
      <c r="Z22" s="137">
        <f>VLOOKUP($A22,'FuturesInfo (3)'!$A$2:$O$80,15)*W22</f>
        <v>0</v>
      </c>
      <c r="AA22" s="137">
        <f>VLOOKUP($A22,'FuturesInfo (3)'!$A$2:$O$80,15)*Y22</f>
        <v>0</v>
      </c>
      <c r="AB22" s="188">
        <f t="shared" si="79"/>
        <v>0</v>
      </c>
      <c r="AC22" s="188">
        <f t="shared" si="66"/>
        <v>0</v>
      </c>
      <c r="AD22" s="188">
        <f t="shared" si="80"/>
        <v>0</v>
      </c>
      <c r="AE22" s="188">
        <f t="shared" si="81"/>
        <v>0</v>
      </c>
      <c r="AF22" s="188">
        <f t="shared" si="82"/>
        <v>0</v>
      </c>
      <c r="AG22" s="188">
        <f t="shared" ref="AG22:AG85" si="130">IF(R22=1,ABS(Z22*S22),-ABS(Z22*S22))</f>
        <v>0</v>
      </c>
      <c r="AH22" s="188">
        <f t="shared" si="84"/>
        <v>0</v>
      </c>
      <c r="AI22" s="188">
        <f t="shared" si="125"/>
        <v>0</v>
      </c>
      <c r="AJ22" s="188">
        <f t="shared" si="85"/>
        <v>0</v>
      </c>
      <c r="AK22" s="188">
        <f>IF(IF(sym!$Q11=N22,1,0)=1,ABS(Z22*S22),-ABS(Z22*S22))</f>
        <v>0</v>
      </c>
      <c r="AL22" s="188">
        <f t="shared" si="86"/>
        <v>0</v>
      </c>
      <c r="AM22" s="188">
        <f t="shared" si="87"/>
        <v>0</v>
      </c>
      <c r="AO22">
        <f t="shared" si="88"/>
        <v>1</v>
      </c>
      <c r="AP22" s="227">
        <v>-1</v>
      </c>
      <c r="AQ22" s="227">
        <v>1</v>
      </c>
      <c r="AR22" s="227">
        <v>-1</v>
      </c>
      <c r="AS22" s="202">
        <v>1</v>
      </c>
      <c r="AT22" s="228">
        <v>7</v>
      </c>
      <c r="AU22">
        <f t="shared" si="89"/>
        <v>1</v>
      </c>
      <c r="AV22">
        <f t="shared" si="90"/>
        <v>1</v>
      </c>
      <c r="AW22" s="202"/>
      <c r="AX22">
        <f t="shared" si="91"/>
        <v>0</v>
      </c>
      <c r="AY22">
        <f t="shared" si="67"/>
        <v>0</v>
      </c>
      <c r="AZ22">
        <f t="shared" si="126"/>
        <v>0</v>
      </c>
      <c r="BA22">
        <f t="shared" si="92"/>
        <v>0</v>
      </c>
      <c r="BB22" s="236"/>
      <c r="BC22" s="194"/>
      <c r="BD22">
        <f t="shared" si="93"/>
        <v>1</v>
      </c>
      <c r="BE22">
        <f t="shared" si="94"/>
        <v>1</v>
      </c>
      <c r="BF22">
        <f>VLOOKUP($A22,'FuturesInfo (3)'!$A$2:$V$80,22)</f>
        <v>0</v>
      </c>
      <c r="BG22">
        <f t="shared" si="95"/>
        <v>-1</v>
      </c>
      <c r="BH22">
        <f t="shared" si="96"/>
        <v>0</v>
      </c>
      <c r="BI22" s="137">
        <f>VLOOKUP($A22,'FuturesInfo (3)'!$A$2:$O$80,15)*BF22</f>
        <v>0</v>
      </c>
      <c r="BJ22" s="137">
        <f>VLOOKUP($A22,'FuturesInfo (3)'!$A$2:$O$80,15)*BH22</f>
        <v>0</v>
      </c>
      <c r="BK22" s="188">
        <f t="shared" si="97"/>
        <v>0</v>
      </c>
      <c r="BL22" s="188">
        <f t="shared" si="68"/>
        <v>0</v>
      </c>
      <c r="BM22" s="188">
        <f t="shared" si="98"/>
        <v>0</v>
      </c>
      <c r="BN22" s="188">
        <f t="shared" si="99"/>
        <v>0</v>
      </c>
      <c r="BO22" s="188">
        <f t="shared" si="100"/>
        <v>0</v>
      </c>
      <c r="BP22" s="188">
        <f t="shared" ref="BP22:BP85" si="131">IF(BA22=1,ABS(BI22*BB22),-ABS(BI22*BB22))</f>
        <v>0</v>
      </c>
      <c r="BQ22" s="188">
        <f t="shared" si="102"/>
        <v>0</v>
      </c>
      <c r="BR22" s="188">
        <f t="shared" si="127"/>
        <v>0</v>
      </c>
      <c r="BS22" s="188">
        <f t="shared" si="103"/>
        <v>0</v>
      </c>
      <c r="BT22" s="188">
        <f>IF(IF(sym!$Q11=AW22,1,0)=1,ABS(BI22*BB22),-ABS(BI22*BB22))</f>
        <v>0</v>
      </c>
      <c r="BU22" s="188">
        <f t="shared" si="104"/>
        <v>0</v>
      </c>
      <c r="BV22" s="188">
        <f t="shared" si="105"/>
        <v>0</v>
      </c>
      <c r="BX22">
        <f t="shared" si="106"/>
        <v>0</v>
      </c>
      <c r="BY22" s="227"/>
      <c r="BZ22" s="227"/>
      <c r="CA22" s="227"/>
      <c r="CB22" s="202"/>
      <c r="CC22" s="228"/>
      <c r="CD22">
        <f t="shared" si="107"/>
        <v>-1</v>
      </c>
      <c r="CE22">
        <f t="shared" si="108"/>
        <v>0</v>
      </c>
      <c r="CF22" s="202"/>
      <c r="CG22">
        <f t="shared" si="109"/>
        <v>1</v>
      </c>
      <c r="CH22">
        <f t="shared" si="69"/>
        <v>1</v>
      </c>
      <c r="CI22">
        <f t="shared" si="128"/>
        <v>0</v>
      </c>
      <c r="CJ22">
        <f t="shared" si="110"/>
        <v>1</v>
      </c>
      <c r="CK22" s="236"/>
      <c r="CL22" s="194"/>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0"/>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1"/>
        <v>-1</v>
      </c>
      <c r="M23">
        <f t="shared" si="72"/>
        <v>-1</v>
      </c>
      <c r="N23">
        <v>-1</v>
      </c>
      <c r="O23">
        <f t="shared" si="73"/>
        <v>1</v>
      </c>
      <c r="P23">
        <f t="shared" si="65"/>
        <v>1</v>
      </c>
      <c r="Q23">
        <f t="shared" si="124"/>
        <v>1</v>
      </c>
      <c r="R23">
        <f t="shared" si="74"/>
        <v>1</v>
      </c>
      <c r="S23">
        <v>-3.7019230769200002E-2</v>
      </c>
      <c r="T23" s="194">
        <v>42563</v>
      </c>
      <c r="U23">
        <f t="shared" si="75"/>
        <v>-1</v>
      </c>
      <c r="V23">
        <f t="shared" si="76"/>
        <v>-1</v>
      </c>
      <c r="W23">
        <f>VLOOKUP($A23,'FuturesInfo (3)'!$A$2:$V$80,22)</f>
        <v>2</v>
      </c>
      <c r="X23">
        <f t="shared" si="77"/>
        <v>-1</v>
      </c>
      <c r="Y23">
        <f t="shared" si="78"/>
        <v>2</v>
      </c>
      <c r="Z23" s="137">
        <f>VLOOKUP($A23,'FuturesInfo (3)'!$A$2:$O$80,15)*W23</f>
        <v>80120</v>
      </c>
      <c r="AA23" s="137">
        <f>VLOOKUP($A23,'FuturesInfo (3)'!$A$2:$O$80,15)*Y23</f>
        <v>80120</v>
      </c>
      <c r="AB23" s="188">
        <f t="shared" si="79"/>
        <v>2965.9807692283043</v>
      </c>
      <c r="AC23" s="188">
        <f t="shared" si="66"/>
        <v>2965.9807692283043</v>
      </c>
      <c r="AD23" s="188">
        <f t="shared" si="80"/>
        <v>-2965.9807692283043</v>
      </c>
      <c r="AE23" s="188">
        <f t="shared" si="81"/>
        <v>2965.9807692283043</v>
      </c>
      <c r="AF23" s="188">
        <f t="shared" si="82"/>
        <v>2965.9807692283043</v>
      </c>
      <c r="AG23" s="188">
        <f t="shared" si="130"/>
        <v>2965.9807692283043</v>
      </c>
      <c r="AH23" s="188">
        <f t="shared" si="84"/>
        <v>2965.9807692283043</v>
      </c>
      <c r="AI23" s="188">
        <f t="shared" si="125"/>
        <v>2965.9807692283043</v>
      </c>
      <c r="AJ23" s="188">
        <f t="shared" si="85"/>
        <v>2965.9807692283043</v>
      </c>
      <c r="AK23" s="188">
        <f>IF(IF(sym!$Q12=N23,1,0)=1,ABS(Z23*S23),-ABS(Z23*S23))</f>
        <v>-2965.9807692283043</v>
      </c>
      <c r="AL23" s="188">
        <f t="shared" si="86"/>
        <v>2965.9807692283043</v>
      </c>
      <c r="AM23" s="188">
        <f t="shared" si="87"/>
        <v>2965.9807692283043</v>
      </c>
      <c r="AO23">
        <f t="shared" si="88"/>
        <v>-1</v>
      </c>
      <c r="AP23" s="227">
        <v>-1</v>
      </c>
      <c r="AQ23" s="227">
        <v>1</v>
      </c>
      <c r="AR23" s="227">
        <v>-1</v>
      </c>
      <c r="AS23" s="202">
        <v>-1</v>
      </c>
      <c r="AT23" s="228">
        <v>14</v>
      </c>
      <c r="AU23">
        <f t="shared" si="89"/>
        <v>1</v>
      </c>
      <c r="AV23">
        <f t="shared" si="90"/>
        <v>-1</v>
      </c>
      <c r="AW23" s="202"/>
      <c r="AX23">
        <f t="shared" si="91"/>
        <v>0</v>
      </c>
      <c r="AY23">
        <f t="shared" si="67"/>
        <v>0</v>
      </c>
      <c r="AZ23">
        <f t="shared" si="126"/>
        <v>0</v>
      </c>
      <c r="BA23">
        <f t="shared" si="92"/>
        <v>0</v>
      </c>
      <c r="BB23" s="236"/>
      <c r="BC23" s="194"/>
      <c r="BD23">
        <f t="shared" si="93"/>
        <v>1</v>
      </c>
      <c r="BE23">
        <f t="shared" si="94"/>
        <v>1</v>
      </c>
      <c r="BF23">
        <f>VLOOKUP($A23,'FuturesInfo (3)'!$A$2:$V$80,22)</f>
        <v>2</v>
      </c>
      <c r="BG23">
        <f t="shared" si="95"/>
        <v>-1</v>
      </c>
      <c r="BH23">
        <f t="shared" si="96"/>
        <v>2</v>
      </c>
      <c r="BI23" s="137">
        <f>VLOOKUP($A23,'FuturesInfo (3)'!$A$2:$O$80,15)*BF23</f>
        <v>80120</v>
      </c>
      <c r="BJ23" s="137">
        <f>VLOOKUP($A23,'FuturesInfo (3)'!$A$2:$O$80,15)*BH23</f>
        <v>80120</v>
      </c>
      <c r="BK23" s="188">
        <f t="shared" si="97"/>
        <v>0</v>
      </c>
      <c r="BL23" s="188">
        <f t="shared" si="68"/>
        <v>0</v>
      </c>
      <c r="BM23" s="188">
        <f t="shared" si="98"/>
        <v>0</v>
      </c>
      <c r="BN23" s="188">
        <f t="shared" si="99"/>
        <v>0</v>
      </c>
      <c r="BO23" s="188">
        <f t="shared" si="100"/>
        <v>0</v>
      </c>
      <c r="BP23" s="188">
        <f t="shared" si="131"/>
        <v>0</v>
      </c>
      <c r="BQ23" s="188">
        <f t="shared" si="102"/>
        <v>0</v>
      </c>
      <c r="BR23" s="188">
        <f t="shared" si="127"/>
        <v>0</v>
      </c>
      <c r="BS23" s="188">
        <f t="shared" si="103"/>
        <v>0</v>
      </c>
      <c r="BT23" s="188">
        <f>IF(IF(sym!$Q12=AW23,1,0)=1,ABS(BI23*BB23),-ABS(BI23*BB23))</f>
        <v>0</v>
      </c>
      <c r="BU23" s="188">
        <f t="shared" si="104"/>
        <v>0</v>
      </c>
      <c r="BV23" s="188">
        <f t="shared" si="105"/>
        <v>0</v>
      </c>
      <c r="BX23">
        <f t="shared" si="106"/>
        <v>0</v>
      </c>
      <c r="BY23" s="227"/>
      <c r="BZ23" s="227"/>
      <c r="CA23" s="227"/>
      <c r="CB23" s="202"/>
      <c r="CC23" s="228"/>
      <c r="CD23">
        <f t="shared" si="107"/>
        <v>-1</v>
      </c>
      <c r="CE23">
        <f t="shared" si="108"/>
        <v>0</v>
      </c>
      <c r="CF23" s="202"/>
      <c r="CG23">
        <f t="shared" si="109"/>
        <v>1</v>
      </c>
      <c r="CH23">
        <f t="shared" si="69"/>
        <v>1</v>
      </c>
      <c r="CI23">
        <f t="shared" si="128"/>
        <v>0</v>
      </c>
      <c r="CJ23">
        <f t="shared" si="110"/>
        <v>1</v>
      </c>
      <c r="CK23" s="236"/>
      <c r="CL23" s="194"/>
      <c r="CM23">
        <f t="shared" si="111"/>
        <v>-1</v>
      </c>
      <c r="CN23">
        <f t="shared" si="112"/>
        <v>-1</v>
      </c>
      <c r="CO23">
        <f>VLOOKUP($A23,'FuturesInfo (3)'!$A$2:$V$80,22)</f>
        <v>2</v>
      </c>
      <c r="CP23">
        <f t="shared" si="113"/>
        <v>-1</v>
      </c>
      <c r="CQ23">
        <f t="shared" si="114"/>
        <v>2</v>
      </c>
      <c r="CR23" s="137">
        <f>VLOOKUP($A23,'FuturesInfo (3)'!$A$2:$O$80,15)*CO23</f>
        <v>80120</v>
      </c>
      <c r="CS23" s="137">
        <f>VLOOKUP($A23,'FuturesInfo (3)'!$A$2:$O$80,15)*CQ23</f>
        <v>80120</v>
      </c>
      <c r="CT23" s="188">
        <f t="shared" si="115"/>
        <v>0</v>
      </c>
      <c r="CU23" s="188">
        <f t="shared" si="70"/>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1"/>
        <v>-1</v>
      </c>
      <c r="M24">
        <f t="shared" si="72"/>
        <v>1</v>
      </c>
      <c r="N24">
        <v>1</v>
      </c>
      <c r="O24">
        <f t="shared" si="73"/>
        <v>0</v>
      </c>
      <c r="P24">
        <f t="shared" si="65"/>
        <v>0</v>
      </c>
      <c r="Q24">
        <f t="shared" si="124"/>
        <v>0</v>
      </c>
      <c r="R24">
        <f t="shared" si="74"/>
        <v>1</v>
      </c>
      <c r="S24">
        <v>4.5921123716899997E-3</v>
      </c>
      <c r="T24" s="194">
        <v>42576</v>
      </c>
      <c r="U24">
        <f t="shared" si="75"/>
        <v>1</v>
      </c>
      <c r="V24">
        <f t="shared" si="76"/>
        <v>-1</v>
      </c>
      <c r="W24">
        <f>VLOOKUP($A24,'FuturesInfo (3)'!$A$2:$V$80,22)</f>
        <v>3</v>
      </c>
      <c r="X24">
        <f t="shared" si="77"/>
        <v>-1</v>
      </c>
      <c r="Y24">
        <f t="shared" si="78"/>
        <v>2</v>
      </c>
      <c r="Z24" s="137">
        <f>VLOOKUP($A24,'FuturesInfo (3)'!$A$2:$O$80,15)*W24</f>
        <v>111570</v>
      </c>
      <c r="AA24" s="137">
        <f>VLOOKUP($A24,'FuturesInfo (3)'!$A$2:$O$80,15)*Y24</f>
        <v>74380</v>
      </c>
      <c r="AB24" s="188">
        <f t="shared" si="79"/>
        <v>-512.34197730945323</v>
      </c>
      <c r="AC24" s="188">
        <f t="shared" si="66"/>
        <v>-512.34197730945323</v>
      </c>
      <c r="AD24" s="188">
        <f t="shared" si="80"/>
        <v>512.34197730945323</v>
      </c>
      <c r="AE24" s="188">
        <f t="shared" si="81"/>
        <v>-512.34197730945323</v>
      </c>
      <c r="AF24" s="188">
        <f t="shared" si="82"/>
        <v>-512.34197730945323</v>
      </c>
      <c r="AG24" s="188">
        <f t="shared" si="130"/>
        <v>512.34197730945323</v>
      </c>
      <c r="AH24" s="188">
        <f t="shared" si="84"/>
        <v>-512.34197730945323</v>
      </c>
      <c r="AI24" s="188">
        <f t="shared" si="125"/>
        <v>-512.34197730945323</v>
      </c>
      <c r="AJ24" s="188">
        <f t="shared" si="85"/>
        <v>512.34197730945323</v>
      </c>
      <c r="AK24" s="188">
        <f>IF(IF(sym!$Q13=N24,1,0)=1,ABS(Z24*S24),-ABS(Z24*S24))</f>
        <v>512.34197730945323</v>
      </c>
      <c r="AL24" s="188">
        <f t="shared" si="86"/>
        <v>-512.34197730945323</v>
      </c>
      <c r="AM24" s="188">
        <f t="shared" si="87"/>
        <v>512.34197730945323</v>
      </c>
      <c r="AO24">
        <f t="shared" si="88"/>
        <v>1</v>
      </c>
      <c r="AP24" s="229">
        <v>-1</v>
      </c>
      <c r="AQ24" s="229">
        <v>-1</v>
      </c>
      <c r="AR24" s="229">
        <v>-1</v>
      </c>
      <c r="AS24" s="202">
        <v>-1</v>
      </c>
      <c r="AT24" s="228">
        <v>-5</v>
      </c>
      <c r="AU24">
        <f t="shared" si="89"/>
        <v>-1</v>
      </c>
      <c r="AV24">
        <f t="shared" si="90"/>
        <v>1</v>
      </c>
      <c r="AW24" s="233"/>
      <c r="AX24">
        <f t="shared" si="91"/>
        <v>0</v>
      </c>
      <c r="AY24">
        <f t="shared" si="67"/>
        <v>0</v>
      </c>
      <c r="AZ24">
        <f t="shared" si="126"/>
        <v>0</v>
      </c>
      <c r="BA24">
        <f t="shared" si="92"/>
        <v>0</v>
      </c>
      <c r="BB24" s="234"/>
      <c r="BC24" s="194"/>
      <c r="BD24">
        <f t="shared" si="93"/>
        <v>1</v>
      </c>
      <c r="BE24">
        <f t="shared" si="94"/>
        <v>-1</v>
      </c>
      <c r="BF24">
        <f>VLOOKUP($A24,'FuturesInfo (3)'!$A$2:$V$80,22)</f>
        <v>3</v>
      </c>
      <c r="BG24">
        <f t="shared" si="95"/>
        <v>-1</v>
      </c>
      <c r="BH24">
        <f t="shared" si="96"/>
        <v>2</v>
      </c>
      <c r="BI24" s="137">
        <f>VLOOKUP($A24,'FuturesInfo (3)'!$A$2:$O$80,15)*BF24</f>
        <v>111570</v>
      </c>
      <c r="BJ24" s="137">
        <f>VLOOKUP($A24,'FuturesInfo (3)'!$A$2:$O$80,15)*BH24</f>
        <v>74380</v>
      </c>
      <c r="BK24" s="188">
        <f t="shared" si="97"/>
        <v>0</v>
      </c>
      <c r="BL24" s="188">
        <f t="shared" si="68"/>
        <v>0</v>
      </c>
      <c r="BM24" s="188">
        <f t="shared" si="98"/>
        <v>0</v>
      </c>
      <c r="BN24" s="188">
        <f t="shared" si="99"/>
        <v>0</v>
      </c>
      <c r="BO24" s="188">
        <f t="shared" si="100"/>
        <v>0</v>
      </c>
      <c r="BP24" s="188">
        <f t="shared" si="131"/>
        <v>0</v>
      </c>
      <c r="BQ24" s="188">
        <f t="shared" si="102"/>
        <v>0</v>
      </c>
      <c r="BR24" s="188">
        <f t="shared" si="127"/>
        <v>0</v>
      </c>
      <c r="BS24" s="188">
        <f t="shared" si="103"/>
        <v>0</v>
      </c>
      <c r="BT24" s="188">
        <f>IF(IF(sym!$Q13=AW24,1,0)=1,ABS(BI24*BB24),-ABS(BI24*BB24))</f>
        <v>0</v>
      </c>
      <c r="BU24" s="188">
        <f t="shared" si="104"/>
        <v>0</v>
      </c>
      <c r="BV24" s="188">
        <f t="shared" si="105"/>
        <v>0</v>
      </c>
      <c r="BX24">
        <f t="shared" si="106"/>
        <v>0</v>
      </c>
      <c r="BY24" s="229"/>
      <c r="BZ24" s="229"/>
      <c r="CA24" s="229"/>
      <c r="CB24" s="202"/>
      <c r="CC24" s="228"/>
      <c r="CD24">
        <f t="shared" si="107"/>
        <v>-1</v>
      </c>
      <c r="CE24">
        <f t="shared" si="108"/>
        <v>0</v>
      </c>
      <c r="CF24" s="233"/>
      <c r="CG24">
        <f t="shared" si="109"/>
        <v>1</v>
      </c>
      <c r="CH24">
        <f t="shared" si="69"/>
        <v>1</v>
      </c>
      <c r="CI24">
        <f t="shared" si="128"/>
        <v>0</v>
      </c>
      <c r="CJ24">
        <f t="shared" si="110"/>
        <v>1</v>
      </c>
      <c r="CK24" s="234"/>
      <c r="CL24" s="194"/>
      <c r="CM24">
        <f t="shared" si="111"/>
        <v>-1</v>
      </c>
      <c r="CN24">
        <f t="shared" si="112"/>
        <v>-1</v>
      </c>
      <c r="CO24">
        <f>VLOOKUP($A24,'FuturesInfo (3)'!$A$2:$V$80,22)</f>
        <v>3</v>
      </c>
      <c r="CP24">
        <f t="shared" si="113"/>
        <v>-1</v>
      </c>
      <c r="CQ24">
        <f t="shared" si="114"/>
        <v>2</v>
      </c>
      <c r="CR24" s="137">
        <f>VLOOKUP($A24,'FuturesInfo (3)'!$A$2:$O$80,15)*CO24</f>
        <v>111570</v>
      </c>
      <c r="CS24" s="137">
        <f>VLOOKUP($A24,'FuturesInfo (3)'!$A$2:$O$80,15)*CQ24</f>
        <v>74380</v>
      </c>
      <c r="CT24" s="188">
        <f t="shared" si="115"/>
        <v>0</v>
      </c>
      <c r="CU24" s="188">
        <f t="shared" si="70"/>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1"/>
        <v>1</v>
      </c>
      <c r="M25">
        <f t="shared" si="72"/>
        <v>1</v>
      </c>
      <c r="N25">
        <v>-1</v>
      </c>
      <c r="O25">
        <f t="shared" si="73"/>
        <v>0</v>
      </c>
      <c r="P25">
        <f t="shared" si="65"/>
        <v>0</v>
      </c>
      <c r="Q25">
        <f t="shared" si="124"/>
        <v>0</v>
      </c>
      <c r="R25">
        <f t="shared" si="74"/>
        <v>0</v>
      </c>
      <c r="S25">
        <v>-9.3737445877800001E-4</v>
      </c>
      <c r="T25" s="194">
        <v>42573</v>
      </c>
      <c r="U25">
        <f t="shared" si="75"/>
        <v>1</v>
      </c>
      <c r="V25">
        <f t="shared" si="76"/>
        <v>1</v>
      </c>
      <c r="W25">
        <f>VLOOKUP($A25,'FuturesInfo (3)'!$A$2:$V$80,22)</f>
        <v>3</v>
      </c>
      <c r="X25">
        <f t="shared" si="77"/>
        <v>-1</v>
      </c>
      <c r="Y25">
        <f t="shared" si="78"/>
        <v>2</v>
      </c>
      <c r="Z25" s="137">
        <f>VLOOKUP($A25,'FuturesInfo (3)'!$A$2:$O$80,15)*W25</f>
        <v>419662.5</v>
      </c>
      <c r="AA25" s="137">
        <f>VLOOKUP($A25,'FuturesInfo (3)'!$A$2:$O$80,15)*Y25</f>
        <v>279775</v>
      </c>
      <c r="AB25" s="188">
        <f t="shared" si="79"/>
        <v>393.38090880692243</v>
      </c>
      <c r="AC25" s="188">
        <f t="shared" si="66"/>
        <v>393.38090880692243</v>
      </c>
      <c r="AD25" s="188">
        <f t="shared" si="80"/>
        <v>-393.38090880692243</v>
      </c>
      <c r="AE25" s="188">
        <f t="shared" si="81"/>
        <v>-393.38090880692243</v>
      </c>
      <c r="AF25" s="188">
        <f t="shared" si="82"/>
        <v>-393.38090880692243</v>
      </c>
      <c r="AG25" s="188">
        <f t="shared" si="130"/>
        <v>-393.38090880692243</v>
      </c>
      <c r="AH25" s="188">
        <f t="shared" si="84"/>
        <v>-393.38090880692243</v>
      </c>
      <c r="AI25" s="188">
        <f t="shared" si="125"/>
        <v>393.38090880692243</v>
      </c>
      <c r="AJ25" s="188">
        <f t="shared" si="85"/>
        <v>-393.38090880692243</v>
      </c>
      <c r="AK25" s="188">
        <f>IF(IF(sym!$Q14=N25,1,0)=1,ABS(Z25*S25),-ABS(Z25*S25))</f>
        <v>-393.38090880692243</v>
      </c>
      <c r="AL25" s="188">
        <f t="shared" si="86"/>
        <v>-393.38090880692243</v>
      </c>
      <c r="AM25" s="188">
        <f t="shared" si="87"/>
        <v>393.38090880692243</v>
      </c>
      <c r="AO25">
        <f t="shared" si="88"/>
        <v>-1</v>
      </c>
      <c r="AP25" s="227">
        <v>1</v>
      </c>
      <c r="AQ25" s="227">
        <v>1</v>
      </c>
      <c r="AR25" s="227">
        <v>1</v>
      </c>
      <c r="AS25" s="202">
        <v>1</v>
      </c>
      <c r="AT25" s="228">
        <v>6</v>
      </c>
      <c r="AU25">
        <f t="shared" si="89"/>
        <v>1</v>
      </c>
      <c r="AV25">
        <f t="shared" si="90"/>
        <v>1</v>
      </c>
      <c r="AW25" s="202"/>
      <c r="AX25">
        <f t="shared" si="91"/>
        <v>0</v>
      </c>
      <c r="AY25">
        <f t="shared" si="67"/>
        <v>0</v>
      </c>
      <c r="AZ25">
        <f t="shared" si="126"/>
        <v>0</v>
      </c>
      <c r="BA25">
        <f t="shared" si="92"/>
        <v>0</v>
      </c>
      <c r="BB25" s="236"/>
      <c r="BC25" s="194"/>
      <c r="BD25">
        <f t="shared" si="93"/>
        <v>1</v>
      </c>
      <c r="BE25">
        <f t="shared" si="94"/>
        <v>1</v>
      </c>
      <c r="BF25">
        <f>VLOOKUP($A25,'FuturesInfo (3)'!$A$2:$V$80,22)</f>
        <v>3</v>
      </c>
      <c r="BG25">
        <f t="shared" si="95"/>
        <v>1</v>
      </c>
      <c r="BH25">
        <f t="shared" si="96"/>
        <v>4</v>
      </c>
      <c r="BI25" s="137">
        <f>VLOOKUP($A25,'FuturesInfo (3)'!$A$2:$O$80,15)*BF25</f>
        <v>419662.5</v>
      </c>
      <c r="BJ25" s="137">
        <f>VLOOKUP($A25,'FuturesInfo (3)'!$A$2:$O$80,15)*BH25</f>
        <v>559550</v>
      </c>
      <c r="BK25" s="188">
        <f t="shared" si="97"/>
        <v>0</v>
      </c>
      <c r="BL25" s="188">
        <f t="shared" si="68"/>
        <v>0</v>
      </c>
      <c r="BM25" s="188">
        <f t="shared" si="98"/>
        <v>0</v>
      </c>
      <c r="BN25" s="188">
        <f t="shared" si="99"/>
        <v>0</v>
      </c>
      <c r="BO25" s="188">
        <f t="shared" si="100"/>
        <v>0</v>
      </c>
      <c r="BP25" s="188">
        <f t="shared" si="131"/>
        <v>0</v>
      </c>
      <c r="BQ25" s="188">
        <f t="shared" si="102"/>
        <v>0</v>
      </c>
      <c r="BR25" s="188">
        <f t="shared" si="127"/>
        <v>0</v>
      </c>
      <c r="BS25" s="188">
        <f t="shared" si="103"/>
        <v>0</v>
      </c>
      <c r="BT25" s="188">
        <f>IF(IF(sym!$Q14=AW25,1,0)=1,ABS(BI25*BB25),-ABS(BI25*BB25))</f>
        <v>0</v>
      </c>
      <c r="BU25" s="188">
        <f t="shared" si="104"/>
        <v>0</v>
      </c>
      <c r="BV25" s="188">
        <f t="shared" si="105"/>
        <v>0</v>
      </c>
      <c r="BX25">
        <f t="shared" si="106"/>
        <v>0</v>
      </c>
      <c r="BY25" s="227"/>
      <c r="BZ25" s="227"/>
      <c r="CA25" s="227"/>
      <c r="CB25" s="202"/>
      <c r="CC25" s="228"/>
      <c r="CD25">
        <f t="shared" si="107"/>
        <v>-1</v>
      </c>
      <c r="CE25">
        <f t="shared" si="108"/>
        <v>0</v>
      </c>
      <c r="CF25" s="202"/>
      <c r="CG25">
        <f t="shared" si="109"/>
        <v>1</v>
      </c>
      <c r="CH25">
        <f t="shared" si="69"/>
        <v>1</v>
      </c>
      <c r="CI25">
        <f t="shared" si="128"/>
        <v>0</v>
      </c>
      <c r="CJ25">
        <f t="shared" si="110"/>
        <v>1</v>
      </c>
      <c r="CK25" s="236"/>
      <c r="CL25" s="194"/>
      <c r="CM25">
        <f t="shared" si="111"/>
        <v>-1</v>
      </c>
      <c r="CN25">
        <f t="shared" si="112"/>
        <v>-1</v>
      </c>
      <c r="CO25">
        <f>VLOOKUP($A25,'FuturesInfo (3)'!$A$2:$V$80,22)</f>
        <v>3</v>
      </c>
      <c r="CP25">
        <f t="shared" si="113"/>
        <v>-1</v>
      </c>
      <c r="CQ25">
        <f t="shared" si="114"/>
        <v>2</v>
      </c>
      <c r="CR25" s="137">
        <f>VLOOKUP($A25,'FuturesInfo (3)'!$A$2:$O$80,15)*CO25</f>
        <v>419662.5</v>
      </c>
      <c r="CS25" s="137">
        <f>VLOOKUP($A25,'FuturesInfo (3)'!$A$2:$O$80,15)*CQ25</f>
        <v>279775</v>
      </c>
      <c r="CT25" s="188">
        <f t="shared" si="115"/>
        <v>0</v>
      </c>
      <c r="CU25" s="188">
        <f t="shared" si="70"/>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1"/>
        <v>1</v>
      </c>
      <c r="M26">
        <f t="shared" si="72"/>
        <v>1</v>
      </c>
      <c r="N26">
        <v>1</v>
      </c>
      <c r="O26">
        <f t="shared" si="73"/>
        <v>0</v>
      </c>
      <c r="P26">
        <f t="shared" si="65"/>
        <v>1</v>
      </c>
      <c r="Q26">
        <f t="shared" si="124"/>
        <v>1</v>
      </c>
      <c r="R26">
        <f t="shared" si="74"/>
        <v>1</v>
      </c>
      <c r="S26">
        <v>1.9478275439599999E-3</v>
      </c>
      <c r="T26" s="194">
        <v>42573</v>
      </c>
      <c r="U26">
        <f t="shared" si="75"/>
        <v>1</v>
      </c>
      <c r="V26">
        <f t="shared" si="76"/>
        <v>1</v>
      </c>
      <c r="W26">
        <f>VLOOKUP($A26,'FuturesInfo (3)'!$A$2:$V$80,22)</f>
        <v>4</v>
      </c>
      <c r="X26">
        <f t="shared" si="77"/>
        <v>1</v>
      </c>
      <c r="Y26">
        <f t="shared" si="78"/>
        <v>5</v>
      </c>
      <c r="Z26" s="137">
        <f>VLOOKUP($A26,'FuturesInfo (3)'!$A$2:$O$80,15)*W26</f>
        <v>382708</v>
      </c>
      <c r="AA26" s="137">
        <f>VLOOKUP($A26,'FuturesInfo (3)'!$A$2:$O$80,15)*Y26</f>
        <v>478385</v>
      </c>
      <c r="AB26" s="188">
        <f t="shared" si="79"/>
        <v>-745.44918369384368</v>
      </c>
      <c r="AC26" s="188">
        <f t="shared" si="66"/>
        <v>745.44918369384368</v>
      </c>
      <c r="AD26" s="188">
        <f t="shared" si="80"/>
        <v>-745.44918369384368</v>
      </c>
      <c r="AE26" s="188">
        <f t="shared" si="81"/>
        <v>745.44918369384368</v>
      </c>
      <c r="AF26" s="188">
        <f t="shared" si="82"/>
        <v>745.44918369384368</v>
      </c>
      <c r="AG26" s="188">
        <f t="shared" si="130"/>
        <v>745.44918369384368</v>
      </c>
      <c r="AH26" s="188">
        <f t="shared" si="84"/>
        <v>-745.44918369384368</v>
      </c>
      <c r="AI26" s="188">
        <f t="shared" si="125"/>
        <v>-745.44918369384368</v>
      </c>
      <c r="AJ26" s="188">
        <f t="shared" si="85"/>
        <v>745.44918369384368</v>
      </c>
      <c r="AK26" s="188">
        <f>IF(IF(sym!$Q15=N26,1,0)=1,ABS(Z26*S26),-ABS(Z26*S26))</f>
        <v>-745.44918369384368</v>
      </c>
      <c r="AL26" s="188">
        <f t="shared" si="86"/>
        <v>745.44918369384368</v>
      </c>
      <c r="AM26" s="188">
        <f t="shared" si="87"/>
        <v>745.44918369384368</v>
      </c>
      <c r="AO26">
        <f t="shared" si="88"/>
        <v>1</v>
      </c>
      <c r="AP26" s="227">
        <v>1</v>
      </c>
      <c r="AQ26" s="227">
        <v>-1</v>
      </c>
      <c r="AR26" s="227">
        <v>1</v>
      </c>
      <c r="AS26" s="202">
        <v>1</v>
      </c>
      <c r="AT26" s="228">
        <v>6</v>
      </c>
      <c r="AU26">
        <f t="shared" si="89"/>
        <v>-1</v>
      </c>
      <c r="AV26">
        <f t="shared" si="90"/>
        <v>1</v>
      </c>
      <c r="AW26" s="202"/>
      <c r="AX26">
        <f t="shared" si="91"/>
        <v>0</v>
      </c>
      <c r="AY26">
        <f t="shared" si="67"/>
        <v>0</v>
      </c>
      <c r="AZ26">
        <f t="shared" si="126"/>
        <v>0</v>
      </c>
      <c r="BA26">
        <f t="shared" si="92"/>
        <v>0</v>
      </c>
      <c r="BB26" s="236"/>
      <c r="BC26" s="194"/>
      <c r="BD26">
        <f t="shared" si="93"/>
        <v>-1</v>
      </c>
      <c r="BE26">
        <f t="shared" si="94"/>
        <v>-1</v>
      </c>
      <c r="BF26">
        <f>VLOOKUP($A26,'FuturesInfo (3)'!$A$2:$V$80,22)</f>
        <v>4</v>
      </c>
      <c r="BG26">
        <f t="shared" si="95"/>
        <v>1</v>
      </c>
      <c r="BH26">
        <f t="shared" si="96"/>
        <v>5</v>
      </c>
      <c r="BI26" s="137">
        <f>VLOOKUP($A26,'FuturesInfo (3)'!$A$2:$O$80,15)*BF26</f>
        <v>382708</v>
      </c>
      <c r="BJ26" s="137">
        <f>VLOOKUP($A26,'FuturesInfo (3)'!$A$2:$O$80,15)*BH26</f>
        <v>478385</v>
      </c>
      <c r="BK26" s="188">
        <f t="shared" si="97"/>
        <v>0</v>
      </c>
      <c r="BL26" s="188">
        <f t="shared" si="68"/>
        <v>0</v>
      </c>
      <c r="BM26" s="188">
        <f t="shared" si="98"/>
        <v>0</v>
      </c>
      <c r="BN26" s="188">
        <f t="shared" si="99"/>
        <v>0</v>
      </c>
      <c r="BO26" s="188">
        <f t="shared" si="100"/>
        <v>0</v>
      </c>
      <c r="BP26" s="188">
        <f t="shared" si="131"/>
        <v>0</v>
      </c>
      <c r="BQ26" s="188">
        <f t="shared" si="102"/>
        <v>0</v>
      </c>
      <c r="BR26" s="188">
        <f t="shared" si="127"/>
        <v>0</v>
      </c>
      <c r="BS26" s="188">
        <f t="shared" si="103"/>
        <v>0</v>
      </c>
      <c r="BT26" s="188">
        <f>IF(IF(sym!$Q15=AW26,1,0)=1,ABS(BI26*BB26),-ABS(BI26*BB26))</f>
        <v>0</v>
      </c>
      <c r="BU26" s="188">
        <f t="shared" si="104"/>
        <v>0</v>
      </c>
      <c r="BV26" s="188">
        <f t="shared" si="105"/>
        <v>0</v>
      </c>
      <c r="BX26">
        <f t="shared" si="106"/>
        <v>0</v>
      </c>
      <c r="BY26" s="227"/>
      <c r="BZ26" s="227"/>
      <c r="CA26" s="227"/>
      <c r="CB26" s="202"/>
      <c r="CC26" s="228"/>
      <c r="CD26">
        <f t="shared" si="107"/>
        <v>-1</v>
      </c>
      <c r="CE26">
        <f t="shared" si="108"/>
        <v>0</v>
      </c>
      <c r="CF26" s="202"/>
      <c r="CG26">
        <f t="shared" si="109"/>
        <v>1</v>
      </c>
      <c r="CH26">
        <f t="shared" si="69"/>
        <v>1</v>
      </c>
      <c r="CI26">
        <f t="shared" si="128"/>
        <v>0</v>
      </c>
      <c r="CJ26">
        <f t="shared" si="110"/>
        <v>1</v>
      </c>
      <c r="CK26" s="236"/>
      <c r="CL26" s="194"/>
      <c r="CM26">
        <f t="shared" si="111"/>
        <v>-1</v>
      </c>
      <c r="CN26">
        <f t="shared" si="112"/>
        <v>-1</v>
      </c>
      <c r="CO26">
        <f>VLOOKUP($A26,'FuturesInfo (3)'!$A$2:$V$80,22)</f>
        <v>4</v>
      </c>
      <c r="CP26">
        <f t="shared" si="113"/>
        <v>-1</v>
      </c>
      <c r="CQ26">
        <f t="shared" si="114"/>
        <v>3</v>
      </c>
      <c r="CR26" s="137">
        <f>VLOOKUP($A26,'FuturesInfo (3)'!$A$2:$O$80,15)*CO26</f>
        <v>382708</v>
      </c>
      <c r="CS26" s="137">
        <f>VLOOKUP($A26,'FuturesInfo (3)'!$A$2:$O$80,15)*CQ26</f>
        <v>287031</v>
      </c>
      <c r="CT26" s="188">
        <f t="shared" si="115"/>
        <v>0</v>
      </c>
      <c r="CU26" s="188">
        <f t="shared" si="70"/>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1"/>
        <v>1</v>
      </c>
      <c r="M27">
        <f t="shared" si="72"/>
        <v>1</v>
      </c>
      <c r="N27">
        <v>-1</v>
      </c>
      <c r="O27">
        <f t="shared" si="73"/>
        <v>0</v>
      </c>
      <c r="P27">
        <f t="shared" si="65"/>
        <v>0</v>
      </c>
      <c r="Q27">
        <f t="shared" si="124"/>
        <v>0</v>
      </c>
      <c r="R27">
        <f t="shared" si="74"/>
        <v>0</v>
      </c>
      <c r="S27">
        <v>-2.14528335618E-3</v>
      </c>
      <c r="T27" s="194">
        <v>42566</v>
      </c>
      <c r="U27">
        <f t="shared" si="75"/>
        <v>1</v>
      </c>
      <c r="V27">
        <f t="shared" si="76"/>
        <v>1</v>
      </c>
      <c r="W27">
        <f>VLOOKUP($A27,'FuturesInfo (3)'!$A$2:$V$80,22)</f>
        <v>3</v>
      </c>
      <c r="X27">
        <f t="shared" si="77"/>
        <v>1</v>
      </c>
      <c r="Y27">
        <f t="shared" si="78"/>
        <v>4</v>
      </c>
      <c r="Z27" s="137">
        <f>VLOOKUP($A27,'FuturesInfo (3)'!$A$2:$O$80,15)*W27</f>
        <v>560572.36499999999</v>
      </c>
      <c r="AA27" s="137">
        <f>VLOOKUP($A27,'FuturesInfo (3)'!$A$2:$O$80,15)*Y27</f>
        <v>747429.82</v>
      </c>
      <c r="AB27" s="188">
        <f t="shared" si="79"/>
        <v>-1202.5865645689598</v>
      </c>
      <c r="AC27" s="188">
        <f t="shared" si="66"/>
        <v>-1202.5865645689598</v>
      </c>
      <c r="AD27" s="188">
        <f t="shared" si="80"/>
        <v>-1202.5865645689598</v>
      </c>
      <c r="AE27" s="188">
        <f t="shared" si="81"/>
        <v>-1202.5865645689598</v>
      </c>
      <c r="AF27" s="188">
        <f t="shared" si="82"/>
        <v>-1202.5865645689598</v>
      </c>
      <c r="AG27" s="188">
        <f t="shared" si="130"/>
        <v>-1202.5865645689598</v>
      </c>
      <c r="AH27" s="188">
        <f t="shared" si="84"/>
        <v>-1202.5865645689598</v>
      </c>
      <c r="AI27" s="188">
        <f t="shared" si="125"/>
        <v>1202.5865645689598</v>
      </c>
      <c r="AJ27" s="188">
        <f t="shared" si="85"/>
        <v>-1202.5865645689598</v>
      </c>
      <c r="AK27" s="188">
        <f>IF(IF(sym!$Q16=N27,1,0)=1,ABS(Z27*S27),-ABS(Z27*S27))</f>
        <v>1202.5865645689598</v>
      </c>
      <c r="AL27" s="188">
        <f t="shared" si="86"/>
        <v>-1202.5865645689598</v>
      </c>
      <c r="AM27" s="188">
        <f t="shared" si="87"/>
        <v>1202.5865645689598</v>
      </c>
      <c r="AO27">
        <f t="shared" si="88"/>
        <v>-1</v>
      </c>
      <c r="AP27" s="227">
        <v>1</v>
      </c>
      <c r="AQ27" s="227">
        <v>1</v>
      </c>
      <c r="AR27" s="227">
        <v>-1</v>
      </c>
      <c r="AS27" s="202">
        <v>1</v>
      </c>
      <c r="AT27" s="228">
        <v>11</v>
      </c>
      <c r="AU27">
        <f t="shared" si="89"/>
        <v>1</v>
      </c>
      <c r="AV27">
        <f t="shared" si="90"/>
        <v>1</v>
      </c>
      <c r="AW27" s="202"/>
      <c r="AX27">
        <f t="shared" si="91"/>
        <v>0</v>
      </c>
      <c r="AY27">
        <f t="shared" si="67"/>
        <v>0</v>
      </c>
      <c r="AZ27">
        <f t="shared" si="126"/>
        <v>0</v>
      </c>
      <c r="BA27">
        <f t="shared" si="92"/>
        <v>0</v>
      </c>
      <c r="BB27" s="236"/>
      <c r="BC27" s="194"/>
      <c r="BD27">
        <f t="shared" si="93"/>
        <v>1</v>
      </c>
      <c r="BE27">
        <f t="shared" si="94"/>
        <v>1</v>
      </c>
      <c r="BF27">
        <f>VLOOKUP($A27,'FuturesInfo (3)'!$A$2:$V$80,22)</f>
        <v>3</v>
      </c>
      <c r="BG27">
        <f t="shared" si="95"/>
        <v>1</v>
      </c>
      <c r="BH27">
        <f t="shared" si="96"/>
        <v>4</v>
      </c>
      <c r="BI27" s="137">
        <f>VLOOKUP($A27,'FuturesInfo (3)'!$A$2:$O$80,15)*BF27</f>
        <v>560572.36499999999</v>
      </c>
      <c r="BJ27" s="137">
        <f>VLOOKUP($A27,'FuturesInfo (3)'!$A$2:$O$80,15)*BH27</f>
        <v>747429.82</v>
      </c>
      <c r="BK27" s="188">
        <f t="shared" si="97"/>
        <v>0</v>
      </c>
      <c r="BL27" s="188">
        <f t="shared" si="68"/>
        <v>0</v>
      </c>
      <c r="BM27" s="188">
        <f t="shared" si="98"/>
        <v>0</v>
      </c>
      <c r="BN27" s="188">
        <f t="shared" si="99"/>
        <v>0</v>
      </c>
      <c r="BO27" s="188">
        <f t="shared" si="100"/>
        <v>0</v>
      </c>
      <c r="BP27" s="188">
        <f t="shared" si="131"/>
        <v>0</v>
      </c>
      <c r="BQ27" s="188">
        <f t="shared" si="102"/>
        <v>0</v>
      </c>
      <c r="BR27" s="188">
        <f t="shared" si="127"/>
        <v>0</v>
      </c>
      <c r="BS27" s="188">
        <f t="shared" si="103"/>
        <v>0</v>
      </c>
      <c r="BT27" s="188">
        <f>IF(IF(sym!$Q16=AW27,1,0)=1,ABS(BI27*BB27),-ABS(BI27*BB27))</f>
        <v>0</v>
      </c>
      <c r="BU27" s="188">
        <f t="shared" si="104"/>
        <v>0</v>
      </c>
      <c r="BV27" s="188">
        <f t="shared" si="105"/>
        <v>0</v>
      </c>
      <c r="BX27">
        <f t="shared" si="106"/>
        <v>0</v>
      </c>
      <c r="BY27" s="227"/>
      <c r="BZ27" s="227"/>
      <c r="CA27" s="227"/>
      <c r="CB27" s="202"/>
      <c r="CC27" s="228"/>
      <c r="CD27">
        <f t="shared" si="107"/>
        <v>-1</v>
      </c>
      <c r="CE27">
        <f t="shared" si="108"/>
        <v>0</v>
      </c>
      <c r="CF27" s="202"/>
      <c r="CG27">
        <f t="shared" si="109"/>
        <v>1</v>
      </c>
      <c r="CH27">
        <f t="shared" si="69"/>
        <v>1</v>
      </c>
      <c r="CI27">
        <f t="shared" si="128"/>
        <v>0</v>
      </c>
      <c r="CJ27">
        <f t="shared" si="110"/>
        <v>1</v>
      </c>
      <c r="CK27" s="236"/>
      <c r="CL27" s="194"/>
      <c r="CM27">
        <f t="shared" si="111"/>
        <v>-1</v>
      </c>
      <c r="CN27">
        <f t="shared" si="112"/>
        <v>-1</v>
      </c>
      <c r="CO27">
        <f>VLOOKUP($A27,'FuturesInfo (3)'!$A$2:$V$80,22)</f>
        <v>3</v>
      </c>
      <c r="CP27">
        <f t="shared" si="113"/>
        <v>-1</v>
      </c>
      <c r="CQ27">
        <f t="shared" si="114"/>
        <v>2</v>
      </c>
      <c r="CR27" s="137">
        <f>VLOOKUP($A27,'FuturesInfo (3)'!$A$2:$O$80,15)*CO27</f>
        <v>560572.36499999999</v>
      </c>
      <c r="CS27" s="137">
        <f>VLOOKUP($A27,'FuturesInfo (3)'!$A$2:$O$80,15)*CQ27</f>
        <v>373714.91</v>
      </c>
      <c r="CT27" s="188">
        <f t="shared" si="115"/>
        <v>0</v>
      </c>
      <c r="CU27" s="188">
        <f t="shared" si="70"/>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1"/>
        <v>-1</v>
      </c>
      <c r="M28">
        <f t="shared" si="72"/>
        <v>-1</v>
      </c>
      <c r="N28">
        <v>-1</v>
      </c>
      <c r="O28">
        <f t="shared" si="73"/>
        <v>1</v>
      </c>
      <c r="P28">
        <f t="shared" si="65"/>
        <v>0</v>
      </c>
      <c r="Q28">
        <f t="shared" si="124"/>
        <v>1</v>
      </c>
      <c r="R28">
        <f t="shared" si="74"/>
        <v>1</v>
      </c>
      <c r="S28">
        <v>-7.48111019675E-4</v>
      </c>
      <c r="T28" s="194">
        <v>42559</v>
      </c>
      <c r="U28">
        <f t="shared" si="75"/>
        <v>-1</v>
      </c>
      <c r="V28">
        <f t="shared" si="76"/>
        <v>-1</v>
      </c>
      <c r="W28">
        <f>VLOOKUP($A28,'FuturesInfo (3)'!$A$2:$V$80,22)</f>
        <v>10</v>
      </c>
      <c r="X28">
        <f t="shared" si="77"/>
        <v>-1</v>
      </c>
      <c r="Y28">
        <f t="shared" si="78"/>
        <v>8</v>
      </c>
      <c r="Z28" s="137">
        <f>VLOOKUP($A28,'FuturesInfo (3)'!$A$2:$O$80,15)*W28</f>
        <v>1490507.63</v>
      </c>
      <c r="AA28" s="137">
        <f>VLOOKUP($A28,'FuturesInfo (3)'!$A$2:$O$80,15)*Y28</f>
        <v>1192406.1039999998</v>
      </c>
      <c r="AB28" s="188">
        <f t="shared" si="79"/>
        <v>1115.0651829126675</v>
      </c>
      <c r="AC28" s="188">
        <f t="shared" si="66"/>
        <v>1115.0651829126675</v>
      </c>
      <c r="AD28" s="188">
        <f t="shared" si="80"/>
        <v>-1115.0651829126675</v>
      </c>
      <c r="AE28" s="188">
        <f t="shared" si="81"/>
        <v>-1115.0651829126675</v>
      </c>
      <c r="AF28" s="188">
        <f t="shared" si="82"/>
        <v>1115.0651829126675</v>
      </c>
      <c r="AG28" s="188">
        <f t="shared" si="130"/>
        <v>1115.0651829126675</v>
      </c>
      <c r="AH28" s="188">
        <f t="shared" si="84"/>
        <v>1115.0651829126675</v>
      </c>
      <c r="AI28" s="188">
        <f t="shared" si="125"/>
        <v>1115.0651829126675</v>
      </c>
      <c r="AJ28" s="188">
        <f t="shared" si="85"/>
        <v>1115.0651829126675</v>
      </c>
      <c r="AK28" s="188">
        <f>IF(IF(sym!$Q17=N28,1,0)=1,ABS(Z28*S28),-ABS(Z28*S28))</f>
        <v>1115.0651829126675</v>
      </c>
      <c r="AL28" s="188">
        <f t="shared" si="86"/>
        <v>1115.0651829126675</v>
      </c>
      <c r="AM28" s="188">
        <f t="shared" si="87"/>
        <v>1115.0651829126675</v>
      </c>
      <c r="AO28">
        <f t="shared" si="88"/>
        <v>-1</v>
      </c>
      <c r="AP28" s="227">
        <v>1</v>
      </c>
      <c r="AQ28" s="227">
        <v>1</v>
      </c>
      <c r="AR28" s="227">
        <v>-1</v>
      </c>
      <c r="AS28" s="202">
        <v>1</v>
      </c>
      <c r="AT28" s="228">
        <v>-16</v>
      </c>
      <c r="AU28">
        <f t="shared" si="89"/>
        <v>1</v>
      </c>
      <c r="AV28">
        <f t="shared" si="90"/>
        <v>-1</v>
      </c>
      <c r="AW28" s="202"/>
      <c r="AX28">
        <f t="shared" si="91"/>
        <v>0</v>
      </c>
      <c r="AY28">
        <f t="shared" si="67"/>
        <v>0</v>
      </c>
      <c r="AZ28">
        <f t="shared" si="126"/>
        <v>0</v>
      </c>
      <c r="BA28">
        <f t="shared" si="92"/>
        <v>0</v>
      </c>
      <c r="BB28" s="237"/>
      <c r="BC28" s="194"/>
      <c r="BD28">
        <f t="shared" si="93"/>
        <v>1</v>
      </c>
      <c r="BE28">
        <f t="shared" si="94"/>
        <v>1</v>
      </c>
      <c r="BF28">
        <f>VLOOKUP($A28,'FuturesInfo (3)'!$A$2:$V$80,22)</f>
        <v>10</v>
      </c>
      <c r="BG28">
        <f t="shared" si="95"/>
        <v>1</v>
      </c>
      <c r="BH28">
        <f t="shared" si="96"/>
        <v>13</v>
      </c>
      <c r="BI28" s="137">
        <f>VLOOKUP($A28,'FuturesInfo (3)'!$A$2:$O$80,15)*BF28</f>
        <v>1490507.63</v>
      </c>
      <c r="BJ28" s="137">
        <f>VLOOKUP($A28,'FuturesInfo (3)'!$A$2:$O$80,15)*BH28</f>
        <v>1937659.9189999998</v>
      </c>
      <c r="BK28" s="188">
        <f t="shared" si="97"/>
        <v>0</v>
      </c>
      <c r="BL28" s="188">
        <f t="shared" si="68"/>
        <v>0</v>
      </c>
      <c r="BM28" s="188">
        <f t="shared" si="98"/>
        <v>0</v>
      </c>
      <c r="BN28" s="188">
        <f t="shared" si="99"/>
        <v>0</v>
      </c>
      <c r="BO28" s="188">
        <f t="shared" si="100"/>
        <v>0</v>
      </c>
      <c r="BP28" s="188">
        <f t="shared" si="131"/>
        <v>0</v>
      </c>
      <c r="BQ28" s="188">
        <f t="shared" si="102"/>
        <v>0</v>
      </c>
      <c r="BR28" s="188">
        <f t="shared" si="127"/>
        <v>0</v>
      </c>
      <c r="BS28" s="188">
        <f t="shared" si="103"/>
        <v>0</v>
      </c>
      <c r="BT28" s="188">
        <f>IF(IF(sym!$Q17=AW28,1,0)=1,ABS(BI28*BB28),-ABS(BI28*BB28))</f>
        <v>0</v>
      </c>
      <c r="BU28" s="188">
        <f t="shared" si="104"/>
        <v>0</v>
      </c>
      <c r="BV28" s="188">
        <f t="shared" si="105"/>
        <v>0</v>
      </c>
      <c r="BX28">
        <f t="shared" si="106"/>
        <v>0</v>
      </c>
      <c r="BY28" s="227"/>
      <c r="BZ28" s="227"/>
      <c r="CA28" s="227"/>
      <c r="CB28" s="202"/>
      <c r="CC28" s="228"/>
      <c r="CD28">
        <f t="shared" si="107"/>
        <v>-1</v>
      </c>
      <c r="CE28">
        <f t="shared" si="108"/>
        <v>0</v>
      </c>
      <c r="CF28" s="202"/>
      <c r="CG28">
        <f t="shared" si="109"/>
        <v>1</v>
      </c>
      <c r="CH28">
        <f t="shared" si="69"/>
        <v>1</v>
      </c>
      <c r="CI28">
        <f t="shared" si="128"/>
        <v>0</v>
      </c>
      <c r="CJ28">
        <f t="shared" si="110"/>
        <v>1</v>
      </c>
      <c r="CK28" s="237"/>
      <c r="CL28" s="194"/>
      <c r="CM28">
        <f t="shared" si="111"/>
        <v>-1</v>
      </c>
      <c r="CN28">
        <f t="shared" si="112"/>
        <v>-1</v>
      </c>
      <c r="CO28">
        <f>VLOOKUP($A28,'FuturesInfo (3)'!$A$2:$V$80,22)</f>
        <v>10</v>
      </c>
      <c r="CP28">
        <f t="shared" si="113"/>
        <v>-1</v>
      </c>
      <c r="CQ28">
        <f t="shared" si="114"/>
        <v>8</v>
      </c>
      <c r="CR28" s="137">
        <f>VLOOKUP($A28,'FuturesInfo (3)'!$A$2:$O$80,15)*CO28</f>
        <v>1490507.63</v>
      </c>
      <c r="CS28" s="137">
        <f>VLOOKUP($A28,'FuturesInfo (3)'!$A$2:$O$80,15)*CQ28</f>
        <v>1192406.1039999998</v>
      </c>
      <c r="CT28" s="188">
        <f t="shared" si="115"/>
        <v>0</v>
      </c>
      <c r="CU28" s="188">
        <f t="shared" si="70"/>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1"/>
        <v>-1</v>
      </c>
      <c r="M29">
        <f t="shared" si="72"/>
        <v>-1</v>
      </c>
      <c r="N29">
        <v>-1</v>
      </c>
      <c r="O29">
        <f t="shared" si="73"/>
        <v>0</v>
      </c>
      <c r="P29">
        <f t="shared" si="65"/>
        <v>0</v>
      </c>
      <c r="Q29">
        <f t="shared" si="124"/>
        <v>1</v>
      </c>
      <c r="R29">
        <f t="shared" si="74"/>
        <v>1</v>
      </c>
      <c r="S29">
        <v>-2.6780931976399998E-4</v>
      </c>
      <c r="T29" s="194">
        <v>42562</v>
      </c>
      <c r="U29">
        <f t="shared" si="75"/>
        <v>-1</v>
      </c>
      <c r="V29">
        <f t="shared" si="76"/>
        <v>-1</v>
      </c>
      <c r="W29">
        <f>VLOOKUP($A29,'FuturesInfo (3)'!$A$2:$V$80,22)</f>
        <v>0</v>
      </c>
      <c r="X29">
        <f t="shared" si="77"/>
        <v>-1</v>
      </c>
      <c r="Y29">
        <f t="shared" si="78"/>
        <v>0</v>
      </c>
      <c r="Z29" s="137">
        <f>VLOOKUP($A29,'FuturesInfo (3)'!$A$2:$O$80,15)*W29</f>
        <v>0</v>
      </c>
      <c r="AA29" s="137">
        <f>VLOOKUP($A29,'FuturesInfo (3)'!$A$2:$O$80,15)*Y29</f>
        <v>0</v>
      </c>
      <c r="AB29" s="188">
        <f t="shared" si="79"/>
        <v>0</v>
      </c>
      <c r="AC29" s="188">
        <f t="shared" si="66"/>
        <v>0</v>
      </c>
      <c r="AD29" s="188">
        <f t="shared" si="80"/>
        <v>0</v>
      </c>
      <c r="AE29" s="188">
        <f t="shared" si="81"/>
        <v>0</v>
      </c>
      <c r="AF29" s="188">
        <f t="shared" si="82"/>
        <v>0</v>
      </c>
      <c r="AG29" s="188">
        <f t="shared" si="130"/>
        <v>0</v>
      </c>
      <c r="AH29" s="188">
        <f t="shared" si="84"/>
        <v>0</v>
      </c>
      <c r="AI29" s="188">
        <f t="shared" si="125"/>
        <v>0</v>
      </c>
      <c r="AJ29" s="188">
        <f t="shared" si="85"/>
        <v>0</v>
      </c>
      <c r="AK29" s="188">
        <f>IF(IF(sym!$Q18=N29,1,0)=1,ABS(Z29*S29),-ABS(Z29*S29))</f>
        <v>0</v>
      </c>
      <c r="AL29" s="188">
        <f t="shared" si="86"/>
        <v>0</v>
      </c>
      <c r="AM29" s="188">
        <f t="shared" si="87"/>
        <v>0</v>
      </c>
      <c r="AO29">
        <f t="shared" si="88"/>
        <v>-1</v>
      </c>
      <c r="AP29" s="227">
        <v>-1</v>
      </c>
      <c r="AQ29" s="227">
        <v>1</v>
      </c>
      <c r="AR29" s="227">
        <v>-1</v>
      </c>
      <c r="AS29" s="202">
        <v>1</v>
      </c>
      <c r="AT29" s="228">
        <v>-15</v>
      </c>
      <c r="AU29">
        <f t="shared" si="89"/>
        <v>1</v>
      </c>
      <c r="AV29">
        <f t="shared" si="90"/>
        <v>-1</v>
      </c>
      <c r="AW29" s="202"/>
      <c r="AX29">
        <f t="shared" si="91"/>
        <v>0</v>
      </c>
      <c r="AY29">
        <f t="shared" si="67"/>
        <v>0</v>
      </c>
      <c r="AZ29">
        <f t="shared" si="126"/>
        <v>0</v>
      </c>
      <c r="BA29">
        <f t="shared" si="92"/>
        <v>0</v>
      </c>
      <c r="BB29" s="237"/>
      <c r="BC29" s="194"/>
      <c r="BD29">
        <f t="shared" si="93"/>
        <v>1</v>
      </c>
      <c r="BE29">
        <f t="shared" si="94"/>
        <v>1</v>
      </c>
      <c r="BF29">
        <f>VLOOKUP($A29,'FuturesInfo (3)'!$A$2:$V$80,22)</f>
        <v>0</v>
      </c>
      <c r="BG29">
        <f t="shared" si="95"/>
        <v>1</v>
      </c>
      <c r="BH29">
        <f t="shared" si="96"/>
        <v>0</v>
      </c>
      <c r="BI29" s="137">
        <f>VLOOKUP($A29,'FuturesInfo (3)'!$A$2:$O$80,15)*BF29</f>
        <v>0</v>
      </c>
      <c r="BJ29" s="137">
        <f>VLOOKUP($A29,'FuturesInfo (3)'!$A$2:$O$80,15)*BH29</f>
        <v>0</v>
      </c>
      <c r="BK29" s="188">
        <f t="shared" si="97"/>
        <v>0</v>
      </c>
      <c r="BL29" s="188">
        <f t="shared" si="68"/>
        <v>0</v>
      </c>
      <c r="BM29" s="188">
        <f t="shared" si="98"/>
        <v>0</v>
      </c>
      <c r="BN29" s="188">
        <f t="shared" si="99"/>
        <v>0</v>
      </c>
      <c r="BO29" s="188">
        <f t="shared" si="100"/>
        <v>0</v>
      </c>
      <c r="BP29" s="188">
        <f t="shared" si="131"/>
        <v>0</v>
      </c>
      <c r="BQ29" s="188">
        <f t="shared" si="102"/>
        <v>0</v>
      </c>
      <c r="BR29" s="188">
        <f t="shared" si="127"/>
        <v>0</v>
      </c>
      <c r="BS29" s="188">
        <f t="shared" si="103"/>
        <v>0</v>
      </c>
      <c r="BT29" s="188">
        <f>IF(IF(sym!$Q18=AW29,1,0)=1,ABS(BI29*BB29),-ABS(BI29*BB29))</f>
        <v>0</v>
      </c>
      <c r="BU29" s="188">
        <f t="shared" si="104"/>
        <v>0</v>
      </c>
      <c r="BV29" s="188">
        <f t="shared" si="105"/>
        <v>0</v>
      </c>
      <c r="BX29">
        <f t="shared" si="106"/>
        <v>0</v>
      </c>
      <c r="BY29" s="227"/>
      <c r="BZ29" s="227"/>
      <c r="CA29" s="227"/>
      <c r="CB29" s="202"/>
      <c r="CC29" s="228"/>
      <c r="CD29">
        <f t="shared" si="107"/>
        <v>-1</v>
      </c>
      <c r="CE29">
        <f t="shared" si="108"/>
        <v>0</v>
      </c>
      <c r="CF29" s="202"/>
      <c r="CG29">
        <f t="shared" si="109"/>
        <v>1</v>
      </c>
      <c r="CH29">
        <f t="shared" si="69"/>
        <v>1</v>
      </c>
      <c r="CI29">
        <f t="shared" si="128"/>
        <v>0</v>
      </c>
      <c r="CJ29">
        <f t="shared" si="110"/>
        <v>1</v>
      </c>
      <c r="CK29" s="237"/>
      <c r="CL29" s="194"/>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0"/>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1"/>
        <v>1</v>
      </c>
      <c r="M30">
        <f t="shared" si="72"/>
        <v>1</v>
      </c>
      <c r="N30">
        <v>-1</v>
      </c>
      <c r="O30">
        <f t="shared" si="73"/>
        <v>0</v>
      </c>
      <c r="P30">
        <f t="shared" si="65"/>
        <v>0</v>
      </c>
      <c r="Q30">
        <f t="shared" si="124"/>
        <v>0</v>
      </c>
      <c r="R30">
        <f t="shared" si="74"/>
        <v>0</v>
      </c>
      <c r="S30">
        <v>-1.0084203095900001E-4</v>
      </c>
      <c r="T30" s="194">
        <v>42576</v>
      </c>
      <c r="U30">
        <f t="shared" si="75"/>
        <v>-1</v>
      </c>
      <c r="V30">
        <f t="shared" si="76"/>
        <v>1</v>
      </c>
      <c r="W30">
        <f>VLOOKUP($A30,'FuturesInfo (3)'!$A$2:$V$80,22)</f>
        <v>0</v>
      </c>
      <c r="X30">
        <f t="shared" si="77"/>
        <v>1</v>
      </c>
      <c r="Y30">
        <f t="shared" si="78"/>
        <v>0</v>
      </c>
      <c r="Z30" s="137">
        <f>VLOOKUP($A30,'FuturesInfo (3)'!$A$2:$O$80,15)*W30</f>
        <v>0</v>
      </c>
      <c r="AA30" s="137">
        <f>VLOOKUP($A30,'FuturesInfo (3)'!$A$2:$O$80,15)*Y30</f>
        <v>0</v>
      </c>
      <c r="AB30" s="188">
        <f t="shared" si="79"/>
        <v>0</v>
      </c>
      <c r="AC30" s="188">
        <f t="shared" si="66"/>
        <v>0</v>
      </c>
      <c r="AD30" s="188">
        <f t="shared" si="80"/>
        <v>0</v>
      </c>
      <c r="AE30" s="188">
        <f t="shared" si="81"/>
        <v>0</v>
      </c>
      <c r="AF30" s="188">
        <f t="shared" si="82"/>
        <v>0</v>
      </c>
      <c r="AG30" s="188">
        <f t="shared" si="130"/>
        <v>0</v>
      </c>
      <c r="AH30" s="188">
        <f t="shared" si="84"/>
        <v>0</v>
      </c>
      <c r="AI30" s="188">
        <f t="shared" si="125"/>
        <v>0</v>
      </c>
      <c r="AJ30" s="188">
        <f t="shared" si="85"/>
        <v>0</v>
      </c>
      <c r="AK30" s="188">
        <f>IF(IF(sym!$Q19=N30,1,0)=1,ABS(Z30*S30),-ABS(Z30*S30))</f>
        <v>0</v>
      </c>
      <c r="AL30" s="188">
        <f t="shared" si="86"/>
        <v>0</v>
      </c>
      <c r="AM30" s="188">
        <f t="shared" si="87"/>
        <v>0</v>
      </c>
      <c r="AO30">
        <f t="shared" si="88"/>
        <v>-1</v>
      </c>
      <c r="AP30" s="227">
        <v>-1</v>
      </c>
      <c r="AQ30" s="227">
        <v>1</v>
      </c>
      <c r="AR30" s="227">
        <v>-1</v>
      </c>
      <c r="AS30" s="202">
        <v>1</v>
      </c>
      <c r="AT30" s="228">
        <v>5</v>
      </c>
      <c r="AU30">
        <f t="shared" si="89"/>
        <v>1</v>
      </c>
      <c r="AV30">
        <f t="shared" si="90"/>
        <v>1</v>
      </c>
      <c r="AW30" s="202"/>
      <c r="AX30">
        <f t="shared" si="91"/>
        <v>0</v>
      </c>
      <c r="AY30">
        <f t="shared" si="67"/>
        <v>0</v>
      </c>
      <c r="AZ30">
        <f t="shared" si="126"/>
        <v>0</v>
      </c>
      <c r="BA30">
        <f t="shared" si="92"/>
        <v>0</v>
      </c>
      <c r="BB30" s="237"/>
      <c r="BC30" s="194"/>
      <c r="BD30">
        <f t="shared" si="93"/>
        <v>1</v>
      </c>
      <c r="BE30">
        <f t="shared" si="94"/>
        <v>1</v>
      </c>
      <c r="BF30">
        <f>VLOOKUP($A30,'FuturesInfo (3)'!$A$2:$V$80,22)</f>
        <v>0</v>
      </c>
      <c r="BG30">
        <f t="shared" si="95"/>
        <v>1</v>
      </c>
      <c r="BH30">
        <f t="shared" si="96"/>
        <v>0</v>
      </c>
      <c r="BI30" s="137">
        <f>VLOOKUP($A30,'FuturesInfo (3)'!$A$2:$O$80,15)*BF30</f>
        <v>0</v>
      </c>
      <c r="BJ30" s="137">
        <f>VLOOKUP($A30,'FuturesInfo (3)'!$A$2:$O$80,15)*BH30</f>
        <v>0</v>
      </c>
      <c r="BK30" s="188">
        <f t="shared" si="97"/>
        <v>0</v>
      </c>
      <c r="BL30" s="188">
        <f t="shared" si="68"/>
        <v>0</v>
      </c>
      <c r="BM30" s="188">
        <f t="shared" si="98"/>
        <v>0</v>
      </c>
      <c r="BN30" s="188">
        <f t="shared" si="99"/>
        <v>0</v>
      </c>
      <c r="BO30" s="188">
        <f t="shared" si="100"/>
        <v>0</v>
      </c>
      <c r="BP30" s="188">
        <f t="shared" si="131"/>
        <v>0</v>
      </c>
      <c r="BQ30" s="188">
        <f t="shared" si="102"/>
        <v>0</v>
      </c>
      <c r="BR30" s="188">
        <f t="shared" si="127"/>
        <v>0</v>
      </c>
      <c r="BS30" s="188">
        <f t="shared" si="103"/>
        <v>0</v>
      </c>
      <c r="BT30" s="188">
        <f>IF(IF(sym!$Q19=AW30,1,0)=1,ABS(BI30*BB30),-ABS(BI30*BB30))</f>
        <v>0</v>
      </c>
      <c r="BU30" s="188">
        <f t="shared" si="104"/>
        <v>0</v>
      </c>
      <c r="BV30" s="188">
        <f t="shared" si="105"/>
        <v>0</v>
      </c>
      <c r="BX30">
        <f t="shared" si="106"/>
        <v>0</v>
      </c>
      <c r="BY30" s="227"/>
      <c r="BZ30" s="227"/>
      <c r="CA30" s="227"/>
      <c r="CB30" s="202"/>
      <c r="CC30" s="228"/>
      <c r="CD30">
        <f t="shared" si="107"/>
        <v>-1</v>
      </c>
      <c r="CE30">
        <f t="shared" si="108"/>
        <v>0</v>
      </c>
      <c r="CF30" s="202"/>
      <c r="CG30">
        <f t="shared" si="109"/>
        <v>1</v>
      </c>
      <c r="CH30">
        <f t="shared" si="69"/>
        <v>1</v>
      </c>
      <c r="CI30">
        <f t="shared" si="128"/>
        <v>0</v>
      </c>
      <c r="CJ30">
        <f t="shared" si="110"/>
        <v>1</v>
      </c>
      <c r="CK30" s="237"/>
      <c r="CL30" s="194"/>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0"/>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1"/>
        <v>-1</v>
      </c>
      <c r="M31">
        <f t="shared" si="72"/>
        <v>-1</v>
      </c>
      <c r="N31">
        <v>-1</v>
      </c>
      <c r="O31">
        <f t="shared" si="73"/>
        <v>0</v>
      </c>
      <c r="P31">
        <f t="shared" si="65"/>
        <v>0</v>
      </c>
      <c r="Q31">
        <f t="shared" si="124"/>
        <v>1</v>
      </c>
      <c r="R31">
        <f t="shared" si="74"/>
        <v>1</v>
      </c>
      <c r="S31">
        <v>-2.7618986447400001E-3</v>
      </c>
      <c r="T31" s="194">
        <v>42564</v>
      </c>
      <c r="U31">
        <f t="shared" si="75"/>
        <v>-1</v>
      </c>
      <c r="V31">
        <f t="shared" si="76"/>
        <v>-1</v>
      </c>
      <c r="W31">
        <f>VLOOKUP($A31,'FuturesInfo (3)'!$A$2:$V$80,22)</f>
        <v>2</v>
      </c>
      <c r="X31">
        <f t="shared" si="77"/>
        <v>1</v>
      </c>
      <c r="Y31">
        <f t="shared" si="78"/>
        <v>3</v>
      </c>
      <c r="Z31" s="137">
        <f>VLOOKUP($A31,'FuturesInfo (3)'!$A$2:$O$80,15)*W31</f>
        <v>310520</v>
      </c>
      <c r="AA31" s="137">
        <f>VLOOKUP($A31,'FuturesInfo (3)'!$A$2:$O$80,15)*Y31</f>
        <v>465780</v>
      </c>
      <c r="AB31" s="188">
        <f t="shared" si="79"/>
        <v>-857.62476716466483</v>
      </c>
      <c r="AC31" s="188">
        <f t="shared" si="66"/>
        <v>-857.62476716466483</v>
      </c>
      <c r="AD31" s="188">
        <f t="shared" si="80"/>
        <v>-857.62476716466483</v>
      </c>
      <c r="AE31" s="188">
        <f t="shared" si="81"/>
        <v>-857.62476716466483</v>
      </c>
      <c r="AF31" s="188">
        <f t="shared" si="82"/>
        <v>857.62476716466483</v>
      </c>
      <c r="AG31" s="188">
        <f t="shared" si="130"/>
        <v>857.62476716466483</v>
      </c>
      <c r="AH31" s="188">
        <f t="shared" si="84"/>
        <v>-857.62476716466483</v>
      </c>
      <c r="AI31" s="188">
        <f t="shared" si="125"/>
        <v>-857.62476716466483</v>
      </c>
      <c r="AJ31" s="188">
        <f t="shared" si="85"/>
        <v>857.62476716466483</v>
      </c>
      <c r="AK31" s="188">
        <f>IF(IF(sym!$Q20=N31,1,0)=1,ABS(Z31*S31),-ABS(Z31*S31))</f>
        <v>-857.62476716466483</v>
      </c>
      <c r="AL31" s="188">
        <f t="shared" si="86"/>
        <v>857.62476716466483</v>
      </c>
      <c r="AM31" s="188">
        <f t="shared" si="87"/>
        <v>857.62476716466483</v>
      </c>
      <c r="AO31">
        <f t="shared" si="88"/>
        <v>-1</v>
      </c>
      <c r="AP31" s="227">
        <v>1</v>
      </c>
      <c r="AQ31" s="227">
        <v>-1</v>
      </c>
      <c r="AR31" s="227">
        <v>1</v>
      </c>
      <c r="AS31" s="202">
        <v>-1</v>
      </c>
      <c r="AT31" s="228">
        <v>-13</v>
      </c>
      <c r="AU31">
        <f t="shared" si="89"/>
        <v>1</v>
      </c>
      <c r="AV31">
        <f t="shared" si="90"/>
        <v>1</v>
      </c>
      <c r="AW31" s="202"/>
      <c r="AX31">
        <f t="shared" si="91"/>
        <v>0</v>
      </c>
      <c r="AY31">
        <f t="shared" si="67"/>
        <v>0</v>
      </c>
      <c r="AZ31">
        <f t="shared" si="126"/>
        <v>0</v>
      </c>
      <c r="BA31">
        <f t="shared" si="92"/>
        <v>0</v>
      </c>
      <c r="BB31" s="236"/>
      <c r="BC31" s="194"/>
      <c r="BD31">
        <f t="shared" si="93"/>
        <v>1</v>
      </c>
      <c r="BE31">
        <f t="shared" si="94"/>
        <v>1</v>
      </c>
      <c r="BF31">
        <f>VLOOKUP($A31,'FuturesInfo (3)'!$A$2:$V$80,22)</f>
        <v>2</v>
      </c>
      <c r="BG31">
        <f t="shared" si="95"/>
        <v>1</v>
      </c>
      <c r="BH31">
        <f t="shared" si="96"/>
        <v>3</v>
      </c>
      <c r="BI31" s="137">
        <f>VLOOKUP($A31,'FuturesInfo (3)'!$A$2:$O$80,15)*BF31</f>
        <v>310520</v>
      </c>
      <c r="BJ31" s="137">
        <f>VLOOKUP($A31,'FuturesInfo (3)'!$A$2:$O$80,15)*BH31</f>
        <v>465780</v>
      </c>
      <c r="BK31" s="188">
        <f t="shared" si="97"/>
        <v>0</v>
      </c>
      <c r="BL31" s="188">
        <f t="shared" si="68"/>
        <v>0</v>
      </c>
      <c r="BM31" s="188">
        <f t="shared" si="98"/>
        <v>0</v>
      </c>
      <c r="BN31" s="188">
        <f t="shared" si="99"/>
        <v>0</v>
      </c>
      <c r="BO31" s="188">
        <f t="shared" si="100"/>
        <v>0</v>
      </c>
      <c r="BP31" s="188">
        <f t="shared" si="131"/>
        <v>0</v>
      </c>
      <c r="BQ31" s="188">
        <f t="shared" si="102"/>
        <v>0</v>
      </c>
      <c r="BR31" s="188">
        <f t="shared" si="127"/>
        <v>0</v>
      </c>
      <c r="BS31" s="188">
        <f t="shared" si="103"/>
        <v>0</v>
      </c>
      <c r="BT31" s="188">
        <f>IF(IF(sym!$Q20=AW31,1,0)=1,ABS(BI31*BB31),-ABS(BI31*BB31))</f>
        <v>0</v>
      </c>
      <c r="BU31" s="188">
        <f t="shared" si="104"/>
        <v>0</v>
      </c>
      <c r="BV31" s="188">
        <f t="shared" si="105"/>
        <v>0</v>
      </c>
      <c r="BX31">
        <f t="shared" si="106"/>
        <v>0</v>
      </c>
      <c r="BY31" s="227"/>
      <c r="BZ31" s="227"/>
      <c r="CA31" s="227"/>
      <c r="CB31" s="202"/>
      <c r="CC31" s="228"/>
      <c r="CD31">
        <f t="shared" si="107"/>
        <v>-1</v>
      </c>
      <c r="CE31">
        <f t="shared" si="108"/>
        <v>0</v>
      </c>
      <c r="CF31" s="202"/>
      <c r="CG31">
        <f t="shared" si="109"/>
        <v>1</v>
      </c>
      <c r="CH31">
        <f t="shared" si="69"/>
        <v>1</v>
      </c>
      <c r="CI31">
        <f t="shared" si="128"/>
        <v>0</v>
      </c>
      <c r="CJ31">
        <f t="shared" si="110"/>
        <v>1</v>
      </c>
      <c r="CK31" s="236"/>
      <c r="CL31" s="194"/>
      <c r="CM31">
        <f t="shared" si="111"/>
        <v>-1</v>
      </c>
      <c r="CN31">
        <f t="shared" si="112"/>
        <v>-1</v>
      </c>
      <c r="CO31">
        <f>VLOOKUP($A31,'FuturesInfo (3)'!$A$2:$V$80,22)</f>
        <v>2</v>
      </c>
      <c r="CP31">
        <f t="shared" si="113"/>
        <v>-1</v>
      </c>
      <c r="CQ31">
        <f t="shared" si="114"/>
        <v>2</v>
      </c>
      <c r="CR31" s="137">
        <f>VLOOKUP($A31,'FuturesInfo (3)'!$A$2:$O$80,15)*CO31</f>
        <v>310520</v>
      </c>
      <c r="CS31" s="137">
        <f>VLOOKUP($A31,'FuturesInfo (3)'!$A$2:$O$80,15)*CQ31</f>
        <v>310520</v>
      </c>
      <c r="CT31" s="188">
        <f t="shared" si="115"/>
        <v>0</v>
      </c>
      <c r="CU31" s="188">
        <f t="shared" si="70"/>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1"/>
        <v>-1</v>
      </c>
      <c r="M32">
        <f t="shared" si="72"/>
        <v>1</v>
      </c>
      <c r="N32">
        <v>-1</v>
      </c>
      <c r="O32">
        <f t="shared" si="73"/>
        <v>1</v>
      </c>
      <c r="P32">
        <f t="shared" si="65"/>
        <v>1</v>
      </c>
      <c r="Q32">
        <f t="shared" si="124"/>
        <v>1</v>
      </c>
      <c r="R32">
        <f t="shared" si="74"/>
        <v>0</v>
      </c>
      <c r="S32">
        <v>-1.7295053614700001E-3</v>
      </c>
      <c r="T32" s="194">
        <v>42566</v>
      </c>
      <c r="U32">
        <f t="shared" si="75"/>
        <v>-1</v>
      </c>
      <c r="V32">
        <f t="shared" si="76"/>
        <v>-1</v>
      </c>
      <c r="W32">
        <f>VLOOKUP($A32,'FuturesInfo (3)'!$A$2:$V$80,22)</f>
        <v>3</v>
      </c>
      <c r="X32">
        <f t="shared" si="77"/>
        <v>-1</v>
      </c>
      <c r="Y32">
        <f t="shared" si="78"/>
        <v>2</v>
      </c>
      <c r="Z32" s="137">
        <f>VLOOKUP($A32,'FuturesInfo (3)'!$A$2:$O$80,15)*W32</f>
        <v>324675</v>
      </c>
      <c r="AA32" s="137">
        <f>VLOOKUP($A32,'FuturesInfo (3)'!$A$2:$O$80,15)*Y32</f>
        <v>216450</v>
      </c>
      <c r="AB32" s="188">
        <f t="shared" si="79"/>
        <v>-561.52715323527229</v>
      </c>
      <c r="AC32" s="188">
        <f t="shared" si="66"/>
        <v>561.52715323527229</v>
      </c>
      <c r="AD32" s="188">
        <f t="shared" si="80"/>
        <v>-561.52715323527229</v>
      </c>
      <c r="AE32" s="188">
        <f t="shared" si="81"/>
        <v>561.52715323527229</v>
      </c>
      <c r="AF32" s="188">
        <f t="shared" si="82"/>
        <v>561.52715323527229</v>
      </c>
      <c r="AG32" s="188">
        <f t="shared" si="130"/>
        <v>-561.52715323527229</v>
      </c>
      <c r="AH32" s="188">
        <f t="shared" si="84"/>
        <v>561.52715323527229</v>
      </c>
      <c r="AI32" s="188">
        <f t="shared" si="125"/>
        <v>-561.52715323527229</v>
      </c>
      <c r="AJ32" s="188">
        <f t="shared" si="85"/>
        <v>561.52715323527229</v>
      </c>
      <c r="AK32" s="188">
        <f>IF(IF(sym!$Q21=N32,1,0)=1,ABS(Z32*S32),-ABS(Z32*S32))</f>
        <v>-561.52715323527229</v>
      </c>
      <c r="AL32" s="188">
        <f t="shared" si="86"/>
        <v>561.52715323527229</v>
      </c>
      <c r="AM32" s="188">
        <f t="shared" si="87"/>
        <v>561.52715323527229</v>
      </c>
      <c r="AO32">
        <f t="shared" si="88"/>
        <v>-1</v>
      </c>
      <c r="AP32" s="227">
        <v>1</v>
      </c>
      <c r="AQ32" s="227">
        <v>-1</v>
      </c>
      <c r="AR32" s="227">
        <v>1</v>
      </c>
      <c r="AS32" s="202">
        <v>-1</v>
      </c>
      <c r="AT32" s="228">
        <v>-11</v>
      </c>
      <c r="AU32">
        <f t="shared" si="89"/>
        <v>1</v>
      </c>
      <c r="AV32">
        <f t="shared" si="90"/>
        <v>1</v>
      </c>
      <c r="AW32" s="202"/>
      <c r="AX32">
        <f t="shared" si="91"/>
        <v>0</v>
      </c>
      <c r="AY32">
        <f t="shared" si="67"/>
        <v>0</v>
      </c>
      <c r="AZ32">
        <f t="shared" si="126"/>
        <v>0</v>
      </c>
      <c r="BA32">
        <f t="shared" si="92"/>
        <v>0</v>
      </c>
      <c r="BB32" s="236"/>
      <c r="BC32" s="194"/>
      <c r="BD32">
        <f t="shared" si="93"/>
        <v>1</v>
      </c>
      <c r="BE32">
        <f t="shared" si="94"/>
        <v>1</v>
      </c>
      <c r="BF32">
        <f>VLOOKUP($A32,'FuturesInfo (3)'!$A$2:$V$80,22)</f>
        <v>3</v>
      </c>
      <c r="BG32">
        <f t="shared" si="95"/>
        <v>1</v>
      </c>
      <c r="BH32">
        <f t="shared" si="96"/>
        <v>4</v>
      </c>
      <c r="BI32" s="137">
        <f>VLOOKUP($A32,'FuturesInfo (3)'!$A$2:$O$80,15)*BF32</f>
        <v>324675</v>
      </c>
      <c r="BJ32" s="137">
        <f>VLOOKUP($A32,'FuturesInfo (3)'!$A$2:$O$80,15)*BH32</f>
        <v>432900</v>
      </c>
      <c r="BK32" s="188">
        <f t="shared" si="97"/>
        <v>0</v>
      </c>
      <c r="BL32" s="188">
        <f t="shared" si="68"/>
        <v>0</v>
      </c>
      <c r="BM32" s="188">
        <f t="shared" si="98"/>
        <v>0</v>
      </c>
      <c r="BN32" s="188">
        <f t="shared" si="99"/>
        <v>0</v>
      </c>
      <c r="BO32" s="188">
        <f t="shared" si="100"/>
        <v>0</v>
      </c>
      <c r="BP32" s="188">
        <f t="shared" si="131"/>
        <v>0</v>
      </c>
      <c r="BQ32" s="188">
        <f t="shared" si="102"/>
        <v>0</v>
      </c>
      <c r="BR32" s="188">
        <f t="shared" si="127"/>
        <v>0</v>
      </c>
      <c r="BS32" s="188">
        <f t="shared" si="103"/>
        <v>0</v>
      </c>
      <c r="BT32" s="188">
        <f>IF(IF(sym!$Q21=AW32,1,0)=1,ABS(BI32*BB32),-ABS(BI32*BB32))</f>
        <v>0</v>
      </c>
      <c r="BU32" s="188">
        <f t="shared" si="104"/>
        <v>0</v>
      </c>
      <c r="BV32" s="188">
        <f t="shared" si="105"/>
        <v>0</v>
      </c>
      <c r="BX32">
        <f t="shared" si="106"/>
        <v>0</v>
      </c>
      <c r="BY32" s="227"/>
      <c r="BZ32" s="227"/>
      <c r="CA32" s="227"/>
      <c r="CB32" s="202"/>
      <c r="CC32" s="228"/>
      <c r="CD32">
        <f t="shared" si="107"/>
        <v>-1</v>
      </c>
      <c r="CE32">
        <f t="shared" si="108"/>
        <v>0</v>
      </c>
      <c r="CF32" s="202"/>
      <c r="CG32">
        <f t="shared" si="109"/>
        <v>1</v>
      </c>
      <c r="CH32">
        <f t="shared" si="69"/>
        <v>1</v>
      </c>
      <c r="CI32">
        <f t="shared" si="128"/>
        <v>0</v>
      </c>
      <c r="CJ32">
        <f t="shared" si="110"/>
        <v>1</v>
      </c>
      <c r="CK32" s="236"/>
      <c r="CL32" s="194"/>
      <c r="CM32">
        <f t="shared" si="111"/>
        <v>-1</v>
      </c>
      <c r="CN32">
        <f t="shared" si="112"/>
        <v>-1</v>
      </c>
      <c r="CO32">
        <f>VLOOKUP($A32,'FuturesInfo (3)'!$A$2:$V$80,22)</f>
        <v>3</v>
      </c>
      <c r="CP32">
        <f t="shared" si="113"/>
        <v>-1</v>
      </c>
      <c r="CQ32">
        <f t="shared" si="114"/>
        <v>2</v>
      </c>
      <c r="CR32" s="137">
        <f>VLOOKUP($A32,'FuturesInfo (3)'!$A$2:$O$80,15)*CO32</f>
        <v>324675</v>
      </c>
      <c r="CS32" s="137">
        <f>VLOOKUP($A32,'FuturesInfo (3)'!$A$2:$O$80,15)*CQ32</f>
        <v>216450</v>
      </c>
      <c r="CT32" s="188">
        <f t="shared" si="115"/>
        <v>0</v>
      </c>
      <c r="CU32" s="188">
        <f t="shared" si="70"/>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1"/>
        <v>1</v>
      </c>
      <c r="M33">
        <f t="shared" si="72"/>
        <v>-1</v>
      </c>
      <c r="N33">
        <v>1</v>
      </c>
      <c r="O33">
        <f t="shared" si="73"/>
        <v>1</v>
      </c>
      <c r="P33">
        <f t="shared" si="65"/>
        <v>0</v>
      </c>
      <c r="Q33">
        <f t="shared" si="124"/>
        <v>1</v>
      </c>
      <c r="R33">
        <f t="shared" si="74"/>
        <v>0</v>
      </c>
      <c r="S33">
        <v>3.21313816494E-2</v>
      </c>
      <c r="T33" s="194">
        <v>42572</v>
      </c>
      <c r="U33">
        <f t="shared" si="75"/>
        <v>1</v>
      </c>
      <c r="V33">
        <f t="shared" si="76"/>
        <v>1</v>
      </c>
      <c r="W33">
        <f>VLOOKUP($A33,'FuturesInfo (3)'!$A$2:$V$80,22)</f>
        <v>2</v>
      </c>
      <c r="X33">
        <f t="shared" si="77"/>
        <v>1</v>
      </c>
      <c r="Y33">
        <f t="shared" si="78"/>
        <v>3</v>
      </c>
      <c r="Z33" s="137">
        <f>VLOOKUP($A33,'FuturesInfo (3)'!$A$2:$O$80,15)*W33</f>
        <v>144550</v>
      </c>
      <c r="AA33" s="137">
        <f>VLOOKUP($A33,'FuturesInfo (3)'!$A$2:$O$80,15)*Y33</f>
        <v>216825</v>
      </c>
      <c r="AB33" s="188">
        <f t="shared" si="79"/>
        <v>4644.5912174207697</v>
      </c>
      <c r="AC33" s="188">
        <f t="shared" si="66"/>
        <v>4644.5912174207697</v>
      </c>
      <c r="AD33" s="188">
        <f t="shared" si="80"/>
        <v>-4644.5912174207697</v>
      </c>
      <c r="AE33" s="188">
        <f t="shared" si="81"/>
        <v>-4644.5912174207697</v>
      </c>
      <c r="AF33" s="188">
        <f t="shared" si="82"/>
        <v>4644.5912174207697</v>
      </c>
      <c r="AG33" s="188">
        <f t="shared" si="130"/>
        <v>-4644.5912174207697</v>
      </c>
      <c r="AH33" s="188">
        <f t="shared" si="84"/>
        <v>4644.5912174207697</v>
      </c>
      <c r="AI33" s="188">
        <f t="shared" si="125"/>
        <v>-4644.5912174207697</v>
      </c>
      <c r="AJ33" s="188">
        <f t="shared" si="85"/>
        <v>4644.5912174207697</v>
      </c>
      <c r="AK33" s="188">
        <f>IF(IF(sym!$Q22=N33,1,0)=1,ABS(Z33*S33),-ABS(Z33*S33))</f>
        <v>4644.5912174207697</v>
      </c>
      <c r="AL33" s="188">
        <f t="shared" si="86"/>
        <v>4644.5912174207697</v>
      </c>
      <c r="AM33" s="188">
        <f t="shared" si="87"/>
        <v>4644.5912174207697</v>
      </c>
      <c r="AO33">
        <f t="shared" si="88"/>
        <v>1</v>
      </c>
      <c r="AP33" s="230">
        <v>-1</v>
      </c>
      <c r="AQ33" s="230">
        <v>-1</v>
      </c>
      <c r="AR33" s="230">
        <v>1</v>
      </c>
      <c r="AS33" s="202">
        <v>-1</v>
      </c>
      <c r="AT33" s="228">
        <v>7</v>
      </c>
      <c r="AU33">
        <f t="shared" si="89"/>
        <v>-1</v>
      </c>
      <c r="AV33">
        <f t="shared" si="90"/>
        <v>-1</v>
      </c>
      <c r="AW33" s="234"/>
      <c r="AX33">
        <f t="shared" si="91"/>
        <v>0</v>
      </c>
      <c r="AY33">
        <f t="shared" si="67"/>
        <v>0</v>
      </c>
      <c r="AZ33">
        <f t="shared" si="126"/>
        <v>0</v>
      </c>
      <c r="BA33">
        <f t="shared" si="92"/>
        <v>0</v>
      </c>
      <c r="BB33" s="234"/>
      <c r="BC33" s="194"/>
      <c r="BD33">
        <f t="shared" si="93"/>
        <v>-1</v>
      </c>
      <c r="BE33">
        <f t="shared" si="94"/>
        <v>-1</v>
      </c>
      <c r="BF33">
        <f>VLOOKUP($A33,'FuturesInfo (3)'!$A$2:$V$80,22)</f>
        <v>2</v>
      </c>
      <c r="BG33">
        <f t="shared" si="95"/>
        <v>-1</v>
      </c>
      <c r="BH33">
        <f t="shared" si="96"/>
        <v>2</v>
      </c>
      <c r="BI33" s="137">
        <f>VLOOKUP($A33,'FuturesInfo (3)'!$A$2:$O$80,15)*BF33</f>
        <v>144550</v>
      </c>
      <c r="BJ33" s="137">
        <f>VLOOKUP($A33,'FuturesInfo (3)'!$A$2:$O$80,15)*BH33</f>
        <v>144550</v>
      </c>
      <c r="BK33" s="188">
        <f t="shared" si="97"/>
        <v>0</v>
      </c>
      <c r="BL33" s="188">
        <f t="shared" si="68"/>
        <v>0</v>
      </c>
      <c r="BM33" s="188">
        <f t="shared" si="98"/>
        <v>0</v>
      </c>
      <c r="BN33" s="188">
        <f t="shared" si="99"/>
        <v>0</v>
      </c>
      <c r="BO33" s="188">
        <f t="shared" si="100"/>
        <v>0</v>
      </c>
      <c r="BP33" s="188">
        <f t="shared" si="131"/>
        <v>0</v>
      </c>
      <c r="BQ33" s="188">
        <f t="shared" si="102"/>
        <v>0</v>
      </c>
      <c r="BR33" s="188">
        <f t="shared" si="127"/>
        <v>0</v>
      </c>
      <c r="BS33" s="188">
        <f t="shared" si="103"/>
        <v>0</v>
      </c>
      <c r="BT33" s="188">
        <f>IF(IF(sym!$Q22=AW33,1,0)=1,ABS(BI33*BB33),-ABS(BI33*BB33))</f>
        <v>0</v>
      </c>
      <c r="BU33" s="188">
        <f t="shared" si="104"/>
        <v>0</v>
      </c>
      <c r="BV33" s="188">
        <f t="shared" si="105"/>
        <v>0</v>
      </c>
      <c r="BX33">
        <f t="shared" si="106"/>
        <v>0</v>
      </c>
      <c r="BY33" s="230"/>
      <c r="BZ33" s="230"/>
      <c r="CA33" s="230"/>
      <c r="CB33" s="202"/>
      <c r="CC33" s="228"/>
      <c r="CD33">
        <f t="shared" si="107"/>
        <v>-1</v>
      </c>
      <c r="CE33">
        <f t="shared" si="108"/>
        <v>0</v>
      </c>
      <c r="CF33" s="234"/>
      <c r="CG33">
        <f t="shared" si="109"/>
        <v>1</v>
      </c>
      <c r="CH33">
        <f t="shared" si="69"/>
        <v>1</v>
      </c>
      <c r="CI33">
        <f t="shared" si="128"/>
        <v>0</v>
      </c>
      <c r="CJ33">
        <f t="shared" si="110"/>
        <v>1</v>
      </c>
      <c r="CK33" s="234"/>
      <c r="CL33" s="194"/>
      <c r="CM33">
        <f t="shared" si="111"/>
        <v>-1</v>
      </c>
      <c r="CN33">
        <f t="shared" si="112"/>
        <v>-1</v>
      </c>
      <c r="CO33">
        <f>VLOOKUP($A33,'FuturesInfo (3)'!$A$2:$V$80,22)</f>
        <v>2</v>
      </c>
      <c r="CP33">
        <f t="shared" si="113"/>
        <v>-1</v>
      </c>
      <c r="CQ33">
        <f t="shared" si="114"/>
        <v>2</v>
      </c>
      <c r="CR33" s="137">
        <f>VLOOKUP($A33,'FuturesInfo (3)'!$A$2:$O$80,15)*CO33</f>
        <v>144550</v>
      </c>
      <c r="CS33" s="137">
        <f>VLOOKUP($A33,'FuturesInfo (3)'!$A$2:$O$80,15)*CQ33</f>
        <v>144550</v>
      </c>
      <c r="CT33" s="188">
        <f t="shared" si="115"/>
        <v>0</v>
      </c>
      <c r="CU33" s="188">
        <f t="shared" si="70"/>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1"/>
        <v>1</v>
      </c>
      <c r="M34">
        <f t="shared" si="72"/>
        <v>1</v>
      </c>
      <c r="N34">
        <v>-1</v>
      </c>
      <c r="O34">
        <f t="shared" si="73"/>
        <v>0</v>
      </c>
      <c r="P34">
        <f t="shared" si="65"/>
        <v>1</v>
      </c>
      <c r="Q34">
        <f t="shared" si="124"/>
        <v>0</v>
      </c>
      <c r="R34">
        <f t="shared" si="74"/>
        <v>0</v>
      </c>
      <c r="S34">
        <v>-6.9827683297699998E-3</v>
      </c>
      <c r="T34" s="194">
        <v>42557</v>
      </c>
      <c r="U34">
        <f t="shared" si="75"/>
        <v>-1</v>
      </c>
      <c r="V34">
        <f t="shared" si="76"/>
        <v>-1</v>
      </c>
      <c r="W34">
        <f>VLOOKUP($A34,'FuturesInfo (3)'!$A$2:$V$80,22)</f>
        <v>3</v>
      </c>
      <c r="X34">
        <f t="shared" si="77"/>
        <v>-1</v>
      </c>
      <c r="Y34">
        <f t="shared" si="78"/>
        <v>2</v>
      </c>
      <c r="Z34" s="137">
        <f>VLOOKUP($A34,'FuturesInfo (3)'!$A$2:$O$80,15)*W34</f>
        <v>147583.35449999999</v>
      </c>
      <c r="AA34" s="137">
        <f>VLOOKUP($A34,'FuturesInfo (3)'!$A$2:$O$80,15)*Y34</f>
        <v>98388.902999999991</v>
      </c>
      <c r="AB34" s="188">
        <f t="shared" si="79"/>
        <v>-1030.5403738038187</v>
      </c>
      <c r="AC34" s="188">
        <f t="shared" si="66"/>
        <v>1030.5403738038187</v>
      </c>
      <c r="AD34" s="188">
        <f t="shared" si="80"/>
        <v>-1030.5403738038187</v>
      </c>
      <c r="AE34" s="188">
        <f t="shared" si="81"/>
        <v>1030.5403738038187</v>
      </c>
      <c r="AF34" s="188">
        <f t="shared" si="82"/>
        <v>-1030.5403738038187</v>
      </c>
      <c r="AG34" s="188">
        <f t="shared" si="130"/>
        <v>-1030.5403738038187</v>
      </c>
      <c r="AH34" s="188">
        <f t="shared" si="84"/>
        <v>-1030.5403738038187</v>
      </c>
      <c r="AI34" s="188">
        <f t="shared" si="125"/>
        <v>-1030.5403738038187</v>
      </c>
      <c r="AJ34" s="188">
        <f t="shared" si="85"/>
        <v>1030.5403738038187</v>
      </c>
      <c r="AK34" s="188">
        <f>IF(IF(sym!$Q23=N34,1,0)=1,ABS(Z34*S34),-ABS(Z34*S34))</f>
        <v>-1030.5403738038187</v>
      </c>
      <c r="AL34" s="188">
        <f t="shared" si="86"/>
        <v>1030.5403738038187</v>
      </c>
      <c r="AM34" s="188">
        <f t="shared" si="87"/>
        <v>1030.5403738038187</v>
      </c>
      <c r="AO34">
        <f t="shared" si="88"/>
        <v>-1</v>
      </c>
      <c r="AP34" s="227">
        <v>1</v>
      </c>
      <c r="AQ34" s="227">
        <v>-1</v>
      </c>
      <c r="AR34" s="227">
        <v>1</v>
      </c>
      <c r="AS34" s="202">
        <v>-1</v>
      </c>
      <c r="AT34" s="228">
        <v>-18</v>
      </c>
      <c r="AU34">
        <f t="shared" si="89"/>
        <v>1</v>
      </c>
      <c r="AV34">
        <f t="shared" si="90"/>
        <v>1</v>
      </c>
      <c r="AW34" s="202"/>
      <c r="AX34">
        <f t="shared" si="91"/>
        <v>0</v>
      </c>
      <c r="AY34">
        <f t="shared" si="67"/>
        <v>0</v>
      </c>
      <c r="AZ34">
        <f t="shared" si="126"/>
        <v>0</v>
      </c>
      <c r="BA34">
        <f t="shared" si="92"/>
        <v>0</v>
      </c>
      <c r="BB34" s="236"/>
      <c r="BC34" s="194"/>
      <c r="BD34">
        <f t="shared" si="93"/>
        <v>1</v>
      </c>
      <c r="BE34">
        <f t="shared" si="94"/>
        <v>1</v>
      </c>
      <c r="BF34">
        <f>VLOOKUP($A34,'FuturesInfo (3)'!$A$2:$V$80,22)</f>
        <v>3</v>
      </c>
      <c r="BG34">
        <f t="shared" si="95"/>
        <v>1</v>
      </c>
      <c r="BH34">
        <f t="shared" si="96"/>
        <v>4</v>
      </c>
      <c r="BI34" s="137">
        <f>VLOOKUP($A34,'FuturesInfo (3)'!$A$2:$O$80,15)*BF34</f>
        <v>147583.35449999999</v>
      </c>
      <c r="BJ34" s="137">
        <f>VLOOKUP($A34,'FuturesInfo (3)'!$A$2:$O$80,15)*BH34</f>
        <v>196777.80599999998</v>
      </c>
      <c r="BK34" s="188">
        <f t="shared" si="97"/>
        <v>0</v>
      </c>
      <c r="BL34" s="188">
        <f t="shared" si="68"/>
        <v>0</v>
      </c>
      <c r="BM34" s="188">
        <f t="shared" si="98"/>
        <v>0</v>
      </c>
      <c r="BN34" s="188">
        <f t="shared" si="99"/>
        <v>0</v>
      </c>
      <c r="BO34" s="188">
        <f t="shared" si="100"/>
        <v>0</v>
      </c>
      <c r="BP34" s="188">
        <f t="shared" si="131"/>
        <v>0</v>
      </c>
      <c r="BQ34" s="188">
        <f t="shared" si="102"/>
        <v>0</v>
      </c>
      <c r="BR34" s="188">
        <f t="shared" si="127"/>
        <v>0</v>
      </c>
      <c r="BS34" s="188">
        <f t="shared" si="103"/>
        <v>0</v>
      </c>
      <c r="BT34" s="188">
        <f>IF(IF(sym!$Q23=AW34,1,0)=1,ABS(BI34*BB34),-ABS(BI34*BB34))</f>
        <v>0</v>
      </c>
      <c r="BU34" s="188">
        <f t="shared" si="104"/>
        <v>0</v>
      </c>
      <c r="BV34" s="188">
        <f t="shared" si="105"/>
        <v>0</v>
      </c>
      <c r="BX34">
        <f t="shared" si="106"/>
        <v>0</v>
      </c>
      <c r="BY34" s="227"/>
      <c r="BZ34" s="227"/>
      <c r="CA34" s="227"/>
      <c r="CB34" s="202"/>
      <c r="CC34" s="228"/>
      <c r="CD34">
        <f t="shared" si="107"/>
        <v>-1</v>
      </c>
      <c r="CE34">
        <f t="shared" si="108"/>
        <v>0</v>
      </c>
      <c r="CF34" s="202"/>
      <c r="CG34">
        <f t="shared" si="109"/>
        <v>1</v>
      </c>
      <c r="CH34">
        <f t="shared" si="69"/>
        <v>1</v>
      </c>
      <c r="CI34">
        <f t="shared" si="128"/>
        <v>0</v>
      </c>
      <c r="CJ34">
        <f t="shared" si="110"/>
        <v>1</v>
      </c>
      <c r="CK34" s="236"/>
      <c r="CL34" s="194"/>
      <c r="CM34">
        <f t="shared" si="111"/>
        <v>-1</v>
      </c>
      <c r="CN34">
        <f t="shared" si="112"/>
        <v>-1</v>
      </c>
      <c r="CO34">
        <f>VLOOKUP($A34,'FuturesInfo (3)'!$A$2:$V$80,22)</f>
        <v>3</v>
      </c>
      <c r="CP34">
        <f t="shared" si="113"/>
        <v>-1</v>
      </c>
      <c r="CQ34">
        <f t="shared" si="114"/>
        <v>2</v>
      </c>
      <c r="CR34" s="137">
        <f>VLOOKUP($A34,'FuturesInfo (3)'!$A$2:$O$80,15)*CO34</f>
        <v>147583.35449999999</v>
      </c>
      <c r="CS34" s="137">
        <f>VLOOKUP($A34,'FuturesInfo (3)'!$A$2:$O$80,15)*CQ34</f>
        <v>98388.902999999991</v>
      </c>
      <c r="CT34" s="188">
        <f t="shared" si="115"/>
        <v>0</v>
      </c>
      <c r="CU34" s="188">
        <f t="shared" si="70"/>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1"/>
        <v>-1</v>
      </c>
      <c r="M35">
        <f t="shared" si="72"/>
        <v>1</v>
      </c>
      <c r="N35">
        <v>1</v>
      </c>
      <c r="O35">
        <f t="shared" si="73"/>
        <v>0</v>
      </c>
      <c r="P35">
        <f t="shared" si="65"/>
        <v>0</v>
      </c>
      <c r="Q35">
        <f t="shared" si="124"/>
        <v>0</v>
      </c>
      <c r="R35">
        <f t="shared" si="74"/>
        <v>1</v>
      </c>
      <c r="S35">
        <v>1.0168506682200001E-3</v>
      </c>
      <c r="T35" s="194">
        <v>42565</v>
      </c>
      <c r="U35">
        <f t="shared" si="75"/>
        <v>-1</v>
      </c>
      <c r="V35">
        <f t="shared" si="76"/>
        <v>-1</v>
      </c>
      <c r="W35">
        <f>VLOOKUP($A35,'FuturesInfo (3)'!$A$2:$V$80,22)</f>
        <v>3</v>
      </c>
      <c r="X35">
        <f t="shared" si="77"/>
        <v>-1</v>
      </c>
      <c r="Y35">
        <f t="shared" si="78"/>
        <v>2</v>
      </c>
      <c r="Z35" s="137">
        <f>VLOOKUP($A35,'FuturesInfo (3)'!$A$2:$O$80,15)*W35</f>
        <v>173017.50524999999</v>
      </c>
      <c r="AA35" s="137">
        <f>VLOOKUP($A35,'FuturesInfo (3)'!$A$2:$O$80,15)*Y35</f>
        <v>115345.00349999999</v>
      </c>
      <c r="AB35" s="188">
        <f t="shared" si="79"/>
        <v>175.93296582721985</v>
      </c>
      <c r="AC35" s="188">
        <f t="shared" si="66"/>
        <v>-175.93296582721985</v>
      </c>
      <c r="AD35" s="188">
        <f t="shared" si="80"/>
        <v>175.93296582721985</v>
      </c>
      <c r="AE35" s="188">
        <f t="shared" si="81"/>
        <v>-175.93296582721985</v>
      </c>
      <c r="AF35" s="188">
        <f t="shared" si="82"/>
        <v>-175.93296582721985</v>
      </c>
      <c r="AG35" s="188">
        <f t="shared" si="130"/>
        <v>175.93296582721985</v>
      </c>
      <c r="AH35" s="188">
        <f t="shared" si="84"/>
        <v>-175.93296582721985</v>
      </c>
      <c r="AI35" s="188">
        <f t="shared" si="125"/>
        <v>175.93296582721985</v>
      </c>
      <c r="AJ35" s="188">
        <f t="shared" si="85"/>
        <v>-175.93296582721985</v>
      </c>
      <c r="AK35" s="188">
        <f>IF(IF(sym!$Q24=N35,1,0)=1,ABS(Z35*S35),-ABS(Z35*S35))</f>
        <v>175.93296582721985</v>
      </c>
      <c r="AL35" s="188">
        <f t="shared" si="86"/>
        <v>-175.93296582721985</v>
      </c>
      <c r="AM35" s="188">
        <f t="shared" si="87"/>
        <v>175.93296582721985</v>
      </c>
      <c r="AO35">
        <f t="shared" si="88"/>
        <v>1</v>
      </c>
      <c r="AP35" s="227">
        <v>-1</v>
      </c>
      <c r="AQ35" s="227">
        <v>-1</v>
      </c>
      <c r="AR35" s="227">
        <v>-1</v>
      </c>
      <c r="AS35" s="202">
        <v>-1</v>
      </c>
      <c r="AT35" s="228">
        <v>-12</v>
      </c>
      <c r="AU35">
        <f t="shared" si="89"/>
        <v>-1</v>
      </c>
      <c r="AV35">
        <f t="shared" si="90"/>
        <v>1</v>
      </c>
      <c r="AW35" s="202"/>
      <c r="AX35">
        <f t="shared" si="91"/>
        <v>0</v>
      </c>
      <c r="AY35">
        <f t="shared" si="67"/>
        <v>0</v>
      </c>
      <c r="AZ35">
        <f t="shared" si="126"/>
        <v>0</v>
      </c>
      <c r="BA35">
        <f t="shared" si="92"/>
        <v>0</v>
      </c>
      <c r="BB35" s="236"/>
      <c r="BC35" s="194"/>
      <c r="BD35">
        <f t="shared" si="93"/>
        <v>1</v>
      </c>
      <c r="BE35">
        <f t="shared" si="94"/>
        <v>-1</v>
      </c>
      <c r="BF35">
        <f>VLOOKUP($A35,'FuturesInfo (3)'!$A$2:$V$80,22)</f>
        <v>3</v>
      </c>
      <c r="BG35">
        <f t="shared" si="95"/>
        <v>-1</v>
      </c>
      <c r="BH35">
        <f t="shared" si="96"/>
        <v>2</v>
      </c>
      <c r="BI35" s="137">
        <f>VLOOKUP($A35,'FuturesInfo (3)'!$A$2:$O$80,15)*BF35</f>
        <v>173017.50524999999</v>
      </c>
      <c r="BJ35" s="137">
        <f>VLOOKUP($A35,'FuturesInfo (3)'!$A$2:$O$80,15)*BH35</f>
        <v>115345.00349999999</v>
      </c>
      <c r="BK35" s="188">
        <f t="shared" si="97"/>
        <v>0</v>
      </c>
      <c r="BL35" s="188">
        <f t="shared" si="68"/>
        <v>0</v>
      </c>
      <c r="BM35" s="188">
        <f t="shared" si="98"/>
        <v>0</v>
      </c>
      <c r="BN35" s="188">
        <f t="shared" si="99"/>
        <v>0</v>
      </c>
      <c r="BO35" s="188">
        <f t="shared" si="100"/>
        <v>0</v>
      </c>
      <c r="BP35" s="188">
        <f t="shared" si="131"/>
        <v>0</v>
      </c>
      <c r="BQ35" s="188">
        <f t="shared" si="102"/>
        <v>0</v>
      </c>
      <c r="BR35" s="188">
        <f t="shared" si="127"/>
        <v>0</v>
      </c>
      <c r="BS35" s="188">
        <f t="shared" si="103"/>
        <v>0</v>
      </c>
      <c r="BT35" s="188">
        <f>IF(IF(sym!$Q24=AW35,1,0)=1,ABS(BI35*BB35),-ABS(BI35*BB35))</f>
        <v>0</v>
      </c>
      <c r="BU35" s="188">
        <f t="shared" si="104"/>
        <v>0</v>
      </c>
      <c r="BV35" s="188">
        <f t="shared" si="105"/>
        <v>0</v>
      </c>
      <c r="BX35">
        <f t="shared" si="106"/>
        <v>0</v>
      </c>
      <c r="BY35" s="227"/>
      <c r="BZ35" s="227"/>
      <c r="CA35" s="227"/>
      <c r="CB35" s="202"/>
      <c r="CC35" s="228"/>
      <c r="CD35">
        <f t="shared" si="107"/>
        <v>-1</v>
      </c>
      <c r="CE35">
        <f t="shared" si="108"/>
        <v>0</v>
      </c>
      <c r="CF35" s="202"/>
      <c r="CG35">
        <f t="shared" si="109"/>
        <v>1</v>
      </c>
      <c r="CH35">
        <f t="shared" si="69"/>
        <v>1</v>
      </c>
      <c r="CI35">
        <f t="shared" si="128"/>
        <v>0</v>
      </c>
      <c r="CJ35">
        <f t="shared" si="110"/>
        <v>1</v>
      </c>
      <c r="CK35" s="236"/>
      <c r="CL35" s="194"/>
      <c r="CM35">
        <f t="shared" si="111"/>
        <v>-1</v>
      </c>
      <c r="CN35">
        <f t="shared" si="112"/>
        <v>-1</v>
      </c>
      <c r="CO35">
        <f>VLOOKUP($A35,'FuturesInfo (3)'!$A$2:$V$80,22)</f>
        <v>3</v>
      </c>
      <c r="CP35">
        <f t="shared" si="113"/>
        <v>-1</v>
      </c>
      <c r="CQ35">
        <f t="shared" si="114"/>
        <v>2</v>
      </c>
      <c r="CR35" s="137">
        <f>VLOOKUP($A35,'FuturesInfo (3)'!$A$2:$O$80,15)*CO35</f>
        <v>173017.50524999999</v>
      </c>
      <c r="CS35" s="137">
        <f>VLOOKUP($A35,'FuturesInfo (3)'!$A$2:$O$80,15)*CQ35</f>
        <v>115345.00349999999</v>
      </c>
      <c r="CT35" s="188">
        <f t="shared" si="115"/>
        <v>0</v>
      </c>
      <c r="CU35" s="188">
        <f t="shared" si="70"/>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1"/>
        <v>-1</v>
      </c>
      <c r="M36">
        <f t="shared" si="72"/>
        <v>-1</v>
      </c>
      <c r="N36">
        <v>1</v>
      </c>
      <c r="O36">
        <f t="shared" si="73"/>
        <v>1</v>
      </c>
      <c r="P36">
        <f t="shared" si="65"/>
        <v>1</v>
      </c>
      <c r="Q36">
        <f t="shared" si="124"/>
        <v>0</v>
      </c>
      <c r="R36">
        <f t="shared" si="74"/>
        <v>0</v>
      </c>
      <c r="S36" s="257">
        <v>4.9838026414000002E-5</v>
      </c>
      <c r="T36" s="194">
        <v>42559</v>
      </c>
      <c r="U36">
        <f t="shared" si="75"/>
        <v>-1</v>
      </c>
      <c r="V36">
        <f t="shared" si="76"/>
        <v>-1</v>
      </c>
      <c r="W36">
        <f>VLOOKUP($A36,'FuturesInfo (3)'!$A$2:$V$80,22)</f>
        <v>0</v>
      </c>
      <c r="X36">
        <f t="shared" si="77"/>
        <v>-1</v>
      </c>
      <c r="Y36">
        <f t="shared" si="78"/>
        <v>0</v>
      </c>
      <c r="Z36" s="137">
        <f>VLOOKUP($A36,'FuturesInfo (3)'!$A$2:$O$80,15)*W36</f>
        <v>0</v>
      </c>
      <c r="AA36" s="137">
        <f>VLOOKUP($A36,'FuturesInfo (3)'!$A$2:$O$80,15)*Y36</f>
        <v>0</v>
      </c>
      <c r="AB36" s="188">
        <f t="shared" si="79"/>
        <v>0</v>
      </c>
      <c r="AC36" s="188">
        <f t="shared" si="66"/>
        <v>0</v>
      </c>
      <c r="AD36" s="188">
        <f t="shared" si="80"/>
        <v>0</v>
      </c>
      <c r="AE36" s="188">
        <f t="shared" si="81"/>
        <v>0</v>
      </c>
      <c r="AF36" s="188">
        <f t="shared" si="82"/>
        <v>0</v>
      </c>
      <c r="AG36" s="188">
        <f t="shared" si="130"/>
        <v>0</v>
      </c>
      <c r="AH36" s="188">
        <f t="shared" si="84"/>
        <v>0</v>
      </c>
      <c r="AI36" s="188">
        <f t="shared" si="125"/>
        <v>0</v>
      </c>
      <c r="AJ36" s="188">
        <f t="shared" si="85"/>
        <v>0</v>
      </c>
      <c r="AK36" s="188">
        <f>IF(IF(sym!$Q25=N36,1,0)=1,ABS(Z36*S36),-ABS(Z36*S36))</f>
        <v>0</v>
      </c>
      <c r="AL36" s="188">
        <f t="shared" si="86"/>
        <v>0</v>
      </c>
      <c r="AM36" s="188">
        <f t="shared" si="87"/>
        <v>0</v>
      </c>
      <c r="AO36">
        <f t="shared" si="88"/>
        <v>1</v>
      </c>
      <c r="AP36" s="227">
        <v>-1</v>
      </c>
      <c r="AQ36" s="227">
        <v>-1</v>
      </c>
      <c r="AR36" s="227">
        <v>-1</v>
      </c>
      <c r="AS36" s="202">
        <v>1</v>
      </c>
      <c r="AT36" s="228">
        <v>-7</v>
      </c>
      <c r="AU36">
        <f t="shared" si="89"/>
        <v>-1</v>
      </c>
      <c r="AV36">
        <f t="shared" si="90"/>
        <v>-1</v>
      </c>
      <c r="AW36" s="202"/>
      <c r="AX36">
        <f t="shared" si="91"/>
        <v>0</v>
      </c>
      <c r="AY36">
        <f t="shared" si="67"/>
        <v>0</v>
      </c>
      <c r="AZ36">
        <f t="shared" si="126"/>
        <v>0</v>
      </c>
      <c r="BA36">
        <f t="shared" si="92"/>
        <v>0</v>
      </c>
      <c r="BB36" s="237"/>
      <c r="BC36" s="194"/>
      <c r="BD36">
        <f t="shared" si="93"/>
        <v>-1</v>
      </c>
      <c r="BE36">
        <f t="shared" si="94"/>
        <v>-1</v>
      </c>
      <c r="BF36">
        <f>VLOOKUP($A36,'FuturesInfo (3)'!$A$2:$V$80,22)</f>
        <v>0</v>
      </c>
      <c r="BG36">
        <f t="shared" si="95"/>
        <v>-1</v>
      </c>
      <c r="BH36">
        <f t="shared" si="96"/>
        <v>0</v>
      </c>
      <c r="BI36" s="137">
        <f>VLOOKUP($A36,'FuturesInfo (3)'!$A$2:$O$80,15)*BF36</f>
        <v>0</v>
      </c>
      <c r="BJ36" s="137">
        <f>VLOOKUP($A36,'FuturesInfo (3)'!$A$2:$O$80,15)*BH36</f>
        <v>0</v>
      </c>
      <c r="BK36" s="188">
        <f t="shared" si="97"/>
        <v>0</v>
      </c>
      <c r="BL36" s="188">
        <f t="shared" si="68"/>
        <v>0</v>
      </c>
      <c r="BM36" s="188">
        <f t="shared" si="98"/>
        <v>0</v>
      </c>
      <c r="BN36" s="188">
        <f t="shared" si="99"/>
        <v>0</v>
      </c>
      <c r="BO36" s="188">
        <f t="shared" si="100"/>
        <v>0</v>
      </c>
      <c r="BP36" s="188">
        <f t="shared" si="131"/>
        <v>0</v>
      </c>
      <c r="BQ36" s="188">
        <f t="shared" si="102"/>
        <v>0</v>
      </c>
      <c r="BR36" s="188">
        <f t="shared" si="127"/>
        <v>0</v>
      </c>
      <c r="BS36" s="188">
        <f t="shared" si="103"/>
        <v>0</v>
      </c>
      <c r="BT36" s="188">
        <f>IF(IF(sym!$Q25=AW36,1,0)=1,ABS(BI36*BB36),-ABS(BI36*BB36))</f>
        <v>0</v>
      </c>
      <c r="BU36" s="188">
        <f t="shared" si="104"/>
        <v>0</v>
      </c>
      <c r="BV36" s="188">
        <f t="shared" si="105"/>
        <v>0</v>
      </c>
      <c r="BX36">
        <f t="shared" si="106"/>
        <v>0</v>
      </c>
      <c r="BY36" s="227"/>
      <c r="BZ36" s="227"/>
      <c r="CA36" s="227"/>
      <c r="CB36" s="202"/>
      <c r="CC36" s="228"/>
      <c r="CD36">
        <f t="shared" si="107"/>
        <v>-1</v>
      </c>
      <c r="CE36">
        <f t="shared" si="108"/>
        <v>0</v>
      </c>
      <c r="CF36" s="202"/>
      <c r="CG36">
        <f t="shared" si="109"/>
        <v>1</v>
      </c>
      <c r="CH36">
        <f t="shared" si="69"/>
        <v>1</v>
      </c>
      <c r="CI36">
        <f t="shared" si="128"/>
        <v>0</v>
      </c>
      <c r="CJ36">
        <f t="shared" si="110"/>
        <v>1</v>
      </c>
      <c r="CK36" s="237"/>
      <c r="CL36" s="194"/>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0"/>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1"/>
        <v>-1</v>
      </c>
      <c r="M37">
        <f t="shared" si="72"/>
        <v>-1</v>
      </c>
      <c r="N37">
        <v>-1</v>
      </c>
      <c r="O37">
        <f t="shared" si="73"/>
        <v>1</v>
      </c>
      <c r="P37">
        <f t="shared" si="65"/>
        <v>0</v>
      </c>
      <c r="Q37">
        <f t="shared" si="124"/>
        <v>1</v>
      </c>
      <c r="R37">
        <f t="shared" si="74"/>
        <v>1</v>
      </c>
      <c r="S37">
        <v>-4.1938141241700004E-3</v>
      </c>
      <c r="T37" s="194">
        <v>42565</v>
      </c>
      <c r="U37">
        <f t="shared" si="75"/>
        <v>-1</v>
      </c>
      <c r="V37">
        <f t="shared" si="76"/>
        <v>-1</v>
      </c>
      <c r="W37">
        <f>VLOOKUP($A37,'FuturesInfo (3)'!$A$2:$V$80,22)</f>
        <v>3</v>
      </c>
      <c r="X37">
        <f t="shared" si="77"/>
        <v>1</v>
      </c>
      <c r="Y37">
        <f t="shared" si="78"/>
        <v>4</v>
      </c>
      <c r="Z37" s="137">
        <f>VLOOKUP($A37,'FuturesInfo (3)'!$A$2:$O$80,15)*W37</f>
        <v>262841.799</v>
      </c>
      <c r="AA37" s="137">
        <f>VLOOKUP($A37,'FuturesInfo (3)'!$A$2:$O$80,15)*Y37</f>
        <v>350455.73200000002</v>
      </c>
      <c r="AB37" s="188">
        <f t="shared" si="79"/>
        <v>-1102.3096490684522</v>
      </c>
      <c r="AC37" s="188">
        <f t="shared" si="66"/>
        <v>-1102.3096490684522</v>
      </c>
      <c r="AD37" s="188">
        <f t="shared" si="80"/>
        <v>1102.3096490684522</v>
      </c>
      <c r="AE37" s="188">
        <f t="shared" si="81"/>
        <v>-1102.3096490684522</v>
      </c>
      <c r="AF37" s="188">
        <f t="shared" si="82"/>
        <v>1102.3096490684522</v>
      </c>
      <c r="AG37" s="188">
        <f t="shared" si="130"/>
        <v>1102.3096490684522</v>
      </c>
      <c r="AH37" s="188">
        <f t="shared" si="84"/>
        <v>1102.3096490684522</v>
      </c>
      <c r="AI37" s="188">
        <f t="shared" si="125"/>
        <v>-1102.3096490684522</v>
      </c>
      <c r="AJ37" s="188">
        <f t="shared" si="85"/>
        <v>1102.3096490684522</v>
      </c>
      <c r="AK37" s="188">
        <f>IF(IF(sym!$Q26=N37,1,0)=1,ABS(Z37*S37),-ABS(Z37*S37))</f>
        <v>-1102.3096490684522</v>
      </c>
      <c r="AL37" s="188">
        <f t="shared" si="86"/>
        <v>1102.3096490684522</v>
      </c>
      <c r="AM37" s="188">
        <f t="shared" si="87"/>
        <v>1102.3096490684522</v>
      </c>
      <c r="AO37">
        <f t="shared" si="88"/>
        <v>-1</v>
      </c>
      <c r="AP37" s="227">
        <v>1</v>
      </c>
      <c r="AQ37" s="227">
        <v>1</v>
      </c>
      <c r="AR37" s="227">
        <v>1</v>
      </c>
      <c r="AS37" s="202">
        <v>1</v>
      </c>
      <c r="AT37" s="228">
        <v>4</v>
      </c>
      <c r="AU37">
        <f t="shared" si="89"/>
        <v>1</v>
      </c>
      <c r="AV37">
        <f t="shared" si="90"/>
        <v>1</v>
      </c>
      <c r="AW37" s="202"/>
      <c r="AX37">
        <f t="shared" si="91"/>
        <v>0</v>
      </c>
      <c r="AY37">
        <f t="shared" si="67"/>
        <v>0</v>
      </c>
      <c r="AZ37">
        <f t="shared" si="126"/>
        <v>0</v>
      </c>
      <c r="BA37">
        <f t="shared" si="92"/>
        <v>0</v>
      </c>
      <c r="BB37" s="236"/>
      <c r="BC37" s="194"/>
      <c r="BD37">
        <f t="shared" si="93"/>
        <v>1</v>
      </c>
      <c r="BE37">
        <f t="shared" si="94"/>
        <v>1</v>
      </c>
      <c r="BF37">
        <f>VLOOKUP($A37,'FuturesInfo (3)'!$A$2:$V$80,22)</f>
        <v>3</v>
      </c>
      <c r="BG37">
        <f t="shared" si="95"/>
        <v>1</v>
      </c>
      <c r="BH37">
        <f t="shared" si="96"/>
        <v>4</v>
      </c>
      <c r="BI37" s="137">
        <f>VLOOKUP($A37,'FuturesInfo (3)'!$A$2:$O$80,15)*BF37</f>
        <v>262841.799</v>
      </c>
      <c r="BJ37" s="137">
        <f>VLOOKUP($A37,'FuturesInfo (3)'!$A$2:$O$80,15)*BH37</f>
        <v>350455.73200000002</v>
      </c>
      <c r="BK37" s="188">
        <f t="shared" si="97"/>
        <v>0</v>
      </c>
      <c r="BL37" s="188">
        <f t="shared" si="68"/>
        <v>0</v>
      </c>
      <c r="BM37" s="188">
        <f t="shared" si="98"/>
        <v>0</v>
      </c>
      <c r="BN37" s="188">
        <f t="shared" si="99"/>
        <v>0</v>
      </c>
      <c r="BO37" s="188">
        <f t="shared" si="100"/>
        <v>0</v>
      </c>
      <c r="BP37" s="188">
        <f t="shared" si="131"/>
        <v>0</v>
      </c>
      <c r="BQ37" s="188">
        <f t="shared" si="102"/>
        <v>0</v>
      </c>
      <c r="BR37" s="188">
        <f t="shared" si="127"/>
        <v>0</v>
      </c>
      <c r="BS37" s="188">
        <f t="shared" si="103"/>
        <v>0</v>
      </c>
      <c r="BT37" s="188">
        <f>IF(IF(sym!$Q26=AW37,1,0)=1,ABS(BI37*BB37),-ABS(BI37*BB37))</f>
        <v>0</v>
      </c>
      <c r="BU37" s="188">
        <f t="shared" si="104"/>
        <v>0</v>
      </c>
      <c r="BV37" s="188">
        <f t="shared" si="105"/>
        <v>0</v>
      </c>
      <c r="BX37">
        <f t="shared" si="106"/>
        <v>0</v>
      </c>
      <c r="BY37" s="227"/>
      <c r="BZ37" s="227"/>
      <c r="CA37" s="227"/>
      <c r="CB37" s="202"/>
      <c r="CC37" s="228"/>
      <c r="CD37">
        <f t="shared" si="107"/>
        <v>-1</v>
      </c>
      <c r="CE37">
        <f t="shared" si="108"/>
        <v>0</v>
      </c>
      <c r="CF37" s="202"/>
      <c r="CG37">
        <f t="shared" si="109"/>
        <v>1</v>
      </c>
      <c r="CH37">
        <f t="shared" si="69"/>
        <v>1</v>
      </c>
      <c r="CI37">
        <f t="shared" si="128"/>
        <v>0</v>
      </c>
      <c r="CJ37">
        <f t="shared" si="110"/>
        <v>1</v>
      </c>
      <c r="CK37" s="236"/>
      <c r="CL37" s="194"/>
      <c r="CM37">
        <f t="shared" si="111"/>
        <v>-1</v>
      </c>
      <c r="CN37">
        <f t="shared" si="112"/>
        <v>-1</v>
      </c>
      <c r="CO37">
        <f>VLOOKUP($A37,'FuturesInfo (3)'!$A$2:$V$80,22)</f>
        <v>3</v>
      </c>
      <c r="CP37">
        <f t="shared" si="113"/>
        <v>-1</v>
      </c>
      <c r="CQ37">
        <f t="shared" si="114"/>
        <v>2</v>
      </c>
      <c r="CR37" s="137">
        <f>VLOOKUP($A37,'FuturesInfo (3)'!$A$2:$O$80,15)*CO37</f>
        <v>262841.799</v>
      </c>
      <c r="CS37" s="137">
        <f>VLOOKUP($A37,'FuturesInfo (3)'!$A$2:$O$80,15)*CQ37</f>
        <v>175227.86600000001</v>
      </c>
      <c r="CT37" s="188">
        <f t="shared" si="115"/>
        <v>0</v>
      </c>
      <c r="CU37" s="188">
        <f t="shared" si="70"/>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1"/>
        <v>1</v>
      </c>
      <c r="M38">
        <f t="shared" si="72"/>
        <v>1</v>
      </c>
      <c r="N38">
        <v>-1</v>
      </c>
      <c r="O38">
        <f t="shared" si="73"/>
        <v>0</v>
      </c>
      <c r="P38">
        <f t="shared" si="65"/>
        <v>0</v>
      </c>
      <c r="Q38">
        <f t="shared" si="124"/>
        <v>0</v>
      </c>
      <c r="R38">
        <f t="shared" si="74"/>
        <v>0</v>
      </c>
      <c r="S38">
        <v>-3.9709812905699996E-3</v>
      </c>
      <c r="T38" s="194">
        <v>42544</v>
      </c>
      <c r="U38">
        <f t="shared" si="75"/>
        <v>-1</v>
      </c>
      <c r="V38">
        <f t="shared" si="76"/>
        <v>1</v>
      </c>
      <c r="W38">
        <f>VLOOKUP($A38,'FuturesInfo (3)'!$A$2:$V$80,22)</f>
        <v>3</v>
      </c>
      <c r="X38">
        <f t="shared" si="77"/>
        <v>1</v>
      </c>
      <c r="Y38">
        <f t="shared" si="78"/>
        <v>4</v>
      </c>
      <c r="Z38" s="137">
        <f>VLOOKUP($A38,'FuturesInfo (3)'!$A$2:$O$80,15)*W38</f>
        <v>515641.96200000006</v>
      </c>
      <c r="AA38" s="137">
        <f>VLOOKUP($A38,'FuturesInfo (3)'!$A$2:$O$80,15)*Y38</f>
        <v>687522.61600000004</v>
      </c>
      <c r="AB38" s="188">
        <f t="shared" si="79"/>
        <v>-2047.604583734807</v>
      </c>
      <c r="AC38" s="188">
        <f t="shared" si="66"/>
        <v>-2047.604583734807</v>
      </c>
      <c r="AD38" s="188">
        <f t="shared" si="80"/>
        <v>-2047.604583734807</v>
      </c>
      <c r="AE38" s="188">
        <f t="shared" si="81"/>
        <v>-2047.604583734807</v>
      </c>
      <c r="AF38" s="188">
        <f t="shared" si="82"/>
        <v>-2047.604583734807</v>
      </c>
      <c r="AG38" s="188">
        <f t="shared" si="130"/>
        <v>-2047.604583734807</v>
      </c>
      <c r="AH38" s="188">
        <f t="shared" si="84"/>
        <v>-2047.604583734807</v>
      </c>
      <c r="AI38" s="188">
        <f t="shared" si="125"/>
        <v>-2047.604583734807</v>
      </c>
      <c r="AJ38" s="188">
        <f t="shared" si="85"/>
        <v>2047.604583734807</v>
      </c>
      <c r="AK38" s="188">
        <f>IF(IF(sym!$Q27=N38,1,0)=1,ABS(Z38*S38),-ABS(Z38*S38))</f>
        <v>2047.604583734807</v>
      </c>
      <c r="AL38" s="188">
        <f t="shared" si="86"/>
        <v>-2047.604583734807</v>
      </c>
      <c r="AM38" s="188">
        <f t="shared" si="87"/>
        <v>2047.604583734807</v>
      </c>
      <c r="AO38">
        <f t="shared" si="88"/>
        <v>-1</v>
      </c>
      <c r="AP38" s="227">
        <v>-1</v>
      </c>
      <c r="AQ38" s="227">
        <v>-1</v>
      </c>
      <c r="AR38" s="227">
        <v>1</v>
      </c>
      <c r="AS38" s="202">
        <v>1</v>
      </c>
      <c r="AT38" s="228">
        <v>27</v>
      </c>
      <c r="AU38">
        <f t="shared" si="89"/>
        <v>1</v>
      </c>
      <c r="AV38">
        <f t="shared" si="90"/>
        <v>1</v>
      </c>
      <c r="AW38" s="202"/>
      <c r="AX38">
        <f t="shared" si="91"/>
        <v>0</v>
      </c>
      <c r="AY38">
        <f t="shared" si="67"/>
        <v>0</v>
      </c>
      <c r="AZ38">
        <f t="shared" si="126"/>
        <v>0</v>
      </c>
      <c r="BA38">
        <f t="shared" si="92"/>
        <v>0</v>
      </c>
      <c r="BB38" s="236"/>
      <c r="BC38" s="194"/>
      <c r="BD38">
        <f t="shared" si="93"/>
        <v>1</v>
      </c>
      <c r="BE38">
        <f t="shared" si="94"/>
        <v>1</v>
      </c>
      <c r="BF38">
        <f>VLOOKUP($A38,'FuturesInfo (3)'!$A$2:$V$80,22)</f>
        <v>3</v>
      </c>
      <c r="BG38">
        <f t="shared" si="95"/>
        <v>1</v>
      </c>
      <c r="BH38">
        <f t="shared" si="96"/>
        <v>4</v>
      </c>
      <c r="BI38" s="137">
        <f>VLOOKUP($A38,'FuturesInfo (3)'!$A$2:$O$80,15)*BF38</f>
        <v>515641.96200000006</v>
      </c>
      <c r="BJ38" s="137">
        <f>VLOOKUP($A38,'FuturesInfo (3)'!$A$2:$O$80,15)*BH38</f>
        <v>687522.61600000004</v>
      </c>
      <c r="BK38" s="188">
        <f t="shared" si="97"/>
        <v>0</v>
      </c>
      <c r="BL38" s="188">
        <f t="shared" si="68"/>
        <v>0</v>
      </c>
      <c r="BM38" s="188">
        <f t="shared" si="98"/>
        <v>0</v>
      </c>
      <c r="BN38" s="188">
        <f t="shared" si="99"/>
        <v>0</v>
      </c>
      <c r="BO38" s="188">
        <f t="shared" si="100"/>
        <v>0</v>
      </c>
      <c r="BP38" s="188">
        <f t="shared" si="131"/>
        <v>0</v>
      </c>
      <c r="BQ38" s="188">
        <f t="shared" si="102"/>
        <v>0</v>
      </c>
      <c r="BR38" s="188">
        <f t="shared" si="127"/>
        <v>0</v>
      </c>
      <c r="BS38" s="188">
        <f t="shared" si="103"/>
        <v>0</v>
      </c>
      <c r="BT38" s="188">
        <f>IF(IF(sym!$Q27=AW38,1,0)=1,ABS(BI38*BB38),-ABS(BI38*BB38))</f>
        <v>0</v>
      </c>
      <c r="BU38" s="188">
        <f t="shared" si="104"/>
        <v>0</v>
      </c>
      <c r="BV38" s="188">
        <f t="shared" si="105"/>
        <v>0</v>
      </c>
      <c r="BX38">
        <f t="shared" si="106"/>
        <v>0</v>
      </c>
      <c r="BY38" s="227"/>
      <c r="BZ38" s="227"/>
      <c r="CA38" s="227"/>
      <c r="CB38" s="202"/>
      <c r="CC38" s="228"/>
      <c r="CD38">
        <f t="shared" si="107"/>
        <v>-1</v>
      </c>
      <c r="CE38">
        <f t="shared" si="108"/>
        <v>0</v>
      </c>
      <c r="CF38" s="202"/>
      <c r="CG38">
        <f t="shared" si="109"/>
        <v>1</v>
      </c>
      <c r="CH38">
        <f t="shared" si="69"/>
        <v>1</v>
      </c>
      <c r="CI38">
        <f t="shared" si="128"/>
        <v>0</v>
      </c>
      <c r="CJ38">
        <f t="shared" si="110"/>
        <v>1</v>
      </c>
      <c r="CK38" s="236"/>
      <c r="CL38" s="194"/>
      <c r="CM38">
        <f t="shared" si="111"/>
        <v>-1</v>
      </c>
      <c r="CN38">
        <f t="shared" si="112"/>
        <v>-1</v>
      </c>
      <c r="CO38">
        <f>VLOOKUP($A38,'FuturesInfo (3)'!$A$2:$V$80,22)</f>
        <v>3</v>
      </c>
      <c r="CP38">
        <f t="shared" si="113"/>
        <v>-1</v>
      </c>
      <c r="CQ38">
        <f t="shared" si="114"/>
        <v>2</v>
      </c>
      <c r="CR38" s="137">
        <f>VLOOKUP($A38,'FuturesInfo (3)'!$A$2:$O$80,15)*CO38</f>
        <v>515641.96200000006</v>
      </c>
      <c r="CS38" s="137">
        <f>VLOOKUP($A38,'FuturesInfo (3)'!$A$2:$O$80,15)*CQ38</f>
        <v>343761.30800000002</v>
      </c>
      <c r="CT38" s="188">
        <f t="shared" si="115"/>
        <v>0</v>
      </c>
      <c r="CU38" s="188">
        <f t="shared" si="70"/>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1"/>
        <v>-1</v>
      </c>
      <c r="M39">
        <f t="shared" si="72"/>
        <v>1</v>
      </c>
      <c r="N39">
        <v>-1</v>
      </c>
      <c r="O39">
        <f t="shared" si="73"/>
        <v>1</v>
      </c>
      <c r="P39">
        <f t="shared" si="65"/>
        <v>1</v>
      </c>
      <c r="Q39">
        <f t="shared" si="124"/>
        <v>1</v>
      </c>
      <c r="R39">
        <f t="shared" si="74"/>
        <v>0</v>
      </c>
      <c r="S39">
        <v>-1.00290843446E-4</v>
      </c>
      <c r="T39" s="194">
        <v>42565</v>
      </c>
      <c r="U39">
        <f t="shared" si="75"/>
        <v>-1</v>
      </c>
      <c r="V39">
        <f t="shared" si="76"/>
        <v>-1</v>
      </c>
      <c r="W39">
        <f>VLOOKUP($A39,'FuturesInfo (3)'!$A$2:$V$80,22)</f>
        <v>0</v>
      </c>
      <c r="X39">
        <f t="shared" si="77"/>
        <v>-1</v>
      </c>
      <c r="Y39">
        <f t="shared" si="78"/>
        <v>0</v>
      </c>
      <c r="Z39" s="137">
        <f>VLOOKUP($A39,'FuturesInfo (3)'!$A$2:$O$80,15)*W39</f>
        <v>0</v>
      </c>
      <c r="AA39" s="137">
        <f>VLOOKUP($A39,'FuturesInfo (3)'!$A$2:$O$80,15)*Y39</f>
        <v>0</v>
      </c>
      <c r="AB39" s="188">
        <f>IF(IF(G39=N39,1,0)=1,ABS(Z39*S39),-ABS(Z39*S39))</f>
        <v>0</v>
      </c>
      <c r="AC39" s="188">
        <f t="shared" si="66"/>
        <v>0</v>
      </c>
      <c r="AD39" s="188">
        <f t="shared" si="80"/>
        <v>0</v>
      </c>
      <c r="AE39" s="188">
        <f t="shared" si="81"/>
        <v>0</v>
      </c>
      <c r="AF39" s="188">
        <f t="shared" si="82"/>
        <v>0</v>
      </c>
      <c r="AG39" s="188">
        <f t="shared" si="130"/>
        <v>0</v>
      </c>
      <c r="AH39" s="188">
        <f t="shared" si="84"/>
        <v>0</v>
      </c>
      <c r="AI39" s="188">
        <f t="shared" si="125"/>
        <v>0</v>
      </c>
      <c r="AJ39" s="188">
        <f t="shared" si="85"/>
        <v>0</v>
      </c>
      <c r="AK39" s="188">
        <f>IF(IF(sym!$Q28=N39,1,0)=1,ABS(Z39*S39),-ABS(Z39*S39))</f>
        <v>0</v>
      </c>
      <c r="AL39" s="188">
        <f t="shared" si="86"/>
        <v>0</v>
      </c>
      <c r="AM39" s="188">
        <f t="shared" si="87"/>
        <v>0</v>
      </c>
      <c r="AO39">
        <f t="shared" si="88"/>
        <v>-1</v>
      </c>
      <c r="AP39" s="227">
        <v>1</v>
      </c>
      <c r="AQ39" s="227">
        <v>-1</v>
      </c>
      <c r="AR39" s="227">
        <v>1</v>
      </c>
      <c r="AS39" s="202">
        <v>-1</v>
      </c>
      <c r="AT39" s="228">
        <v>-12</v>
      </c>
      <c r="AU39">
        <f t="shared" si="89"/>
        <v>1</v>
      </c>
      <c r="AV39">
        <f t="shared" si="90"/>
        <v>1</v>
      </c>
      <c r="AW39" s="202"/>
      <c r="AX39">
        <f t="shared" si="91"/>
        <v>0</v>
      </c>
      <c r="AY39">
        <f t="shared" si="67"/>
        <v>0</v>
      </c>
      <c r="AZ39">
        <f t="shared" si="126"/>
        <v>0</v>
      </c>
      <c r="BA39">
        <f t="shared" si="92"/>
        <v>0</v>
      </c>
      <c r="BB39" s="236"/>
      <c r="BC39" s="194"/>
      <c r="BD39">
        <f t="shared" si="93"/>
        <v>1</v>
      </c>
      <c r="BE39">
        <f t="shared" si="94"/>
        <v>1</v>
      </c>
      <c r="BF39">
        <f>VLOOKUP($A39,'FuturesInfo (3)'!$A$2:$V$80,22)</f>
        <v>0</v>
      </c>
      <c r="BG39">
        <f t="shared" si="95"/>
        <v>1</v>
      </c>
      <c r="BH39">
        <f t="shared" si="96"/>
        <v>0</v>
      </c>
      <c r="BI39" s="137">
        <f>VLOOKUP($A39,'FuturesInfo (3)'!$A$2:$O$80,15)*BF39</f>
        <v>0</v>
      </c>
      <c r="BJ39" s="137">
        <f>VLOOKUP($A39,'FuturesInfo (3)'!$A$2:$O$80,15)*BH39</f>
        <v>0</v>
      </c>
      <c r="BK39" s="188">
        <f>IF(IF(AP39=AW39,1,0)=1,ABS(BI39*BB39),-ABS(BI39*BB39))</f>
        <v>0</v>
      </c>
      <c r="BL39" s="188">
        <f t="shared" si="68"/>
        <v>0</v>
      </c>
      <c r="BM39" s="188">
        <f t="shared" si="98"/>
        <v>0</v>
      </c>
      <c r="BN39" s="188">
        <f t="shared" si="99"/>
        <v>0</v>
      </c>
      <c r="BO39" s="188">
        <f t="shared" si="100"/>
        <v>0</v>
      </c>
      <c r="BP39" s="188">
        <f t="shared" si="131"/>
        <v>0</v>
      </c>
      <c r="BQ39" s="188">
        <f t="shared" si="102"/>
        <v>0</v>
      </c>
      <c r="BR39" s="188">
        <f t="shared" si="127"/>
        <v>0</v>
      </c>
      <c r="BS39" s="188">
        <f t="shared" si="103"/>
        <v>0</v>
      </c>
      <c r="BT39" s="188">
        <f>IF(IF(sym!$Q28=AW39,1,0)=1,ABS(BI39*BB39),-ABS(BI39*BB39))</f>
        <v>0</v>
      </c>
      <c r="BU39" s="188">
        <f t="shared" si="104"/>
        <v>0</v>
      </c>
      <c r="BV39" s="188">
        <f t="shared" si="105"/>
        <v>0</v>
      </c>
      <c r="BX39">
        <f t="shared" si="106"/>
        <v>0</v>
      </c>
      <c r="BY39" s="227"/>
      <c r="BZ39" s="227"/>
      <c r="CA39" s="227"/>
      <c r="CB39" s="202"/>
      <c r="CC39" s="228"/>
      <c r="CD39">
        <f t="shared" si="107"/>
        <v>-1</v>
      </c>
      <c r="CE39">
        <f t="shared" si="108"/>
        <v>0</v>
      </c>
      <c r="CF39" s="202"/>
      <c r="CG39">
        <f t="shared" si="109"/>
        <v>1</v>
      </c>
      <c r="CH39">
        <f t="shared" si="69"/>
        <v>1</v>
      </c>
      <c r="CI39">
        <f t="shared" si="128"/>
        <v>0</v>
      </c>
      <c r="CJ39">
        <f t="shared" si="110"/>
        <v>1</v>
      </c>
      <c r="CK39" s="236"/>
      <c r="CL39" s="194"/>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0"/>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1"/>
        <v>1</v>
      </c>
      <c r="M40">
        <f t="shared" si="72"/>
        <v>1</v>
      </c>
      <c r="N40">
        <v>-1</v>
      </c>
      <c r="O40">
        <f t="shared" si="73"/>
        <v>0</v>
      </c>
      <c r="P40">
        <f t="shared" si="65"/>
        <v>0</v>
      </c>
      <c r="Q40">
        <f t="shared" si="124"/>
        <v>0</v>
      </c>
      <c r="R40">
        <f t="shared" si="74"/>
        <v>0</v>
      </c>
      <c r="S40">
        <v>-6.4028684850799998E-4</v>
      </c>
      <c r="T40" s="194">
        <v>42566</v>
      </c>
      <c r="U40">
        <f t="shared" si="75"/>
        <v>-1</v>
      </c>
      <c r="V40">
        <f t="shared" si="76"/>
        <v>1</v>
      </c>
      <c r="W40">
        <f>VLOOKUP($A40,'FuturesInfo (3)'!$A$2:$V$80,22)</f>
        <v>6</v>
      </c>
      <c r="X40">
        <f t="shared" si="77"/>
        <v>1</v>
      </c>
      <c r="Y40">
        <f t="shared" si="78"/>
        <v>8</v>
      </c>
      <c r="Z40" s="137">
        <f>VLOOKUP($A40,'FuturesInfo (3)'!$A$2:$O$80,15)*W40</f>
        <v>731625</v>
      </c>
      <c r="AA40" s="137">
        <f>VLOOKUP($A40,'FuturesInfo (3)'!$A$2:$O$80,15)*Y40</f>
        <v>975500</v>
      </c>
      <c r="AB40" s="188">
        <f t="shared" ref="AB40:AB92" si="133">IF(IF(G40=N40,1,0)=1,ABS(Z40*S40),-ABS(Z40*S40))</f>
        <v>-468.4498655396655</v>
      </c>
      <c r="AC40" s="188">
        <f t="shared" si="66"/>
        <v>-468.4498655396655</v>
      </c>
      <c r="AD40" s="188">
        <f t="shared" si="80"/>
        <v>-468.4498655396655</v>
      </c>
      <c r="AE40" s="188">
        <f t="shared" si="81"/>
        <v>-468.4498655396655</v>
      </c>
      <c r="AF40" s="188">
        <f t="shared" si="82"/>
        <v>-468.4498655396655</v>
      </c>
      <c r="AG40" s="188">
        <f t="shared" si="130"/>
        <v>-468.4498655396655</v>
      </c>
      <c r="AH40" s="188">
        <f t="shared" si="84"/>
        <v>-468.4498655396655</v>
      </c>
      <c r="AI40" s="188">
        <f t="shared" si="125"/>
        <v>-468.4498655396655</v>
      </c>
      <c r="AJ40" s="188">
        <f t="shared" si="85"/>
        <v>468.4498655396655</v>
      </c>
      <c r="AK40" s="188">
        <f>IF(IF(sym!$Q29=N40,1,0)=1,ABS(Z40*S40),-ABS(Z40*S40))</f>
        <v>468.4498655396655</v>
      </c>
      <c r="AL40" s="188">
        <f t="shared" si="86"/>
        <v>-468.4498655396655</v>
      </c>
      <c r="AM40" s="188">
        <f t="shared" si="87"/>
        <v>468.4498655396655</v>
      </c>
      <c r="AO40">
        <f t="shared" si="88"/>
        <v>-1</v>
      </c>
      <c r="AP40" s="227">
        <v>1</v>
      </c>
      <c r="AQ40" s="227">
        <v>1</v>
      </c>
      <c r="AR40" s="227">
        <v>1</v>
      </c>
      <c r="AS40" s="202">
        <v>1</v>
      </c>
      <c r="AT40" s="228">
        <v>11</v>
      </c>
      <c r="AU40">
        <f t="shared" si="89"/>
        <v>1</v>
      </c>
      <c r="AV40">
        <f t="shared" si="90"/>
        <v>1</v>
      </c>
      <c r="AW40" s="202"/>
      <c r="AX40">
        <f t="shared" si="91"/>
        <v>0</v>
      </c>
      <c r="AY40">
        <f t="shared" si="67"/>
        <v>0</v>
      </c>
      <c r="AZ40">
        <f t="shared" si="126"/>
        <v>0</v>
      </c>
      <c r="BA40">
        <f t="shared" si="92"/>
        <v>0</v>
      </c>
      <c r="BB40" s="236"/>
      <c r="BC40" s="194"/>
      <c r="BD40">
        <f t="shared" si="93"/>
        <v>1</v>
      </c>
      <c r="BE40">
        <f t="shared" si="94"/>
        <v>1</v>
      </c>
      <c r="BF40">
        <f>VLOOKUP($A40,'FuturesInfo (3)'!$A$2:$V$80,22)</f>
        <v>6</v>
      </c>
      <c r="BG40">
        <f t="shared" si="95"/>
        <v>1</v>
      </c>
      <c r="BH40">
        <f t="shared" si="96"/>
        <v>8</v>
      </c>
      <c r="BI40" s="137">
        <f>VLOOKUP($A40,'FuturesInfo (3)'!$A$2:$O$80,15)*BF40</f>
        <v>731625</v>
      </c>
      <c r="BJ40" s="137">
        <f>VLOOKUP($A40,'FuturesInfo (3)'!$A$2:$O$80,15)*BH40</f>
        <v>975500</v>
      </c>
      <c r="BK40" s="188">
        <f t="shared" ref="BK40:BK92" si="134">IF(IF(AP40=AW40,1,0)=1,ABS(BI40*BB40),-ABS(BI40*BB40))</f>
        <v>0</v>
      </c>
      <c r="BL40" s="188">
        <f t="shared" si="68"/>
        <v>0</v>
      </c>
      <c r="BM40" s="188">
        <f t="shared" si="98"/>
        <v>0</v>
      </c>
      <c r="BN40" s="188">
        <f t="shared" si="99"/>
        <v>0</v>
      </c>
      <c r="BO40" s="188">
        <f t="shared" si="100"/>
        <v>0</v>
      </c>
      <c r="BP40" s="188">
        <f t="shared" si="131"/>
        <v>0</v>
      </c>
      <c r="BQ40" s="188">
        <f t="shared" si="102"/>
        <v>0</v>
      </c>
      <c r="BR40" s="188">
        <f t="shared" si="127"/>
        <v>0</v>
      </c>
      <c r="BS40" s="188">
        <f t="shared" si="103"/>
        <v>0</v>
      </c>
      <c r="BT40" s="188">
        <f>IF(IF(sym!$Q29=AW40,1,0)=1,ABS(BI40*BB40),-ABS(BI40*BB40))</f>
        <v>0</v>
      </c>
      <c r="BU40" s="188">
        <f t="shared" si="104"/>
        <v>0</v>
      </c>
      <c r="BV40" s="188">
        <f t="shared" si="105"/>
        <v>0</v>
      </c>
      <c r="BX40">
        <f t="shared" si="106"/>
        <v>0</v>
      </c>
      <c r="BY40" s="227"/>
      <c r="BZ40" s="227"/>
      <c r="CA40" s="227"/>
      <c r="CB40" s="202"/>
      <c r="CC40" s="228"/>
      <c r="CD40">
        <f t="shared" si="107"/>
        <v>-1</v>
      </c>
      <c r="CE40">
        <f t="shared" si="108"/>
        <v>0</v>
      </c>
      <c r="CF40" s="202"/>
      <c r="CG40">
        <f t="shared" si="109"/>
        <v>1</v>
      </c>
      <c r="CH40">
        <f t="shared" si="69"/>
        <v>1</v>
      </c>
      <c r="CI40">
        <f t="shared" si="128"/>
        <v>0</v>
      </c>
      <c r="CJ40">
        <f t="shared" si="110"/>
        <v>1</v>
      </c>
      <c r="CK40" s="236"/>
      <c r="CL40" s="194"/>
      <c r="CM40">
        <f t="shared" si="111"/>
        <v>-1</v>
      </c>
      <c r="CN40">
        <f t="shared" si="112"/>
        <v>-1</v>
      </c>
      <c r="CO40">
        <f>VLOOKUP($A40,'FuturesInfo (3)'!$A$2:$V$80,22)</f>
        <v>6</v>
      </c>
      <c r="CP40">
        <f t="shared" si="113"/>
        <v>-1</v>
      </c>
      <c r="CQ40">
        <f t="shared" si="114"/>
        <v>5</v>
      </c>
      <c r="CR40" s="137">
        <f>VLOOKUP($A40,'FuturesInfo (3)'!$A$2:$O$80,15)*CO40</f>
        <v>731625</v>
      </c>
      <c r="CS40" s="137">
        <f>VLOOKUP($A40,'FuturesInfo (3)'!$A$2:$O$80,15)*CQ40</f>
        <v>609687.5</v>
      </c>
      <c r="CT40" s="188">
        <f t="shared" ref="CT40:CT92" si="135">IF(IF(BY40=CF40,1,0)=1,ABS(CR40*CK40),-ABS(CR40*CK40))</f>
        <v>0</v>
      </c>
      <c r="CU40" s="188">
        <f t="shared" si="70"/>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1"/>
        <v>-1</v>
      </c>
      <c r="M41">
        <f t="shared" si="72"/>
        <v>-1</v>
      </c>
      <c r="N41">
        <v>1</v>
      </c>
      <c r="O41">
        <f t="shared" si="73"/>
        <v>0</v>
      </c>
      <c r="P41">
        <f t="shared" si="65"/>
        <v>1</v>
      </c>
      <c r="Q41">
        <f t="shared" si="124"/>
        <v>0</v>
      </c>
      <c r="R41">
        <f t="shared" si="74"/>
        <v>0</v>
      </c>
      <c r="S41">
        <v>1.54696132597E-3</v>
      </c>
      <c r="T41" s="194">
        <v>42571</v>
      </c>
      <c r="U41">
        <f t="shared" si="75"/>
        <v>-1</v>
      </c>
      <c r="V41">
        <f t="shared" si="76"/>
        <v>-1</v>
      </c>
      <c r="W41">
        <f>VLOOKUP($A41,'FuturesInfo (3)'!$A$2:$V$80,22)</f>
        <v>2</v>
      </c>
      <c r="X41">
        <f t="shared" si="77"/>
        <v>1</v>
      </c>
      <c r="Y41">
        <f t="shared" si="78"/>
        <v>3</v>
      </c>
      <c r="Z41" s="137">
        <f>VLOOKUP($A41,'FuturesInfo (3)'!$A$2:$O$80,15)*W41</f>
        <v>271920</v>
      </c>
      <c r="AA41" s="137">
        <f>VLOOKUP($A41,'FuturesInfo (3)'!$A$2:$O$80,15)*Y41</f>
        <v>407880</v>
      </c>
      <c r="AB41" s="188">
        <f t="shared" si="133"/>
        <v>420.64972375776239</v>
      </c>
      <c r="AC41" s="188">
        <f t="shared" si="66"/>
        <v>420.64972375776239</v>
      </c>
      <c r="AD41" s="188">
        <f t="shared" si="80"/>
        <v>420.64972375776239</v>
      </c>
      <c r="AE41" s="188">
        <f t="shared" si="81"/>
        <v>420.64972375776239</v>
      </c>
      <c r="AF41" s="188">
        <f t="shared" si="82"/>
        <v>-420.64972375776239</v>
      </c>
      <c r="AG41" s="188">
        <f t="shared" si="130"/>
        <v>-420.64972375776239</v>
      </c>
      <c r="AH41" s="188">
        <f t="shared" si="84"/>
        <v>-420.64972375776239</v>
      </c>
      <c r="AI41" s="188">
        <f t="shared" si="125"/>
        <v>420.64972375776239</v>
      </c>
      <c r="AJ41" s="188">
        <f t="shared" si="85"/>
        <v>-420.64972375776239</v>
      </c>
      <c r="AK41" s="188">
        <f>IF(IF(sym!$Q30=N41,1,0)=1,ABS(Z41*S41),-ABS(Z41*S41))</f>
        <v>-420.64972375776239</v>
      </c>
      <c r="AL41" s="188">
        <f t="shared" si="86"/>
        <v>-420.64972375776239</v>
      </c>
      <c r="AM41" s="188">
        <f t="shared" si="87"/>
        <v>420.64972375776239</v>
      </c>
      <c r="AO41">
        <f t="shared" si="88"/>
        <v>1</v>
      </c>
      <c r="AP41" s="227">
        <v>1</v>
      </c>
      <c r="AQ41" s="227">
        <v>-1</v>
      </c>
      <c r="AR41" s="227">
        <v>1</v>
      </c>
      <c r="AS41" s="202">
        <v>1</v>
      </c>
      <c r="AT41" s="228">
        <v>-18</v>
      </c>
      <c r="AU41">
        <f t="shared" si="89"/>
        <v>-1</v>
      </c>
      <c r="AV41">
        <f t="shared" si="90"/>
        <v>-1</v>
      </c>
      <c r="AW41" s="202"/>
      <c r="AX41">
        <f t="shared" si="91"/>
        <v>0</v>
      </c>
      <c r="AY41">
        <f t="shared" si="67"/>
        <v>0</v>
      </c>
      <c r="AZ41">
        <f t="shared" si="126"/>
        <v>0</v>
      </c>
      <c r="BA41">
        <f t="shared" si="92"/>
        <v>0</v>
      </c>
      <c r="BB41" s="236"/>
      <c r="BC41" s="194"/>
      <c r="BD41">
        <f t="shared" si="93"/>
        <v>-1</v>
      </c>
      <c r="BE41">
        <f t="shared" si="94"/>
        <v>-1</v>
      </c>
      <c r="BF41">
        <f>VLOOKUP($A41,'FuturesInfo (3)'!$A$2:$V$80,22)</f>
        <v>2</v>
      </c>
      <c r="BG41">
        <f t="shared" si="95"/>
        <v>1</v>
      </c>
      <c r="BH41">
        <f t="shared" si="96"/>
        <v>3</v>
      </c>
      <c r="BI41" s="137">
        <f>VLOOKUP($A41,'FuturesInfo (3)'!$A$2:$O$80,15)*BF41</f>
        <v>271920</v>
      </c>
      <c r="BJ41" s="137">
        <f>VLOOKUP($A41,'FuturesInfo (3)'!$A$2:$O$80,15)*BH41</f>
        <v>407880</v>
      </c>
      <c r="BK41" s="188">
        <f t="shared" si="134"/>
        <v>0</v>
      </c>
      <c r="BL41" s="188">
        <f t="shared" si="68"/>
        <v>0</v>
      </c>
      <c r="BM41" s="188">
        <f t="shared" si="98"/>
        <v>0</v>
      </c>
      <c r="BN41" s="188">
        <f t="shared" si="99"/>
        <v>0</v>
      </c>
      <c r="BO41" s="188">
        <f t="shared" si="100"/>
        <v>0</v>
      </c>
      <c r="BP41" s="188">
        <f t="shared" si="131"/>
        <v>0</v>
      </c>
      <c r="BQ41" s="188">
        <f t="shared" si="102"/>
        <v>0</v>
      </c>
      <c r="BR41" s="188">
        <f t="shared" si="127"/>
        <v>0</v>
      </c>
      <c r="BS41" s="188">
        <f t="shared" si="103"/>
        <v>0</v>
      </c>
      <c r="BT41" s="188">
        <f>IF(IF(sym!$Q30=AW41,1,0)=1,ABS(BI41*BB41),-ABS(BI41*BB41))</f>
        <v>0</v>
      </c>
      <c r="BU41" s="188">
        <f t="shared" si="104"/>
        <v>0</v>
      </c>
      <c r="BV41" s="188">
        <f t="shared" si="105"/>
        <v>0</v>
      </c>
      <c r="BX41">
        <f t="shared" si="106"/>
        <v>0</v>
      </c>
      <c r="BY41" s="227"/>
      <c r="BZ41" s="227"/>
      <c r="CA41" s="227"/>
      <c r="CB41" s="202"/>
      <c r="CC41" s="228"/>
      <c r="CD41">
        <f t="shared" si="107"/>
        <v>-1</v>
      </c>
      <c r="CE41">
        <f t="shared" si="108"/>
        <v>0</v>
      </c>
      <c r="CF41" s="202"/>
      <c r="CG41">
        <f t="shared" si="109"/>
        <v>1</v>
      </c>
      <c r="CH41">
        <f t="shared" si="69"/>
        <v>1</v>
      </c>
      <c r="CI41">
        <f t="shared" si="128"/>
        <v>0</v>
      </c>
      <c r="CJ41">
        <f t="shared" si="110"/>
        <v>1</v>
      </c>
      <c r="CK41" s="236"/>
      <c r="CL41" s="194"/>
      <c r="CM41">
        <f t="shared" si="111"/>
        <v>-1</v>
      </c>
      <c r="CN41">
        <f t="shared" si="112"/>
        <v>-1</v>
      </c>
      <c r="CO41">
        <f>VLOOKUP($A41,'FuturesInfo (3)'!$A$2:$V$80,22)</f>
        <v>2</v>
      </c>
      <c r="CP41">
        <f t="shared" si="113"/>
        <v>-1</v>
      </c>
      <c r="CQ41">
        <f t="shared" si="114"/>
        <v>2</v>
      </c>
      <c r="CR41" s="137">
        <f>VLOOKUP($A41,'FuturesInfo (3)'!$A$2:$O$80,15)*CO41</f>
        <v>271920</v>
      </c>
      <c r="CS41" s="137">
        <f>VLOOKUP($A41,'FuturesInfo (3)'!$A$2:$O$80,15)*CQ41</f>
        <v>271920</v>
      </c>
      <c r="CT41" s="188">
        <f t="shared" si="135"/>
        <v>0</v>
      </c>
      <c r="CU41" s="188">
        <f t="shared" si="70"/>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1"/>
        <v>-1</v>
      </c>
      <c r="M42">
        <f t="shared" si="72"/>
        <v>-1</v>
      </c>
      <c r="N42">
        <v>1</v>
      </c>
      <c r="O42">
        <f t="shared" si="73"/>
        <v>0</v>
      </c>
      <c r="P42">
        <f t="shared" si="65"/>
        <v>0</v>
      </c>
      <c r="Q42">
        <f t="shared" si="124"/>
        <v>0</v>
      </c>
      <c r="R42">
        <f t="shared" si="74"/>
        <v>0</v>
      </c>
      <c r="S42">
        <v>1.9725844199299999E-2</v>
      </c>
      <c r="T42" s="194">
        <v>42545</v>
      </c>
      <c r="U42">
        <f t="shared" si="75"/>
        <v>-1</v>
      </c>
      <c r="V42">
        <f t="shared" si="76"/>
        <v>-1</v>
      </c>
      <c r="W42">
        <f>VLOOKUP($A42,'FuturesInfo (3)'!$A$2:$V$80,22)</f>
        <v>3</v>
      </c>
      <c r="X42">
        <f t="shared" si="77"/>
        <v>1</v>
      </c>
      <c r="Y42">
        <f t="shared" si="78"/>
        <v>4</v>
      </c>
      <c r="Z42" s="137">
        <f>VLOOKUP($A42,'FuturesInfo (3)'!$A$2:$O$80,15)*W42</f>
        <v>176640.92664092666</v>
      </c>
      <c r="AA42" s="137">
        <f>VLOOKUP($A42,'FuturesInfo (3)'!$A$2:$O$80,15)*Y42</f>
        <v>235521.23552123553</v>
      </c>
      <c r="AB42" s="188">
        <f t="shared" si="133"/>
        <v>3484.3913981388996</v>
      </c>
      <c r="AC42" s="188">
        <f t="shared" si="66"/>
        <v>3484.3913981388996</v>
      </c>
      <c r="AD42" s="188">
        <f t="shared" si="80"/>
        <v>-3484.3913981388996</v>
      </c>
      <c r="AE42" s="188">
        <f t="shared" si="81"/>
        <v>-3484.3913981388996</v>
      </c>
      <c r="AF42" s="188">
        <f t="shared" si="82"/>
        <v>-3484.3913981388996</v>
      </c>
      <c r="AG42" s="188">
        <f t="shared" si="130"/>
        <v>-3484.3913981388996</v>
      </c>
      <c r="AH42" s="188">
        <f t="shared" si="84"/>
        <v>-3484.3913981388996</v>
      </c>
      <c r="AI42" s="188">
        <f t="shared" si="125"/>
        <v>3484.3913981388996</v>
      </c>
      <c r="AJ42" s="188">
        <f t="shared" si="85"/>
        <v>-3484.3913981388996</v>
      </c>
      <c r="AK42" s="188">
        <f>IF(IF(sym!$Q31=N42,1,0)=1,ABS(Z42*S42),-ABS(Z42*S42))</f>
        <v>3484.3913981388996</v>
      </c>
      <c r="AL42" s="188">
        <f t="shared" si="86"/>
        <v>-3484.3913981388996</v>
      </c>
      <c r="AM42" s="188">
        <f t="shared" si="87"/>
        <v>3484.3913981388996</v>
      </c>
      <c r="AO42">
        <f t="shared" si="88"/>
        <v>1</v>
      </c>
      <c r="AP42" s="227">
        <v>1</v>
      </c>
      <c r="AQ42" s="227">
        <v>-1</v>
      </c>
      <c r="AR42" s="227">
        <v>1</v>
      </c>
      <c r="AS42" s="202">
        <v>-1</v>
      </c>
      <c r="AT42" s="228">
        <v>25</v>
      </c>
      <c r="AU42">
        <f t="shared" si="89"/>
        <v>-1</v>
      </c>
      <c r="AV42">
        <f t="shared" si="90"/>
        <v>-1</v>
      </c>
      <c r="AW42" s="202"/>
      <c r="AX42">
        <f t="shared" si="91"/>
        <v>0</v>
      </c>
      <c r="AY42">
        <f t="shared" si="67"/>
        <v>0</v>
      </c>
      <c r="AZ42">
        <f t="shared" si="126"/>
        <v>0</v>
      </c>
      <c r="BA42">
        <f t="shared" si="92"/>
        <v>0</v>
      </c>
      <c r="BB42" s="236"/>
      <c r="BC42" s="194"/>
      <c r="BD42">
        <f t="shared" si="93"/>
        <v>-1</v>
      </c>
      <c r="BE42">
        <f t="shared" si="94"/>
        <v>-1</v>
      </c>
      <c r="BF42">
        <f>VLOOKUP($A42,'FuturesInfo (3)'!$A$2:$V$80,22)</f>
        <v>3</v>
      </c>
      <c r="BG42">
        <f t="shared" si="95"/>
        <v>-1</v>
      </c>
      <c r="BH42">
        <f t="shared" si="96"/>
        <v>2</v>
      </c>
      <c r="BI42" s="137">
        <f>VLOOKUP($A42,'FuturesInfo (3)'!$A$2:$O$80,15)*BF42</f>
        <v>176640.92664092666</v>
      </c>
      <c r="BJ42" s="137">
        <f>VLOOKUP($A42,'FuturesInfo (3)'!$A$2:$O$80,15)*BH42</f>
        <v>117760.61776061777</v>
      </c>
      <c r="BK42" s="188">
        <f t="shared" si="134"/>
        <v>0</v>
      </c>
      <c r="BL42" s="188">
        <f t="shared" si="68"/>
        <v>0</v>
      </c>
      <c r="BM42" s="188">
        <f t="shared" si="98"/>
        <v>0</v>
      </c>
      <c r="BN42" s="188">
        <f t="shared" si="99"/>
        <v>0</v>
      </c>
      <c r="BO42" s="188">
        <f t="shared" si="100"/>
        <v>0</v>
      </c>
      <c r="BP42" s="188">
        <f t="shared" si="131"/>
        <v>0</v>
      </c>
      <c r="BQ42" s="188">
        <f t="shared" si="102"/>
        <v>0</v>
      </c>
      <c r="BR42" s="188">
        <f t="shared" si="127"/>
        <v>0</v>
      </c>
      <c r="BS42" s="188">
        <f t="shared" si="103"/>
        <v>0</v>
      </c>
      <c r="BT42" s="188">
        <f>IF(IF(sym!$Q31=AW42,1,0)=1,ABS(BI42*BB42),-ABS(BI42*BB42))</f>
        <v>0</v>
      </c>
      <c r="BU42" s="188">
        <f t="shared" si="104"/>
        <v>0</v>
      </c>
      <c r="BV42" s="188">
        <f t="shared" si="105"/>
        <v>0</v>
      </c>
      <c r="BX42">
        <f t="shared" si="106"/>
        <v>0</v>
      </c>
      <c r="BY42" s="227"/>
      <c r="BZ42" s="227"/>
      <c r="CA42" s="227"/>
      <c r="CB42" s="202"/>
      <c r="CC42" s="228"/>
      <c r="CD42">
        <f t="shared" si="107"/>
        <v>-1</v>
      </c>
      <c r="CE42">
        <f t="shared" si="108"/>
        <v>0</v>
      </c>
      <c r="CF42" s="202"/>
      <c r="CG42">
        <f t="shared" si="109"/>
        <v>1</v>
      </c>
      <c r="CH42">
        <f t="shared" si="69"/>
        <v>1</v>
      </c>
      <c r="CI42">
        <f t="shared" si="128"/>
        <v>0</v>
      </c>
      <c r="CJ42">
        <f t="shared" si="110"/>
        <v>1</v>
      </c>
      <c r="CK42" s="236"/>
      <c r="CL42" s="194"/>
      <c r="CM42">
        <f t="shared" si="111"/>
        <v>-1</v>
      </c>
      <c r="CN42">
        <f t="shared" si="112"/>
        <v>-1</v>
      </c>
      <c r="CO42">
        <f>VLOOKUP($A42,'FuturesInfo (3)'!$A$2:$V$80,22)</f>
        <v>3</v>
      </c>
      <c r="CP42">
        <f t="shared" si="113"/>
        <v>-1</v>
      </c>
      <c r="CQ42">
        <f t="shared" si="114"/>
        <v>2</v>
      </c>
      <c r="CR42" s="137">
        <f>VLOOKUP($A42,'FuturesInfo (3)'!$A$2:$O$80,15)*CO42</f>
        <v>176640.92664092666</v>
      </c>
      <c r="CS42" s="137">
        <f>VLOOKUP($A42,'FuturesInfo (3)'!$A$2:$O$80,15)*CQ42</f>
        <v>117760.61776061777</v>
      </c>
      <c r="CT42" s="188">
        <f t="shared" si="135"/>
        <v>0</v>
      </c>
      <c r="CU42" s="188">
        <f t="shared" si="70"/>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1"/>
        <v>-1</v>
      </c>
      <c r="M43">
        <f t="shared" si="72"/>
        <v>1</v>
      </c>
      <c r="N43">
        <v>-1</v>
      </c>
      <c r="O43">
        <f t="shared" si="73"/>
        <v>1</v>
      </c>
      <c r="P43">
        <f t="shared" si="65"/>
        <v>1</v>
      </c>
      <c r="Q43">
        <f t="shared" si="124"/>
        <v>1</v>
      </c>
      <c r="R43">
        <f t="shared" si="74"/>
        <v>0</v>
      </c>
      <c r="S43">
        <v>-9.9032185460300008E-3</v>
      </c>
      <c r="T43" s="194">
        <v>42570</v>
      </c>
      <c r="U43">
        <f t="shared" si="75"/>
        <v>1</v>
      </c>
      <c r="V43">
        <f t="shared" si="76"/>
        <v>-1</v>
      </c>
      <c r="W43">
        <f>VLOOKUP($A43,'FuturesInfo (3)'!$A$2:$V$80,22)</f>
        <v>2</v>
      </c>
      <c r="X43">
        <f t="shared" si="77"/>
        <v>-1</v>
      </c>
      <c r="Y43">
        <f t="shared" si="78"/>
        <v>2</v>
      </c>
      <c r="Z43" s="137">
        <f>VLOOKUP($A43,'FuturesInfo (3)'!$A$2:$O$80,15)*W43</f>
        <v>109975</v>
      </c>
      <c r="AA43" s="137">
        <f>VLOOKUP($A43,'FuturesInfo (3)'!$A$2:$O$80,15)*Y43</f>
        <v>109975</v>
      </c>
      <c r="AB43" s="188">
        <f t="shared" si="133"/>
        <v>1089.1064595996493</v>
      </c>
      <c r="AC43" s="188">
        <f t="shared" si="66"/>
        <v>1089.1064595996493</v>
      </c>
      <c r="AD43" s="188">
        <f t="shared" si="80"/>
        <v>-1089.1064595996493</v>
      </c>
      <c r="AE43" s="188">
        <f t="shared" si="81"/>
        <v>1089.1064595996493</v>
      </c>
      <c r="AF43" s="188">
        <f t="shared" si="82"/>
        <v>1089.1064595996493</v>
      </c>
      <c r="AG43" s="188">
        <f t="shared" si="130"/>
        <v>-1089.1064595996493</v>
      </c>
      <c r="AH43" s="188">
        <f t="shared" si="84"/>
        <v>1089.1064595996493</v>
      </c>
      <c r="AI43" s="188">
        <f t="shared" si="125"/>
        <v>1089.1064595996493</v>
      </c>
      <c r="AJ43" s="188">
        <f t="shared" si="85"/>
        <v>-1089.1064595996493</v>
      </c>
      <c r="AK43" s="188">
        <f>IF(IF(sym!$Q32=N43,1,0)=1,ABS(Z43*S43),-ABS(Z43*S43))</f>
        <v>-1089.1064595996493</v>
      </c>
      <c r="AL43" s="188">
        <f t="shared" si="86"/>
        <v>1089.1064595996493</v>
      </c>
      <c r="AM43" s="188">
        <f t="shared" si="87"/>
        <v>1089.1064595996493</v>
      </c>
      <c r="AO43">
        <f t="shared" si="88"/>
        <v>-1</v>
      </c>
      <c r="AP43" s="227">
        <v>-1</v>
      </c>
      <c r="AQ43" s="227">
        <v>-1</v>
      </c>
      <c r="AR43" s="227">
        <v>-1</v>
      </c>
      <c r="AS43" s="202">
        <v>-1</v>
      </c>
      <c r="AT43" s="228">
        <v>-9</v>
      </c>
      <c r="AU43">
        <f t="shared" si="89"/>
        <v>1</v>
      </c>
      <c r="AV43">
        <f t="shared" si="90"/>
        <v>1</v>
      </c>
      <c r="AW43" s="202"/>
      <c r="AX43">
        <f t="shared" si="91"/>
        <v>0</v>
      </c>
      <c r="AY43">
        <f t="shared" si="67"/>
        <v>0</v>
      </c>
      <c r="AZ43">
        <f t="shared" si="126"/>
        <v>0</v>
      </c>
      <c r="BA43">
        <f t="shared" si="92"/>
        <v>0</v>
      </c>
      <c r="BB43" s="236"/>
      <c r="BC43" s="194"/>
      <c r="BD43">
        <f t="shared" si="93"/>
        <v>1</v>
      </c>
      <c r="BE43">
        <f t="shared" si="94"/>
        <v>1</v>
      </c>
      <c r="BF43">
        <f>VLOOKUP($A43,'FuturesInfo (3)'!$A$2:$V$80,22)</f>
        <v>2</v>
      </c>
      <c r="BG43">
        <f t="shared" si="95"/>
        <v>-1</v>
      </c>
      <c r="BH43">
        <f t="shared" si="96"/>
        <v>2</v>
      </c>
      <c r="BI43" s="137">
        <f>VLOOKUP($A43,'FuturesInfo (3)'!$A$2:$O$80,15)*BF43</f>
        <v>109975</v>
      </c>
      <c r="BJ43" s="137">
        <f>VLOOKUP($A43,'FuturesInfo (3)'!$A$2:$O$80,15)*BH43</f>
        <v>109975</v>
      </c>
      <c r="BK43" s="188">
        <f t="shared" si="134"/>
        <v>0</v>
      </c>
      <c r="BL43" s="188">
        <f t="shared" si="68"/>
        <v>0</v>
      </c>
      <c r="BM43" s="188">
        <f t="shared" si="98"/>
        <v>0</v>
      </c>
      <c r="BN43" s="188">
        <f t="shared" si="99"/>
        <v>0</v>
      </c>
      <c r="BO43" s="188">
        <f t="shared" si="100"/>
        <v>0</v>
      </c>
      <c r="BP43" s="188">
        <f t="shared" si="131"/>
        <v>0</v>
      </c>
      <c r="BQ43" s="188">
        <f t="shared" si="102"/>
        <v>0</v>
      </c>
      <c r="BR43" s="188">
        <f t="shared" si="127"/>
        <v>0</v>
      </c>
      <c r="BS43" s="188">
        <f t="shared" si="103"/>
        <v>0</v>
      </c>
      <c r="BT43" s="188">
        <f>IF(IF(sym!$Q32=AW43,1,0)=1,ABS(BI43*BB43),-ABS(BI43*BB43))</f>
        <v>0</v>
      </c>
      <c r="BU43" s="188">
        <f t="shared" si="104"/>
        <v>0</v>
      </c>
      <c r="BV43" s="188">
        <f t="shared" si="105"/>
        <v>0</v>
      </c>
      <c r="BX43">
        <f t="shared" si="106"/>
        <v>0</v>
      </c>
      <c r="BY43" s="227"/>
      <c r="BZ43" s="227"/>
      <c r="CA43" s="227"/>
      <c r="CB43" s="202"/>
      <c r="CC43" s="228"/>
      <c r="CD43">
        <f t="shared" si="107"/>
        <v>-1</v>
      </c>
      <c r="CE43">
        <f t="shared" si="108"/>
        <v>0</v>
      </c>
      <c r="CF43" s="202"/>
      <c r="CG43">
        <f t="shared" si="109"/>
        <v>1</v>
      </c>
      <c r="CH43">
        <f t="shared" si="69"/>
        <v>1</v>
      </c>
      <c r="CI43">
        <f t="shared" si="128"/>
        <v>0</v>
      </c>
      <c r="CJ43">
        <f t="shared" si="110"/>
        <v>1</v>
      </c>
      <c r="CK43" s="236"/>
      <c r="CL43" s="194"/>
      <c r="CM43">
        <f t="shared" si="111"/>
        <v>-1</v>
      </c>
      <c r="CN43">
        <f t="shared" si="112"/>
        <v>-1</v>
      </c>
      <c r="CO43">
        <f>VLOOKUP($A43,'FuturesInfo (3)'!$A$2:$V$80,22)</f>
        <v>2</v>
      </c>
      <c r="CP43">
        <f t="shared" si="113"/>
        <v>-1</v>
      </c>
      <c r="CQ43">
        <f t="shared" si="114"/>
        <v>2</v>
      </c>
      <c r="CR43" s="137">
        <f>VLOOKUP($A43,'FuturesInfo (3)'!$A$2:$O$80,15)*CO43</f>
        <v>109975</v>
      </c>
      <c r="CS43" s="137">
        <f>VLOOKUP($A43,'FuturesInfo (3)'!$A$2:$O$80,15)*CQ43</f>
        <v>109975</v>
      </c>
      <c r="CT43" s="188">
        <f t="shared" si="135"/>
        <v>0</v>
      </c>
      <c r="CU43" s="188">
        <f t="shared" si="70"/>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1"/>
        <v>-1</v>
      </c>
      <c r="M44">
        <f t="shared" si="72"/>
        <v>-1</v>
      </c>
      <c r="N44">
        <v>1</v>
      </c>
      <c r="O44">
        <f t="shared" si="73"/>
        <v>0</v>
      </c>
      <c r="P44">
        <f t="shared" si="65"/>
        <v>0</v>
      </c>
      <c r="Q44">
        <f t="shared" si="124"/>
        <v>0</v>
      </c>
      <c r="R44">
        <f t="shared" si="74"/>
        <v>0</v>
      </c>
      <c r="S44">
        <v>1.58905116194E-2</v>
      </c>
      <c r="T44" s="194">
        <v>42548</v>
      </c>
      <c r="U44">
        <f t="shared" si="75"/>
        <v>-1</v>
      </c>
      <c r="V44">
        <f t="shared" si="76"/>
        <v>-1</v>
      </c>
      <c r="W44">
        <f>VLOOKUP($A44,'FuturesInfo (3)'!$A$2:$V$80,22)</f>
        <v>2</v>
      </c>
      <c r="X44">
        <f t="shared" si="77"/>
        <v>1</v>
      </c>
      <c r="Y44">
        <f t="shared" si="78"/>
        <v>3</v>
      </c>
      <c r="Z44" s="137">
        <f>VLOOKUP($A44,'FuturesInfo (3)'!$A$2:$O$80,15)*W44</f>
        <v>284684.68468468467</v>
      </c>
      <c r="AA44" s="137">
        <f>VLOOKUP($A44,'FuturesInfo (3)'!$A$2:$O$80,15)*Y44</f>
        <v>427027.02702702698</v>
      </c>
      <c r="AB44" s="188">
        <f t="shared" si="133"/>
        <v>4523.7852898472065</v>
      </c>
      <c r="AC44" s="188">
        <f t="shared" si="66"/>
        <v>4523.7852898472065</v>
      </c>
      <c r="AD44" s="188">
        <f t="shared" si="80"/>
        <v>-4523.7852898472065</v>
      </c>
      <c r="AE44" s="188">
        <f t="shared" si="81"/>
        <v>-4523.7852898472065</v>
      </c>
      <c r="AF44" s="188">
        <f t="shared" si="82"/>
        <v>-4523.7852898472065</v>
      </c>
      <c r="AG44" s="188">
        <f t="shared" si="130"/>
        <v>-4523.7852898472065</v>
      </c>
      <c r="AH44" s="188">
        <f t="shared" si="84"/>
        <v>-4523.7852898472065</v>
      </c>
      <c r="AI44" s="188">
        <f t="shared" si="125"/>
        <v>4523.7852898472065</v>
      </c>
      <c r="AJ44" s="188">
        <f t="shared" si="85"/>
        <v>-4523.7852898472065</v>
      </c>
      <c r="AK44" s="188">
        <f>IF(IF(sym!$Q33=N44,1,0)=1,ABS(Z44*S44),-ABS(Z44*S44))</f>
        <v>4523.7852898472065</v>
      </c>
      <c r="AL44" s="188">
        <f t="shared" si="86"/>
        <v>-4523.7852898472065</v>
      </c>
      <c r="AM44" s="188">
        <f t="shared" si="87"/>
        <v>4523.7852898472065</v>
      </c>
      <c r="AO44">
        <f t="shared" si="88"/>
        <v>1</v>
      </c>
      <c r="AP44" s="227">
        <v>1</v>
      </c>
      <c r="AQ44" s="227">
        <v>-1</v>
      </c>
      <c r="AR44" s="227">
        <v>1</v>
      </c>
      <c r="AS44" s="202">
        <v>-1</v>
      </c>
      <c r="AT44" s="228">
        <v>24</v>
      </c>
      <c r="AU44">
        <f t="shared" si="89"/>
        <v>-1</v>
      </c>
      <c r="AV44">
        <f t="shared" si="90"/>
        <v>-1</v>
      </c>
      <c r="AW44" s="202"/>
      <c r="AX44">
        <f t="shared" si="91"/>
        <v>0</v>
      </c>
      <c r="AY44">
        <f t="shared" si="67"/>
        <v>0</v>
      </c>
      <c r="AZ44">
        <f t="shared" si="126"/>
        <v>0</v>
      </c>
      <c r="BA44">
        <f t="shared" si="92"/>
        <v>0</v>
      </c>
      <c r="BB44" s="236"/>
      <c r="BC44" s="194"/>
      <c r="BD44">
        <f t="shared" si="93"/>
        <v>-1</v>
      </c>
      <c r="BE44">
        <f t="shared" si="94"/>
        <v>-1</v>
      </c>
      <c r="BF44">
        <f>VLOOKUP($A44,'FuturesInfo (3)'!$A$2:$V$80,22)</f>
        <v>2</v>
      </c>
      <c r="BG44">
        <f t="shared" si="95"/>
        <v>-1</v>
      </c>
      <c r="BH44">
        <f t="shared" si="96"/>
        <v>2</v>
      </c>
      <c r="BI44" s="137">
        <f>VLOOKUP($A44,'FuturesInfo (3)'!$A$2:$O$80,15)*BF44</f>
        <v>284684.68468468467</v>
      </c>
      <c r="BJ44" s="137">
        <f>VLOOKUP($A44,'FuturesInfo (3)'!$A$2:$O$80,15)*BH44</f>
        <v>284684.68468468467</v>
      </c>
      <c r="BK44" s="188">
        <f t="shared" si="134"/>
        <v>0</v>
      </c>
      <c r="BL44" s="188">
        <f t="shared" si="68"/>
        <v>0</v>
      </c>
      <c r="BM44" s="188">
        <f t="shared" si="98"/>
        <v>0</v>
      </c>
      <c r="BN44" s="188">
        <f t="shared" si="99"/>
        <v>0</v>
      </c>
      <c r="BO44" s="188">
        <f t="shared" si="100"/>
        <v>0</v>
      </c>
      <c r="BP44" s="188">
        <f t="shared" si="131"/>
        <v>0</v>
      </c>
      <c r="BQ44" s="188">
        <f t="shared" si="102"/>
        <v>0</v>
      </c>
      <c r="BR44" s="188">
        <f t="shared" si="127"/>
        <v>0</v>
      </c>
      <c r="BS44" s="188">
        <f t="shared" si="103"/>
        <v>0</v>
      </c>
      <c r="BT44" s="188">
        <f>IF(IF(sym!$Q33=AW44,1,0)=1,ABS(BI44*BB44),-ABS(BI44*BB44))</f>
        <v>0</v>
      </c>
      <c r="BU44" s="188">
        <f t="shared" si="104"/>
        <v>0</v>
      </c>
      <c r="BV44" s="188">
        <f t="shared" si="105"/>
        <v>0</v>
      </c>
      <c r="BX44">
        <f t="shared" si="106"/>
        <v>0</v>
      </c>
      <c r="BY44" s="227"/>
      <c r="BZ44" s="227"/>
      <c r="CA44" s="227"/>
      <c r="CB44" s="202"/>
      <c r="CC44" s="228"/>
      <c r="CD44">
        <f t="shared" si="107"/>
        <v>-1</v>
      </c>
      <c r="CE44">
        <f t="shared" si="108"/>
        <v>0</v>
      </c>
      <c r="CF44" s="202"/>
      <c r="CG44">
        <f t="shared" si="109"/>
        <v>1</v>
      </c>
      <c r="CH44">
        <f t="shared" si="69"/>
        <v>1</v>
      </c>
      <c r="CI44">
        <f t="shared" si="128"/>
        <v>0</v>
      </c>
      <c r="CJ44">
        <f t="shared" si="110"/>
        <v>1</v>
      </c>
      <c r="CK44" s="236"/>
      <c r="CL44" s="194"/>
      <c r="CM44">
        <f t="shared" si="111"/>
        <v>-1</v>
      </c>
      <c r="CN44">
        <f t="shared" si="112"/>
        <v>-1</v>
      </c>
      <c r="CO44">
        <f>VLOOKUP($A44,'FuturesInfo (3)'!$A$2:$V$80,22)</f>
        <v>2</v>
      </c>
      <c r="CP44">
        <f t="shared" si="113"/>
        <v>-1</v>
      </c>
      <c r="CQ44">
        <f t="shared" si="114"/>
        <v>2</v>
      </c>
      <c r="CR44" s="137">
        <f>VLOOKUP($A44,'FuturesInfo (3)'!$A$2:$O$80,15)*CO44</f>
        <v>284684.68468468467</v>
      </c>
      <c r="CS44" s="137">
        <f>VLOOKUP($A44,'FuturesInfo (3)'!$A$2:$O$80,15)*CQ44</f>
        <v>284684.68468468467</v>
      </c>
      <c r="CT44" s="188">
        <f t="shared" si="135"/>
        <v>0</v>
      </c>
      <c r="CU44" s="188">
        <f t="shared" si="70"/>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1"/>
        <v>1</v>
      </c>
      <c r="M45">
        <f t="shared" si="72"/>
        <v>1</v>
      </c>
      <c r="N45">
        <v>-1</v>
      </c>
      <c r="O45">
        <f t="shared" si="73"/>
        <v>0</v>
      </c>
      <c r="P45">
        <f t="shared" si="65"/>
        <v>0</v>
      </c>
      <c r="Q45">
        <f t="shared" si="124"/>
        <v>0</v>
      </c>
      <c r="R45">
        <f t="shared" si="74"/>
        <v>0</v>
      </c>
      <c r="S45">
        <v>-3.7934990439799997E-2</v>
      </c>
      <c r="T45" s="194">
        <v>42550</v>
      </c>
      <c r="U45">
        <f t="shared" si="75"/>
        <v>1</v>
      </c>
      <c r="V45">
        <f t="shared" si="76"/>
        <v>1</v>
      </c>
      <c r="W45">
        <f>VLOOKUP($A45,'FuturesInfo (3)'!$A$2:$V$80,22)</f>
        <v>2</v>
      </c>
      <c r="X45">
        <f t="shared" si="77"/>
        <v>-1</v>
      </c>
      <c r="Y45">
        <f t="shared" si="78"/>
        <v>2</v>
      </c>
      <c r="Z45" s="137">
        <f>VLOOKUP($A45,'FuturesInfo (3)'!$A$2:$O$80,15)*W45</f>
        <v>105663.6</v>
      </c>
      <c r="AA45" s="137">
        <f>VLOOKUP($A45,'FuturesInfo (3)'!$A$2:$O$80,15)*Y45</f>
        <v>105663.6</v>
      </c>
      <c r="AB45" s="188">
        <f t="shared" si="133"/>
        <v>4008.3476558348511</v>
      </c>
      <c r="AC45" s="188">
        <f t="shared" si="66"/>
        <v>4008.3476558348511</v>
      </c>
      <c r="AD45" s="188">
        <f t="shared" si="80"/>
        <v>-4008.3476558348511</v>
      </c>
      <c r="AE45" s="188">
        <f t="shared" si="81"/>
        <v>-4008.3476558348511</v>
      </c>
      <c r="AF45" s="188">
        <f t="shared" si="82"/>
        <v>-4008.3476558348511</v>
      </c>
      <c r="AG45" s="188">
        <f t="shared" si="130"/>
        <v>-4008.3476558348511</v>
      </c>
      <c r="AH45" s="188">
        <f t="shared" si="84"/>
        <v>-4008.3476558348511</v>
      </c>
      <c r="AI45" s="188">
        <f t="shared" si="125"/>
        <v>4008.3476558348511</v>
      </c>
      <c r="AJ45" s="188">
        <f t="shared" si="85"/>
        <v>-4008.3476558348511</v>
      </c>
      <c r="AK45" s="188">
        <f>IF(IF(sym!$Q34=N45,1,0)=1,ABS(Z45*S45),-ABS(Z45*S45))</f>
        <v>-4008.3476558348511</v>
      </c>
      <c r="AL45" s="188">
        <f t="shared" si="86"/>
        <v>-4008.3476558348511</v>
      </c>
      <c r="AM45" s="188">
        <f t="shared" si="87"/>
        <v>4008.3476558348511</v>
      </c>
      <c r="AO45">
        <f t="shared" si="88"/>
        <v>-1</v>
      </c>
      <c r="AP45" s="227">
        <v>-1</v>
      </c>
      <c r="AQ45" s="227">
        <v>-1</v>
      </c>
      <c r="AR45" s="227">
        <v>-1</v>
      </c>
      <c r="AS45" s="202">
        <v>1</v>
      </c>
      <c r="AT45" s="228">
        <v>-5</v>
      </c>
      <c r="AU45">
        <f t="shared" si="89"/>
        <v>-1</v>
      </c>
      <c r="AV45">
        <f t="shared" si="90"/>
        <v>-1</v>
      </c>
      <c r="AW45" s="202"/>
      <c r="AX45">
        <f t="shared" si="91"/>
        <v>0</v>
      </c>
      <c r="AY45">
        <f t="shared" si="67"/>
        <v>0</v>
      </c>
      <c r="AZ45">
        <f t="shared" si="126"/>
        <v>0</v>
      </c>
      <c r="BA45">
        <f t="shared" si="92"/>
        <v>0</v>
      </c>
      <c r="BB45" s="236"/>
      <c r="BC45" s="194"/>
      <c r="BD45">
        <f t="shared" si="93"/>
        <v>1</v>
      </c>
      <c r="BE45">
        <f t="shared" si="94"/>
        <v>1</v>
      </c>
      <c r="BF45">
        <f>VLOOKUP($A45,'FuturesInfo (3)'!$A$2:$V$80,22)</f>
        <v>2</v>
      </c>
      <c r="BG45">
        <f t="shared" si="95"/>
        <v>1</v>
      </c>
      <c r="BH45">
        <f t="shared" si="96"/>
        <v>3</v>
      </c>
      <c r="BI45" s="137">
        <f>VLOOKUP($A45,'FuturesInfo (3)'!$A$2:$O$80,15)*BF45</f>
        <v>105663.6</v>
      </c>
      <c r="BJ45" s="137">
        <f>VLOOKUP($A45,'FuturesInfo (3)'!$A$2:$O$80,15)*BH45</f>
        <v>158495.40000000002</v>
      </c>
      <c r="BK45" s="188">
        <f t="shared" si="134"/>
        <v>0</v>
      </c>
      <c r="BL45" s="188">
        <f t="shared" si="68"/>
        <v>0</v>
      </c>
      <c r="BM45" s="188">
        <f t="shared" si="98"/>
        <v>0</v>
      </c>
      <c r="BN45" s="188">
        <f t="shared" si="99"/>
        <v>0</v>
      </c>
      <c r="BO45" s="188">
        <f t="shared" si="100"/>
        <v>0</v>
      </c>
      <c r="BP45" s="188">
        <f t="shared" si="131"/>
        <v>0</v>
      </c>
      <c r="BQ45" s="188">
        <f t="shared" si="102"/>
        <v>0</v>
      </c>
      <c r="BR45" s="188">
        <f t="shared" si="127"/>
        <v>0</v>
      </c>
      <c r="BS45" s="188">
        <f t="shared" si="103"/>
        <v>0</v>
      </c>
      <c r="BT45" s="188">
        <f>IF(IF(sym!$Q34=AW45,1,0)=1,ABS(BI45*BB45),-ABS(BI45*BB45))</f>
        <v>0</v>
      </c>
      <c r="BU45" s="188">
        <f t="shared" si="104"/>
        <v>0</v>
      </c>
      <c r="BV45" s="188">
        <f t="shared" si="105"/>
        <v>0</v>
      </c>
      <c r="BX45">
        <f t="shared" si="106"/>
        <v>0</v>
      </c>
      <c r="BY45" s="227"/>
      <c r="BZ45" s="227"/>
      <c r="CA45" s="227"/>
      <c r="CB45" s="202"/>
      <c r="CC45" s="228"/>
      <c r="CD45">
        <f t="shared" si="107"/>
        <v>-1</v>
      </c>
      <c r="CE45">
        <f t="shared" si="108"/>
        <v>0</v>
      </c>
      <c r="CF45" s="202"/>
      <c r="CG45">
        <f t="shared" si="109"/>
        <v>1</v>
      </c>
      <c r="CH45">
        <f t="shared" si="69"/>
        <v>1</v>
      </c>
      <c r="CI45">
        <f t="shared" si="128"/>
        <v>0</v>
      </c>
      <c r="CJ45">
        <f t="shared" si="110"/>
        <v>1</v>
      </c>
      <c r="CK45" s="236"/>
      <c r="CL45" s="194"/>
      <c r="CM45">
        <f t="shared" si="111"/>
        <v>-1</v>
      </c>
      <c r="CN45">
        <f t="shared" si="112"/>
        <v>-1</v>
      </c>
      <c r="CO45">
        <f>VLOOKUP($A45,'FuturesInfo (3)'!$A$2:$V$80,22)</f>
        <v>2</v>
      </c>
      <c r="CP45">
        <f t="shared" si="113"/>
        <v>-1</v>
      </c>
      <c r="CQ45">
        <f t="shared" si="114"/>
        <v>2</v>
      </c>
      <c r="CR45" s="137">
        <f>VLOOKUP($A45,'FuturesInfo (3)'!$A$2:$O$80,15)*CO45</f>
        <v>105663.6</v>
      </c>
      <c r="CS45" s="137">
        <f>VLOOKUP($A45,'FuturesInfo (3)'!$A$2:$O$80,15)*CQ45</f>
        <v>105663.6</v>
      </c>
      <c r="CT45" s="188">
        <f t="shared" si="135"/>
        <v>0</v>
      </c>
      <c r="CU45" s="188">
        <f t="shared" si="70"/>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1"/>
        <v>-1</v>
      </c>
      <c r="M46">
        <f t="shared" si="72"/>
        <v>1</v>
      </c>
      <c r="N46">
        <v>-1</v>
      </c>
      <c r="O46">
        <f t="shared" si="73"/>
        <v>1</v>
      </c>
      <c r="P46">
        <f t="shared" si="65"/>
        <v>0</v>
      </c>
      <c r="Q46">
        <f t="shared" si="124"/>
        <v>1</v>
      </c>
      <c r="R46">
        <f t="shared" si="74"/>
        <v>0</v>
      </c>
      <c r="S46">
        <v>-3.4624980905300002E-3</v>
      </c>
      <c r="T46" s="194">
        <v>42571</v>
      </c>
      <c r="U46">
        <f t="shared" si="75"/>
        <v>-1</v>
      </c>
      <c r="V46">
        <f t="shared" si="76"/>
        <v>-1</v>
      </c>
      <c r="W46">
        <f>VLOOKUP($A46,'FuturesInfo (3)'!$A$2:$V$80,22)</f>
        <v>2</v>
      </c>
      <c r="X46">
        <f t="shared" si="77"/>
        <v>1</v>
      </c>
      <c r="Y46">
        <f t="shared" si="78"/>
        <v>3</v>
      </c>
      <c r="Z46" s="137">
        <f>VLOOKUP($A46,'FuturesInfo (3)'!$A$2:$O$80,15)*W46</f>
        <v>244637.5</v>
      </c>
      <c r="AA46" s="137">
        <f>VLOOKUP($A46,'FuturesInfo (3)'!$A$2:$O$80,15)*Y46</f>
        <v>366956.25</v>
      </c>
      <c r="AB46" s="188">
        <f t="shared" si="133"/>
        <v>-847.05687662203297</v>
      </c>
      <c r="AC46" s="188">
        <f t="shared" si="66"/>
        <v>-847.05687662203297</v>
      </c>
      <c r="AD46" s="188">
        <f t="shared" si="80"/>
        <v>-847.05687662203297</v>
      </c>
      <c r="AE46" s="188">
        <f t="shared" si="81"/>
        <v>-847.05687662203297</v>
      </c>
      <c r="AF46" s="188">
        <f t="shared" si="82"/>
        <v>847.05687662203297</v>
      </c>
      <c r="AG46" s="188">
        <f t="shared" si="130"/>
        <v>-847.05687662203297</v>
      </c>
      <c r="AH46" s="188">
        <f t="shared" si="84"/>
        <v>847.05687662203297</v>
      </c>
      <c r="AI46" s="188">
        <f t="shared" si="125"/>
        <v>-847.05687662203297</v>
      </c>
      <c r="AJ46" s="188">
        <f t="shared" si="85"/>
        <v>847.05687662203297</v>
      </c>
      <c r="AK46" s="188">
        <f>IF(IF(sym!$Q35=N46,1,0)=1,ABS(Z46*S46),-ABS(Z46*S46))</f>
        <v>847.05687662203297</v>
      </c>
      <c r="AL46" s="188">
        <f t="shared" si="86"/>
        <v>847.05687662203297</v>
      </c>
      <c r="AM46" s="188">
        <f t="shared" si="87"/>
        <v>847.05687662203297</v>
      </c>
      <c r="AO46">
        <f t="shared" si="88"/>
        <v>-1</v>
      </c>
      <c r="AP46" s="227">
        <v>1</v>
      </c>
      <c r="AQ46" s="227">
        <v>-1</v>
      </c>
      <c r="AR46" s="227">
        <v>1</v>
      </c>
      <c r="AS46" s="202">
        <v>1</v>
      </c>
      <c r="AT46" s="228">
        <v>8</v>
      </c>
      <c r="AU46">
        <f t="shared" si="89"/>
        <v>1</v>
      </c>
      <c r="AV46">
        <f t="shared" si="90"/>
        <v>1</v>
      </c>
      <c r="AW46" s="202"/>
      <c r="AX46">
        <f t="shared" si="91"/>
        <v>0</v>
      </c>
      <c r="AY46">
        <f t="shared" si="67"/>
        <v>0</v>
      </c>
      <c r="AZ46">
        <f t="shared" si="126"/>
        <v>0</v>
      </c>
      <c r="BA46">
        <f t="shared" si="92"/>
        <v>0</v>
      </c>
      <c r="BB46" s="236"/>
      <c r="BC46" s="194"/>
      <c r="BD46">
        <f t="shared" si="93"/>
        <v>1</v>
      </c>
      <c r="BE46">
        <f t="shared" si="94"/>
        <v>1</v>
      </c>
      <c r="BF46">
        <f>VLOOKUP($A46,'FuturesInfo (3)'!$A$2:$V$80,22)</f>
        <v>2</v>
      </c>
      <c r="BG46">
        <f t="shared" si="95"/>
        <v>1</v>
      </c>
      <c r="BH46">
        <f t="shared" si="96"/>
        <v>3</v>
      </c>
      <c r="BI46" s="137">
        <f>VLOOKUP($A46,'FuturesInfo (3)'!$A$2:$O$80,15)*BF46</f>
        <v>244637.5</v>
      </c>
      <c r="BJ46" s="137">
        <f>VLOOKUP($A46,'FuturesInfo (3)'!$A$2:$O$80,15)*BH46</f>
        <v>366956.25</v>
      </c>
      <c r="BK46" s="188">
        <f t="shared" si="134"/>
        <v>0</v>
      </c>
      <c r="BL46" s="188">
        <f t="shared" si="68"/>
        <v>0</v>
      </c>
      <c r="BM46" s="188">
        <f t="shared" si="98"/>
        <v>0</v>
      </c>
      <c r="BN46" s="188">
        <f t="shared" si="99"/>
        <v>0</v>
      </c>
      <c r="BO46" s="188">
        <f t="shared" si="100"/>
        <v>0</v>
      </c>
      <c r="BP46" s="188">
        <f t="shared" si="131"/>
        <v>0</v>
      </c>
      <c r="BQ46" s="188">
        <f t="shared" si="102"/>
        <v>0</v>
      </c>
      <c r="BR46" s="188">
        <f t="shared" si="127"/>
        <v>0</v>
      </c>
      <c r="BS46" s="188">
        <f t="shared" si="103"/>
        <v>0</v>
      </c>
      <c r="BT46" s="188">
        <f>IF(IF(sym!$Q35=AW46,1,0)=1,ABS(BI46*BB46),-ABS(BI46*BB46))</f>
        <v>0</v>
      </c>
      <c r="BU46" s="188">
        <f t="shared" si="104"/>
        <v>0</v>
      </c>
      <c r="BV46" s="188">
        <f t="shared" si="105"/>
        <v>0</v>
      </c>
      <c r="BX46">
        <f t="shared" si="106"/>
        <v>0</v>
      </c>
      <c r="BY46" s="227"/>
      <c r="BZ46" s="227"/>
      <c r="CA46" s="227"/>
      <c r="CB46" s="202"/>
      <c r="CC46" s="228"/>
      <c r="CD46">
        <f t="shared" si="107"/>
        <v>-1</v>
      </c>
      <c r="CE46">
        <f t="shared" si="108"/>
        <v>0</v>
      </c>
      <c r="CF46" s="202"/>
      <c r="CG46">
        <f t="shared" si="109"/>
        <v>1</v>
      </c>
      <c r="CH46">
        <f t="shared" si="69"/>
        <v>1</v>
      </c>
      <c r="CI46">
        <f t="shared" si="128"/>
        <v>0</v>
      </c>
      <c r="CJ46">
        <f t="shared" si="110"/>
        <v>1</v>
      </c>
      <c r="CK46" s="236"/>
      <c r="CL46" s="194"/>
      <c r="CM46">
        <f t="shared" si="111"/>
        <v>-1</v>
      </c>
      <c r="CN46">
        <f t="shared" si="112"/>
        <v>-1</v>
      </c>
      <c r="CO46">
        <f>VLOOKUP($A46,'FuturesInfo (3)'!$A$2:$V$80,22)</f>
        <v>2</v>
      </c>
      <c r="CP46">
        <f t="shared" si="113"/>
        <v>-1</v>
      </c>
      <c r="CQ46">
        <f t="shared" si="114"/>
        <v>2</v>
      </c>
      <c r="CR46" s="137">
        <f>VLOOKUP($A46,'FuturesInfo (3)'!$A$2:$O$80,15)*CO46</f>
        <v>244637.5</v>
      </c>
      <c r="CS46" s="137">
        <f>VLOOKUP($A46,'FuturesInfo (3)'!$A$2:$O$80,15)*CQ46</f>
        <v>244637.5</v>
      </c>
      <c r="CT46" s="188">
        <f t="shared" si="135"/>
        <v>0</v>
      </c>
      <c r="CU46" s="188">
        <f t="shared" si="70"/>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1"/>
        <v>-1</v>
      </c>
      <c r="M47">
        <f t="shared" si="72"/>
        <v>1</v>
      </c>
      <c r="N47">
        <v>-1</v>
      </c>
      <c r="O47">
        <f t="shared" si="73"/>
        <v>1</v>
      </c>
      <c r="P47">
        <f t="shared" si="65"/>
        <v>0</v>
      </c>
      <c r="Q47">
        <f t="shared" si="124"/>
        <v>1</v>
      </c>
      <c r="R47">
        <f t="shared" si="74"/>
        <v>0</v>
      </c>
      <c r="S47">
        <v>-1.88098495212E-2</v>
      </c>
      <c r="T47" s="194">
        <v>42569</v>
      </c>
      <c r="U47">
        <f t="shared" si="75"/>
        <v>-1</v>
      </c>
      <c r="V47">
        <f t="shared" si="76"/>
        <v>-1</v>
      </c>
      <c r="W47">
        <f>VLOOKUP($A47,'FuturesInfo (3)'!$A$2:$V$80,22)</f>
        <v>2</v>
      </c>
      <c r="X47">
        <f t="shared" si="77"/>
        <v>1</v>
      </c>
      <c r="Y47">
        <f t="shared" si="78"/>
        <v>3</v>
      </c>
      <c r="Z47" s="137">
        <f>VLOOKUP($A47,'FuturesInfo (3)'!$A$2:$O$80,15)*W47</f>
        <v>107587.49999999999</v>
      </c>
      <c r="AA47" s="137">
        <f>VLOOKUP($A47,'FuturesInfo (3)'!$A$2:$O$80,15)*Y47</f>
        <v>161381.24999999997</v>
      </c>
      <c r="AB47" s="188">
        <f t="shared" si="133"/>
        <v>-2023.7046853621048</v>
      </c>
      <c r="AC47" s="188">
        <f t="shared" si="66"/>
        <v>-2023.7046853621048</v>
      </c>
      <c r="AD47" s="188">
        <f t="shared" si="80"/>
        <v>-2023.7046853621048</v>
      </c>
      <c r="AE47" s="188">
        <f t="shared" si="81"/>
        <v>-2023.7046853621048</v>
      </c>
      <c r="AF47" s="188">
        <f t="shared" si="82"/>
        <v>2023.7046853621048</v>
      </c>
      <c r="AG47" s="188">
        <f t="shared" si="130"/>
        <v>-2023.7046853621048</v>
      </c>
      <c r="AH47" s="188">
        <f t="shared" si="84"/>
        <v>2023.7046853621048</v>
      </c>
      <c r="AI47" s="188">
        <f t="shared" si="125"/>
        <v>-2023.7046853621048</v>
      </c>
      <c r="AJ47" s="188">
        <f t="shared" si="85"/>
        <v>2023.7046853621048</v>
      </c>
      <c r="AK47" s="188">
        <f>IF(IF(sym!$Q36=N47,1,0)=1,ABS(Z47*S47),-ABS(Z47*S47))</f>
        <v>-2023.7046853621048</v>
      </c>
      <c r="AL47" s="188">
        <f t="shared" si="86"/>
        <v>2023.7046853621048</v>
      </c>
      <c r="AM47" s="188">
        <f t="shared" si="87"/>
        <v>2023.7046853621048</v>
      </c>
      <c r="AO47">
        <f t="shared" si="88"/>
        <v>-1</v>
      </c>
      <c r="AP47" s="227">
        <v>1</v>
      </c>
      <c r="AQ47" s="227">
        <v>-1</v>
      </c>
      <c r="AR47" s="227">
        <v>1</v>
      </c>
      <c r="AS47" s="202">
        <v>1</v>
      </c>
      <c r="AT47" s="228">
        <v>-2</v>
      </c>
      <c r="AU47">
        <f t="shared" si="89"/>
        <v>-1</v>
      </c>
      <c r="AV47">
        <f t="shared" si="90"/>
        <v>-1</v>
      </c>
      <c r="AW47" s="202"/>
      <c r="AX47">
        <f t="shared" si="91"/>
        <v>0</v>
      </c>
      <c r="AY47">
        <f t="shared" si="67"/>
        <v>0</v>
      </c>
      <c r="AZ47">
        <f t="shared" si="126"/>
        <v>0</v>
      </c>
      <c r="BA47">
        <f t="shared" si="92"/>
        <v>0</v>
      </c>
      <c r="BB47" s="236"/>
      <c r="BC47" s="194"/>
      <c r="BD47">
        <f t="shared" si="93"/>
        <v>-1</v>
      </c>
      <c r="BE47">
        <f t="shared" si="94"/>
        <v>-1</v>
      </c>
      <c r="BF47">
        <f>VLOOKUP($A47,'FuturesInfo (3)'!$A$2:$V$80,22)</f>
        <v>2</v>
      </c>
      <c r="BG47">
        <f t="shared" si="95"/>
        <v>1</v>
      </c>
      <c r="BH47">
        <f t="shared" si="96"/>
        <v>3</v>
      </c>
      <c r="BI47" s="137">
        <f>VLOOKUP($A47,'FuturesInfo (3)'!$A$2:$O$80,15)*BF47</f>
        <v>107587.49999999999</v>
      </c>
      <c r="BJ47" s="137">
        <f>VLOOKUP($A47,'FuturesInfo (3)'!$A$2:$O$80,15)*BH47</f>
        <v>161381.24999999997</v>
      </c>
      <c r="BK47" s="188">
        <f t="shared" si="134"/>
        <v>0</v>
      </c>
      <c r="BL47" s="188">
        <f t="shared" si="68"/>
        <v>0</v>
      </c>
      <c r="BM47" s="188">
        <f t="shared" si="98"/>
        <v>0</v>
      </c>
      <c r="BN47" s="188">
        <f t="shared" si="99"/>
        <v>0</v>
      </c>
      <c r="BO47" s="188">
        <f t="shared" si="100"/>
        <v>0</v>
      </c>
      <c r="BP47" s="188">
        <f t="shared" si="131"/>
        <v>0</v>
      </c>
      <c r="BQ47" s="188">
        <f t="shared" si="102"/>
        <v>0</v>
      </c>
      <c r="BR47" s="188">
        <f t="shared" si="127"/>
        <v>0</v>
      </c>
      <c r="BS47" s="188">
        <f t="shared" si="103"/>
        <v>0</v>
      </c>
      <c r="BT47" s="188">
        <f>IF(IF(sym!$Q36=AW47,1,0)=1,ABS(BI47*BB47),-ABS(BI47*BB47))</f>
        <v>0</v>
      </c>
      <c r="BU47" s="188">
        <f t="shared" si="104"/>
        <v>0</v>
      </c>
      <c r="BV47" s="188">
        <f t="shared" si="105"/>
        <v>0</v>
      </c>
      <c r="BX47">
        <f t="shared" si="106"/>
        <v>0</v>
      </c>
      <c r="BY47" s="227"/>
      <c r="BZ47" s="227"/>
      <c r="CA47" s="227"/>
      <c r="CB47" s="202"/>
      <c r="CC47" s="228"/>
      <c r="CD47">
        <f t="shared" si="107"/>
        <v>-1</v>
      </c>
      <c r="CE47">
        <f t="shared" si="108"/>
        <v>0</v>
      </c>
      <c r="CF47" s="202"/>
      <c r="CG47">
        <f t="shared" si="109"/>
        <v>1</v>
      </c>
      <c r="CH47">
        <f t="shared" si="69"/>
        <v>1</v>
      </c>
      <c r="CI47">
        <f t="shared" si="128"/>
        <v>0</v>
      </c>
      <c r="CJ47">
        <f t="shared" si="110"/>
        <v>1</v>
      </c>
      <c r="CK47" s="236"/>
      <c r="CL47" s="194"/>
      <c r="CM47">
        <f t="shared" si="111"/>
        <v>-1</v>
      </c>
      <c r="CN47">
        <f t="shared" si="112"/>
        <v>-1</v>
      </c>
      <c r="CO47">
        <f>VLOOKUP($A47,'FuturesInfo (3)'!$A$2:$V$80,22)</f>
        <v>2</v>
      </c>
      <c r="CP47">
        <f t="shared" si="113"/>
        <v>-1</v>
      </c>
      <c r="CQ47">
        <f t="shared" si="114"/>
        <v>2</v>
      </c>
      <c r="CR47" s="137">
        <f>VLOOKUP($A47,'FuturesInfo (3)'!$A$2:$O$80,15)*CO47</f>
        <v>107587.49999999999</v>
      </c>
      <c r="CS47" s="137">
        <f>VLOOKUP($A47,'FuturesInfo (3)'!$A$2:$O$80,15)*CQ47</f>
        <v>107587.49999999999</v>
      </c>
      <c r="CT47" s="188">
        <f t="shared" si="135"/>
        <v>0</v>
      </c>
      <c r="CU47" s="188">
        <f t="shared" si="70"/>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1"/>
        <v>1</v>
      </c>
      <c r="M48">
        <f t="shared" si="72"/>
        <v>1</v>
      </c>
      <c r="N48">
        <v>-1</v>
      </c>
      <c r="O48">
        <f t="shared" si="73"/>
        <v>0</v>
      </c>
      <c r="P48">
        <f t="shared" si="65"/>
        <v>0</v>
      </c>
      <c r="Q48">
        <f t="shared" si="124"/>
        <v>0</v>
      </c>
      <c r="R48">
        <f t="shared" si="74"/>
        <v>0</v>
      </c>
      <c r="S48">
        <v>-1.22025625381E-3</v>
      </c>
      <c r="T48" s="194">
        <v>42576</v>
      </c>
      <c r="U48">
        <f t="shared" si="75"/>
        <v>1</v>
      </c>
      <c r="V48">
        <f t="shared" si="76"/>
        <v>1</v>
      </c>
      <c r="W48">
        <f>VLOOKUP($A48,'FuturesInfo (3)'!$A$2:$V$80,22)</f>
        <v>4</v>
      </c>
      <c r="X48">
        <f t="shared" si="77"/>
        <v>1</v>
      </c>
      <c r="Y48">
        <f t="shared" si="78"/>
        <v>5</v>
      </c>
      <c r="Z48" s="137">
        <f>VLOOKUP($A48,'FuturesInfo (3)'!$A$2:$O$80,15)*W48</f>
        <v>81850</v>
      </c>
      <c r="AA48" s="137">
        <f>VLOOKUP($A48,'FuturesInfo (3)'!$A$2:$O$80,15)*Y48</f>
        <v>102312.5</v>
      </c>
      <c r="AB48" s="188">
        <f t="shared" si="133"/>
        <v>-99.877974374348497</v>
      </c>
      <c r="AC48" s="188">
        <f t="shared" si="66"/>
        <v>-99.877974374348497</v>
      </c>
      <c r="AD48" s="188">
        <f t="shared" si="80"/>
        <v>-99.877974374348497</v>
      </c>
      <c r="AE48" s="188">
        <f t="shared" si="81"/>
        <v>-99.877974374348497</v>
      </c>
      <c r="AF48" s="188">
        <f t="shared" si="82"/>
        <v>-99.877974374348497</v>
      </c>
      <c r="AG48" s="188">
        <f t="shared" si="130"/>
        <v>-99.877974374348497</v>
      </c>
      <c r="AH48" s="188">
        <f t="shared" si="84"/>
        <v>-99.877974374348497</v>
      </c>
      <c r="AI48" s="188">
        <f t="shared" si="125"/>
        <v>99.877974374348497</v>
      </c>
      <c r="AJ48" s="188">
        <f t="shared" si="85"/>
        <v>-99.877974374348497</v>
      </c>
      <c r="AK48" s="188">
        <f>IF(IF(sym!$Q37=N48,1,0)=1,ABS(Z48*S48),-ABS(Z48*S48))</f>
        <v>-99.877974374348497</v>
      </c>
      <c r="AL48" s="188">
        <f t="shared" si="86"/>
        <v>-99.877974374348497</v>
      </c>
      <c r="AM48" s="188">
        <f t="shared" si="87"/>
        <v>99.877974374348497</v>
      </c>
      <c r="AO48">
        <f t="shared" si="88"/>
        <v>-1</v>
      </c>
      <c r="AP48" s="227">
        <v>-1</v>
      </c>
      <c r="AQ48" s="227">
        <v>-1</v>
      </c>
      <c r="AR48" s="227">
        <v>-1</v>
      </c>
      <c r="AS48" s="202">
        <v>1</v>
      </c>
      <c r="AT48" s="228">
        <v>-1</v>
      </c>
      <c r="AU48">
        <f t="shared" si="89"/>
        <v>-1</v>
      </c>
      <c r="AV48">
        <f t="shared" si="90"/>
        <v>-1</v>
      </c>
      <c r="AW48" s="202"/>
      <c r="AX48">
        <f t="shared" si="91"/>
        <v>0</v>
      </c>
      <c r="AY48">
        <f t="shared" si="67"/>
        <v>0</v>
      </c>
      <c r="AZ48">
        <f t="shared" si="126"/>
        <v>0</v>
      </c>
      <c r="BA48">
        <f t="shared" si="92"/>
        <v>0</v>
      </c>
      <c r="BB48" s="236"/>
      <c r="BC48" s="194"/>
      <c r="BD48">
        <f t="shared" si="93"/>
        <v>1</v>
      </c>
      <c r="BE48">
        <f t="shared" si="94"/>
        <v>1</v>
      </c>
      <c r="BF48">
        <f>VLOOKUP($A48,'FuturesInfo (3)'!$A$2:$V$80,22)</f>
        <v>4</v>
      </c>
      <c r="BG48">
        <f t="shared" si="95"/>
        <v>1</v>
      </c>
      <c r="BH48">
        <f t="shared" si="96"/>
        <v>5</v>
      </c>
      <c r="BI48" s="137">
        <f>VLOOKUP($A48,'FuturesInfo (3)'!$A$2:$O$80,15)*BF48</f>
        <v>81850</v>
      </c>
      <c r="BJ48" s="137">
        <f>VLOOKUP($A48,'FuturesInfo (3)'!$A$2:$O$80,15)*BH48</f>
        <v>102312.5</v>
      </c>
      <c r="BK48" s="188">
        <f t="shared" si="134"/>
        <v>0</v>
      </c>
      <c r="BL48" s="188">
        <f t="shared" si="68"/>
        <v>0</v>
      </c>
      <c r="BM48" s="188">
        <f t="shared" si="98"/>
        <v>0</v>
      </c>
      <c r="BN48" s="188">
        <f t="shared" si="99"/>
        <v>0</v>
      </c>
      <c r="BO48" s="188">
        <f t="shared" si="100"/>
        <v>0</v>
      </c>
      <c r="BP48" s="188">
        <f t="shared" si="131"/>
        <v>0</v>
      </c>
      <c r="BQ48" s="188">
        <f t="shared" si="102"/>
        <v>0</v>
      </c>
      <c r="BR48" s="188">
        <f t="shared" si="127"/>
        <v>0</v>
      </c>
      <c r="BS48" s="188">
        <f t="shared" si="103"/>
        <v>0</v>
      </c>
      <c r="BT48" s="188">
        <f>IF(IF(sym!$Q37=AW48,1,0)=1,ABS(BI48*BB48),-ABS(BI48*BB48))</f>
        <v>0</v>
      </c>
      <c r="BU48" s="188">
        <f t="shared" si="104"/>
        <v>0</v>
      </c>
      <c r="BV48" s="188">
        <f t="shared" si="105"/>
        <v>0</v>
      </c>
      <c r="BX48">
        <f t="shared" si="106"/>
        <v>0</v>
      </c>
      <c r="BY48" s="227"/>
      <c r="BZ48" s="227"/>
      <c r="CA48" s="227"/>
      <c r="CB48" s="202"/>
      <c r="CC48" s="228"/>
      <c r="CD48">
        <f t="shared" si="107"/>
        <v>-1</v>
      </c>
      <c r="CE48">
        <f t="shared" si="108"/>
        <v>0</v>
      </c>
      <c r="CF48" s="202"/>
      <c r="CG48">
        <f t="shared" si="109"/>
        <v>1</v>
      </c>
      <c r="CH48">
        <f t="shared" si="69"/>
        <v>1</v>
      </c>
      <c r="CI48">
        <f t="shared" si="128"/>
        <v>0</v>
      </c>
      <c r="CJ48">
        <f t="shared" si="110"/>
        <v>1</v>
      </c>
      <c r="CK48" s="236"/>
      <c r="CL48" s="194"/>
      <c r="CM48">
        <f t="shared" si="111"/>
        <v>-1</v>
      </c>
      <c r="CN48">
        <f t="shared" si="112"/>
        <v>-1</v>
      </c>
      <c r="CO48">
        <f>VLOOKUP($A48,'FuturesInfo (3)'!$A$2:$V$80,22)</f>
        <v>4</v>
      </c>
      <c r="CP48">
        <f t="shared" si="113"/>
        <v>-1</v>
      </c>
      <c r="CQ48">
        <f t="shared" si="114"/>
        <v>3</v>
      </c>
      <c r="CR48" s="137">
        <f>VLOOKUP($A48,'FuturesInfo (3)'!$A$2:$O$80,15)*CO48</f>
        <v>81850</v>
      </c>
      <c r="CS48" s="137">
        <f>VLOOKUP($A48,'FuturesInfo (3)'!$A$2:$O$80,15)*CQ48</f>
        <v>61387.5</v>
      </c>
      <c r="CT48" s="188">
        <f t="shared" si="135"/>
        <v>0</v>
      </c>
      <c r="CU48" s="188">
        <f t="shared" si="70"/>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1"/>
        <v>1</v>
      </c>
      <c r="M49">
        <f t="shared" si="72"/>
        <v>1</v>
      </c>
      <c r="N49">
        <v>-1</v>
      </c>
      <c r="O49">
        <f t="shared" si="73"/>
        <v>1</v>
      </c>
      <c r="P49">
        <f t="shared" si="65"/>
        <v>0</v>
      </c>
      <c r="Q49">
        <f t="shared" si="124"/>
        <v>0</v>
      </c>
      <c r="R49">
        <f t="shared" si="74"/>
        <v>0</v>
      </c>
      <c r="S49">
        <v>-1.25628140704E-2</v>
      </c>
      <c r="T49" s="194">
        <v>42566</v>
      </c>
      <c r="U49">
        <f t="shared" si="75"/>
        <v>1</v>
      </c>
      <c r="V49">
        <f t="shared" si="76"/>
        <v>1</v>
      </c>
      <c r="W49">
        <f>VLOOKUP($A49,'FuturesInfo (3)'!$A$2:$V$80,22)</f>
        <v>3</v>
      </c>
      <c r="X49">
        <f t="shared" si="77"/>
        <v>1</v>
      </c>
      <c r="Y49">
        <f t="shared" si="78"/>
        <v>4</v>
      </c>
      <c r="Z49" s="137">
        <f>VLOOKUP($A49,'FuturesInfo (3)'!$A$2:$O$80,15)*W49</f>
        <v>103752</v>
      </c>
      <c r="AA49" s="137">
        <f>VLOOKUP($A49,'FuturesInfo (3)'!$A$2:$O$80,15)*Y49</f>
        <v>138336</v>
      </c>
      <c r="AB49" s="188">
        <f t="shared" si="133"/>
        <v>1303.4170854321408</v>
      </c>
      <c r="AC49" s="188">
        <f t="shared" si="66"/>
        <v>-1303.4170854321408</v>
      </c>
      <c r="AD49" s="188">
        <f t="shared" si="80"/>
        <v>1303.4170854321408</v>
      </c>
      <c r="AE49" s="188">
        <f t="shared" si="81"/>
        <v>-1303.4170854321408</v>
      </c>
      <c r="AF49" s="188">
        <f t="shared" si="82"/>
        <v>-1303.4170854321408</v>
      </c>
      <c r="AG49" s="188">
        <f t="shared" si="130"/>
        <v>-1303.4170854321408</v>
      </c>
      <c r="AH49" s="188">
        <f t="shared" si="84"/>
        <v>1303.4170854321408</v>
      </c>
      <c r="AI49" s="188">
        <f t="shared" si="125"/>
        <v>1303.4170854321408</v>
      </c>
      <c r="AJ49" s="188">
        <f t="shared" si="85"/>
        <v>-1303.4170854321408</v>
      </c>
      <c r="AK49" s="188">
        <f>IF(IF(sym!$Q38=N49,1,0)=1,ABS(Z49*S49),-ABS(Z49*S49))</f>
        <v>-1303.4170854321408</v>
      </c>
      <c r="AL49" s="188">
        <f t="shared" si="86"/>
        <v>-1303.4170854321408</v>
      </c>
      <c r="AM49" s="188">
        <f t="shared" si="87"/>
        <v>1303.4170854321408</v>
      </c>
      <c r="AO49">
        <f t="shared" si="88"/>
        <v>-1</v>
      </c>
      <c r="AP49" s="230">
        <v>-1</v>
      </c>
      <c r="AQ49" s="230">
        <v>1</v>
      </c>
      <c r="AR49" s="230">
        <v>-1</v>
      </c>
      <c r="AS49" s="202">
        <v>1</v>
      </c>
      <c r="AT49" s="228">
        <v>11</v>
      </c>
      <c r="AU49">
        <f t="shared" si="89"/>
        <v>1</v>
      </c>
      <c r="AV49">
        <f t="shared" si="90"/>
        <v>1</v>
      </c>
      <c r="AW49" s="234"/>
      <c r="AX49">
        <f t="shared" si="91"/>
        <v>0</v>
      </c>
      <c r="AY49">
        <f t="shared" si="67"/>
        <v>0</v>
      </c>
      <c r="AZ49">
        <f t="shared" si="126"/>
        <v>0</v>
      </c>
      <c r="BA49">
        <f t="shared" si="92"/>
        <v>0</v>
      </c>
      <c r="BB49" s="234"/>
      <c r="BC49" s="194"/>
      <c r="BD49">
        <f t="shared" si="93"/>
        <v>1</v>
      </c>
      <c r="BE49">
        <f t="shared" si="94"/>
        <v>1</v>
      </c>
      <c r="BF49">
        <f>VLOOKUP($A49,'FuturesInfo (3)'!$A$2:$V$80,22)</f>
        <v>3</v>
      </c>
      <c r="BG49">
        <f t="shared" si="95"/>
        <v>1</v>
      </c>
      <c r="BH49">
        <f t="shared" si="96"/>
        <v>4</v>
      </c>
      <c r="BI49" s="137">
        <f>VLOOKUP($A49,'FuturesInfo (3)'!$A$2:$O$80,15)*BF49</f>
        <v>103752</v>
      </c>
      <c r="BJ49" s="137">
        <f>VLOOKUP($A49,'FuturesInfo (3)'!$A$2:$O$80,15)*BH49</f>
        <v>138336</v>
      </c>
      <c r="BK49" s="188">
        <f t="shared" si="134"/>
        <v>0</v>
      </c>
      <c r="BL49" s="188">
        <f t="shared" si="68"/>
        <v>0</v>
      </c>
      <c r="BM49" s="188">
        <f t="shared" si="98"/>
        <v>0</v>
      </c>
      <c r="BN49" s="188">
        <f t="shared" si="99"/>
        <v>0</v>
      </c>
      <c r="BO49" s="188">
        <f t="shared" si="100"/>
        <v>0</v>
      </c>
      <c r="BP49" s="188">
        <f t="shared" si="131"/>
        <v>0</v>
      </c>
      <c r="BQ49" s="188">
        <f t="shared" si="102"/>
        <v>0</v>
      </c>
      <c r="BR49" s="188">
        <f t="shared" si="127"/>
        <v>0</v>
      </c>
      <c r="BS49" s="188">
        <f t="shared" si="103"/>
        <v>0</v>
      </c>
      <c r="BT49" s="188">
        <f>IF(IF(sym!$Q38=AW49,1,0)=1,ABS(BI49*BB49),-ABS(BI49*BB49))</f>
        <v>0</v>
      </c>
      <c r="BU49" s="188">
        <f t="shared" si="104"/>
        <v>0</v>
      </c>
      <c r="BV49" s="188">
        <f t="shared" si="105"/>
        <v>0</v>
      </c>
      <c r="BX49">
        <f t="shared" si="106"/>
        <v>0</v>
      </c>
      <c r="BY49" s="230"/>
      <c r="BZ49" s="230"/>
      <c r="CA49" s="230"/>
      <c r="CB49" s="202"/>
      <c r="CC49" s="228"/>
      <c r="CD49">
        <f t="shared" si="107"/>
        <v>-1</v>
      </c>
      <c r="CE49">
        <f t="shared" si="108"/>
        <v>0</v>
      </c>
      <c r="CF49" s="234"/>
      <c r="CG49">
        <f t="shared" si="109"/>
        <v>1</v>
      </c>
      <c r="CH49">
        <f t="shared" si="69"/>
        <v>1</v>
      </c>
      <c r="CI49">
        <f t="shared" si="128"/>
        <v>0</v>
      </c>
      <c r="CJ49">
        <f t="shared" si="110"/>
        <v>1</v>
      </c>
      <c r="CK49" s="234"/>
      <c r="CL49" s="194"/>
      <c r="CM49">
        <f t="shared" si="111"/>
        <v>-1</v>
      </c>
      <c r="CN49">
        <f t="shared" si="112"/>
        <v>-1</v>
      </c>
      <c r="CO49">
        <f>VLOOKUP($A49,'FuturesInfo (3)'!$A$2:$V$80,22)</f>
        <v>3</v>
      </c>
      <c r="CP49">
        <f t="shared" si="113"/>
        <v>-1</v>
      </c>
      <c r="CQ49">
        <f t="shared" si="114"/>
        <v>2</v>
      </c>
      <c r="CR49" s="137">
        <f>VLOOKUP($A49,'FuturesInfo (3)'!$A$2:$O$80,15)*CO49</f>
        <v>103752</v>
      </c>
      <c r="CS49" s="137">
        <f>VLOOKUP($A49,'FuturesInfo (3)'!$A$2:$O$80,15)*CQ49</f>
        <v>69168</v>
      </c>
      <c r="CT49" s="188">
        <f t="shared" si="135"/>
        <v>0</v>
      </c>
      <c r="CU49" s="188">
        <f t="shared" si="70"/>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1"/>
        <v>1</v>
      </c>
      <c r="M50">
        <f t="shared" si="72"/>
        <v>-1</v>
      </c>
      <c r="N50">
        <v>1</v>
      </c>
      <c r="O50">
        <f t="shared" si="73"/>
        <v>1</v>
      </c>
      <c r="P50">
        <f t="shared" si="65"/>
        <v>0</v>
      </c>
      <c r="Q50">
        <f t="shared" si="124"/>
        <v>1</v>
      </c>
      <c r="R50">
        <f t="shared" si="74"/>
        <v>0</v>
      </c>
      <c r="S50">
        <v>2.1033788319500001E-2</v>
      </c>
      <c r="T50" s="194">
        <v>42572</v>
      </c>
      <c r="U50">
        <f t="shared" si="75"/>
        <v>1</v>
      </c>
      <c r="V50">
        <f t="shared" si="76"/>
        <v>1</v>
      </c>
      <c r="W50">
        <f>VLOOKUP($A50,'FuturesInfo (3)'!$A$2:$V$80,22)</f>
        <v>3</v>
      </c>
      <c r="X50">
        <f t="shared" si="77"/>
        <v>-1</v>
      </c>
      <c r="Y50">
        <f t="shared" si="78"/>
        <v>2</v>
      </c>
      <c r="Z50" s="137">
        <f>VLOOKUP($A50,'FuturesInfo (3)'!$A$2:$O$80,15)*W50</f>
        <v>136890</v>
      </c>
      <c r="AA50" s="137">
        <f>VLOOKUP($A50,'FuturesInfo (3)'!$A$2:$O$80,15)*Y50</f>
        <v>91260</v>
      </c>
      <c r="AB50" s="188">
        <f t="shared" si="133"/>
        <v>-2879.3152830563549</v>
      </c>
      <c r="AC50" s="188">
        <f t="shared" si="66"/>
        <v>-2879.3152830563549</v>
      </c>
      <c r="AD50" s="188">
        <f t="shared" si="80"/>
        <v>-2879.3152830563549</v>
      </c>
      <c r="AE50" s="188">
        <f t="shared" si="81"/>
        <v>-2879.3152830563549</v>
      </c>
      <c r="AF50" s="188">
        <f t="shared" si="82"/>
        <v>2879.3152830563549</v>
      </c>
      <c r="AG50" s="188">
        <f t="shared" si="130"/>
        <v>-2879.3152830563549</v>
      </c>
      <c r="AH50" s="188">
        <f t="shared" si="84"/>
        <v>2879.3152830563549</v>
      </c>
      <c r="AI50" s="188">
        <f t="shared" si="125"/>
        <v>-2879.3152830563549</v>
      </c>
      <c r="AJ50" s="188">
        <f t="shared" si="85"/>
        <v>2879.3152830563549</v>
      </c>
      <c r="AK50" s="188">
        <f>IF(IF(sym!$Q39=N50,1,0)=1,ABS(Z50*S50),-ABS(Z50*S50))</f>
        <v>2879.3152830563549</v>
      </c>
      <c r="AL50" s="188">
        <f t="shared" si="86"/>
        <v>2879.3152830563549</v>
      </c>
      <c r="AM50" s="188">
        <f t="shared" si="87"/>
        <v>2879.3152830563549</v>
      </c>
      <c r="AO50">
        <f t="shared" si="88"/>
        <v>1</v>
      </c>
      <c r="AP50" s="227">
        <v>1</v>
      </c>
      <c r="AQ50" s="227">
        <v>-1</v>
      </c>
      <c r="AR50" s="227">
        <v>1</v>
      </c>
      <c r="AS50" s="202">
        <v>-1</v>
      </c>
      <c r="AT50" s="228">
        <v>7</v>
      </c>
      <c r="AU50">
        <f t="shared" si="89"/>
        <v>-1</v>
      </c>
      <c r="AV50">
        <f t="shared" si="90"/>
        <v>-1</v>
      </c>
      <c r="AW50" s="202"/>
      <c r="AX50">
        <f t="shared" si="91"/>
        <v>0</v>
      </c>
      <c r="AY50">
        <f t="shared" si="67"/>
        <v>0</v>
      </c>
      <c r="AZ50">
        <f t="shared" si="126"/>
        <v>0</v>
      </c>
      <c r="BA50">
        <f t="shared" si="92"/>
        <v>0</v>
      </c>
      <c r="BB50" s="236"/>
      <c r="BC50" s="194"/>
      <c r="BD50">
        <f t="shared" si="93"/>
        <v>-1</v>
      </c>
      <c r="BE50">
        <f t="shared" si="94"/>
        <v>-1</v>
      </c>
      <c r="BF50">
        <f>VLOOKUP($A50,'FuturesInfo (3)'!$A$2:$V$80,22)</f>
        <v>3</v>
      </c>
      <c r="BG50">
        <f t="shared" si="95"/>
        <v>-1</v>
      </c>
      <c r="BH50">
        <f t="shared" si="96"/>
        <v>2</v>
      </c>
      <c r="BI50" s="137">
        <f>VLOOKUP($A50,'FuturesInfo (3)'!$A$2:$O$80,15)*BF50</f>
        <v>136890</v>
      </c>
      <c r="BJ50" s="137">
        <f>VLOOKUP($A50,'FuturesInfo (3)'!$A$2:$O$80,15)*BH50</f>
        <v>91260</v>
      </c>
      <c r="BK50" s="188">
        <f t="shared" si="134"/>
        <v>0</v>
      </c>
      <c r="BL50" s="188">
        <f t="shared" si="68"/>
        <v>0</v>
      </c>
      <c r="BM50" s="188">
        <f t="shared" si="98"/>
        <v>0</v>
      </c>
      <c r="BN50" s="188">
        <f t="shared" si="99"/>
        <v>0</v>
      </c>
      <c r="BO50" s="188">
        <f t="shared" si="100"/>
        <v>0</v>
      </c>
      <c r="BP50" s="188">
        <f t="shared" si="131"/>
        <v>0</v>
      </c>
      <c r="BQ50" s="188">
        <f t="shared" si="102"/>
        <v>0</v>
      </c>
      <c r="BR50" s="188">
        <f t="shared" si="127"/>
        <v>0</v>
      </c>
      <c r="BS50" s="188">
        <f t="shared" si="103"/>
        <v>0</v>
      </c>
      <c r="BT50" s="188">
        <f>IF(IF(sym!$Q39=AW50,1,0)=1,ABS(BI50*BB50),-ABS(BI50*BB50))</f>
        <v>0</v>
      </c>
      <c r="BU50" s="188">
        <f t="shared" si="104"/>
        <v>0</v>
      </c>
      <c r="BV50" s="188">
        <f t="shared" si="105"/>
        <v>0</v>
      </c>
      <c r="BX50">
        <f t="shared" si="106"/>
        <v>0</v>
      </c>
      <c r="BY50" s="227"/>
      <c r="BZ50" s="227"/>
      <c r="CA50" s="227"/>
      <c r="CB50" s="202"/>
      <c r="CC50" s="228"/>
      <c r="CD50">
        <f t="shared" si="107"/>
        <v>-1</v>
      </c>
      <c r="CE50">
        <f t="shared" si="108"/>
        <v>0</v>
      </c>
      <c r="CF50" s="202"/>
      <c r="CG50">
        <f t="shared" si="109"/>
        <v>1</v>
      </c>
      <c r="CH50">
        <f t="shared" si="69"/>
        <v>1</v>
      </c>
      <c r="CI50">
        <f t="shared" si="128"/>
        <v>0</v>
      </c>
      <c r="CJ50">
        <f t="shared" si="110"/>
        <v>1</v>
      </c>
      <c r="CK50" s="236"/>
      <c r="CL50" s="194"/>
      <c r="CM50">
        <f t="shared" si="111"/>
        <v>-1</v>
      </c>
      <c r="CN50">
        <f t="shared" si="112"/>
        <v>-1</v>
      </c>
      <c r="CO50">
        <f>VLOOKUP($A50,'FuturesInfo (3)'!$A$2:$V$80,22)</f>
        <v>3</v>
      </c>
      <c r="CP50">
        <f t="shared" si="113"/>
        <v>-1</v>
      </c>
      <c r="CQ50">
        <f t="shared" si="114"/>
        <v>2</v>
      </c>
      <c r="CR50" s="137">
        <f>VLOOKUP($A50,'FuturesInfo (3)'!$A$2:$O$80,15)*CO50</f>
        <v>136890</v>
      </c>
      <c r="CS50" s="137">
        <f>VLOOKUP($A50,'FuturesInfo (3)'!$A$2:$O$80,15)*CQ50</f>
        <v>91260</v>
      </c>
      <c r="CT50" s="188">
        <f t="shared" si="135"/>
        <v>0</v>
      </c>
      <c r="CU50" s="188">
        <f t="shared" si="70"/>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1"/>
        <v>-1</v>
      </c>
      <c r="M51">
        <f t="shared" si="72"/>
        <v>-1</v>
      </c>
      <c r="N51">
        <v>-1</v>
      </c>
      <c r="O51">
        <f t="shared" si="73"/>
        <v>0</v>
      </c>
      <c r="P51">
        <f t="shared" si="65"/>
        <v>1</v>
      </c>
      <c r="Q51">
        <f t="shared" si="124"/>
        <v>1</v>
      </c>
      <c r="R51">
        <f t="shared" si="74"/>
        <v>1</v>
      </c>
      <c r="S51">
        <v>-3.0962530850299999E-2</v>
      </c>
      <c r="T51" s="194">
        <v>42564</v>
      </c>
      <c r="U51">
        <f t="shared" si="75"/>
        <v>-1</v>
      </c>
      <c r="V51">
        <f t="shared" si="76"/>
        <v>-1</v>
      </c>
      <c r="W51">
        <f>VLOOKUP($A51,'FuturesInfo (3)'!$A$2:$V$80,22)</f>
        <v>2</v>
      </c>
      <c r="X51">
        <f t="shared" si="77"/>
        <v>-1</v>
      </c>
      <c r="Y51">
        <f t="shared" si="78"/>
        <v>2</v>
      </c>
      <c r="Z51" s="137">
        <f>VLOOKUP($A51,'FuturesInfo (3)'!$A$2:$O$80,15)*W51</f>
        <v>86380</v>
      </c>
      <c r="AA51" s="137">
        <f>VLOOKUP($A51,'FuturesInfo (3)'!$A$2:$O$80,15)*Y51</f>
        <v>86380</v>
      </c>
      <c r="AB51" s="188">
        <f t="shared" si="133"/>
        <v>2674.5434148489139</v>
      </c>
      <c r="AC51" s="188">
        <f t="shared" si="66"/>
        <v>2674.5434148489139</v>
      </c>
      <c r="AD51" s="188">
        <f t="shared" si="80"/>
        <v>-2674.5434148489139</v>
      </c>
      <c r="AE51" s="188">
        <f t="shared" si="81"/>
        <v>2674.5434148489139</v>
      </c>
      <c r="AF51" s="188">
        <f t="shared" si="82"/>
        <v>2674.5434148489139</v>
      </c>
      <c r="AG51" s="188">
        <f t="shared" si="130"/>
        <v>2674.5434148489139</v>
      </c>
      <c r="AH51" s="188">
        <f t="shared" si="84"/>
        <v>-2674.5434148489139</v>
      </c>
      <c r="AI51" s="188">
        <f t="shared" si="125"/>
        <v>2674.5434148489139</v>
      </c>
      <c r="AJ51" s="188">
        <f t="shared" si="85"/>
        <v>2674.5434148489139</v>
      </c>
      <c r="AK51" s="188">
        <f>IF(IF(sym!$Q40=N51,1,0)=1,ABS(Z51*S51),-ABS(Z51*S51))</f>
        <v>-2674.5434148489139</v>
      </c>
      <c r="AL51" s="188">
        <f t="shared" si="86"/>
        <v>2674.5434148489139</v>
      </c>
      <c r="AM51" s="188">
        <f t="shared" si="87"/>
        <v>2674.5434148489139</v>
      </c>
      <c r="AO51">
        <f t="shared" si="88"/>
        <v>-1</v>
      </c>
      <c r="AP51" s="227">
        <v>-1</v>
      </c>
      <c r="AQ51" s="227">
        <v>1</v>
      </c>
      <c r="AR51" s="227">
        <v>-1</v>
      </c>
      <c r="AS51" s="202">
        <v>-1</v>
      </c>
      <c r="AT51" s="228">
        <v>13</v>
      </c>
      <c r="AU51">
        <f t="shared" si="89"/>
        <v>1</v>
      </c>
      <c r="AV51">
        <f t="shared" si="90"/>
        <v>-1</v>
      </c>
      <c r="AW51" s="202"/>
      <c r="AX51">
        <f t="shared" si="91"/>
        <v>0</v>
      </c>
      <c r="AY51">
        <f t="shared" si="67"/>
        <v>0</v>
      </c>
      <c r="AZ51">
        <f t="shared" si="126"/>
        <v>0</v>
      </c>
      <c r="BA51">
        <f t="shared" si="92"/>
        <v>0</v>
      </c>
      <c r="BB51" s="236"/>
      <c r="BC51" s="194"/>
      <c r="BD51">
        <f t="shared" si="93"/>
        <v>1</v>
      </c>
      <c r="BE51">
        <f t="shared" si="94"/>
        <v>1</v>
      </c>
      <c r="BF51">
        <f>VLOOKUP($A51,'FuturesInfo (3)'!$A$2:$V$80,22)</f>
        <v>2</v>
      </c>
      <c r="BG51">
        <f t="shared" si="95"/>
        <v>-1</v>
      </c>
      <c r="BH51">
        <f t="shared" si="96"/>
        <v>2</v>
      </c>
      <c r="BI51" s="137">
        <f>VLOOKUP($A51,'FuturesInfo (3)'!$A$2:$O$80,15)*BF51</f>
        <v>86380</v>
      </c>
      <c r="BJ51" s="137">
        <f>VLOOKUP($A51,'FuturesInfo (3)'!$A$2:$O$80,15)*BH51</f>
        <v>86380</v>
      </c>
      <c r="BK51" s="188">
        <f t="shared" si="134"/>
        <v>0</v>
      </c>
      <c r="BL51" s="188">
        <f t="shared" si="68"/>
        <v>0</v>
      </c>
      <c r="BM51" s="188">
        <f t="shared" si="98"/>
        <v>0</v>
      </c>
      <c r="BN51" s="188">
        <f t="shared" si="99"/>
        <v>0</v>
      </c>
      <c r="BO51" s="188">
        <f t="shared" si="100"/>
        <v>0</v>
      </c>
      <c r="BP51" s="188">
        <f t="shared" si="131"/>
        <v>0</v>
      </c>
      <c r="BQ51" s="188">
        <f t="shared" si="102"/>
        <v>0</v>
      </c>
      <c r="BR51" s="188">
        <f t="shared" si="127"/>
        <v>0</v>
      </c>
      <c r="BS51" s="188">
        <f t="shared" si="103"/>
        <v>0</v>
      </c>
      <c r="BT51" s="188">
        <f>IF(IF(sym!$Q40=AW51,1,0)=1,ABS(BI51*BB51),-ABS(BI51*BB51))</f>
        <v>0</v>
      </c>
      <c r="BU51" s="188">
        <f t="shared" si="104"/>
        <v>0</v>
      </c>
      <c r="BV51" s="188">
        <f t="shared" si="105"/>
        <v>0</v>
      </c>
      <c r="BX51">
        <f t="shared" si="106"/>
        <v>0</v>
      </c>
      <c r="BY51" s="227"/>
      <c r="BZ51" s="227"/>
      <c r="CA51" s="227"/>
      <c r="CB51" s="202"/>
      <c r="CC51" s="228"/>
      <c r="CD51">
        <f t="shared" si="107"/>
        <v>-1</v>
      </c>
      <c r="CE51">
        <f t="shared" si="108"/>
        <v>0</v>
      </c>
      <c r="CF51" s="202"/>
      <c r="CG51">
        <f t="shared" si="109"/>
        <v>1</v>
      </c>
      <c r="CH51">
        <f t="shared" si="69"/>
        <v>1</v>
      </c>
      <c r="CI51">
        <f t="shared" si="128"/>
        <v>0</v>
      </c>
      <c r="CJ51">
        <f t="shared" si="110"/>
        <v>1</v>
      </c>
      <c r="CK51" s="236"/>
      <c r="CL51" s="194"/>
      <c r="CM51">
        <f t="shared" si="111"/>
        <v>-1</v>
      </c>
      <c r="CN51">
        <f t="shared" si="112"/>
        <v>-1</v>
      </c>
      <c r="CO51">
        <f>VLOOKUP($A51,'FuturesInfo (3)'!$A$2:$V$80,22)</f>
        <v>2</v>
      </c>
      <c r="CP51">
        <f t="shared" si="113"/>
        <v>-1</v>
      </c>
      <c r="CQ51">
        <f t="shared" si="114"/>
        <v>2</v>
      </c>
      <c r="CR51" s="137">
        <f>VLOOKUP($A51,'FuturesInfo (3)'!$A$2:$O$80,15)*CO51</f>
        <v>86380</v>
      </c>
      <c r="CS51" s="137">
        <f>VLOOKUP($A51,'FuturesInfo (3)'!$A$2:$O$80,15)*CQ51</f>
        <v>86380</v>
      </c>
      <c r="CT51" s="188">
        <f t="shared" si="135"/>
        <v>0</v>
      </c>
      <c r="CU51" s="188">
        <f t="shared" si="70"/>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1"/>
        <v>1</v>
      </c>
      <c r="M52">
        <f t="shared" si="72"/>
        <v>-1</v>
      </c>
      <c r="N52">
        <v>-1</v>
      </c>
      <c r="O52">
        <f t="shared" si="73"/>
        <v>0</v>
      </c>
      <c r="P52">
        <f t="shared" si="65"/>
        <v>0</v>
      </c>
      <c r="Q52">
        <f t="shared" si="124"/>
        <v>0</v>
      </c>
      <c r="R52">
        <f t="shared" si="74"/>
        <v>1</v>
      </c>
      <c r="S52">
        <v>-3.5122597746899999E-2</v>
      </c>
      <c r="T52" s="194">
        <v>42550</v>
      </c>
      <c r="U52">
        <f t="shared" si="75"/>
        <v>1</v>
      </c>
      <c r="V52">
        <f t="shared" si="76"/>
        <v>1</v>
      </c>
      <c r="W52">
        <f>VLOOKUP($A52,'FuturesInfo (3)'!$A$2:$V$80,22)</f>
        <v>2</v>
      </c>
      <c r="X52">
        <f t="shared" si="77"/>
        <v>1</v>
      </c>
      <c r="Y52">
        <f t="shared" si="78"/>
        <v>3</v>
      </c>
      <c r="Z52" s="137">
        <f>VLOOKUP($A52,'FuturesInfo (3)'!$A$2:$O$80,15)*W52</f>
        <v>72800</v>
      </c>
      <c r="AA52" s="137">
        <f>VLOOKUP($A52,'FuturesInfo (3)'!$A$2:$O$80,15)*Y52</f>
        <v>109200</v>
      </c>
      <c r="AB52" s="188">
        <f t="shared" si="133"/>
        <v>2556.9251159743199</v>
      </c>
      <c r="AC52" s="188">
        <f t="shared" si="66"/>
        <v>-2556.9251159743199</v>
      </c>
      <c r="AD52" s="188">
        <f t="shared" si="80"/>
        <v>2556.9251159743199</v>
      </c>
      <c r="AE52" s="188">
        <f t="shared" si="81"/>
        <v>-2556.9251159743199</v>
      </c>
      <c r="AF52" s="188">
        <f t="shared" si="82"/>
        <v>-2556.9251159743199</v>
      </c>
      <c r="AG52" s="188">
        <f t="shared" si="130"/>
        <v>2556.9251159743199</v>
      </c>
      <c r="AH52" s="188">
        <f t="shared" si="84"/>
        <v>-2556.9251159743199</v>
      </c>
      <c r="AI52" s="188">
        <f t="shared" si="125"/>
        <v>2556.9251159743199</v>
      </c>
      <c r="AJ52" s="188">
        <f t="shared" si="85"/>
        <v>-2556.9251159743199</v>
      </c>
      <c r="AK52" s="188">
        <f>IF(IF(sym!$Q41=N52,1,0)=1,ABS(Z52*S52),-ABS(Z52*S52))</f>
        <v>-2556.9251159743199</v>
      </c>
      <c r="AL52" s="188">
        <f t="shared" si="86"/>
        <v>-2556.9251159743199</v>
      </c>
      <c r="AM52" s="188">
        <f t="shared" si="87"/>
        <v>2556.9251159743199</v>
      </c>
      <c r="AO52">
        <f t="shared" si="88"/>
        <v>-1</v>
      </c>
      <c r="AP52" s="227">
        <v>-1</v>
      </c>
      <c r="AQ52" s="227">
        <v>1</v>
      </c>
      <c r="AR52" s="227">
        <v>-1</v>
      </c>
      <c r="AS52" s="202">
        <v>1</v>
      </c>
      <c r="AT52" s="228">
        <v>-23</v>
      </c>
      <c r="AU52">
        <f t="shared" si="89"/>
        <v>1</v>
      </c>
      <c r="AV52">
        <f t="shared" si="90"/>
        <v>-1</v>
      </c>
      <c r="AW52" s="202"/>
      <c r="AX52">
        <f t="shared" si="91"/>
        <v>0</v>
      </c>
      <c r="AY52">
        <f t="shared" si="67"/>
        <v>0</v>
      </c>
      <c r="AZ52">
        <f t="shared" si="126"/>
        <v>0</v>
      </c>
      <c r="BA52">
        <f t="shared" si="92"/>
        <v>0</v>
      </c>
      <c r="BB52" s="236"/>
      <c r="BC52" s="194"/>
      <c r="BD52">
        <f t="shared" si="93"/>
        <v>1</v>
      </c>
      <c r="BE52">
        <f t="shared" si="94"/>
        <v>1</v>
      </c>
      <c r="BF52">
        <f>VLOOKUP($A52,'FuturesInfo (3)'!$A$2:$V$80,22)</f>
        <v>2</v>
      </c>
      <c r="BG52">
        <f t="shared" si="95"/>
        <v>1</v>
      </c>
      <c r="BH52">
        <f t="shared" si="96"/>
        <v>3</v>
      </c>
      <c r="BI52" s="137">
        <f>VLOOKUP($A52,'FuturesInfo (3)'!$A$2:$O$80,15)*BF52</f>
        <v>72800</v>
      </c>
      <c r="BJ52" s="137">
        <f>VLOOKUP($A52,'FuturesInfo (3)'!$A$2:$O$80,15)*BH52</f>
        <v>109200</v>
      </c>
      <c r="BK52" s="188">
        <f t="shared" si="134"/>
        <v>0</v>
      </c>
      <c r="BL52" s="188">
        <f t="shared" si="68"/>
        <v>0</v>
      </c>
      <c r="BM52" s="188">
        <f t="shared" si="98"/>
        <v>0</v>
      </c>
      <c r="BN52" s="188">
        <f t="shared" si="99"/>
        <v>0</v>
      </c>
      <c r="BO52" s="188">
        <f t="shared" si="100"/>
        <v>0</v>
      </c>
      <c r="BP52" s="188">
        <f t="shared" si="131"/>
        <v>0</v>
      </c>
      <c r="BQ52" s="188">
        <f t="shared" si="102"/>
        <v>0</v>
      </c>
      <c r="BR52" s="188">
        <f t="shared" si="127"/>
        <v>0</v>
      </c>
      <c r="BS52" s="188">
        <f t="shared" si="103"/>
        <v>0</v>
      </c>
      <c r="BT52" s="188">
        <f>IF(IF(sym!$Q41=AW52,1,0)=1,ABS(BI52*BB52),-ABS(BI52*BB52))</f>
        <v>0</v>
      </c>
      <c r="BU52" s="188">
        <f t="shared" si="104"/>
        <v>0</v>
      </c>
      <c r="BV52" s="188">
        <f t="shared" si="105"/>
        <v>0</v>
      </c>
      <c r="BX52">
        <f t="shared" si="106"/>
        <v>0</v>
      </c>
      <c r="BY52" s="227"/>
      <c r="BZ52" s="227"/>
      <c r="CA52" s="227"/>
      <c r="CB52" s="202"/>
      <c r="CC52" s="228"/>
      <c r="CD52">
        <f t="shared" si="107"/>
        <v>-1</v>
      </c>
      <c r="CE52">
        <f t="shared" si="108"/>
        <v>0</v>
      </c>
      <c r="CF52" s="202"/>
      <c r="CG52">
        <f t="shared" si="109"/>
        <v>1</v>
      </c>
      <c r="CH52">
        <f t="shared" si="69"/>
        <v>1</v>
      </c>
      <c r="CI52">
        <f t="shared" si="128"/>
        <v>0</v>
      </c>
      <c r="CJ52">
        <f t="shared" si="110"/>
        <v>1</v>
      </c>
      <c r="CK52" s="236"/>
      <c r="CL52" s="194"/>
      <c r="CM52">
        <f t="shared" si="111"/>
        <v>-1</v>
      </c>
      <c r="CN52">
        <f t="shared" si="112"/>
        <v>-1</v>
      </c>
      <c r="CO52">
        <f>VLOOKUP($A52,'FuturesInfo (3)'!$A$2:$V$80,22)</f>
        <v>2</v>
      </c>
      <c r="CP52">
        <f t="shared" si="113"/>
        <v>-1</v>
      </c>
      <c r="CQ52">
        <f t="shared" si="114"/>
        <v>2</v>
      </c>
      <c r="CR52" s="137">
        <f>VLOOKUP($A52,'FuturesInfo (3)'!$A$2:$O$80,15)*CO52</f>
        <v>72800</v>
      </c>
      <c r="CS52" s="137">
        <f>VLOOKUP($A52,'FuturesInfo (3)'!$A$2:$O$80,15)*CQ52</f>
        <v>72800</v>
      </c>
      <c r="CT52" s="188">
        <f t="shared" si="135"/>
        <v>0</v>
      </c>
      <c r="CU52" s="188">
        <f t="shared" si="70"/>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1"/>
        <v>1</v>
      </c>
      <c r="M53">
        <f t="shared" si="72"/>
        <v>1</v>
      </c>
      <c r="N53">
        <v>1</v>
      </c>
      <c r="O53">
        <f t="shared" si="73"/>
        <v>1</v>
      </c>
      <c r="P53">
        <f t="shared" si="65"/>
        <v>0</v>
      </c>
      <c r="Q53">
        <f t="shared" si="124"/>
        <v>1</v>
      </c>
      <c r="R53">
        <f t="shared" si="74"/>
        <v>1</v>
      </c>
      <c r="S53">
        <v>2.62489415749E-2</v>
      </c>
      <c r="T53" s="194">
        <v>42565</v>
      </c>
      <c r="U53">
        <f t="shared" si="75"/>
        <v>1</v>
      </c>
      <c r="V53">
        <f t="shared" si="76"/>
        <v>1</v>
      </c>
      <c r="W53">
        <f>VLOOKUP($A53,'FuturesInfo (3)'!$A$2:$V$80,22)</f>
        <v>4</v>
      </c>
      <c r="X53">
        <f t="shared" si="77"/>
        <v>1</v>
      </c>
      <c r="Y53">
        <f t="shared" si="78"/>
        <v>5</v>
      </c>
      <c r="Z53" s="137">
        <f>VLOOKUP($A53,'FuturesInfo (3)'!$A$2:$O$80,15)*W53</f>
        <v>96960</v>
      </c>
      <c r="AA53" s="137">
        <f>VLOOKUP($A53,'FuturesInfo (3)'!$A$2:$O$80,15)*Y53</f>
        <v>121200</v>
      </c>
      <c r="AB53" s="188">
        <f t="shared" si="133"/>
        <v>2545.0973751023039</v>
      </c>
      <c r="AC53" s="188">
        <f t="shared" si="66"/>
        <v>2545.0973751023039</v>
      </c>
      <c r="AD53" s="188">
        <f t="shared" si="80"/>
        <v>-2545.0973751023039</v>
      </c>
      <c r="AE53" s="188">
        <f t="shared" si="81"/>
        <v>-2545.0973751023039</v>
      </c>
      <c r="AF53" s="188">
        <f t="shared" si="82"/>
        <v>2545.0973751023039</v>
      </c>
      <c r="AG53" s="188">
        <f t="shared" si="130"/>
        <v>2545.0973751023039</v>
      </c>
      <c r="AH53" s="188">
        <f t="shared" si="84"/>
        <v>2545.0973751023039</v>
      </c>
      <c r="AI53" s="188">
        <f t="shared" si="125"/>
        <v>2545.0973751023039</v>
      </c>
      <c r="AJ53" s="188">
        <f t="shared" si="85"/>
        <v>2545.0973751023039</v>
      </c>
      <c r="AK53" s="188">
        <f>IF(IF(sym!$Q42=N53,1,0)=1,ABS(Z53*S53),-ABS(Z53*S53))</f>
        <v>2545.0973751023039</v>
      </c>
      <c r="AL53" s="188">
        <f t="shared" si="86"/>
        <v>2545.0973751023039</v>
      </c>
      <c r="AM53" s="188">
        <f t="shared" si="87"/>
        <v>2545.0973751023039</v>
      </c>
      <c r="AO53">
        <f t="shared" si="88"/>
        <v>1</v>
      </c>
      <c r="AP53" s="227">
        <v>1</v>
      </c>
      <c r="AQ53" s="227">
        <v>1</v>
      </c>
      <c r="AR53" s="227">
        <v>1</v>
      </c>
      <c r="AS53" s="202">
        <v>-1</v>
      </c>
      <c r="AT53" s="228">
        <v>-12</v>
      </c>
      <c r="AU53">
        <f t="shared" si="89"/>
        <v>1</v>
      </c>
      <c r="AV53">
        <f t="shared" si="90"/>
        <v>1</v>
      </c>
      <c r="AW53" s="202"/>
      <c r="AX53">
        <f t="shared" si="91"/>
        <v>0</v>
      </c>
      <c r="AY53">
        <f t="shared" si="67"/>
        <v>0</v>
      </c>
      <c r="AZ53">
        <f t="shared" si="126"/>
        <v>0</v>
      </c>
      <c r="BA53">
        <f t="shared" si="92"/>
        <v>0</v>
      </c>
      <c r="BB53" s="236"/>
      <c r="BC53" s="194"/>
      <c r="BD53">
        <f t="shared" si="93"/>
        <v>-1</v>
      </c>
      <c r="BE53">
        <f t="shared" si="94"/>
        <v>-1</v>
      </c>
      <c r="BF53">
        <f>VLOOKUP($A53,'FuturesInfo (3)'!$A$2:$V$80,22)</f>
        <v>4</v>
      </c>
      <c r="BG53">
        <f t="shared" si="95"/>
        <v>-1</v>
      </c>
      <c r="BH53">
        <f t="shared" si="96"/>
        <v>3</v>
      </c>
      <c r="BI53" s="137">
        <f>VLOOKUP($A53,'FuturesInfo (3)'!$A$2:$O$80,15)*BF53</f>
        <v>96960</v>
      </c>
      <c r="BJ53" s="137">
        <f>VLOOKUP($A53,'FuturesInfo (3)'!$A$2:$O$80,15)*BH53</f>
        <v>72720</v>
      </c>
      <c r="BK53" s="188">
        <f t="shared" si="134"/>
        <v>0</v>
      </c>
      <c r="BL53" s="188">
        <f t="shared" si="68"/>
        <v>0</v>
      </c>
      <c r="BM53" s="188">
        <f t="shared" si="98"/>
        <v>0</v>
      </c>
      <c r="BN53" s="188">
        <f t="shared" si="99"/>
        <v>0</v>
      </c>
      <c r="BO53" s="188">
        <f t="shared" si="100"/>
        <v>0</v>
      </c>
      <c r="BP53" s="188">
        <f t="shared" si="131"/>
        <v>0</v>
      </c>
      <c r="BQ53" s="188">
        <f t="shared" si="102"/>
        <v>0</v>
      </c>
      <c r="BR53" s="188">
        <f t="shared" si="127"/>
        <v>0</v>
      </c>
      <c r="BS53" s="188">
        <f t="shared" si="103"/>
        <v>0</v>
      </c>
      <c r="BT53" s="188">
        <f>IF(IF(sym!$Q42=AW53,1,0)=1,ABS(BI53*BB53),-ABS(BI53*BB53))</f>
        <v>0</v>
      </c>
      <c r="BU53" s="188">
        <f t="shared" si="104"/>
        <v>0</v>
      </c>
      <c r="BV53" s="188">
        <f t="shared" si="105"/>
        <v>0</v>
      </c>
      <c r="BX53">
        <f t="shared" si="106"/>
        <v>0</v>
      </c>
      <c r="BY53" s="227"/>
      <c r="BZ53" s="227"/>
      <c r="CA53" s="227"/>
      <c r="CB53" s="202"/>
      <c r="CC53" s="228"/>
      <c r="CD53">
        <f t="shared" si="107"/>
        <v>-1</v>
      </c>
      <c r="CE53">
        <f t="shared" si="108"/>
        <v>0</v>
      </c>
      <c r="CF53" s="202"/>
      <c r="CG53">
        <f t="shared" si="109"/>
        <v>1</v>
      </c>
      <c r="CH53">
        <f t="shared" si="69"/>
        <v>1</v>
      </c>
      <c r="CI53">
        <f t="shared" si="128"/>
        <v>0</v>
      </c>
      <c r="CJ53">
        <f t="shared" si="110"/>
        <v>1</v>
      </c>
      <c r="CK53" s="236"/>
      <c r="CL53" s="194"/>
      <c r="CM53">
        <f t="shared" si="111"/>
        <v>-1</v>
      </c>
      <c r="CN53">
        <f t="shared" si="112"/>
        <v>-1</v>
      </c>
      <c r="CO53">
        <f>VLOOKUP($A53,'FuturesInfo (3)'!$A$2:$V$80,22)</f>
        <v>4</v>
      </c>
      <c r="CP53">
        <f t="shared" si="113"/>
        <v>-1</v>
      </c>
      <c r="CQ53">
        <f t="shared" si="114"/>
        <v>3</v>
      </c>
      <c r="CR53" s="137">
        <f>VLOOKUP($A53,'FuturesInfo (3)'!$A$2:$O$80,15)*CO53</f>
        <v>96960</v>
      </c>
      <c r="CS53" s="137">
        <f>VLOOKUP($A53,'FuturesInfo (3)'!$A$2:$O$80,15)*CQ53</f>
        <v>72720</v>
      </c>
      <c r="CT53" s="188">
        <f t="shared" si="135"/>
        <v>0</v>
      </c>
      <c r="CU53" s="188">
        <f t="shared" si="70"/>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1"/>
        <v>-1</v>
      </c>
      <c r="M54">
        <f t="shared" si="72"/>
        <v>-1</v>
      </c>
      <c r="N54">
        <v>-1</v>
      </c>
      <c r="O54">
        <f t="shared" si="73"/>
        <v>0</v>
      </c>
      <c r="P54">
        <f t="shared" si="65"/>
        <v>0</v>
      </c>
      <c r="Q54">
        <f t="shared" si="124"/>
        <v>1</v>
      </c>
      <c r="R54">
        <f t="shared" si="74"/>
        <v>1</v>
      </c>
      <c r="S54">
        <v>-1.62337662338E-2</v>
      </c>
      <c r="T54" s="194">
        <v>42576</v>
      </c>
      <c r="U54">
        <f t="shared" si="75"/>
        <v>-1</v>
      </c>
      <c r="V54">
        <f t="shared" si="76"/>
        <v>-1</v>
      </c>
      <c r="W54">
        <f>VLOOKUP($A54,'FuturesInfo (3)'!$A$2:$V$80,22)</f>
        <v>8</v>
      </c>
      <c r="X54">
        <f t="shared" si="77"/>
        <v>1</v>
      </c>
      <c r="Y54">
        <f t="shared" si="78"/>
        <v>10</v>
      </c>
      <c r="Z54" s="137">
        <f>VLOOKUP($A54,'FuturesInfo (3)'!$A$2:$O$80,15)*W54</f>
        <v>145440</v>
      </c>
      <c r="AA54" s="137">
        <f>VLOOKUP($A54,'FuturesInfo (3)'!$A$2:$O$80,15)*Y54</f>
        <v>181800</v>
      </c>
      <c r="AB54" s="188">
        <f t="shared" si="133"/>
        <v>-2361.038961043872</v>
      </c>
      <c r="AC54" s="188">
        <f t="shared" si="66"/>
        <v>-2361.038961043872</v>
      </c>
      <c r="AD54" s="188">
        <f t="shared" si="80"/>
        <v>-2361.038961043872</v>
      </c>
      <c r="AE54" s="188">
        <f t="shared" si="81"/>
        <v>-2361.038961043872</v>
      </c>
      <c r="AF54" s="188">
        <f t="shared" si="82"/>
        <v>2361.038961043872</v>
      </c>
      <c r="AG54" s="188">
        <f t="shared" si="130"/>
        <v>2361.038961043872</v>
      </c>
      <c r="AH54" s="188">
        <f t="shared" si="84"/>
        <v>-2361.038961043872</v>
      </c>
      <c r="AI54" s="188">
        <f t="shared" si="125"/>
        <v>-2361.038961043872</v>
      </c>
      <c r="AJ54" s="188">
        <f t="shared" si="85"/>
        <v>2361.038961043872</v>
      </c>
      <c r="AK54" s="188">
        <f>IF(IF(sym!$Q43=N54,1,0)=1,ABS(Z54*S54),-ABS(Z54*S54))</f>
        <v>-2361.038961043872</v>
      </c>
      <c r="AL54" s="188">
        <f t="shared" si="86"/>
        <v>2361.038961043872</v>
      </c>
      <c r="AM54" s="188">
        <f t="shared" si="87"/>
        <v>2361.038961043872</v>
      </c>
      <c r="AO54">
        <f t="shared" si="88"/>
        <v>-1</v>
      </c>
      <c r="AP54" s="227">
        <v>1</v>
      </c>
      <c r="AQ54" s="227">
        <v>-1</v>
      </c>
      <c r="AR54" s="227">
        <v>1</v>
      </c>
      <c r="AS54" s="202">
        <v>1</v>
      </c>
      <c r="AT54" s="228">
        <v>-5</v>
      </c>
      <c r="AU54">
        <f t="shared" si="89"/>
        <v>-1</v>
      </c>
      <c r="AV54">
        <f t="shared" si="90"/>
        <v>-1</v>
      </c>
      <c r="AW54" s="202"/>
      <c r="AX54">
        <f t="shared" si="91"/>
        <v>0</v>
      </c>
      <c r="AY54">
        <f t="shared" si="67"/>
        <v>0</v>
      </c>
      <c r="AZ54">
        <f t="shared" si="126"/>
        <v>0</v>
      </c>
      <c r="BA54">
        <f t="shared" si="92"/>
        <v>0</v>
      </c>
      <c r="BB54" s="236"/>
      <c r="BC54" s="194"/>
      <c r="BD54">
        <f t="shared" si="93"/>
        <v>-1</v>
      </c>
      <c r="BE54">
        <f t="shared" si="94"/>
        <v>-1</v>
      </c>
      <c r="BF54">
        <f>VLOOKUP($A54,'FuturesInfo (3)'!$A$2:$V$80,22)</f>
        <v>8</v>
      </c>
      <c r="BG54">
        <f t="shared" si="95"/>
        <v>1</v>
      </c>
      <c r="BH54">
        <f t="shared" si="96"/>
        <v>10</v>
      </c>
      <c r="BI54" s="137">
        <f>VLOOKUP($A54,'FuturesInfo (3)'!$A$2:$O$80,15)*BF54</f>
        <v>145440</v>
      </c>
      <c r="BJ54" s="137">
        <f>VLOOKUP($A54,'FuturesInfo (3)'!$A$2:$O$80,15)*BH54</f>
        <v>181800</v>
      </c>
      <c r="BK54" s="188">
        <f t="shared" si="134"/>
        <v>0</v>
      </c>
      <c r="BL54" s="188">
        <f t="shared" si="68"/>
        <v>0</v>
      </c>
      <c r="BM54" s="188">
        <f t="shared" si="98"/>
        <v>0</v>
      </c>
      <c r="BN54" s="188">
        <f t="shared" si="99"/>
        <v>0</v>
      </c>
      <c r="BO54" s="188">
        <f t="shared" si="100"/>
        <v>0</v>
      </c>
      <c r="BP54" s="188">
        <f t="shared" si="131"/>
        <v>0</v>
      </c>
      <c r="BQ54" s="188">
        <f t="shared" si="102"/>
        <v>0</v>
      </c>
      <c r="BR54" s="188">
        <f t="shared" si="127"/>
        <v>0</v>
      </c>
      <c r="BS54" s="188">
        <f t="shared" si="103"/>
        <v>0</v>
      </c>
      <c r="BT54" s="188">
        <f>IF(IF(sym!$Q43=AW54,1,0)=1,ABS(BI54*BB54),-ABS(BI54*BB54))</f>
        <v>0</v>
      </c>
      <c r="BU54" s="188">
        <f t="shared" si="104"/>
        <v>0</v>
      </c>
      <c r="BV54" s="188">
        <f t="shared" si="105"/>
        <v>0</v>
      </c>
      <c r="BX54">
        <f t="shared" si="106"/>
        <v>0</v>
      </c>
      <c r="BY54" s="227"/>
      <c r="BZ54" s="227"/>
      <c r="CA54" s="227"/>
      <c r="CB54" s="202"/>
      <c r="CC54" s="228"/>
      <c r="CD54">
        <f t="shared" si="107"/>
        <v>-1</v>
      </c>
      <c r="CE54">
        <f t="shared" si="108"/>
        <v>0</v>
      </c>
      <c r="CF54" s="202"/>
      <c r="CG54">
        <f t="shared" si="109"/>
        <v>1</v>
      </c>
      <c r="CH54">
        <f t="shared" si="69"/>
        <v>1</v>
      </c>
      <c r="CI54">
        <f t="shared" si="128"/>
        <v>0</v>
      </c>
      <c r="CJ54">
        <f t="shared" si="110"/>
        <v>1</v>
      </c>
      <c r="CK54" s="236"/>
      <c r="CL54" s="194"/>
      <c r="CM54">
        <f t="shared" si="111"/>
        <v>-1</v>
      </c>
      <c r="CN54">
        <f t="shared" si="112"/>
        <v>-1</v>
      </c>
      <c r="CO54">
        <f>VLOOKUP($A54,'FuturesInfo (3)'!$A$2:$V$80,22)</f>
        <v>8</v>
      </c>
      <c r="CP54">
        <f t="shared" si="113"/>
        <v>-1</v>
      </c>
      <c r="CQ54">
        <f t="shared" si="114"/>
        <v>6</v>
      </c>
      <c r="CR54" s="137">
        <f>VLOOKUP($A54,'FuturesInfo (3)'!$A$2:$O$80,15)*CO54</f>
        <v>145440</v>
      </c>
      <c r="CS54" s="137">
        <f>VLOOKUP($A54,'FuturesInfo (3)'!$A$2:$O$80,15)*CQ54</f>
        <v>109080</v>
      </c>
      <c r="CT54" s="188">
        <f t="shared" si="135"/>
        <v>0</v>
      </c>
      <c r="CU54" s="188">
        <f t="shared" si="70"/>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1"/>
        <v>-1</v>
      </c>
      <c r="M55">
        <f t="shared" si="72"/>
        <v>-1</v>
      </c>
      <c r="N55">
        <v>-1</v>
      </c>
      <c r="O55">
        <f t="shared" si="73"/>
        <v>1</v>
      </c>
      <c r="P55">
        <f t="shared" si="65"/>
        <v>1</v>
      </c>
      <c r="Q55">
        <f t="shared" si="124"/>
        <v>1</v>
      </c>
      <c r="R55">
        <f t="shared" si="74"/>
        <v>1</v>
      </c>
      <c r="S55">
        <v>-1.4572293716899999E-2</v>
      </c>
      <c r="T55" s="194">
        <v>42550</v>
      </c>
      <c r="U55">
        <f t="shared" si="75"/>
        <v>-1</v>
      </c>
      <c r="V55">
        <f t="shared" si="76"/>
        <v>-1</v>
      </c>
      <c r="W55">
        <f>VLOOKUP($A55,'FuturesInfo (3)'!$A$2:$V$80,22)</f>
        <v>4</v>
      </c>
      <c r="X55">
        <f t="shared" si="77"/>
        <v>-1</v>
      </c>
      <c r="Y55">
        <f t="shared" si="78"/>
        <v>3</v>
      </c>
      <c r="Z55" s="137">
        <f>VLOOKUP($A55,'FuturesInfo (3)'!$A$2:$O$80,15)*W55</f>
        <v>104140.00000000001</v>
      </c>
      <c r="AA55" s="137">
        <f>VLOOKUP($A55,'FuturesInfo (3)'!$A$2:$O$80,15)*Y55</f>
        <v>78105.000000000015</v>
      </c>
      <c r="AB55" s="188">
        <f t="shared" si="133"/>
        <v>1517.5586676779662</v>
      </c>
      <c r="AC55" s="188">
        <f t="shared" si="66"/>
        <v>1517.5586676779662</v>
      </c>
      <c r="AD55" s="188">
        <f t="shared" si="80"/>
        <v>-1517.5586676779662</v>
      </c>
      <c r="AE55" s="188">
        <f t="shared" si="81"/>
        <v>1517.5586676779662</v>
      </c>
      <c r="AF55" s="188">
        <f t="shared" si="82"/>
        <v>1517.5586676779662</v>
      </c>
      <c r="AG55" s="188">
        <f t="shared" si="130"/>
        <v>1517.5586676779662</v>
      </c>
      <c r="AH55" s="188">
        <f t="shared" si="84"/>
        <v>1517.5586676779662</v>
      </c>
      <c r="AI55" s="188">
        <f t="shared" si="125"/>
        <v>1517.5586676779662</v>
      </c>
      <c r="AJ55" s="188">
        <f t="shared" si="85"/>
        <v>1517.5586676779662</v>
      </c>
      <c r="AK55" s="188">
        <f>IF(IF(sym!$Q44=N55,1,0)=1,ABS(Z55*S55),-ABS(Z55*S55))</f>
        <v>-1517.5586676779662</v>
      </c>
      <c r="AL55" s="188">
        <f t="shared" si="86"/>
        <v>1517.5586676779662</v>
      </c>
      <c r="AM55" s="188">
        <f t="shared" si="87"/>
        <v>1517.5586676779662</v>
      </c>
      <c r="AO55">
        <f t="shared" si="88"/>
        <v>-1</v>
      </c>
      <c r="AP55" s="227">
        <v>-1</v>
      </c>
      <c r="AQ55" s="227">
        <v>1</v>
      </c>
      <c r="AR55" s="227">
        <v>-1</v>
      </c>
      <c r="AS55" s="202">
        <v>-1</v>
      </c>
      <c r="AT55" s="228">
        <v>23</v>
      </c>
      <c r="AU55">
        <f t="shared" si="89"/>
        <v>1</v>
      </c>
      <c r="AV55">
        <f t="shared" si="90"/>
        <v>-1</v>
      </c>
      <c r="AW55" s="202"/>
      <c r="AX55">
        <f t="shared" si="91"/>
        <v>0</v>
      </c>
      <c r="AY55">
        <f t="shared" si="67"/>
        <v>0</v>
      </c>
      <c r="AZ55">
        <f t="shared" si="126"/>
        <v>0</v>
      </c>
      <c r="BA55">
        <f t="shared" si="92"/>
        <v>0</v>
      </c>
      <c r="BB55" s="236"/>
      <c r="BC55" s="194"/>
      <c r="BD55">
        <f t="shared" si="93"/>
        <v>1</v>
      </c>
      <c r="BE55">
        <f t="shared" si="94"/>
        <v>1</v>
      </c>
      <c r="BF55">
        <f>VLOOKUP($A55,'FuturesInfo (3)'!$A$2:$V$80,22)</f>
        <v>4</v>
      </c>
      <c r="BG55">
        <f t="shared" si="95"/>
        <v>-1</v>
      </c>
      <c r="BH55">
        <f t="shared" si="96"/>
        <v>3</v>
      </c>
      <c r="BI55" s="137">
        <f>VLOOKUP($A55,'FuturesInfo (3)'!$A$2:$O$80,15)*BF55</f>
        <v>104140.00000000001</v>
      </c>
      <c r="BJ55" s="137">
        <f>VLOOKUP($A55,'FuturesInfo (3)'!$A$2:$O$80,15)*BH55</f>
        <v>78105.000000000015</v>
      </c>
      <c r="BK55" s="188">
        <f t="shared" si="134"/>
        <v>0</v>
      </c>
      <c r="BL55" s="188">
        <f t="shared" si="68"/>
        <v>0</v>
      </c>
      <c r="BM55" s="188">
        <f t="shared" si="98"/>
        <v>0</v>
      </c>
      <c r="BN55" s="188">
        <f t="shared" si="99"/>
        <v>0</v>
      </c>
      <c r="BO55" s="188">
        <f t="shared" si="100"/>
        <v>0</v>
      </c>
      <c r="BP55" s="188">
        <f t="shared" si="131"/>
        <v>0</v>
      </c>
      <c r="BQ55" s="188">
        <f t="shared" si="102"/>
        <v>0</v>
      </c>
      <c r="BR55" s="188">
        <f t="shared" si="127"/>
        <v>0</v>
      </c>
      <c r="BS55" s="188">
        <f t="shared" si="103"/>
        <v>0</v>
      </c>
      <c r="BT55" s="188">
        <f>IF(IF(sym!$Q44=AW55,1,0)=1,ABS(BI55*BB55),-ABS(BI55*BB55))</f>
        <v>0</v>
      </c>
      <c r="BU55" s="188">
        <f t="shared" si="104"/>
        <v>0</v>
      </c>
      <c r="BV55" s="188">
        <f t="shared" si="105"/>
        <v>0</v>
      </c>
      <c r="BX55">
        <f t="shared" si="106"/>
        <v>0</v>
      </c>
      <c r="BY55" s="227"/>
      <c r="BZ55" s="227"/>
      <c r="CA55" s="227"/>
      <c r="CB55" s="202"/>
      <c r="CC55" s="228"/>
      <c r="CD55">
        <f t="shared" si="107"/>
        <v>-1</v>
      </c>
      <c r="CE55">
        <f t="shared" si="108"/>
        <v>0</v>
      </c>
      <c r="CF55" s="202"/>
      <c r="CG55">
        <f t="shared" si="109"/>
        <v>1</v>
      </c>
      <c r="CH55">
        <f t="shared" si="69"/>
        <v>1</v>
      </c>
      <c r="CI55">
        <f t="shared" si="128"/>
        <v>0</v>
      </c>
      <c r="CJ55">
        <f t="shared" si="110"/>
        <v>1</v>
      </c>
      <c r="CK55" s="236"/>
      <c r="CL55" s="194"/>
      <c r="CM55">
        <f t="shared" si="111"/>
        <v>-1</v>
      </c>
      <c r="CN55">
        <f t="shared" si="112"/>
        <v>-1</v>
      </c>
      <c r="CO55">
        <f>VLOOKUP($A55,'FuturesInfo (3)'!$A$2:$V$80,22)</f>
        <v>4</v>
      </c>
      <c r="CP55">
        <f t="shared" si="113"/>
        <v>-1</v>
      </c>
      <c r="CQ55">
        <f t="shared" si="114"/>
        <v>3</v>
      </c>
      <c r="CR55" s="137">
        <f>VLOOKUP($A55,'FuturesInfo (3)'!$A$2:$O$80,15)*CO55</f>
        <v>104140.00000000001</v>
      </c>
      <c r="CS55" s="137">
        <f>VLOOKUP($A55,'FuturesInfo (3)'!$A$2:$O$80,15)*CQ55</f>
        <v>78105.000000000015</v>
      </c>
      <c r="CT55" s="188">
        <f t="shared" si="135"/>
        <v>0</v>
      </c>
      <c r="CU55" s="188">
        <f t="shared" si="70"/>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1"/>
        <v>-1</v>
      </c>
      <c r="M56">
        <f t="shared" si="72"/>
        <v>-1</v>
      </c>
      <c r="N56">
        <v>-1</v>
      </c>
      <c r="O56">
        <f t="shared" si="73"/>
        <v>1</v>
      </c>
      <c r="P56">
        <f t="shared" si="65"/>
        <v>0</v>
      </c>
      <c r="Q56">
        <f t="shared" si="124"/>
        <v>1</v>
      </c>
      <c r="R56">
        <f t="shared" si="74"/>
        <v>1</v>
      </c>
      <c r="S56">
        <v>-2.6091888825899999E-3</v>
      </c>
      <c r="T56" s="194">
        <v>42569</v>
      </c>
      <c r="U56">
        <f t="shared" si="75"/>
        <v>-1</v>
      </c>
      <c r="V56">
        <f t="shared" si="76"/>
        <v>-1</v>
      </c>
      <c r="W56">
        <f>VLOOKUP($A56,'FuturesInfo (3)'!$A$2:$V$80,22)</f>
        <v>4</v>
      </c>
      <c r="X56">
        <f t="shared" si="77"/>
        <v>-1</v>
      </c>
      <c r="Y56">
        <f t="shared" si="78"/>
        <v>3</v>
      </c>
      <c r="Z56" s="137">
        <f>VLOOKUP($A56,'FuturesInfo (3)'!$A$2:$O$80,15)*W56</f>
        <v>175840</v>
      </c>
      <c r="AA56" s="137">
        <f>VLOOKUP($A56,'FuturesInfo (3)'!$A$2:$O$80,15)*Y56</f>
        <v>131880</v>
      </c>
      <c r="AB56" s="188">
        <f t="shared" si="133"/>
        <v>458.79977311462557</v>
      </c>
      <c r="AC56" s="188">
        <f t="shared" si="66"/>
        <v>458.79977311462557</v>
      </c>
      <c r="AD56" s="188">
        <f t="shared" si="80"/>
        <v>-458.79977311462557</v>
      </c>
      <c r="AE56" s="188">
        <f t="shared" si="81"/>
        <v>-458.79977311462557</v>
      </c>
      <c r="AF56" s="188">
        <f t="shared" si="82"/>
        <v>458.79977311462557</v>
      </c>
      <c r="AG56" s="188">
        <f t="shared" si="130"/>
        <v>458.79977311462557</v>
      </c>
      <c r="AH56" s="188">
        <f t="shared" si="84"/>
        <v>458.79977311462557</v>
      </c>
      <c r="AI56" s="188">
        <f t="shared" si="125"/>
        <v>458.79977311462557</v>
      </c>
      <c r="AJ56" s="188">
        <f t="shared" si="85"/>
        <v>458.79977311462557</v>
      </c>
      <c r="AK56" s="188">
        <f>IF(IF(sym!$Q45=N56,1,0)=1,ABS(Z56*S56),-ABS(Z56*S56))</f>
        <v>-458.79977311462557</v>
      </c>
      <c r="AL56" s="188">
        <f t="shared" si="86"/>
        <v>458.79977311462557</v>
      </c>
      <c r="AM56" s="188">
        <f t="shared" si="87"/>
        <v>458.79977311462557</v>
      </c>
      <c r="AO56">
        <f t="shared" si="88"/>
        <v>-1</v>
      </c>
      <c r="AP56" s="227">
        <v>-1</v>
      </c>
      <c r="AQ56" s="227">
        <v>-1</v>
      </c>
      <c r="AR56" s="227">
        <v>1</v>
      </c>
      <c r="AS56" s="202">
        <v>1</v>
      </c>
      <c r="AT56" s="228">
        <v>-10</v>
      </c>
      <c r="AU56">
        <f t="shared" si="89"/>
        <v>-1</v>
      </c>
      <c r="AV56">
        <f t="shared" si="90"/>
        <v>-1</v>
      </c>
      <c r="AW56" s="202"/>
      <c r="AX56">
        <f t="shared" si="91"/>
        <v>0</v>
      </c>
      <c r="AY56">
        <f t="shared" si="67"/>
        <v>0</v>
      </c>
      <c r="AZ56">
        <f t="shared" si="126"/>
        <v>0</v>
      </c>
      <c r="BA56">
        <f t="shared" si="92"/>
        <v>0</v>
      </c>
      <c r="BB56" s="236"/>
      <c r="BC56" s="194"/>
      <c r="BD56">
        <f t="shared" si="93"/>
        <v>-1</v>
      </c>
      <c r="BE56">
        <f t="shared" si="94"/>
        <v>-1</v>
      </c>
      <c r="BF56">
        <f>VLOOKUP($A56,'FuturesInfo (3)'!$A$2:$V$80,22)</f>
        <v>4</v>
      </c>
      <c r="BG56">
        <f t="shared" si="95"/>
        <v>1</v>
      </c>
      <c r="BH56">
        <f t="shared" si="96"/>
        <v>5</v>
      </c>
      <c r="BI56" s="137">
        <f>VLOOKUP($A56,'FuturesInfo (3)'!$A$2:$O$80,15)*BF56</f>
        <v>175840</v>
      </c>
      <c r="BJ56" s="137">
        <f>VLOOKUP($A56,'FuturesInfo (3)'!$A$2:$O$80,15)*BH56</f>
        <v>219800</v>
      </c>
      <c r="BK56" s="188">
        <f t="shared" si="134"/>
        <v>0</v>
      </c>
      <c r="BL56" s="188">
        <f t="shared" si="68"/>
        <v>0</v>
      </c>
      <c r="BM56" s="188">
        <f t="shared" si="98"/>
        <v>0</v>
      </c>
      <c r="BN56" s="188">
        <f t="shared" si="99"/>
        <v>0</v>
      </c>
      <c r="BO56" s="188">
        <f t="shared" si="100"/>
        <v>0</v>
      </c>
      <c r="BP56" s="188">
        <f t="shared" si="131"/>
        <v>0</v>
      </c>
      <c r="BQ56" s="188">
        <f t="shared" si="102"/>
        <v>0</v>
      </c>
      <c r="BR56" s="188">
        <f t="shared" si="127"/>
        <v>0</v>
      </c>
      <c r="BS56" s="188">
        <f t="shared" si="103"/>
        <v>0</v>
      </c>
      <c r="BT56" s="188">
        <f>IF(IF(sym!$Q45=AW56,1,0)=1,ABS(BI56*BB56),-ABS(BI56*BB56))</f>
        <v>0</v>
      </c>
      <c r="BU56" s="188">
        <f t="shared" si="104"/>
        <v>0</v>
      </c>
      <c r="BV56" s="188">
        <f t="shared" si="105"/>
        <v>0</v>
      </c>
      <c r="BX56">
        <f t="shared" si="106"/>
        <v>0</v>
      </c>
      <c r="BY56" s="227"/>
      <c r="BZ56" s="227"/>
      <c r="CA56" s="227"/>
      <c r="CB56" s="202"/>
      <c r="CC56" s="228"/>
      <c r="CD56">
        <f t="shared" si="107"/>
        <v>-1</v>
      </c>
      <c r="CE56">
        <f t="shared" si="108"/>
        <v>0</v>
      </c>
      <c r="CF56" s="202"/>
      <c r="CG56">
        <f t="shared" si="109"/>
        <v>1</v>
      </c>
      <c r="CH56">
        <f t="shared" si="69"/>
        <v>1</v>
      </c>
      <c r="CI56">
        <f t="shared" si="128"/>
        <v>0</v>
      </c>
      <c r="CJ56">
        <f t="shared" si="110"/>
        <v>1</v>
      </c>
      <c r="CK56" s="236"/>
      <c r="CL56" s="194"/>
      <c r="CM56">
        <f t="shared" si="111"/>
        <v>-1</v>
      </c>
      <c r="CN56">
        <f t="shared" si="112"/>
        <v>-1</v>
      </c>
      <c r="CO56">
        <f>VLOOKUP($A56,'FuturesInfo (3)'!$A$2:$V$80,22)</f>
        <v>4</v>
      </c>
      <c r="CP56">
        <f t="shared" si="113"/>
        <v>-1</v>
      </c>
      <c r="CQ56">
        <f t="shared" si="114"/>
        <v>3</v>
      </c>
      <c r="CR56" s="137">
        <f>VLOOKUP($A56,'FuturesInfo (3)'!$A$2:$O$80,15)*CO56</f>
        <v>175840</v>
      </c>
      <c r="CS56" s="137">
        <f>VLOOKUP($A56,'FuturesInfo (3)'!$A$2:$O$80,15)*CQ56</f>
        <v>131880</v>
      </c>
      <c r="CT56" s="188">
        <f t="shared" si="135"/>
        <v>0</v>
      </c>
      <c r="CU56" s="188">
        <f t="shared" si="70"/>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1"/>
        <v>1</v>
      </c>
      <c r="M57">
        <f t="shared" si="72"/>
        <v>1</v>
      </c>
      <c r="N57">
        <v>-1</v>
      </c>
      <c r="O57">
        <f t="shared" si="73"/>
        <v>0</v>
      </c>
      <c r="P57">
        <f t="shared" si="65"/>
        <v>1</v>
      </c>
      <c r="Q57">
        <f t="shared" si="124"/>
        <v>0</v>
      </c>
      <c r="R57">
        <f t="shared" si="74"/>
        <v>0</v>
      </c>
      <c r="S57">
        <v>-5.2969315132400004E-3</v>
      </c>
      <c r="T57" s="194">
        <v>42564</v>
      </c>
      <c r="U57">
        <f t="shared" si="75"/>
        <v>1</v>
      </c>
      <c r="V57">
        <f t="shared" si="76"/>
        <v>1</v>
      </c>
      <c r="W57">
        <f>VLOOKUP($A57,'FuturesInfo (3)'!$A$2:$V$80,22)</f>
        <v>2</v>
      </c>
      <c r="X57">
        <f t="shared" si="77"/>
        <v>-1</v>
      </c>
      <c r="Y57">
        <f t="shared" si="78"/>
        <v>2</v>
      </c>
      <c r="Z57" s="137">
        <f>VLOOKUP($A57,'FuturesInfo (3)'!$A$2:$O$80,15)*W57</f>
        <v>190274.34079999998</v>
      </c>
      <c r="AA57" s="137">
        <f>VLOOKUP($A57,'FuturesInfo (3)'!$A$2:$O$80,15)*Y57</f>
        <v>190274.34079999998</v>
      </c>
      <c r="AB57" s="188">
        <f t="shared" si="133"/>
        <v>1007.8701519444874</v>
      </c>
      <c r="AC57" s="188">
        <f t="shared" si="66"/>
        <v>1007.8701519444874</v>
      </c>
      <c r="AD57" s="188">
        <f t="shared" si="80"/>
        <v>-1007.8701519444874</v>
      </c>
      <c r="AE57" s="188">
        <f t="shared" si="81"/>
        <v>1007.8701519444874</v>
      </c>
      <c r="AF57" s="188">
        <f t="shared" si="82"/>
        <v>-1007.8701519444874</v>
      </c>
      <c r="AG57" s="188">
        <f t="shared" si="130"/>
        <v>-1007.8701519444874</v>
      </c>
      <c r="AH57" s="188">
        <f t="shared" si="84"/>
        <v>-1007.8701519444874</v>
      </c>
      <c r="AI57" s="188">
        <f t="shared" si="125"/>
        <v>1007.8701519444874</v>
      </c>
      <c r="AJ57" s="188">
        <f t="shared" si="85"/>
        <v>-1007.8701519444874</v>
      </c>
      <c r="AK57" s="188">
        <f>IF(IF(sym!$Q46=N57,1,0)=1,ABS(Z57*S57),-ABS(Z57*S57))</f>
        <v>-1007.8701519444874</v>
      </c>
      <c r="AL57" s="188">
        <f t="shared" si="86"/>
        <v>-1007.8701519444874</v>
      </c>
      <c r="AM57" s="188">
        <f t="shared" si="87"/>
        <v>1007.8701519444874</v>
      </c>
      <c r="AO57">
        <f t="shared" si="88"/>
        <v>-1</v>
      </c>
      <c r="AP57" s="227">
        <v>1</v>
      </c>
      <c r="AQ57" s="227">
        <v>-1</v>
      </c>
      <c r="AR57" s="227">
        <v>1</v>
      </c>
      <c r="AS57" s="202">
        <v>-1</v>
      </c>
      <c r="AT57" s="228">
        <v>-1</v>
      </c>
      <c r="AU57">
        <f t="shared" si="89"/>
        <v>1</v>
      </c>
      <c r="AV57">
        <f t="shared" si="90"/>
        <v>1</v>
      </c>
      <c r="AW57" s="202"/>
      <c r="AX57">
        <f t="shared" si="91"/>
        <v>0</v>
      </c>
      <c r="AY57">
        <f t="shared" si="67"/>
        <v>0</v>
      </c>
      <c r="AZ57">
        <f t="shared" si="126"/>
        <v>0</v>
      </c>
      <c r="BA57">
        <f t="shared" si="92"/>
        <v>0</v>
      </c>
      <c r="BB57" s="236"/>
      <c r="BC57" s="194"/>
      <c r="BD57">
        <f t="shared" si="93"/>
        <v>1</v>
      </c>
      <c r="BE57">
        <f t="shared" si="94"/>
        <v>1</v>
      </c>
      <c r="BF57">
        <f>VLOOKUP($A57,'FuturesInfo (3)'!$A$2:$V$80,22)</f>
        <v>2</v>
      </c>
      <c r="BG57">
        <f t="shared" si="95"/>
        <v>1</v>
      </c>
      <c r="BH57">
        <f t="shared" si="96"/>
        <v>3</v>
      </c>
      <c r="BI57" s="137">
        <f>VLOOKUP($A57,'FuturesInfo (3)'!$A$2:$O$80,15)*BF57</f>
        <v>190274.34079999998</v>
      </c>
      <c r="BJ57" s="137">
        <f>VLOOKUP($A57,'FuturesInfo (3)'!$A$2:$O$80,15)*BH57</f>
        <v>285411.51119999995</v>
      </c>
      <c r="BK57" s="188">
        <f t="shared" si="134"/>
        <v>0</v>
      </c>
      <c r="BL57" s="188">
        <f t="shared" si="68"/>
        <v>0</v>
      </c>
      <c r="BM57" s="188">
        <f t="shared" si="98"/>
        <v>0</v>
      </c>
      <c r="BN57" s="188">
        <f t="shared" si="99"/>
        <v>0</v>
      </c>
      <c r="BO57" s="188">
        <f t="shared" si="100"/>
        <v>0</v>
      </c>
      <c r="BP57" s="188">
        <f t="shared" si="131"/>
        <v>0</v>
      </c>
      <c r="BQ57" s="188">
        <f t="shared" si="102"/>
        <v>0</v>
      </c>
      <c r="BR57" s="188">
        <f t="shared" si="127"/>
        <v>0</v>
      </c>
      <c r="BS57" s="188">
        <f t="shared" si="103"/>
        <v>0</v>
      </c>
      <c r="BT57" s="188">
        <f>IF(IF(sym!$Q46=AW57,1,0)=1,ABS(BI57*BB57),-ABS(BI57*BB57))</f>
        <v>0</v>
      </c>
      <c r="BU57" s="188">
        <f t="shared" si="104"/>
        <v>0</v>
      </c>
      <c r="BV57" s="188">
        <f t="shared" si="105"/>
        <v>0</v>
      </c>
      <c r="BX57">
        <f t="shared" si="106"/>
        <v>0</v>
      </c>
      <c r="BY57" s="227"/>
      <c r="BZ57" s="227"/>
      <c r="CA57" s="227"/>
      <c r="CB57" s="202"/>
      <c r="CC57" s="228"/>
      <c r="CD57">
        <f t="shared" si="107"/>
        <v>-1</v>
      </c>
      <c r="CE57">
        <f t="shared" si="108"/>
        <v>0</v>
      </c>
      <c r="CF57" s="202"/>
      <c r="CG57">
        <f t="shared" si="109"/>
        <v>1</v>
      </c>
      <c r="CH57">
        <f t="shared" si="69"/>
        <v>1</v>
      </c>
      <c r="CI57">
        <f t="shared" si="128"/>
        <v>0</v>
      </c>
      <c r="CJ57">
        <f t="shared" si="110"/>
        <v>1</v>
      </c>
      <c r="CK57" s="236"/>
      <c r="CL57" s="194"/>
      <c r="CM57">
        <f t="shared" si="111"/>
        <v>-1</v>
      </c>
      <c r="CN57">
        <f t="shared" si="112"/>
        <v>-1</v>
      </c>
      <c r="CO57">
        <f>VLOOKUP($A57,'FuturesInfo (3)'!$A$2:$V$80,22)</f>
        <v>2</v>
      </c>
      <c r="CP57">
        <f t="shared" si="113"/>
        <v>-1</v>
      </c>
      <c r="CQ57">
        <f t="shared" si="114"/>
        <v>2</v>
      </c>
      <c r="CR57" s="137">
        <f>VLOOKUP($A57,'FuturesInfo (3)'!$A$2:$O$80,15)*CO57</f>
        <v>190274.34079999998</v>
      </c>
      <c r="CS57" s="137">
        <f>VLOOKUP($A57,'FuturesInfo (3)'!$A$2:$O$80,15)*CQ57</f>
        <v>190274.34079999998</v>
      </c>
      <c r="CT57" s="188">
        <f t="shared" si="135"/>
        <v>0</v>
      </c>
      <c r="CU57" s="188">
        <f t="shared" si="70"/>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1"/>
        <v>-1</v>
      </c>
      <c r="M58">
        <f t="shared" si="72"/>
        <v>-1</v>
      </c>
      <c r="N58">
        <v>-1</v>
      </c>
      <c r="O58">
        <f t="shared" si="73"/>
        <v>0</v>
      </c>
      <c r="P58">
        <f t="shared" si="65"/>
        <v>1</v>
      </c>
      <c r="Q58">
        <f t="shared" si="124"/>
        <v>1</v>
      </c>
      <c r="R58">
        <f t="shared" si="74"/>
        <v>1</v>
      </c>
      <c r="S58">
        <v>-3.7728730428200001E-3</v>
      </c>
      <c r="T58" s="194">
        <v>42572</v>
      </c>
      <c r="U58">
        <f t="shared" si="75"/>
        <v>-1</v>
      </c>
      <c r="V58">
        <f t="shared" si="76"/>
        <v>-1</v>
      </c>
      <c r="W58">
        <f>VLOOKUP($A58,'FuturesInfo (3)'!$A$2:$V$80,22)</f>
        <v>7</v>
      </c>
      <c r="X58">
        <f t="shared" si="77"/>
        <v>-1</v>
      </c>
      <c r="Y58">
        <f t="shared" si="78"/>
        <v>5</v>
      </c>
      <c r="Z58" s="137">
        <f>VLOOKUP($A58,'FuturesInfo (3)'!$A$2:$O$80,15)*W58</f>
        <v>184835</v>
      </c>
      <c r="AA58" s="137">
        <f>VLOOKUP($A58,'FuturesInfo (3)'!$A$2:$O$80,15)*Y58</f>
        <v>132025</v>
      </c>
      <c r="AB58" s="188">
        <f t="shared" si="133"/>
        <v>-697.35898886963469</v>
      </c>
      <c r="AC58" s="188">
        <f t="shared" si="66"/>
        <v>697.35898886963469</v>
      </c>
      <c r="AD58" s="188">
        <f t="shared" si="80"/>
        <v>-697.35898886963469</v>
      </c>
      <c r="AE58" s="188">
        <f t="shared" si="81"/>
        <v>697.35898886963469</v>
      </c>
      <c r="AF58" s="188">
        <f t="shared" si="82"/>
        <v>697.35898886963469</v>
      </c>
      <c r="AG58" s="188">
        <f t="shared" si="130"/>
        <v>697.35898886963469</v>
      </c>
      <c r="AH58" s="188">
        <f t="shared" si="84"/>
        <v>-697.35898886963469</v>
      </c>
      <c r="AI58" s="188">
        <f t="shared" si="125"/>
        <v>697.35898886963469</v>
      </c>
      <c r="AJ58" s="188">
        <f t="shared" si="85"/>
        <v>697.35898886963469</v>
      </c>
      <c r="AK58" s="188">
        <f>IF(IF(sym!$Q47=N58,1,0)=1,ABS(Z58*S58),-ABS(Z58*S58))</f>
        <v>-697.35898886963469</v>
      </c>
      <c r="AL58" s="188">
        <f t="shared" si="86"/>
        <v>697.35898886963469</v>
      </c>
      <c r="AM58" s="188">
        <f t="shared" si="87"/>
        <v>697.35898886963469</v>
      </c>
      <c r="AO58">
        <f t="shared" si="88"/>
        <v>-1</v>
      </c>
      <c r="AP58" s="227">
        <v>-1</v>
      </c>
      <c r="AQ58" s="227">
        <v>-1</v>
      </c>
      <c r="AR58" s="227">
        <v>-1</v>
      </c>
      <c r="AS58" s="202">
        <v>-1</v>
      </c>
      <c r="AT58" s="228">
        <v>7</v>
      </c>
      <c r="AU58">
        <f t="shared" si="89"/>
        <v>-1</v>
      </c>
      <c r="AV58">
        <f t="shared" si="90"/>
        <v>-1</v>
      </c>
      <c r="AW58" s="202"/>
      <c r="AX58">
        <f t="shared" si="91"/>
        <v>0</v>
      </c>
      <c r="AY58">
        <f t="shared" si="67"/>
        <v>0</v>
      </c>
      <c r="AZ58">
        <f t="shared" si="126"/>
        <v>0</v>
      </c>
      <c r="BA58">
        <f t="shared" si="92"/>
        <v>0</v>
      </c>
      <c r="BB58" s="236"/>
      <c r="BC58" s="194"/>
      <c r="BD58">
        <f t="shared" si="93"/>
        <v>1</v>
      </c>
      <c r="BE58">
        <f t="shared" si="94"/>
        <v>-1</v>
      </c>
      <c r="BF58">
        <f>VLOOKUP($A58,'FuturesInfo (3)'!$A$2:$V$80,22)</f>
        <v>7</v>
      </c>
      <c r="BG58">
        <f t="shared" si="95"/>
        <v>-1</v>
      </c>
      <c r="BH58">
        <f t="shared" si="96"/>
        <v>5</v>
      </c>
      <c r="BI58" s="137">
        <f>VLOOKUP($A58,'FuturesInfo (3)'!$A$2:$O$80,15)*BF58</f>
        <v>184835</v>
      </c>
      <c r="BJ58" s="137">
        <f>VLOOKUP($A58,'FuturesInfo (3)'!$A$2:$O$80,15)*BH58</f>
        <v>132025</v>
      </c>
      <c r="BK58" s="188">
        <f t="shared" si="134"/>
        <v>0</v>
      </c>
      <c r="BL58" s="188">
        <f t="shared" si="68"/>
        <v>0</v>
      </c>
      <c r="BM58" s="188">
        <f t="shared" si="98"/>
        <v>0</v>
      </c>
      <c r="BN58" s="188">
        <f t="shared" si="99"/>
        <v>0</v>
      </c>
      <c r="BO58" s="188">
        <f t="shared" si="100"/>
        <v>0</v>
      </c>
      <c r="BP58" s="188">
        <f t="shared" si="131"/>
        <v>0</v>
      </c>
      <c r="BQ58" s="188">
        <f t="shared" si="102"/>
        <v>0</v>
      </c>
      <c r="BR58" s="188">
        <f t="shared" si="127"/>
        <v>0</v>
      </c>
      <c r="BS58" s="188">
        <f t="shared" si="103"/>
        <v>0</v>
      </c>
      <c r="BT58" s="188">
        <f>IF(IF(sym!$Q47=AW58,1,0)=1,ABS(BI58*BB58),-ABS(BI58*BB58))</f>
        <v>0</v>
      </c>
      <c r="BU58" s="188">
        <f t="shared" si="104"/>
        <v>0</v>
      </c>
      <c r="BV58" s="188">
        <f t="shared" si="105"/>
        <v>0</v>
      </c>
      <c r="BX58">
        <f t="shared" si="106"/>
        <v>0</v>
      </c>
      <c r="BY58" s="227"/>
      <c r="BZ58" s="227"/>
      <c r="CA58" s="227"/>
      <c r="CB58" s="202"/>
      <c r="CC58" s="228"/>
      <c r="CD58">
        <f t="shared" si="107"/>
        <v>-1</v>
      </c>
      <c r="CE58">
        <f t="shared" si="108"/>
        <v>0</v>
      </c>
      <c r="CF58" s="202"/>
      <c r="CG58">
        <f t="shared" si="109"/>
        <v>1</v>
      </c>
      <c r="CH58">
        <f t="shared" si="69"/>
        <v>1</v>
      </c>
      <c r="CI58">
        <f t="shared" si="128"/>
        <v>0</v>
      </c>
      <c r="CJ58">
        <f t="shared" si="110"/>
        <v>1</v>
      </c>
      <c r="CK58" s="236"/>
      <c r="CL58" s="194"/>
      <c r="CM58">
        <f t="shared" si="111"/>
        <v>-1</v>
      </c>
      <c r="CN58">
        <f t="shared" si="112"/>
        <v>-1</v>
      </c>
      <c r="CO58">
        <f>VLOOKUP($A58,'FuturesInfo (3)'!$A$2:$V$80,22)</f>
        <v>7</v>
      </c>
      <c r="CP58">
        <f t="shared" si="113"/>
        <v>-1</v>
      </c>
      <c r="CQ58">
        <f t="shared" si="114"/>
        <v>5</v>
      </c>
      <c r="CR58" s="137">
        <f>VLOOKUP($A58,'FuturesInfo (3)'!$A$2:$O$80,15)*CO58</f>
        <v>184835</v>
      </c>
      <c r="CS58" s="137">
        <f>VLOOKUP($A58,'FuturesInfo (3)'!$A$2:$O$80,15)*CQ58</f>
        <v>132025</v>
      </c>
      <c r="CT58" s="188">
        <f t="shared" si="135"/>
        <v>0</v>
      </c>
      <c r="CU58" s="188">
        <f t="shared" si="70"/>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1"/>
        <v>-1</v>
      </c>
      <c r="M59">
        <f t="shared" si="72"/>
        <v>1</v>
      </c>
      <c r="N59">
        <v>-1</v>
      </c>
      <c r="O59">
        <f t="shared" si="73"/>
        <v>1</v>
      </c>
      <c r="P59">
        <f t="shared" si="65"/>
        <v>1</v>
      </c>
      <c r="Q59">
        <f t="shared" si="124"/>
        <v>1</v>
      </c>
      <c r="R59">
        <f t="shared" si="74"/>
        <v>0</v>
      </c>
      <c r="S59">
        <v>-7.1684587813600001E-3</v>
      </c>
      <c r="T59" s="194">
        <v>42571</v>
      </c>
      <c r="U59">
        <f t="shared" si="75"/>
        <v>-1</v>
      </c>
      <c r="V59">
        <f t="shared" si="76"/>
        <v>-1</v>
      </c>
      <c r="W59">
        <f>VLOOKUP($A59,'FuturesInfo (3)'!$A$2:$V$80,22)</f>
        <v>5</v>
      </c>
      <c r="X59">
        <f t="shared" si="77"/>
        <v>-1</v>
      </c>
      <c r="Y59">
        <f t="shared" si="78"/>
        <v>4</v>
      </c>
      <c r="Z59" s="137">
        <f>VLOOKUP($A59,'FuturesInfo (3)'!$A$2:$O$80,15)*W59</f>
        <v>121187.5</v>
      </c>
      <c r="AA59" s="137">
        <f>VLOOKUP($A59,'FuturesInfo (3)'!$A$2:$O$80,15)*Y59</f>
        <v>96950</v>
      </c>
      <c r="AB59" s="188">
        <f t="shared" si="133"/>
        <v>868.72759856606501</v>
      </c>
      <c r="AC59" s="188">
        <f t="shared" si="66"/>
        <v>868.72759856606501</v>
      </c>
      <c r="AD59" s="188">
        <f t="shared" si="80"/>
        <v>-868.72759856606501</v>
      </c>
      <c r="AE59" s="188">
        <f t="shared" si="81"/>
        <v>868.72759856606501</v>
      </c>
      <c r="AF59" s="188">
        <f t="shared" si="82"/>
        <v>868.72759856606501</v>
      </c>
      <c r="AG59" s="188">
        <f t="shared" si="130"/>
        <v>-868.72759856606501</v>
      </c>
      <c r="AH59" s="188">
        <f t="shared" si="84"/>
        <v>868.72759856606501</v>
      </c>
      <c r="AI59" s="188">
        <f t="shared" si="125"/>
        <v>-868.72759856606501</v>
      </c>
      <c r="AJ59" s="188">
        <f t="shared" si="85"/>
        <v>868.72759856606501</v>
      </c>
      <c r="AK59" s="188">
        <f>IF(IF(sym!$Q48=N59,1,0)=1,ABS(Z59*S59),-ABS(Z59*S59))</f>
        <v>-868.72759856606501</v>
      </c>
      <c r="AL59" s="188">
        <f t="shared" si="86"/>
        <v>868.72759856606501</v>
      </c>
      <c r="AM59" s="188">
        <f t="shared" si="87"/>
        <v>868.72759856606501</v>
      </c>
      <c r="AO59">
        <f t="shared" si="88"/>
        <v>-1</v>
      </c>
      <c r="AP59" s="227">
        <v>-1</v>
      </c>
      <c r="AQ59" s="227">
        <v>-1</v>
      </c>
      <c r="AR59" s="227">
        <v>-1</v>
      </c>
      <c r="AS59" s="202">
        <v>-1</v>
      </c>
      <c r="AT59" s="228">
        <v>5</v>
      </c>
      <c r="AU59">
        <f t="shared" si="89"/>
        <v>-1</v>
      </c>
      <c r="AV59">
        <f t="shared" si="90"/>
        <v>-1</v>
      </c>
      <c r="AW59" s="202"/>
      <c r="AX59">
        <f t="shared" si="91"/>
        <v>0</v>
      </c>
      <c r="AY59">
        <f t="shared" si="67"/>
        <v>0</v>
      </c>
      <c r="AZ59">
        <f t="shared" si="126"/>
        <v>0</v>
      </c>
      <c r="BA59">
        <f t="shared" si="92"/>
        <v>0</v>
      </c>
      <c r="BB59" s="236"/>
      <c r="BC59" s="194"/>
      <c r="BD59">
        <f t="shared" si="93"/>
        <v>1</v>
      </c>
      <c r="BE59">
        <f t="shared" si="94"/>
        <v>-1</v>
      </c>
      <c r="BF59">
        <f>VLOOKUP($A59,'FuturesInfo (3)'!$A$2:$V$80,22)</f>
        <v>5</v>
      </c>
      <c r="BG59">
        <f t="shared" si="95"/>
        <v>-1</v>
      </c>
      <c r="BH59">
        <f t="shared" si="96"/>
        <v>4</v>
      </c>
      <c r="BI59" s="137">
        <f>VLOOKUP($A59,'FuturesInfo (3)'!$A$2:$O$80,15)*BF59</f>
        <v>121187.5</v>
      </c>
      <c r="BJ59" s="137">
        <f>VLOOKUP($A59,'FuturesInfo (3)'!$A$2:$O$80,15)*BH59</f>
        <v>96950</v>
      </c>
      <c r="BK59" s="188">
        <f t="shared" si="134"/>
        <v>0</v>
      </c>
      <c r="BL59" s="188">
        <f t="shared" si="68"/>
        <v>0</v>
      </c>
      <c r="BM59" s="188">
        <f t="shared" si="98"/>
        <v>0</v>
      </c>
      <c r="BN59" s="188">
        <f t="shared" si="99"/>
        <v>0</v>
      </c>
      <c r="BO59" s="188">
        <f t="shared" si="100"/>
        <v>0</v>
      </c>
      <c r="BP59" s="188">
        <f t="shared" si="131"/>
        <v>0</v>
      </c>
      <c r="BQ59" s="188">
        <f t="shared" si="102"/>
        <v>0</v>
      </c>
      <c r="BR59" s="188">
        <f t="shared" si="127"/>
        <v>0</v>
      </c>
      <c r="BS59" s="188">
        <f t="shared" si="103"/>
        <v>0</v>
      </c>
      <c r="BT59" s="188">
        <f>IF(IF(sym!$Q48=AW59,1,0)=1,ABS(BI59*BB59),-ABS(BI59*BB59))</f>
        <v>0</v>
      </c>
      <c r="BU59" s="188">
        <f t="shared" si="104"/>
        <v>0</v>
      </c>
      <c r="BV59" s="188">
        <f t="shared" si="105"/>
        <v>0</v>
      </c>
      <c r="BX59">
        <f t="shared" si="106"/>
        <v>0</v>
      </c>
      <c r="BY59" s="227"/>
      <c r="BZ59" s="227"/>
      <c r="CA59" s="227"/>
      <c r="CB59" s="202"/>
      <c r="CC59" s="228"/>
      <c r="CD59">
        <f t="shared" si="107"/>
        <v>-1</v>
      </c>
      <c r="CE59">
        <f t="shared" si="108"/>
        <v>0</v>
      </c>
      <c r="CF59" s="202"/>
      <c r="CG59">
        <f t="shared" si="109"/>
        <v>1</v>
      </c>
      <c r="CH59">
        <f t="shared" si="69"/>
        <v>1</v>
      </c>
      <c r="CI59">
        <f t="shared" si="128"/>
        <v>0</v>
      </c>
      <c r="CJ59">
        <f t="shared" si="110"/>
        <v>1</v>
      </c>
      <c r="CK59" s="236"/>
      <c r="CL59" s="194"/>
      <c r="CM59">
        <f t="shared" si="111"/>
        <v>-1</v>
      </c>
      <c r="CN59">
        <f t="shared" si="112"/>
        <v>-1</v>
      </c>
      <c r="CO59">
        <f>VLOOKUP($A59,'FuturesInfo (3)'!$A$2:$V$80,22)</f>
        <v>5</v>
      </c>
      <c r="CP59">
        <f t="shared" si="113"/>
        <v>-1</v>
      </c>
      <c r="CQ59">
        <f t="shared" si="114"/>
        <v>4</v>
      </c>
      <c r="CR59" s="137">
        <f>VLOOKUP($A59,'FuturesInfo (3)'!$A$2:$O$80,15)*CO59</f>
        <v>121187.5</v>
      </c>
      <c r="CS59" s="137">
        <f>VLOOKUP($A59,'FuturesInfo (3)'!$A$2:$O$80,15)*CQ59</f>
        <v>96950</v>
      </c>
      <c r="CT59" s="188">
        <f t="shared" si="135"/>
        <v>0</v>
      </c>
      <c r="CU59" s="188">
        <f t="shared" si="70"/>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1"/>
        <v>1</v>
      </c>
      <c r="M60">
        <f t="shared" si="72"/>
        <v>1</v>
      </c>
      <c r="N60">
        <v>-1</v>
      </c>
      <c r="O60">
        <f t="shared" si="73"/>
        <v>0</v>
      </c>
      <c r="P60">
        <f t="shared" si="65"/>
        <v>1</v>
      </c>
      <c r="Q60">
        <f t="shared" si="124"/>
        <v>0</v>
      </c>
      <c r="R60">
        <f t="shared" si="74"/>
        <v>0</v>
      </c>
      <c r="S60">
        <v>-4.1626196753199998E-3</v>
      </c>
      <c r="T60" s="194">
        <v>42572</v>
      </c>
      <c r="U60">
        <f t="shared" si="75"/>
        <v>-1</v>
      </c>
      <c r="V60">
        <f t="shared" si="76"/>
        <v>-1</v>
      </c>
      <c r="W60">
        <f>VLOOKUP($A60,'FuturesInfo (3)'!$A$2:$V$80,22)</f>
        <v>3</v>
      </c>
      <c r="X60">
        <f t="shared" si="77"/>
        <v>-1</v>
      </c>
      <c r="Y60">
        <f t="shared" si="78"/>
        <v>2</v>
      </c>
      <c r="Z60" s="137">
        <f>VLOOKUP($A60,'FuturesInfo (3)'!$A$2:$O$80,15)*W60</f>
        <v>215310</v>
      </c>
      <c r="AA60" s="137">
        <f>VLOOKUP($A60,'FuturesInfo (3)'!$A$2:$O$80,15)*Y60</f>
        <v>143540</v>
      </c>
      <c r="AB60" s="188">
        <f t="shared" si="133"/>
        <v>-896.25364229314914</v>
      </c>
      <c r="AC60" s="188">
        <f t="shared" si="66"/>
        <v>896.25364229314914</v>
      </c>
      <c r="AD60" s="188">
        <f t="shared" si="80"/>
        <v>-896.25364229314914</v>
      </c>
      <c r="AE60" s="188">
        <f t="shared" si="81"/>
        <v>896.25364229314914</v>
      </c>
      <c r="AF60" s="188">
        <f t="shared" si="82"/>
        <v>-896.25364229314914</v>
      </c>
      <c r="AG60" s="188">
        <f t="shared" si="130"/>
        <v>-896.25364229314914</v>
      </c>
      <c r="AH60" s="188">
        <f t="shared" si="84"/>
        <v>-896.25364229314914</v>
      </c>
      <c r="AI60" s="188">
        <f t="shared" si="125"/>
        <v>-896.25364229314914</v>
      </c>
      <c r="AJ60" s="188">
        <f t="shared" si="85"/>
        <v>896.25364229314914</v>
      </c>
      <c r="AK60" s="188">
        <f>IF(IF(sym!$Q49=N60,1,0)=1,ABS(Z60*S60),-ABS(Z60*S60))</f>
        <v>-896.25364229314914</v>
      </c>
      <c r="AL60" s="188">
        <f t="shared" si="86"/>
        <v>896.25364229314914</v>
      </c>
      <c r="AM60" s="188">
        <f t="shared" si="87"/>
        <v>896.25364229314914</v>
      </c>
      <c r="AO60">
        <f t="shared" si="88"/>
        <v>-1</v>
      </c>
      <c r="AP60" s="227">
        <v>-1</v>
      </c>
      <c r="AQ60" s="227">
        <v>1</v>
      </c>
      <c r="AR60" s="227">
        <v>-1</v>
      </c>
      <c r="AS60" s="202">
        <v>-1</v>
      </c>
      <c r="AT60" s="228">
        <v>-7</v>
      </c>
      <c r="AU60">
        <f t="shared" si="89"/>
        <v>1</v>
      </c>
      <c r="AV60">
        <f t="shared" si="90"/>
        <v>1</v>
      </c>
      <c r="AW60" s="202"/>
      <c r="AX60">
        <f t="shared" si="91"/>
        <v>0</v>
      </c>
      <c r="AY60">
        <f t="shared" si="67"/>
        <v>0</v>
      </c>
      <c r="AZ60">
        <f t="shared" si="126"/>
        <v>0</v>
      </c>
      <c r="BA60">
        <f t="shared" si="92"/>
        <v>0</v>
      </c>
      <c r="BB60" s="236"/>
      <c r="BC60" s="194"/>
      <c r="BD60">
        <f t="shared" si="93"/>
        <v>1</v>
      </c>
      <c r="BE60">
        <f t="shared" si="94"/>
        <v>1</v>
      </c>
      <c r="BF60">
        <f>VLOOKUP($A60,'FuturesInfo (3)'!$A$2:$V$80,22)</f>
        <v>3</v>
      </c>
      <c r="BG60">
        <f t="shared" si="95"/>
        <v>-1</v>
      </c>
      <c r="BH60">
        <f t="shared" si="96"/>
        <v>2</v>
      </c>
      <c r="BI60" s="137">
        <f>VLOOKUP($A60,'FuturesInfo (3)'!$A$2:$O$80,15)*BF60</f>
        <v>215310</v>
      </c>
      <c r="BJ60" s="137">
        <f>VLOOKUP($A60,'FuturesInfo (3)'!$A$2:$O$80,15)*BH60</f>
        <v>143540</v>
      </c>
      <c r="BK60" s="188">
        <f t="shared" si="134"/>
        <v>0</v>
      </c>
      <c r="BL60" s="188">
        <f t="shared" si="68"/>
        <v>0</v>
      </c>
      <c r="BM60" s="188">
        <f t="shared" si="98"/>
        <v>0</v>
      </c>
      <c r="BN60" s="188">
        <f t="shared" si="99"/>
        <v>0</v>
      </c>
      <c r="BO60" s="188">
        <f t="shared" si="100"/>
        <v>0</v>
      </c>
      <c r="BP60" s="188">
        <f t="shared" si="131"/>
        <v>0</v>
      </c>
      <c r="BQ60" s="188">
        <f t="shared" si="102"/>
        <v>0</v>
      </c>
      <c r="BR60" s="188">
        <f t="shared" si="127"/>
        <v>0</v>
      </c>
      <c r="BS60" s="188">
        <f t="shared" si="103"/>
        <v>0</v>
      </c>
      <c r="BT60" s="188">
        <f>IF(IF(sym!$Q49=AW60,1,0)=1,ABS(BI60*BB60),-ABS(BI60*BB60))</f>
        <v>0</v>
      </c>
      <c r="BU60" s="188">
        <f t="shared" si="104"/>
        <v>0</v>
      </c>
      <c r="BV60" s="188">
        <f t="shared" si="105"/>
        <v>0</v>
      </c>
      <c r="BX60">
        <f t="shared" si="106"/>
        <v>0</v>
      </c>
      <c r="BY60" s="227"/>
      <c r="BZ60" s="227"/>
      <c r="CA60" s="227"/>
      <c r="CB60" s="202"/>
      <c r="CC60" s="228"/>
      <c r="CD60">
        <f t="shared" si="107"/>
        <v>-1</v>
      </c>
      <c r="CE60">
        <f t="shared" si="108"/>
        <v>0</v>
      </c>
      <c r="CF60" s="202"/>
      <c r="CG60">
        <f t="shared" si="109"/>
        <v>1</v>
      </c>
      <c r="CH60">
        <f t="shared" si="69"/>
        <v>1</v>
      </c>
      <c r="CI60">
        <f t="shared" si="128"/>
        <v>0</v>
      </c>
      <c r="CJ60">
        <f t="shared" si="110"/>
        <v>1</v>
      </c>
      <c r="CK60" s="236"/>
      <c r="CL60" s="194"/>
      <c r="CM60">
        <f t="shared" si="111"/>
        <v>-1</v>
      </c>
      <c r="CN60">
        <f t="shared" si="112"/>
        <v>-1</v>
      </c>
      <c r="CO60">
        <f>VLOOKUP($A60,'FuturesInfo (3)'!$A$2:$V$80,22)</f>
        <v>3</v>
      </c>
      <c r="CP60">
        <f t="shared" si="113"/>
        <v>-1</v>
      </c>
      <c r="CQ60">
        <f t="shared" si="114"/>
        <v>2</v>
      </c>
      <c r="CR60" s="137">
        <f>VLOOKUP($A60,'FuturesInfo (3)'!$A$2:$O$80,15)*CO60</f>
        <v>215310</v>
      </c>
      <c r="CS60" s="137">
        <f>VLOOKUP($A60,'FuturesInfo (3)'!$A$2:$O$80,15)*CQ60</f>
        <v>143540</v>
      </c>
      <c r="CT60" s="188">
        <f t="shared" si="135"/>
        <v>0</v>
      </c>
      <c r="CU60" s="188">
        <f t="shared" si="70"/>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1"/>
        <v>1</v>
      </c>
      <c r="M61">
        <f t="shared" si="72"/>
        <v>1</v>
      </c>
      <c r="N61">
        <v>-1</v>
      </c>
      <c r="O61">
        <f t="shared" si="73"/>
        <v>0</v>
      </c>
      <c r="P61">
        <f t="shared" si="65"/>
        <v>1</v>
      </c>
      <c r="Q61">
        <f t="shared" si="124"/>
        <v>0</v>
      </c>
      <c r="R61">
        <f t="shared" si="74"/>
        <v>0</v>
      </c>
      <c r="S61">
        <v>-3.6509040333800001E-2</v>
      </c>
      <c r="T61" s="194">
        <v>42571</v>
      </c>
      <c r="U61">
        <f t="shared" si="75"/>
        <v>-1</v>
      </c>
      <c r="V61">
        <f t="shared" si="76"/>
        <v>-1</v>
      </c>
      <c r="W61">
        <f>VLOOKUP($A61,'FuturesInfo (3)'!$A$2:$V$80,22)</f>
        <v>3</v>
      </c>
      <c r="X61">
        <f t="shared" si="77"/>
        <v>-1</v>
      </c>
      <c r="Y61">
        <f t="shared" si="78"/>
        <v>2</v>
      </c>
      <c r="Z61" s="137">
        <f>VLOOKUP($A61,'FuturesInfo (3)'!$A$2:$O$80,15)*W61</f>
        <v>83130</v>
      </c>
      <c r="AA61" s="137">
        <f>VLOOKUP($A61,'FuturesInfo (3)'!$A$2:$O$80,15)*Y61</f>
        <v>55420</v>
      </c>
      <c r="AB61" s="188">
        <f t="shared" si="133"/>
        <v>-3034.9965229487939</v>
      </c>
      <c r="AC61" s="188">
        <f t="shared" si="66"/>
        <v>3034.9965229487939</v>
      </c>
      <c r="AD61" s="188">
        <f t="shared" si="80"/>
        <v>-3034.9965229487939</v>
      </c>
      <c r="AE61" s="188">
        <f t="shared" si="81"/>
        <v>3034.9965229487939</v>
      </c>
      <c r="AF61" s="188">
        <f t="shared" si="82"/>
        <v>-3034.9965229487939</v>
      </c>
      <c r="AG61" s="188">
        <f t="shared" si="130"/>
        <v>-3034.9965229487939</v>
      </c>
      <c r="AH61" s="188">
        <f t="shared" si="84"/>
        <v>-3034.9965229487939</v>
      </c>
      <c r="AI61" s="188">
        <f t="shared" si="125"/>
        <v>-3034.9965229487939</v>
      </c>
      <c r="AJ61" s="188">
        <f t="shared" si="85"/>
        <v>3034.9965229487939</v>
      </c>
      <c r="AK61" s="188">
        <f>IF(IF(sym!$Q50=N61,1,0)=1,ABS(Z61*S61),-ABS(Z61*S61))</f>
        <v>-3034.9965229487939</v>
      </c>
      <c r="AL61" s="188">
        <f t="shared" si="86"/>
        <v>3034.9965229487939</v>
      </c>
      <c r="AM61" s="188">
        <f t="shared" si="87"/>
        <v>3034.9965229487939</v>
      </c>
      <c r="AO61">
        <f t="shared" si="88"/>
        <v>-1</v>
      </c>
      <c r="AP61" s="227">
        <v>1</v>
      </c>
      <c r="AQ61" s="227">
        <v>-1</v>
      </c>
      <c r="AR61" s="227">
        <v>1</v>
      </c>
      <c r="AS61" s="202">
        <v>-1</v>
      </c>
      <c r="AT61" s="228">
        <v>-8</v>
      </c>
      <c r="AU61">
        <f t="shared" si="89"/>
        <v>1</v>
      </c>
      <c r="AV61">
        <f t="shared" si="90"/>
        <v>1</v>
      </c>
      <c r="AW61" s="202"/>
      <c r="AX61">
        <f t="shared" si="91"/>
        <v>0</v>
      </c>
      <c r="AY61">
        <f t="shared" si="67"/>
        <v>0</v>
      </c>
      <c r="AZ61">
        <f t="shared" si="126"/>
        <v>0</v>
      </c>
      <c r="BA61">
        <f t="shared" si="92"/>
        <v>0</v>
      </c>
      <c r="BB61" s="236"/>
      <c r="BC61" s="194"/>
      <c r="BD61">
        <f t="shared" si="93"/>
        <v>1</v>
      </c>
      <c r="BE61">
        <f t="shared" si="94"/>
        <v>1</v>
      </c>
      <c r="BF61">
        <f>VLOOKUP($A61,'FuturesInfo (3)'!$A$2:$V$80,22)</f>
        <v>3</v>
      </c>
      <c r="BG61">
        <f t="shared" si="95"/>
        <v>1</v>
      </c>
      <c r="BH61">
        <f t="shared" si="96"/>
        <v>4</v>
      </c>
      <c r="BI61" s="137">
        <f>VLOOKUP($A61,'FuturesInfo (3)'!$A$2:$O$80,15)*BF61</f>
        <v>83130</v>
      </c>
      <c r="BJ61" s="137">
        <f>VLOOKUP($A61,'FuturesInfo (3)'!$A$2:$O$80,15)*BH61</f>
        <v>110840</v>
      </c>
      <c r="BK61" s="188">
        <f t="shared" si="134"/>
        <v>0</v>
      </c>
      <c r="BL61" s="188">
        <f t="shared" si="68"/>
        <v>0</v>
      </c>
      <c r="BM61" s="188">
        <f t="shared" si="98"/>
        <v>0</v>
      </c>
      <c r="BN61" s="188">
        <f t="shared" si="99"/>
        <v>0</v>
      </c>
      <c r="BO61" s="188">
        <f t="shared" si="100"/>
        <v>0</v>
      </c>
      <c r="BP61" s="188">
        <f t="shared" si="131"/>
        <v>0</v>
      </c>
      <c r="BQ61" s="188">
        <f t="shared" si="102"/>
        <v>0</v>
      </c>
      <c r="BR61" s="188">
        <f t="shared" si="127"/>
        <v>0</v>
      </c>
      <c r="BS61" s="188">
        <f t="shared" si="103"/>
        <v>0</v>
      </c>
      <c r="BT61" s="188">
        <f>IF(IF(sym!$Q50=AW61,1,0)=1,ABS(BI61*BB61),-ABS(BI61*BB61))</f>
        <v>0</v>
      </c>
      <c r="BU61" s="188">
        <f t="shared" si="104"/>
        <v>0</v>
      </c>
      <c r="BV61" s="188">
        <f t="shared" si="105"/>
        <v>0</v>
      </c>
      <c r="BX61">
        <f t="shared" si="106"/>
        <v>0</v>
      </c>
      <c r="BY61" s="227"/>
      <c r="BZ61" s="227"/>
      <c r="CA61" s="227"/>
      <c r="CB61" s="202"/>
      <c r="CC61" s="228"/>
      <c r="CD61">
        <f t="shared" si="107"/>
        <v>-1</v>
      </c>
      <c r="CE61">
        <f t="shared" si="108"/>
        <v>0</v>
      </c>
      <c r="CF61" s="202"/>
      <c r="CG61">
        <f t="shared" si="109"/>
        <v>1</v>
      </c>
      <c r="CH61">
        <f t="shared" si="69"/>
        <v>1</v>
      </c>
      <c r="CI61">
        <f t="shared" si="128"/>
        <v>0</v>
      </c>
      <c r="CJ61">
        <f t="shared" si="110"/>
        <v>1</v>
      </c>
      <c r="CK61" s="236"/>
      <c r="CL61" s="194"/>
      <c r="CM61">
        <f t="shared" si="111"/>
        <v>-1</v>
      </c>
      <c r="CN61">
        <f t="shared" si="112"/>
        <v>-1</v>
      </c>
      <c r="CO61">
        <f>VLOOKUP($A61,'FuturesInfo (3)'!$A$2:$V$80,22)</f>
        <v>3</v>
      </c>
      <c r="CP61">
        <f t="shared" si="113"/>
        <v>-1</v>
      </c>
      <c r="CQ61">
        <f t="shared" si="114"/>
        <v>2</v>
      </c>
      <c r="CR61" s="137">
        <f>VLOOKUP($A61,'FuturesInfo (3)'!$A$2:$O$80,15)*CO61</f>
        <v>83130</v>
      </c>
      <c r="CS61" s="137">
        <f>VLOOKUP($A61,'FuturesInfo (3)'!$A$2:$O$80,15)*CQ61</f>
        <v>55420</v>
      </c>
      <c r="CT61" s="188">
        <f t="shared" si="135"/>
        <v>0</v>
      </c>
      <c r="CU61" s="188">
        <f t="shared" si="70"/>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1"/>
        <v>1</v>
      </c>
      <c r="M62">
        <f t="shared" si="72"/>
        <v>1</v>
      </c>
      <c r="N62">
        <v>1</v>
      </c>
      <c r="O62">
        <f t="shared" si="73"/>
        <v>1</v>
      </c>
      <c r="P62">
        <f t="shared" si="65"/>
        <v>0</v>
      </c>
      <c r="Q62">
        <f t="shared" si="124"/>
        <v>1</v>
      </c>
      <c r="R62">
        <f t="shared" si="74"/>
        <v>1</v>
      </c>
      <c r="S62">
        <v>7.9656862745099994E-3</v>
      </c>
      <c r="T62" s="194">
        <v>42570</v>
      </c>
      <c r="U62">
        <f t="shared" si="75"/>
        <v>1</v>
      </c>
      <c r="V62">
        <f t="shared" si="76"/>
        <v>1</v>
      </c>
      <c r="W62">
        <f>VLOOKUP($A62,'FuturesInfo (3)'!$A$2:$V$80,22)</f>
        <v>2</v>
      </c>
      <c r="X62">
        <f t="shared" si="77"/>
        <v>1</v>
      </c>
      <c r="Y62">
        <f t="shared" si="78"/>
        <v>3</v>
      </c>
      <c r="Z62" s="137">
        <f>VLOOKUP($A62,'FuturesInfo (3)'!$A$2:$O$80,15)*W62</f>
        <v>160628.84483937116</v>
      </c>
      <c r="AA62" s="137">
        <f>VLOOKUP($A62,'FuturesInfo (3)'!$A$2:$O$80,15)*Y62</f>
        <v>240943.26725905674</v>
      </c>
      <c r="AB62" s="188">
        <f t="shared" si="133"/>
        <v>1279.5189846273752</v>
      </c>
      <c r="AC62" s="188">
        <f t="shared" si="66"/>
        <v>1279.5189846273752</v>
      </c>
      <c r="AD62" s="188">
        <f t="shared" si="80"/>
        <v>-1279.5189846273752</v>
      </c>
      <c r="AE62" s="188">
        <f t="shared" si="81"/>
        <v>-1279.5189846273752</v>
      </c>
      <c r="AF62" s="188">
        <f t="shared" si="82"/>
        <v>1279.5189846273752</v>
      </c>
      <c r="AG62" s="188">
        <f t="shared" si="130"/>
        <v>1279.5189846273752</v>
      </c>
      <c r="AH62" s="188">
        <f t="shared" si="84"/>
        <v>1279.5189846273752</v>
      </c>
      <c r="AI62" s="188">
        <f t="shared" si="125"/>
        <v>-1279.5189846273752</v>
      </c>
      <c r="AJ62" s="188">
        <f t="shared" si="85"/>
        <v>1279.5189846273752</v>
      </c>
      <c r="AK62" s="188">
        <f>IF(IF(sym!$Q51=N62,1,0)=1,ABS(Z62*S62),-ABS(Z62*S62))</f>
        <v>1279.5189846273752</v>
      </c>
      <c r="AL62" s="188">
        <f t="shared" si="86"/>
        <v>1279.5189846273752</v>
      </c>
      <c r="AM62" s="188">
        <f t="shared" si="87"/>
        <v>1279.5189846273752</v>
      </c>
      <c r="AO62">
        <f t="shared" si="88"/>
        <v>1</v>
      </c>
      <c r="AP62" s="227">
        <v>1</v>
      </c>
      <c r="AQ62" s="227">
        <v>1</v>
      </c>
      <c r="AR62" s="227">
        <v>-1</v>
      </c>
      <c r="AS62" s="202">
        <v>-1</v>
      </c>
      <c r="AT62" s="228">
        <v>-9</v>
      </c>
      <c r="AU62">
        <f t="shared" si="89"/>
        <v>1</v>
      </c>
      <c r="AV62">
        <f t="shared" si="90"/>
        <v>1</v>
      </c>
      <c r="AW62" s="202"/>
      <c r="AX62">
        <f t="shared" si="91"/>
        <v>0</v>
      </c>
      <c r="AY62">
        <f t="shared" si="67"/>
        <v>0</v>
      </c>
      <c r="AZ62">
        <f t="shared" si="126"/>
        <v>0</v>
      </c>
      <c r="BA62">
        <f t="shared" si="92"/>
        <v>0</v>
      </c>
      <c r="BB62" s="236"/>
      <c r="BC62" s="194"/>
      <c r="BD62">
        <f t="shared" si="93"/>
        <v>1</v>
      </c>
      <c r="BE62">
        <f t="shared" si="94"/>
        <v>1</v>
      </c>
      <c r="BF62">
        <f>VLOOKUP($A62,'FuturesInfo (3)'!$A$2:$V$80,22)</f>
        <v>2</v>
      </c>
      <c r="BG62">
        <f t="shared" si="95"/>
        <v>-1</v>
      </c>
      <c r="BH62">
        <f t="shared" si="96"/>
        <v>2</v>
      </c>
      <c r="BI62" s="137">
        <f>VLOOKUP($A62,'FuturesInfo (3)'!$A$2:$O$80,15)*BF62</f>
        <v>160628.84483937116</v>
      </c>
      <c r="BJ62" s="137">
        <f>VLOOKUP($A62,'FuturesInfo (3)'!$A$2:$O$80,15)*BH62</f>
        <v>160628.84483937116</v>
      </c>
      <c r="BK62" s="188">
        <f t="shared" si="134"/>
        <v>0</v>
      </c>
      <c r="BL62" s="188">
        <f t="shared" si="68"/>
        <v>0</v>
      </c>
      <c r="BM62" s="188">
        <f t="shared" si="98"/>
        <v>0</v>
      </c>
      <c r="BN62" s="188">
        <f t="shared" si="99"/>
        <v>0</v>
      </c>
      <c r="BO62" s="188">
        <f t="shared" si="100"/>
        <v>0</v>
      </c>
      <c r="BP62" s="188">
        <f t="shared" si="131"/>
        <v>0</v>
      </c>
      <c r="BQ62" s="188">
        <f t="shared" si="102"/>
        <v>0</v>
      </c>
      <c r="BR62" s="188">
        <f t="shared" si="127"/>
        <v>0</v>
      </c>
      <c r="BS62" s="188">
        <f t="shared" si="103"/>
        <v>0</v>
      </c>
      <c r="BT62" s="188">
        <f>IF(IF(sym!$Q51=AW62,1,0)=1,ABS(BI62*BB62),-ABS(BI62*BB62))</f>
        <v>0</v>
      </c>
      <c r="BU62" s="188">
        <f t="shared" si="104"/>
        <v>0</v>
      </c>
      <c r="BV62" s="188">
        <f t="shared" si="105"/>
        <v>0</v>
      </c>
      <c r="BX62">
        <f t="shared" si="106"/>
        <v>0</v>
      </c>
      <c r="BY62" s="227"/>
      <c r="BZ62" s="227"/>
      <c r="CA62" s="227"/>
      <c r="CB62" s="202"/>
      <c r="CC62" s="228"/>
      <c r="CD62">
        <f t="shared" si="107"/>
        <v>-1</v>
      </c>
      <c r="CE62">
        <f t="shared" si="108"/>
        <v>0</v>
      </c>
      <c r="CF62" s="202"/>
      <c r="CG62">
        <f t="shared" si="109"/>
        <v>1</v>
      </c>
      <c r="CH62">
        <f t="shared" si="69"/>
        <v>1</v>
      </c>
      <c r="CI62">
        <f t="shared" si="128"/>
        <v>0</v>
      </c>
      <c r="CJ62">
        <f t="shared" si="110"/>
        <v>1</v>
      </c>
      <c r="CK62" s="236"/>
      <c r="CL62" s="194"/>
      <c r="CM62">
        <f t="shared" si="111"/>
        <v>-1</v>
      </c>
      <c r="CN62">
        <f t="shared" si="112"/>
        <v>-1</v>
      </c>
      <c r="CO62">
        <f>VLOOKUP($A62,'FuturesInfo (3)'!$A$2:$V$80,22)</f>
        <v>2</v>
      </c>
      <c r="CP62">
        <f t="shared" si="113"/>
        <v>-1</v>
      </c>
      <c r="CQ62">
        <f t="shared" si="114"/>
        <v>2</v>
      </c>
      <c r="CR62" s="137">
        <f>VLOOKUP($A62,'FuturesInfo (3)'!$A$2:$O$80,15)*CO62</f>
        <v>160628.84483937116</v>
      </c>
      <c r="CS62" s="137">
        <f>VLOOKUP($A62,'FuturesInfo (3)'!$A$2:$O$80,15)*CQ62</f>
        <v>160628.84483937116</v>
      </c>
      <c r="CT62" s="188">
        <f t="shared" si="135"/>
        <v>0</v>
      </c>
      <c r="CU62" s="188">
        <f t="shared" si="70"/>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1"/>
        <v>1</v>
      </c>
      <c r="M63">
        <f t="shared" si="72"/>
        <v>1</v>
      </c>
      <c r="N63">
        <v>1</v>
      </c>
      <c r="O63">
        <f t="shared" si="73"/>
        <v>1</v>
      </c>
      <c r="P63">
        <f t="shared" si="65"/>
        <v>0</v>
      </c>
      <c r="Q63">
        <f t="shared" si="124"/>
        <v>1</v>
      </c>
      <c r="R63">
        <f t="shared" si="74"/>
        <v>1</v>
      </c>
      <c r="S63">
        <v>3.7552229333099999E-3</v>
      </c>
      <c r="T63" s="194">
        <v>42570</v>
      </c>
      <c r="U63">
        <f t="shared" si="75"/>
        <v>-1</v>
      </c>
      <c r="V63">
        <f t="shared" si="76"/>
        <v>-1</v>
      </c>
      <c r="W63">
        <f>VLOOKUP($A63,'FuturesInfo (3)'!$A$2:$V$80,22)</f>
        <v>3</v>
      </c>
      <c r="X63">
        <f t="shared" si="77"/>
        <v>-1</v>
      </c>
      <c r="Y63">
        <f t="shared" si="78"/>
        <v>2</v>
      </c>
      <c r="Z63" s="137">
        <f>VLOOKUP($A63,'FuturesInfo (3)'!$A$2:$O$80,15)*W63</f>
        <v>284670</v>
      </c>
      <c r="AA63" s="137">
        <f>VLOOKUP($A63,'FuturesInfo (3)'!$A$2:$O$80,15)*Y63</f>
        <v>189780</v>
      </c>
      <c r="AB63" s="188">
        <f t="shared" si="133"/>
        <v>1068.9993124253576</v>
      </c>
      <c r="AC63" s="188">
        <f t="shared" si="66"/>
        <v>-1068.9993124253576</v>
      </c>
      <c r="AD63" s="188">
        <f t="shared" si="80"/>
        <v>1068.9993124253576</v>
      </c>
      <c r="AE63" s="188">
        <f t="shared" si="81"/>
        <v>-1068.9993124253576</v>
      </c>
      <c r="AF63" s="188">
        <f t="shared" si="82"/>
        <v>1068.9993124253576</v>
      </c>
      <c r="AG63" s="188">
        <f t="shared" si="130"/>
        <v>1068.9993124253576</v>
      </c>
      <c r="AH63" s="188">
        <f t="shared" si="84"/>
        <v>1068.9993124253576</v>
      </c>
      <c r="AI63" s="188">
        <f t="shared" si="125"/>
        <v>1068.9993124253576</v>
      </c>
      <c r="AJ63" s="188">
        <f t="shared" si="85"/>
        <v>-1068.9993124253576</v>
      </c>
      <c r="AK63" s="188">
        <f>IF(IF(sym!$Q52=N63,1,0)=1,ABS(Z63*S63),-ABS(Z63*S63))</f>
        <v>1068.9993124253576</v>
      </c>
      <c r="AL63" s="188">
        <f t="shared" si="86"/>
        <v>-1068.9993124253576</v>
      </c>
      <c r="AM63" s="188">
        <f t="shared" si="87"/>
        <v>1068.9993124253576</v>
      </c>
      <c r="AO63">
        <f t="shared" si="88"/>
        <v>1</v>
      </c>
      <c r="AP63" s="227">
        <v>1</v>
      </c>
      <c r="AQ63" s="227">
        <v>-1</v>
      </c>
      <c r="AR63" s="227">
        <v>1</v>
      </c>
      <c r="AS63" s="202">
        <v>-1</v>
      </c>
      <c r="AT63" s="228">
        <v>-9</v>
      </c>
      <c r="AU63">
        <f t="shared" si="89"/>
        <v>-1</v>
      </c>
      <c r="AV63">
        <f t="shared" si="90"/>
        <v>1</v>
      </c>
      <c r="AW63" s="202"/>
      <c r="AX63">
        <f t="shared" si="91"/>
        <v>0</v>
      </c>
      <c r="AY63">
        <f t="shared" si="67"/>
        <v>0</v>
      </c>
      <c r="AZ63">
        <f t="shared" si="126"/>
        <v>0</v>
      </c>
      <c r="BA63">
        <f t="shared" si="92"/>
        <v>0</v>
      </c>
      <c r="BB63" s="236"/>
      <c r="BC63" s="194"/>
      <c r="BD63">
        <f t="shared" si="93"/>
        <v>-1</v>
      </c>
      <c r="BE63">
        <f t="shared" si="94"/>
        <v>-1</v>
      </c>
      <c r="BF63">
        <f>VLOOKUP($A63,'FuturesInfo (3)'!$A$2:$V$80,22)</f>
        <v>3</v>
      </c>
      <c r="BG63">
        <f t="shared" si="95"/>
        <v>-1</v>
      </c>
      <c r="BH63">
        <f t="shared" si="96"/>
        <v>2</v>
      </c>
      <c r="BI63" s="137">
        <f>VLOOKUP($A63,'FuturesInfo (3)'!$A$2:$O$80,15)*BF63</f>
        <v>284670</v>
      </c>
      <c r="BJ63" s="137">
        <f>VLOOKUP($A63,'FuturesInfo (3)'!$A$2:$O$80,15)*BH63</f>
        <v>189780</v>
      </c>
      <c r="BK63" s="188">
        <f t="shared" si="134"/>
        <v>0</v>
      </c>
      <c r="BL63" s="188">
        <f t="shared" si="68"/>
        <v>0</v>
      </c>
      <c r="BM63" s="188">
        <f t="shared" si="98"/>
        <v>0</v>
      </c>
      <c r="BN63" s="188">
        <f t="shared" si="99"/>
        <v>0</v>
      </c>
      <c r="BO63" s="188">
        <f t="shared" si="100"/>
        <v>0</v>
      </c>
      <c r="BP63" s="188">
        <f t="shared" si="131"/>
        <v>0</v>
      </c>
      <c r="BQ63" s="188">
        <f t="shared" si="102"/>
        <v>0</v>
      </c>
      <c r="BR63" s="188">
        <f t="shared" si="127"/>
        <v>0</v>
      </c>
      <c r="BS63" s="188">
        <f t="shared" si="103"/>
        <v>0</v>
      </c>
      <c r="BT63" s="188">
        <f>IF(IF(sym!$Q52=AW63,1,0)=1,ABS(BI63*BB63),-ABS(BI63*BB63))</f>
        <v>0</v>
      </c>
      <c r="BU63" s="188">
        <f t="shared" si="104"/>
        <v>0</v>
      </c>
      <c r="BV63" s="188">
        <f t="shared" si="105"/>
        <v>0</v>
      </c>
      <c r="BX63">
        <f t="shared" si="106"/>
        <v>0</v>
      </c>
      <c r="BY63" s="227"/>
      <c r="BZ63" s="227"/>
      <c r="CA63" s="227"/>
      <c r="CB63" s="202"/>
      <c r="CC63" s="228"/>
      <c r="CD63">
        <f t="shared" si="107"/>
        <v>-1</v>
      </c>
      <c r="CE63">
        <f t="shared" si="108"/>
        <v>0</v>
      </c>
      <c r="CF63" s="202"/>
      <c r="CG63">
        <f t="shared" si="109"/>
        <v>1</v>
      </c>
      <c r="CH63">
        <f t="shared" si="69"/>
        <v>1</v>
      </c>
      <c r="CI63">
        <f t="shared" si="128"/>
        <v>0</v>
      </c>
      <c r="CJ63">
        <f t="shared" si="110"/>
        <v>1</v>
      </c>
      <c r="CK63" s="236"/>
      <c r="CL63" s="194"/>
      <c r="CM63">
        <f t="shared" si="111"/>
        <v>-1</v>
      </c>
      <c r="CN63">
        <f t="shared" si="112"/>
        <v>-1</v>
      </c>
      <c r="CO63">
        <f>VLOOKUP($A63,'FuturesInfo (3)'!$A$2:$V$80,22)</f>
        <v>3</v>
      </c>
      <c r="CP63">
        <f t="shared" si="113"/>
        <v>-1</v>
      </c>
      <c r="CQ63">
        <f t="shared" si="114"/>
        <v>2</v>
      </c>
      <c r="CR63" s="137">
        <f>VLOOKUP($A63,'FuturesInfo (3)'!$A$2:$O$80,15)*CO63</f>
        <v>284670</v>
      </c>
      <c r="CS63" s="137">
        <f>VLOOKUP($A63,'FuturesInfo (3)'!$A$2:$O$80,15)*CQ63</f>
        <v>189780</v>
      </c>
      <c r="CT63" s="188">
        <f t="shared" si="135"/>
        <v>0</v>
      </c>
      <c r="CU63" s="188">
        <f t="shared" si="70"/>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1"/>
        <v>-1</v>
      </c>
      <c r="M64">
        <f t="shared" si="72"/>
        <v>-1</v>
      </c>
      <c r="N64">
        <v>-1</v>
      </c>
      <c r="O64">
        <f t="shared" si="73"/>
        <v>1</v>
      </c>
      <c r="P64">
        <f t="shared" si="65"/>
        <v>0</v>
      </c>
      <c r="Q64">
        <f t="shared" si="124"/>
        <v>1</v>
      </c>
      <c r="R64">
        <f t="shared" si="74"/>
        <v>1</v>
      </c>
      <c r="S64">
        <v>-8.7829360100399999E-3</v>
      </c>
      <c r="T64" s="194">
        <v>42572</v>
      </c>
      <c r="U64">
        <f t="shared" si="75"/>
        <v>-1</v>
      </c>
      <c r="V64">
        <f t="shared" si="76"/>
        <v>-1</v>
      </c>
      <c r="W64">
        <f>VLOOKUP($A64,'FuturesInfo (3)'!$A$2:$V$80,22)</f>
        <v>8</v>
      </c>
      <c r="X64">
        <f t="shared" si="77"/>
        <v>-1</v>
      </c>
      <c r="Y64">
        <f t="shared" si="78"/>
        <v>6</v>
      </c>
      <c r="Z64" s="137">
        <f>VLOOKUP($A64,'FuturesInfo (3)'!$A$2:$O$80,15)*W64</f>
        <v>79000</v>
      </c>
      <c r="AA64" s="137">
        <f>VLOOKUP($A64,'FuturesInfo (3)'!$A$2:$O$80,15)*Y64</f>
        <v>59250</v>
      </c>
      <c r="AB64" s="188">
        <f t="shared" si="133"/>
        <v>693.85194479315999</v>
      </c>
      <c r="AC64" s="188">
        <f t="shared" si="66"/>
        <v>693.85194479315999</v>
      </c>
      <c r="AD64" s="188">
        <f t="shared" si="80"/>
        <v>-693.85194479315999</v>
      </c>
      <c r="AE64" s="188">
        <f t="shared" si="81"/>
        <v>-693.85194479315999</v>
      </c>
      <c r="AF64" s="188">
        <f t="shared" si="82"/>
        <v>693.85194479315999</v>
      </c>
      <c r="AG64" s="188">
        <f t="shared" si="130"/>
        <v>693.85194479315999</v>
      </c>
      <c r="AH64" s="188">
        <f t="shared" si="84"/>
        <v>693.85194479315999</v>
      </c>
      <c r="AI64" s="188">
        <f t="shared" si="125"/>
        <v>693.85194479315999</v>
      </c>
      <c r="AJ64" s="188">
        <f t="shared" si="85"/>
        <v>693.85194479315999</v>
      </c>
      <c r="AK64" s="188">
        <f>IF(IF(sym!$Q53=N64,1,0)=1,ABS(Z64*S64),-ABS(Z64*S64))</f>
        <v>-693.85194479315999</v>
      </c>
      <c r="AL64" s="188">
        <f t="shared" si="86"/>
        <v>693.85194479315999</v>
      </c>
      <c r="AM64" s="188">
        <f t="shared" si="87"/>
        <v>693.85194479315999</v>
      </c>
      <c r="AO64">
        <f t="shared" si="88"/>
        <v>-1</v>
      </c>
      <c r="AP64" s="227">
        <v>1</v>
      </c>
      <c r="AQ64" s="227">
        <v>1</v>
      </c>
      <c r="AR64" s="227">
        <v>-1</v>
      </c>
      <c r="AS64" s="202">
        <v>-1</v>
      </c>
      <c r="AT64" s="228">
        <v>-7</v>
      </c>
      <c r="AU64">
        <f t="shared" si="89"/>
        <v>1</v>
      </c>
      <c r="AV64">
        <f t="shared" si="90"/>
        <v>1</v>
      </c>
      <c r="AW64" s="202"/>
      <c r="AX64">
        <f t="shared" si="91"/>
        <v>0</v>
      </c>
      <c r="AY64">
        <f t="shared" si="67"/>
        <v>0</v>
      </c>
      <c r="AZ64">
        <f t="shared" si="126"/>
        <v>0</v>
      </c>
      <c r="BA64">
        <f t="shared" si="92"/>
        <v>0</v>
      </c>
      <c r="BB64" s="236"/>
      <c r="BC64" s="194"/>
      <c r="BD64">
        <f t="shared" si="93"/>
        <v>1</v>
      </c>
      <c r="BE64">
        <f t="shared" si="94"/>
        <v>1</v>
      </c>
      <c r="BF64">
        <f>VLOOKUP($A64,'FuturesInfo (3)'!$A$2:$V$80,22)</f>
        <v>8</v>
      </c>
      <c r="BG64">
        <f t="shared" si="95"/>
        <v>1</v>
      </c>
      <c r="BH64">
        <f t="shared" si="96"/>
        <v>10</v>
      </c>
      <c r="BI64" s="137">
        <f>VLOOKUP($A64,'FuturesInfo (3)'!$A$2:$O$80,15)*BF64</f>
        <v>79000</v>
      </c>
      <c r="BJ64" s="137">
        <f>VLOOKUP($A64,'FuturesInfo (3)'!$A$2:$O$80,15)*BH64</f>
        <v>98750</v>
      </c>
      <c r="BK64" s="188">
        <f t="shared" si="134"/>
        <v>0</v>
      </c>
      <c r="BL64" s="188">
        <f t="shared" si="68"/>
        <v>0</v>
      </c>
      <c r="BM64" s="188">
        <f t="shared" si="98"/>
        <v>0</v>
      </c>
      <c r="BN64" s="188">
        <f t="shared" si="99"/>
        <v>0</v>
      </c>
      <c r="BO64" s="188">
        <f t="shared" si="100"/>
        <v>0</v>
      </c>
      <c r="BP64" s="188">
        <f t="shared" si="131"/>
        <v>0</v>
      </c>
      <c r="BQ64" s="188">
        <f t="shared" si="102"/>
        <v>0</v>
      </c>
      <c r="BR64" s="188">
        <f t="shared" si="127"/>
        <v>0</v>
      </c>
      <c r="BS64" s="188">
        <f t="shared" si="103"/>
        <v>0</v>
      </c>
      <c r="BT64" s="188">
        <f>IF(IF(sym!$Q53=AW64,1,0)=1,ABS(BI64*BB64),-ABS(BI64*BB64))</f>
        <v>0</v>
      </c>
      <c r="BU64" s="188">
        <f t="shared" si="104"/>
        <v>0</v>
      </c>
      <c r="BV64" s="188">
        <f t="shared" si="105"/>
        <v>0</v>
      </c>
      <c r="BX64">
        <f t="shared" si="106"/>
        <v>0</v>
      </c>
      <c r="BY64" s="227"/>
      <c r="BZ64" s="227"/>
      <c r="CA64" s="227"/>
      <c r="CB64" s="202"/>
      <c r="CC64" s="228"/>
      <c r="CD64">
        <f t="shared" si="107"/>
        <v>-1</v>
      </c>
      <c r="CE64">
        <f t="shared" si="108"/>
        <v>0</v>
      </c>
      <c r="CF64" s="202"/>
      <c r="CG64">
        <f t="shared" si="109"/>
        <v>1</v>
      </c>
      <c r="CH64">
        <f t="shared" si="69"/>
        <v>1</v>
      </c>
      <c r="CI64">
        <f t="shared" si="128"/>
        <v>0</v>
      </c>
      <c r="CJ64">
        <f t="shared" si="110"/>
        <v>1</v>
      </c>
      <c r="CK64" s="236"/>
      <c r="CL64" s="194"/>
      <c r="CM64">
        <f t="shared" si="111"/>
        <v>-1</v>
      </c>
      <c r="CN64">
        <f t="shared" si="112"/>
        <v>-1</v>
      </c>
      <c r="CO64">
        <f>VLOOKUP($A64,'FuturesInfo (3)'!$A$2:$V$80,22)</f>
        <v>8</v>
      </c>
      <c r="CP64">
        <f t="shared" si="113"/>
        <v>-1</v>
      </c>
      <c r="CQ64">
        <f t="shared" si="114"/>
        <v>6</v>
      </c>
      <c r="CR64" s="137">
        <f>VLOOKUP($A64,'FuturesInfo (3)'!$A$2:$O$80,15)*CO64</f>
        <v>79000</v>
      </c>
      <c r="CS64" s="137">
        <f>VLOOKUP($A64,'FuturesInfo (3)'!$A$2:$O$80,15)*CQ64</f>
        <v>59250</v>
      </c>
      <c r="CT64" s="188">
        <f t="shared" si="135"/>
        <v>0</v>
      </c>
      <c r="CU64" s="188">
        <f t="shared" si="70"/>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1"/>
        <v>1</v>
      </c>
      <c r="M65">
        <f t="shared" si="72"/>
        <v>1</v>
      </c>
      <c r="N65">
        <v>1</v>
      </c>
      <c r="O65">
        <f t="shared" si="73"/>
        <v>1</v>
      </c>
      <c r="P65">
        <f t="shared" si="65"/>
        <v>0</v>
      </c>
      <c r="Q65">
        <f t="shared" si="124"/>
        <v>1</v>
      </c>
      <c r="R65">
        <f t="shared" si="74"/>
        <v>1</v>
      </c>
      <c r="S65">
        <v>3.5499570569699997E-2</v>
      </c>
      <c r="T65" s="194">
        <v>42563</v>
      </c>
      <c r="U65">
        <f t="shared" si="75"/>
        <v>1</v>
      </c>
      <c r="V65">
        <f t="shared" si="76"/>
        <v>1</v>
      </c>
      <c r="W65">
        <f>VLOOKUP($A65,'FuturesInfo (3)'!$A$2:$V$80,22)</f>
        <v>3</v>
      </c>
      <c r="X65">
        <f t="shared" si="77"/>
        <v>1</v>
      </c>
      <c r="Y65">
        <f t="shared" si="78"/>
        <v>4</v>
      </c>
      <c r="Z65" s="137">
        <f>VLOOKUP($A65,'FuturesInfo (3)'!$A$2:$O$80,15)*W65</f>
        <v>81382.5</v>
      </c>
      <c r="AA65" s="137">
        <f>VLOOKUP($A65,'FuturesInfo (3)'!$A$2:$O$80,15)*Y65</f>
        <v>108510</v>
      </c>
      <c r="AB65" s="188">
        <f t="shared" si="133"/>
        <v>2889.0438018886098</v>
      </c>
      <c r="AC65" s="188">
        <f t="shared" si="66"/>
        <v>2889.0438018886098</v>
      </c>
      <c r="AD65" s="188">
        <f t="shared" si="80"/>
        <v>-2889.0438018886098</v>
      </c>
      <c r="AE65" s="188">
        <f t="shared" si="81"/>
        <v>-2889.0438018886098</v>
      </c>
      <c r="AF65" s="188">
        <f t="shared" si="82"/>
        <v>2889.0438018886098</v>
      </c>
      <c r="AG65" s="188">
        <f t="shared" si="130"/>
        <v>2889.0438018886098</v>
      </c>
      <c r="AH65" s="188">
        <f t="shared" si="84"/>
        <v>2889.0438018886098</v>
      </c>
      <c r="AI65" s="188">
        <f t="shared" si="125"/>
        <v>2889.0438018886098</v>
      </c>
      <c r="AJ65" s="188">
        <f t="shared" si="85"/>
        <v>2889.0438018886098</v>
      </c>
      <c r="AK65" s="188">
        <f>IF(IF(sym!$Q54=N65,1,0)=1,ABS(Z65*S65),-ABS(Z65*S65))</f>
        <v>2889.0438018886098</v>
      </c>
      <c r="AL65" s="188">
        <f t="shared" si="86"/>
        <v>2889.0438018886098</v>
      </c>
      <c r="AM65" s="188">
        <f t="shared" si="87"/>
        <v>2889.0438018886098</v>
      </c>
      <c r="AO65">
        <f t="shared" si="88"/>
        <v>1</v>
      </c>
      <c r="AP65" s="229">
        <v>-1</v>
      </c>
      <c r="AQ65" s="229">
        <v>-1</v>
      </c>
      <c r="AR65" s="229">
        <v>1</v>
      </c>
      <c r="AS65" s="202">
        <v>-1</v>
      </c>
      <c r="AT65" s="228">
        <v>-4</v>
      </c>
      <c r="AU65">
        <f t="shared" si="89"/>
        <v>-1</v>
      </c>
      <c r="AV65">
        <f t="shared" si="90"/>
        <v>1</v>
      </c>
      <c r="AW65" s="233"/>
      <c r="AX65">
        <f t="shared" si="91"/>
        <v>0</v>
      </c>
      <c r="AY65">
        <f t="shared" si="67"/>
        <v>0</v>
      </c>
      <c r="AZ65">
        <f t="shared" si="126"/>
        <v>0</v>
      </c>
      <c r="BA65">
        <f t="shared" si="92"/>
        <v>0</v>
      </c>
      <c r="BB65" s="234"/>
      <c r="BC65" s="194"/>
      <c r="BD65">
        <f t="shared" si="93"/>
        <v>-1</v>
      </c>
      <c r="BE65">
        <f t="shared" si="94"/>
        <v>-1</v>
      </c>
      <c r="BF65">
        <f>VLOOKUP($A65,'FuturesInfo (3)'!$A$2:$V$80,22)</f>
        <v>3</v>
      </c>
      <c r="BG65">
        <f t="shared" si="95"/>
        <v>-1</v>
      </c>
      <c r="BH65">
        <f t="shared" si="96"/>
        <v>2</v>
      </c>
      <c r="BI65" s="137">
        <f>VLOOKUP($A65,'FuturesInfo (3)'!$A$2:$O$80,15)*BF65</f>
        <v>81382.5</v>
      </c>
      <c r="BJ65" s="137">
        <f>VLOOKUP($A65,'FuturesInfo (3)'!$A$2:$O$80,15)*BH65</f>
        <v>54255</v>
      </c>
      <c r="BK65" s="188">
        <f t="shared" si="134"/>
        <v>0</v>
      </c>
      <c r="BL65" s="188">
        <f t="shared" si="68"/>
        <v>0</v>
      </c>
      <c r="BM65" s="188">
        <f t="shared" si="98"/>
        <v>0</v>
      </c>
      <c r="BN65" s="188">
        <f t="shared" si="99"/>
        <v>0</v>
      </c>
      <c r="BO65" s="188">
        <f t="shared" si="100"/>
        <v>0</v>
      </c>
      <c r="BP65" s="188">
        <f t="shared" si="131"/>
        <v>0</v>
      </c>
      <c r="BQ65" s="188">
        <f t="shared" si="102"/>
        <v>0</v>
      </c>
      <c r="BR65" s="188">
        <f t="shared" si="127"/>
        <v>0</v>
      </c>
      <c r="BS65" s="188">
        <f t="shared" si="103"/>
        <v>0</v>
      </c>
      <c r="BT65" s="188">
        <f>IF(IF(sym!$Q54=AW65,1,0)=1,ABS(BI65*BB65),-ABS(BI65*BB65))</f>
        <v>0</v>
      </c>
      <c r="BU65" s="188">
        <f t="shared" si="104"/>
        <v>0</v>
      </c>
      <c r="BV65" s="188">
        <f t="shared" si="105"/>
        <v>0</v>
      </c>
      <c r="BX65">
        <f t="shared" si="106"/>
        <v>0</v>
      </c>
      <c r="BY65" s="229"/>
      <c r="BZ65" s="229"/>
      <c r="CA65" s="229"/>
      <c r="CB65" s="202"/>
      <c r="CC65" s="228"/>
      <c r="CD65">
        <f t="shared" si="107"/>
        <v>-1</v>
      </c>
      <c r="CE65">
        <f t="shared" si="108"/>
        <v>0</v>
      </c>
      <c r="CF65" s="233"/>
      <c r="CG65">
        <f t="shared" si="109"/>
        <v>1</v>
      </c>
      <c r="CH65">
        <f t="shared" si="69"/>
        <v>1</v>
      </c>
      <c r="CI65">
        <f t="shared" si="128"/>
        <v>0</v>
      </c>
      <c r="CJ65">
        <f t="shared" si="110"/>
        <v>1</v>
      </c>
      <c r="CK65" s="234"/>
      <c r="CL65" s="194"/>
      <c r="CM65">
        <f t="shared" si="111"/>
        <v>-1</v>
      </c>
      <c r="CN65">
        <f t="shared" si="112"/>
        <v>-1</v>
      </c>
      <c r="CO65">
        <f>VLOOKUP($A65,'FuturesInfo (3)'!$A$2:$V$80,22)</f>
        <v>3</v>
      </c>
      <c r="CP65">
        <f t="shared" si="113"/>
        <v>-1</v>
      </c>
      <c r="CQ65">
        <f t="shared" si="114"/>
        <v>2</v>
      </c>
      <c r="CR65" s="137">
        <f>VLOOKUP($A65,'FuturesInfo (3)'!$A$2:$O$80,15)*CO65</f>
        <v>81382.5</v>
      </c>
      <c r="CS65" s="137">
        <f>VLOOKUP($A65,'FuturesInfo (3)'!$A$2:$O$80,15)*CQ65</f>
        <v>54255</v>
      </c>
      <c r="CT65" s="188">
        <f t="shared" si="135"/>
        <v>0</v>
      </c>
      <c r="CU65" s="188">
        <f t="shared" si="70"/>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1"/>
        <v>-1</v>
      </c>
      <c r="M66">
        <f t="shared" si="72"/>
        <v>-1</v>
      </c>
      <c r="N66">
        <v>1</v>
      </c>
      <c r="O66">
        <f t="shared" si="73"/>
        <v>0</v>
      </c>
      <c r="P66">
        <f t="shared" si="65"/>
        <v>0</v>
      </c>
      <c r="Q66">
        <f t="shared" si="124"/>
        <v>0</v>
      </c>
      <c r="R66">
        <f t="shared" si="74"/>
        <v>0</v>
      </c>
      <c r="S66">
        <v>9.1581542796799996E-3</v>
      </c>
      <c r="T66" s="194">
        <v>42548</v>
      </c>
      <c r="U66">
        <f t="shared" si="75"/>
        <v>-1</v>
      </c>
      <c r="V66">
        <f t="shared" si="76"/>
        <v>-1</v>
      </c>
      <c r="W66">
        <f>VLOOKUP($A66,'FuturesInfo (3)'!$A$2:$V$80,22)</f>
        <v>2</v>
      </c>
      <c r="X66">
        <f t="shared" si="77"/>
        <v>-1</v>
      </c>
      <c r="Y66">
        <f t="shared" si="78"/>
        <v>2</v>
      </c>
      <c r="Z66" s="137">
        <f>VLOOKUP($A66,'FuturesInfo (3)'!$A$2:$O$80,15)*W66</f>
        <v>143250</v>
      </c>
      <c r="AA66" s="137">
        <f>VLOOKUP($A66,'FuturesInfo (3)'!$A$2:$O$80,15)*Y66</f>
        <v>143250</v>
      </c>
      <c r="AB66" s="188">
        <f t="shared" si="133"/>
        <v>1311.9056005641598</v>
      </c>
      <c r="AC66" s="188">
        <f t="shared" si="66"/>
        <v>-1311.9056005641598</v>
      </c>
      <c r="AD66" s="188">
        <f t="shared" si="80"/>
        <v>1311.9056005641598</v>
      </c>
      <c r="AE66" s="188">
        <f t="shared" si="81"/>
        <v>-1311.9056005641598</v>
      </c>
      <c r="AF66" s="188">
        <f t="shared" si="82"/>
        <v>-1311.9056005641598</v>
      </c>
      <c r="AG66" s="188">
        <f t="shared" si="130"/>
        <v>-1311.9056005641598</v>
      </c>
      <c r="AH66" s="188">
        <f t="shared" si="84"/>
        <v>-1311.9056005641598</v>
      </c>
      <c r="AI66" s="188">
        <f t="shared" si="125"/>
        <v>1311.9056005641598</v>
      </c>
      <c r="AJ66" s="188">
        <f t="shared" si="85"/>
        <v>-1311.9056005641598</v>
      </c>
      <c r="AK66" s="188">
        <f>IF(IF(sym!$Q55=N66,1,0)=1,ABS(Z66*S66),-ABS(Z66*S66))</f>
        <v>1311.9056005641598</v>
      </c>
      <c r="AL66" s="188">
        <f t="shared" si="86"/>
        <v>-1311.9056005641598</v>
      </c>
      <c r="AM66" s="188">
        <f t="shared" si="87"/>
        <v>1311.9056005641598</v>
      </c>
      <c r="AO66">
        <f t="shared" si="88"/>
        <v>1</v>
      </c>
      <c r="AP66" s="227">
        <v>1</v>
      </c>
      <c r="AQ66" s="227">
        <v>-1</v>
      </c>
      <c r="AR66" s="227">
        <v>1</v>
      </c>
      <c r="AS66" s="202">
        <v>-1</v>
      </c>
      <c r="AT66" s="228">
        <v>24</v>
      </c>
      <c r="AU66">
        <f t="shared" si="89"/>
        <v>-1</v>
      </c>
      <c r="AV66">
        <f t="shared" si="90"/>
        <v>-1</v>
      </c>
      <c r="AW66" s="202"/>
      <c r="AX66">
        <f t="shared" si="91"/>
        <v>0</v>
      </c>
      <c r="AY66">
        <f t="shared" si="67"/>
        <v>0</v>
      </c>
      <c r="AZ66">
        <f t="shared" si="126"/>
        <v>0</v>
      </c>
      <c r="BA66">
        <f t="shared" si="92"/>
        <v>0</v>
      </c>
      <c r="BB66" s="236"/>
      <c r="BC66" s="194"/>
      <c r="BD66">
        <f t="shared" si="93"/>
        <v>-1</v>
      </c>
      <c r="BE66">
        <f t="shared" si="94"/>
        <v>-1</v>
      </c>
      <c r="BF66">
        <f>VLOOKUP($A66,'FuturesInfo (3)'!$A$2:$V$80,22)</f>
        <v>2</v>
      </c>
      <c r="BG66">
        <f t="shared" si="95"/>
        <v>-1</v>
      </c>
      <c r="BH66">
        <f t="shared" si="96"/>
        <v>2</v>
      </c>
      <c r="BI66" s="137">
        <f>VLOOKUP($A66,'FuturesInfo (3)'!$A$2:$O$80,15)*BF66</f>
        <v>143250</v>
      </c>
      <c r="BJ66" s="137">
        <f>VLOOKUP($A66,'FuturesInfo (3)'!$A$2:$O$80,15)*BH66</f>
        <v>143250</v>
      </c>
      <c r="BK66" s="188">
        <f t="shared" si="134"/>
        <v>0</v>
      </c>
      <c r="BL66" s="188">
        <f t="shared" si="68"/>
        <v>0</v>
      </c>
      <c r="BM66" s="188">
        <f t="shared" si="98"/>
        <v>0</v>
      </c>
      <c r="BN66" s="188">
        <f t="shared" si="99"/>
        <v>0</v>
      </c>
      <c r="BO66" s="188">
        <f t="shared" si="100"/>
        <v>0</v>
      </c>
      <c r="BP66" s="188">
        <f t="shared" si="131"/>
        <v>0</v>
      </c>
      <c r="BQ66" s="188">
        <f t="shared" si="102"/>
        <v>0</v>
      </c>
      <c r="BR66" s="188">
        <f t="shared" si="127"/>
        <v>0</v>
      </c>
      <c r="BS66" s="188">
        <f t="shared" si="103"/>
        <v>0</v>
      </c>
      <c r="BT66" s="188">
        <f>IF(IF(sym!$Q55=AW66,1,0)=1,ABS(BI66*BB66),-ABS(BI66*BB66))</f>
        <v>0</v>
      </c>
      <c r="BU66" s="188">
        <f t="shared" si="104"/>
        <v>0</v>
      </c>
      <c r="BV66" s="188">
        <f t="shared" si="105"/>
        <v>0</v>
      </c>
      <c r="BX66">
        <f t="shared" si="106"/>
        <v>0</v>
      </c>
      <c r="BY66" s="227"/>
      <c r="BZ66" s="227"/>
      <c r="CA66" s="227"/>
      <c r="CB66" s="202"/>
      <c r="CC66" s="228"/>
      <c r="CD66">
        <f t="shared" si="107"/>
        <v>-1</v>
      </c>
      <c r="CE66">
        <f t="shared" si="108"/>
        <v>0</v>
      </c>
      <c r="CF66" s="202"/>
      <c r="CG66">
        <f t="shared" si="109"/>
        <v>1</v>
      </c>
      <c r="CH66">
        <f t="shared" si="69"/>
        <v>1</v>
      </c>
      <c r="CI66">
        <f t="shared" si="128"/>
        <v>0</v>
      </c>
      <c r="CJ66">
        <f t="shared" si="110"/>
        <v>1</v>
      </c>
      <c r="CK66" s="236"/>
      <c r="CL66" s="194"/>
      <c r="CM66">
        <f t="shared" si="111"/>
        <v>-1</v>
      </c>
      <c r="CN66">
        <f t="shared" si="112"/>
        <v>-1</v>
      </c>
      <c r="CO66">
        <f>VLOOKUP($A66,'FuturesInfo (3)'!$A$2:$V$80,22)</f>
        <v>2</v>
      </c>
      <c r="CP66">
        <f t="shared" si="113"/>
        <v>-1</v>
      </c>
      <c r="CQ66">
        <f t="shared" si="114"/>
        <v>2</v>
      </c>
      <c r="CR66" s="137">
        <f>VLOOKUP($A66,'FuturesInfo (3)'!$A$2:$O$80,15)*CO66</f>
        <v>143250</v>
      </c>
      <c r="CS66" s="137">
        <f>VLOOKUP($A66,'FuturesInfo (3)'!$A$2:$O$80,15)*CQ66</f>
        <v>143250</v>
      </c>
      <c r="CT66" s="188">
        <f t="shared" si="135"/>
        <v>0</v>
      </c>
      <c r="CU66" s="188">
        <f t="shared" si="70"/>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1"/>
        <v>-1</v>
      </c>
      <c r="M67">
        <f t="shared" si="72"/>
        <v>-1</v>
      </c>
      <c r="N67">
        <v>1</v>
      </c>
      <c r="O67">
        <f t="shared" si="73"/>
        <v>1</v>
      </c>
      <c r="P67">
        <f t="shared" si="65"/>
        <v>0</v>
      </c>
      <c r="Q67">
        <f t="shared" si="124"/>
        <v>0</v>
      </c>
      <c r="R67">
        <f t="shared" si="74"/>
        <v>0</v>
      </c>
      <c r="S67">
        <v>1.10377194507E-2</v>
      </c>
      <c r="T67" s="194">
        <v>42548</v>
      </c>
      <c r="U67">
        <f t="shared" si="75"/>
        <v>-1</v>
      </c>
      <c r="V67">
        <f t="shared" si="76"/>
        <v>-1</v>
      </c>
      <c r="W67">
        <f>VLOOKUP($A67,'FuturesInfo (3)'!$A$2:$V$80,22)</f>
        <v>2</v>
      </c>
      <c r="X67">
        <f t="shared" si="77"/>
        <v>-1</v>
      </c>
      <c r="Y67">
        <f t="shared" si="78"/>
        <v>2</v>
      </c>
      <c r="Z67" s="137">
        <f>VLOOKUP($A67,'FuturesInfo (3)'!$A$2:$O$80,15)*W67</f>
        <v>116330</v>
      </c>
      <c r="AA67" s="137">
        <f>VLOOKUP($A67,'FuturesInfo (3)'!$A$2:$O$80,15)*Y67</f>
        <v>116330</v>
      </c>
      <c r="AB67" s="188">
        <f t="shared" si="133"/>
        <v>1284.0179036999309</v>
      </c>
      <c r="AC67" s="188">
        <f t="shared" si="66"/>
        <v>-1284.0179036999309</v>
      </c>
      <c r="AD67" s="188">
        <f t="shared" si="80"/>
        <v>1284.0179036999309</v>
      </c>
      <c r="AE67" s="188">
        <f t="shared" si="81"/>
        <v>-1284.0179036999309</v>
      </c>
      <c r="AF67" s="188">
        <f t="shared" si="82"/>
        <v>-1284.0179036999309</v>
      </c>
      <c r="AG67" s="188">
        <f t="shared" si="130"/>
        <v>-1284.0179036999309</v>
      </c>
      <c r="AH67" s="188">
        <f t="shared" si="84"/>
        <v>1284.0179036999309</v>
      </c>
      <c r="AI67" s="188">
        <f t="shared" si="125"/>
        <v>1284.0179036999309</v>
      </c>
      <c r="AJ67" s="188">
        <f t="shared" si="85"/>
        <v>-1284.0179036999309</v>
      </c>
      <c r="AK67" s="188">
        <f>IF(IF(sym!$Q56=N67,1,0)=1,ABS(Z67*S67),-ABS(Z67*S67))</f>
        <v>-1284.0179036999309</v>
      </c>
      <c r="AL67" s="188">
        <f t="shared" si="86"/>
        <v>-1284.0179036999309</v>
      </c>
      <c r="AM67" s="188">
        <f t="shared" si="87"/>
        <v>1284.0179036999309</v>
      </c>
      <c r="AO67">
        <f t="shared" si="88"/>
        <v>1</v>
      </c>
      <c r="AP67" s="227">
        <v>1</v>
      </c>
      <c r="AQ67" s="227">
        <v>-1</v>
      </c>
      <c r="AR67" s="227">
        <v>1</v>
      </c>
      <c r="AS67" s="202">
        <v>-1</v>
      </c>
      <c r="AT67" s="228">
        <v>24</v>
      </c>
      <c r="AU67">
        <f t="shared" si="89"/>
        <v>-1</v>
      </c>
      <c r="AV67">
        <f t="shared" si="90"/>
        <v>-1</v>
      </c>
      <c r="AW67" s="202"/>
      <c r="AX67">
        <f t="shared" si="91"/>
        <v>0</v>
      </c>
      <c r="AY67">
        <f t="shared" si="67"/>
        <v>0</v>
      </c>
      <c r="AZ67">
        <f t="shared" si="126"/>
        <v>0</v>
      </c>
      <c r="BA67">
        <f t="shared" si="92"/>
        <v>0</v>
      </c>
      <c r="BB67" s="236"/>
      <c r="BC67" s="194"/>
      <c r="BD67">
        <f t="shared" si="93"/>
        <v>-1</v>
      </c>
      <c r="BE67">
        <f t="shared" si="94"/>
        <v>-1</v>
      </c>
      <c r="BF67">
        <f>VLOOKUP($A67,'FuturesInfo (3)'!$A$2:$V$80,22)</f>
        <v>2</v>
      </c>
      <c r="BG67">
        <f t="shared" si="95"/>
        <v>-1</v>
      </c>
      <c r="BH67">
        <f t="shared" si="96"/>
        <v>2</v>
      </c>
      <c r="BI67" s="137">
        <f>VLOOKUP($A67,'FuturesInfo (3)'!$A$2:$O$80,15)*BF67</f>
        <v>116330</v>
      </c>
      <c r="BJ67" s="137">
        <f>VLOOKUP($A67,'FuturesInfo (3)'!$A$2:$O$80,15)*BH67</f>
        <v>116330</v>
      </c>
      <c r="BK67" s="188">
        <f t="shared" si="134"/>
        <v>0</v>
      </c>
      <c r="BL67" s="188">
        <f t="shared" si="68"/>
        <v>0</v>
      </c>
      <c r="BM67" s="188">
        <f t="shared" si="98"/>
        <v>0</v>
      </c>
      <c r="BN67" s="188">
        <f t="shared" si="99"/>
        <v>0</v>
      </c>
      <c r="BO67" s="188">
        <f t="shared" si="100"/>
        <v>0</v>
      </c>
      <c r="BP67" s="188">
        <f t="shared" si="131"/>
        <v>0</v>
      </c>
      <c r="BQ67" s="188">
        <f t="shared" si="102"/>
        <v>0</v>
      </c>
      <c r="BR67" s="188">
        <f t="shared" si="127"/>
        <v>0</v>
      </c>
      <c r="BS67" s="188">
        <f t="shared" si="103"/>
        <v>0</v>
      </c>
      <c r="BT67" s="188">
        <f>IF(IF(sym!$Q56=AW67,1,0)=1,ABS(BI67*BB67),-ABS(BI67*BB67))</f>
        <v>0</v>
      </c>
      <c r="BU67" s="188">
        <f t="shared" si="104"/>
        <v>0</v>
      </c>
      <c r="BV67" s="188">
        <f t="shared" si="105"/>
        <v>0</v>
      </c>
      <c r="BX67">
        <f t="shared" si="106"/>
        <v>0</v>
      </c>
      <c r="BY67" s="227"/>
      <c r="BZ67" s="227"/>
      <c r="CA67" s="227"/>
      <c r="CB67" s="202"/>
      <c r="CC67" s="228"/>
      <c r="CD67">
        <f t="shared" si="107"/>
        <v>-1</v>
      </c>
      <c r="CE67">
        <f t="shared" si="108"/>
        <v>0</v>
      </c>
      <c r="CF67" s="202"/>
      <c r="CG67">
        <f t="shared" si="109"/>
        <v>1</v>
      </c>
      <c r="CH67">
        <f t="shared" si="69"/>
        <v>1</v>
      </c>
      <c r="CI67">
        <f t="shared" si="128"/>
        <v>0</v>
      </c>
      <c r="CJ67">
        <f t="shared" si="110"/>
        <v>1</v>
      </c>
      <c r="CK67" s="236"/>
      <c r="CL67" s="194"/>
      <c r="CM67">
        <f t="shared" si="111"/>
        <v>-1</v>
      </c>
      <c r="CN67">
        <f t="shared" si="112"/>
        <v>-1</v>
      </c>
      <c r="CO67">
        <f>VLOOKUP($A67,'FuturesInfo (3)'!$A$2:$V$80,22)</f>
        <v>2</v>
      </c>
      <c r="CP67">
        <f t="shared" si="113"/>
        <v>-1</v>
      </c>
      <c r="CQ67">
        <f t="shared" si="114"/>
        <v>2</v>
      </c>
      <c r="CR67" s="137">
        <f>VLOOKUP($A67,'FuturesInfo (3)'!$A$2:$O$80,15)*CO67</f>
        <v>116330</v>
      </c>
      <c r="CS67" s="137">
        <f>VLOOKUP($A67,'FuturesInfo (3)'!$A$2:$O$80,15)*CQ67</f>
        <v>116330</v>
      </c>
      <c r="CT67" s="188">
        <f t="shared" si="135"/>
        <v>0</v>
      </c>
      <c r="CU67" s="188">
        <f t="shared" si="70"/>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1"/>
        <v>-1</v>
      </c>
      <c r="M68">
        <f t="shared" si="72"/>
        <v>1</v>
      </c>
      <c r="N68">
        <v>-1</v>
      </c>
      <c r="O68">
        <f t="shared" si="73"/>
        <v>1</v>
      </c>
      <c r="P68">
        <f t="shared" si="65"/>
        <v>1</v>
      </c>
      <c r="Q68">
        <f t="shared" si="124"/>
        <v>1</v>
      </c>
      <c r="R68">
        <f t="shared" si="74"/>
        <v>0</v>
      </c>
      <c r="S68">
        <v>-1.1975140215200001E-2</v>
      </c>
      <c r="T68" s="194">
        <v>42576</v>
      </c>
      <c r="U68">
        <f t="shared" si="75"/>
        <v>-1</v>
      </c>
      <c r="V68">
        <f t="shared" si="76"/>
        <v>-1</v>
      </c>
      <c r="W68">
        <f>VLOOKUP($A68,'FuturesInfo (3)'!$A$2:$V$80,22)</f>
        <v>2</v>
      </c>
      <c r="X68">
        <f t="shared" si="77"/>
        <v>-1</v>
      </c>
      <c r="Y68">
        <f t="shared" si="78"/>
        <v>2</v>
      </c>
      <c r="Z68" s="137">
        <f>VLOOKUP($A68,'FuturesInfo (3)'!$A$2:$O$80,15)*W68</f>
        <v>109502.40000000001</v>
      </c>
      <c r="AA68" s="137">
        <f>VLOOKUP($A68,'FuturesInfo (3)'!$A$2:$O$80,15)*Y68</f>
        <v>109502.40000000001</v>
      </c>
      <c r="AB68" s="188">
        <f t="shared" si="133"/>
        <v>-1311.3065939009166</v>
      </c>
      <c r="AC68" s="188">
        <f t="shared" si="66"/>
        <v>1311.3065939009166</v>
      </c>
      <c r="AD68" s="188">
        <f t="shared" si="80"/>
        <v>-1311.3065939009166</v>
      </c>
      <c r="AE68" s="188">
        <f t="shared" si="81"/>
        <v>1311.3065939009166</v>
      </c>
      <c r="AF68" s="188">
        <f t="shared" si="82"/>
        <v>1311.3065939009166</v>
      </c>
      <c r="AG68" s="188">
        <f t="shared" si="130"/>
        <v>-1311.3065939009166</v>
      </c>
      <c r="AH68" s="188">
        <f t="shared" si="84"/>
        <v>1311.3065939009166</v>
      </c>
      <c r="AI68" s="188">
        <f t="shared" si="125"/>
        <v>-1311.3065939009166</v>
      </c>
      <c r="AJ68" s="188">
        <f t="shared" si="85"/>
        <v>1311.3065939009166</v>
      </c>
      <c r="AK68" s="188">
        <f>IF(IF(sym!$Q57=N68,1,0)=1,ABS(Z68*S68),-ABS(Z68*S68))</f>
        <v>-1311.3065939009166</v>
      </c>
      <c r="AL68" s="188">
        <f t="shared" si="86"/>
        <v>1311.3065939009166</v>
      </c>
      <c r="AM68" s="188">
        <f t="shared" si="87"/>
        <v>1311.3065939009166</v>
      </c>
      <c r="AO68">
        <f t="shared" si="88"/>
        <v>-1</v>
      </c>
      <c r="AP68" s="229">
        <v>-1</v>
      </c>
      <c r="AQ68" s="229">
        <v>-1</v>
      </c>
      <c r="AR68" s="229">
        <v>-1</v>
      </c>
      <c r="AS68" s="202">
        <v>-1</v>
      </c>
      <c r="AT68" s="228">
        <v>-5</v>
      </c>
      <c r="AU68">
        <f t="shared" si="89"/>
        <v>1</v>
      </c>
      <c r="AV68">
        <f t="shared" si="90"/>
        <v>1</v>
      </c>
      <c r="AW68" s="233"/>
      <c r="AX68">
        <f t="shared" si="91"/>
        <v>0</v>
      </c>
      <c r="AY68">
        <f t="shared" si="67"/>
        <v>0</v>
      </c>
      <c r="AZ68">
        <f t="shared" si="126"/>
        <v>0</v>
      </c>
      <c r="BA68">
        <f t="shared" si="92"/>
        <v>0</v>
      </c>
      <c r="BB68" s="234"/>
      <c r="BC68" s="194"/>
      <c r="BD68">
        <f t="shared" si="93"/>
        <v>1</v>
      </c>
      <c r="BE68">
        <f t="shared" si="94"/>
        <v>1</v>
      </c>
      <c r="BF68">
        <f>VLOOKUP($A68,'FuturesInfo (3)'!$A$2:$V$80,22)</f>
        <v>2</v>
      </c>
      <c r="BG68">
        <f t="shared" si="95"/>
        <v>-1</v>
      </c>
      <c r="BH68">
        <f t="shared" si="96"/>
        <v>2</v>
      </c>
      <c r="BI68" s="137">
        <f>VLOOKUP($A68,'FuturesInfo (3)'!$A$2:$O$80,15)*BF68</f>
        <v>109502.40000000001</v>
      </c>
      <c r="BJ68" s="137">
        <f>VLOOKUP($A68,'FuturesInfo (3)'!$A$2:$O$80,15)*BH68</f>
        <v>109502.40000000001</v>
      </c>
      <c r="BK68" s="188">
        <f t="shared" si="134"/>
        <v>0</v>
      </c>
      <c r="BL68" s="188">
        <f t="shared" si="68"/>
        <v>0</v>
      </c>
      <c r="BM68" s="188">
        <f t="shared" si="98"/>
        <v>0</v>
      </c>
      <c r="BN68" s="188">
        <f t="shared" si="99"/>
        <v>0</v>
      </c>
      <c r="BO68" s="188">
        <f t="shared" si="100"/>
        <v>0</v>
      </c>
      <c r="BP68" s="188">
        <f t="shared" si="131"/>
        <v>0</v>
      </c>
      <c r="BQ68" s="188">
        <f t="shared" si="102"/>
        <v>0</v>
      </c>
      <c r="BR68" s="188">
        <f t="shared" si="127"/>
        <v>0</v>
      </c>
      <c r="BS68" s="188">
        <f t="shared" si="103"/>
        <v>0</v>
      </c>
      <c r="BT68" s="188">
        <f>IF(IF(sym!$Q57=AW68,1,0)=1,ABS(BI68*BB68),-ABS(BI68*BB68))</f>
        <v>0</v>
      </c>
      <c r="BU68" s="188">
        <f t="shared" si="104"/>
        <v>0</v>
      </c>
      <c r="BV68" s="188">
        <f t="shared" si="105"/>
        <v>0</v>
      </c>
      <c r="BX68">
        <f t="shared" si="106"/>
        <v>0</v>
      </c>
      <c r="BY68" s="229"/>
      <c r="BZ68" s="229"/>
      <c r="CA68" s="229"/>
      <c r="CB68" s="202"/>
      <c r="CC68" s="228"/>
      <c r="CD68">
        <f t="shared" si="107"/>
        <v>-1</v>
      </c>
      <c r="CE68">
        <f t="shared" si="108"/>
        <v>0</v>
      </c>
      <c r="CF68" s="233"/>
      <c r="CG68">
        <f t="shared" si="109"/>
        <v>1</v>
      </c>
      <c r="CH68">
        <f t="shared" si="69"/>
        <v>1</v>
      </c>
      <c r="CI68">
        <f t="shared" si="128"/>
        <v>0</v>
      </c>
      <c r="CJ68">
        <f t="shared" si="110"/>
        <v>1</v>
      </c>
      <c r="CK68" s="234"/>
      <c r="CL68" s="194"/>
      <c r="CM68">
        <f t="shared" si="111"/>
        <v>-1</v>
      </c>
      <c r="CN68">
        <f t="shared" si="112"/>
        <v>-1</v>
      </c>
      <c r="CO68">
        <f>VLOOKUP($A68,'FuturesInfo (3)'!$A$2:$V$80,22)</f>
        <v>2</v>
      </c>
      <c r="CP68">
        <f t="shared" si="113"/>
        <v>-1</v>
      </c>
      <c r="CQ68">
        <f t="shared" si="114"/>
        <v>2</v>
      </c>
      <c r="CR68" s="137">
        <f>VLOOKUP($A68,'FuturesInfo (3)'!$A$2:$O$80,15)*CO68</f>
        <v>109502.40000000001</v>
      </c>
      <c r="CS68" s="137">
        <f>VLOOKUP($A68,'FuturesInfo (3)'!$A$2:$O$80,15)*CQ68</f>
        <v>109502.40000000001</v>
      </c>
      <c r="CT68" s="188">
        <f t="shared" si="135"/>
        <v>0</v>
      </c>
      <c r="CU68" s="188">
        <f t="shared" si="70"/>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1"/>
        <v>-1</v>
      </c>
      <c r="M69">
        <f t="shared" si="72"/>
        <v>1</v>
      </c>
      <c r="N69">
        <v>-1</v>
      </c>
      <c r="O69">
        <f t="shared" si="73"/>
        <v>1</v>
      </c>
      <c r="P69">
        <f t="shared" si="65"/>
        <v>1</v>
      </c>
      <c r="Q69">
        <f t="shared" si="124"/>
        <v>1</v>
      </c>
      <c r="R69">
        <f t="shared" si="74"/>
        <v>0</v>
      </c>
      <c r="S69">
        <v>-2.56539235412E-2</v>
      </c>
      <c r="T69" s="194">
        <v>42558</v>
      </c>
      <c r="U69">
        <f t="shared" si="75"/>
        <v>-1</v>
      </c>
      <c r="V69">
        <f t="shared" si="76"/>
        <v>-1</v>
      </c>
      <c r="W69">
        <f>VLOOKUP($A69,'FuturesInfo (3)'!$A$2:$V$80,22)</f>
        <v>5</v>
      </c>
      <c r="X69">
        <f t="shared" si="77"/>
        <v>-1</v>
      </c>
      <c r="Y69">
        <f t="shared" si="78"/>
        <v>4</v>
      </c>
      <c r="Z69" s="137">
        <f>VLOOKUP($A69,'FuturesInfo (3)'!$A$2:$O$80,15)*W69</f>
        <v>96850</v>
      </c>
      <c r="AA69" s="137">
        <f>VLOOKUP($A69,'FuturesInfo (3)'!$A$2:$O$80,15)*Y69</f>
        <v>77480</v>
      </c>
      <c r="AB69" s="188">
        <f t="shared" si="133"/>
        <v>-2484.5824949652201</v>
      </c>
      <c r="AC69" s="188">
        <f t="shared" si="66"/>
        <v>2484.5824949652201</v>
      </c>
      <c r="AD69" s="188">
        <f t="shared" si="80"/>
        <v>-2484.5824949652201</v>
      </c>
      <c r="AE69" s="188">
        <f t="shared" si="81"/>
        <v>2484.5824949652201</v>
      </c>
      <c r="AF69" s="188">
        <f t="shared" si="82"/>
        <v>2484.5824949652201</v>
      </c>
      <c r="AG69" s="188">
        <f t="shared" si="130"/>
        <v>-2484.5824949652201</v>
      </c>
      <c r="AH69" s="188">
        <f t="shared" si="84"/>
        <v>2484.5824949652201</v>
      </c>
      <c r="AI69" s="188">
        <f t="shared" si="125"/>
        <v>-2484.5824949652201</v>
      </c>
      <c r="AJ69" s="188">
        <f t="shared" si="85"/>
        <v>2484.5824949652201</v>
      </c>
      <c r="AK69" s="188">
        <f>IF(IF(sym!$Q58=N69,1,0)=1,ABS(Z69*S69),-ABS(Z69*S69))</f>
        <v>-2484.5824949652201</v>
      </c>
      <c r="AL69" s="188">
        <f t="shared" si="86"/>
        <v>2484.5824949652201</v>
      </c>
      <c r="AM69" s="188">
        <f t="shared" si="87"/>
        <v>2484.5824949652201</v>
      </c>
      <c r="AO69">
        <f t="shared" si="88"/>
        <v>-1</v>
      </c>
      <c r="AP69" s="227">
        <v>-1</v>
      </c>
      <c r="AQ69" s="227">
        <v>1</v>
      </c>
      <c r="AR69" s="227">
        <v>-1</v>
      </c>
      <c r="AS69" s="202">
        <v>-1</v>
      </c>
      <c r="AT69" s="228">
        <v>-17</v>
      </c>
      <c r="AU69">
        <f t="shared" si="89"/>
        <v>1</v>
      </c>
      <c r="AV69">
        <f t="shared" si="90"/>
        <v>1</v>
      </c>
      <c r="AW69" s="202"/>
      <c r="AX69">
        <f t="shared" si="91"/>
        <v>0</v>
      </c>
      <c r="AY69">
        <f t="shared" si="67"/>
        <v>0</v>
      </c>
      <c r="AZ69">
        <f t="shared" si="126"/>
        <v>0</v>
      </c>
      <c r="BA69">
        <f t="shared" si="92"/>
        <v>0</v>
      </c>
      <c r="BB69" s="236"/>
      <c r="BC69" s="194"/>
      <c r="BD69">
        <f t="shared" si="93"/>
        <v>1</v>
      </c>
      <c r="BE69">
        <f t="shared" si="94"/>
        <v>1</v>
      </c>
      <c r="BF69">
        <f>VLOOKUP($A69,'FuturesInfo (3)'!$A$2:$V$80,22)</f>
        <v>5</v>
      </c>
      <c r="BG69">
        <f t="shared" si="95"/>
        <v>-1</v>
      </c>
      <c r="BH69">
        <f t="shared" si="96"/>
        <v>4</v>
      </c>
      <c r="BI69" s="137">
        <f>VLOOKUP($A69,'FuturesInfo (3)'!$A$2:$O$80,15)*BF69</f>
        <v>96850</v>
      </c>
      <c r="BJ69" s="137">
        <f>VLOOKUP($A69,'FuturesInfo (3)'!$A$2:$O$80,15)*BH69</f>
        <v>77480</v>
      </c>
      <c r="BK69" s="188">
        <f t="shared" si="134"/>
        <v>0</v>
      </c>
      <c r="BL69" s="188">
        <f t="shared" si="68"/>
        <v>0</v>
      </c>
      <c r="BM69" s="188">
        <f t="shared" si="98"/>
        <v>0</v>
      </c>
      <c r="BN69" s="188">
        <f t="shared" si="99"/>
        <v>0</v>
      </c>
      <c r="BO69" s="188">
        <f t="shared" si="100"/>
        <v>0</v>
      </c>
      <c r="BP69" s="188">
        <f t="shared" si="131"/>
        <v>0</v>
      </c>
      <c r="BQ69" s="188">
        <f t="shared" si="102"/>
        <v>0</v>
      </c>
      <c r="BR69" s="188">
        <f t="shared" si="127"/>
        <v>0</v>
      </c>
      <c r="BS69" s="188">
        <f t="shared" si="103"/>
        <v>0</v>
      </c>
      <c r="BT69" s="188">
        <f>IF(IF(sym!$Q58=AW69,1,0)=1,ABS(BI69*BB69),-ABS(BI69*BB69))</f>
        <v>0</v>
      </c>
      <c r="BU69" s="188">
        <f t="shared" si="104"/>
        <v>0</v>
      </c>
      <c r="BV69" s="188">
        <f t="shared" si="105"/>
        <v>0</v>
      </c>
      <c r="BX69">
        <f t="shared" si="106"/>
        <v>0</v>
      </c>
      <c r="BY69" s="227"/>
      <c r="BZ69" s="227"/>
      <c r="CA69" s="227"/>
      <c r="CB69" s="202"/>
      <c r="CC69" s="228"/>
      <c r="CD69">
        <f t="shared" si="107"/>
        <v>-1</v>
      </c>
      <c r="CE69">
        <f t="shared" si="108"/>
        <v>0</v>
      </c>
      <c r="CF69" s="202"/>
      <c r="CG69">
        <f t="shared" si="109"/>
        <v>1</v>
      </c>
      <c r="CH69">
        <f t="shared" si="69"/>
        <v>1</v>
      </c>
      <c r="CI69">
        <f t="shared" si="128"/>
        <v>0</v>
      </c>
      <c r="CJ69">
        <f t="shared" si="110"/>
        <v>1</v>
      </c>
      <c r="CK69" s="236"/>
      <c r="CL69" s="194"/>
      <c r="CM69">
        <f t="shared" si="111"/>
        <v>-1</v>
      </c>
      <c r="CN69">
        <f t="shared" si="112"/>
        <v>-1</v>
      </c>
      <c r="CO69">
        <f>VLOOKUP($A69,'FuturesInfo (3)'!$A$2:$V$80,22)</f>
        <v>5</v>
      </c>
      <c r="CP69">
        <f t="shared" si="113"/>
        <v>-1</v>
      </c>
      <c r="CQ69">
        <f t="shared" si="114"/>
        <v>4</v>
      </c>
      <c r="CR69" s="137">
        <f>VLOOKUP($A69,'FuturesInfo (3)'!$A$2:$O$80,15)*CO69</f>
        <v>96850</v>
      </c>
      <c r="CS69" s="137">
        <f>VLOOKUP($A69,'FuturesInfo (3)'!$A$2:$O$80,15)*CQ69</f>
        <v>77480</v>
      </c>
      <c r="CT69" s="188">
        <f t="shared" si="135"/>
        <v>0</v>
      </c>
      <c r="CU69" s="188">
        <f t="shared" si="70"/>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1"/>
        <v>-1</v>
      </c>
      <c r="M70">
        <f t="shared" si="72"/>
        <v>-1</v>
      </c>
      <c r="N70">
        <v>1</v>
      </c>
      <c r="O70">
        <f t="shared" si="73"/>
        <v>0</v>
      </c>
      <c r="P70">
        <f t="shared" si="65"/>
        <v>1</v>
      </c>
      <c r="Q70">
        <f t="shared" si="124"/>
        <v>0</v>
      </c>
      <c r="R70">
        <f t="shared" si="74"/>
        <v>0</v>
      </c>
      <c r="S70"/>
      <c r="T70" s="194">
        <v>42576</v>
      </c>
      <c r="U70">
        <f t="shared" si="75"/>
        <v>-1</v>
      </c>
      <c r="V70">
        <f t="shared" si="76"/>
        <v>-1</v>
      </c>
      <c r="W70">
        <f>VLOOKUP($A70,'FuturesInfo (3)'!$A$2:$V$80,22)</f>
        <v>13</v>
      </c>
      <c r="X70">
        <f t="shared" si="77"/>
        <v>1</v>
      </c>
      <c r="Y70">
        <f t="shared" si="78"/>
        <v>16</v>
      </c>
      <c r="Z70" s="137">
        <f>VLOOKUP($A70,'FuturesInfo (3)'!$A$2:$O$80,15)*W70</f>
        <v>89929.132058218383</v>
      </c>
      <c r="AA70" s="137">
        <f>VLOOKUP($A70,'FuturesInfo (3)'!$A$2:$O$80,15)*Y70</f>
        <v>110682.00868703802</v>
      </c>
      <c r="AB70" s="188">
        <f t="shared" si="133"/>
        <v>0</v>
      </c>
      <c r="AC70" s="188">
        <f t="shared" si="66"/>
        <v>0</v>
      </c>
      <c r="AD70" s="188">
        <f t="shared" si="80"/>
        <v>0</v>
      </c>
      <c r="AE70" s="188">
        <f t="shared" si="81"/>
        <v>0</v>
      </c>
      <c r="AF70" s="188">
        <f t="shared" si="82"/>
        <v>0</v>
      </c>
      <c r="AG70" s="188">
        <f t="shared" si="130"/>
        <v>0</v>
      </c>
      <c r="AH70" s="188">
        <f t="shared" si="84"/>
        <v>0</v>
      </c>
      <c r="AI70" s="188">
        <f t="shared" si="125"/>
        <v>0</v>
      </c>
      <c r="AJ70" s="188">
        <f t="shared" si="85"/>
        <v>0</v>
      </c>
      <c r="AK70" s="188">
        <f>IF(IF(sym!$Q59=N70,1,0)=1,ABS(Z70*S70),-ABS(Z70*S70))</f>
        <v>0</v>
      </c>
      <c r="AL70" s="188">
        <f t="shared" si="86"/>
        <v>0</v>
      </c>
      <c r="AM70" s="188">
        <f t="shared" si="87"/>
        <v>0</v>
      </c>
      <c r="AO70">
        <f t="shared" si="88"/>
        <v>1</v>
      </c>
      <c r="AP70" s="227">
        <v>1</v>
      </c>
      <c r="AQ70" s="227">
        <v>-1</v>
      </c>
      <c r="AR70" s="227">
        <v>1</v>
      </c>
      <c r="AS70" s="202">
        <v>1</v>
      </c>
      <c r="AT70" s="228">
        <v>-4</v>
      </c>
      <c r="AU70">
        <f t="shared" si="89"/>
        <v>-1</v>
      </c>
      <c r="AV70">
        <f t="shared" si="90"/>
        <v>-1</v>
      </c>
      <c r="AW70" s="202"/>
      <c r="AX70">
        <f t="shared" si="91"/>
        <v>0</v>
      </c>
      <c r="AY70">
        <f t="shared" si="67"/>
        <v>0</v>
      </c>
      <c r="AZ70">
        <f t="shared" si="126"/>
        <v>0</v>
      </c>
      <c r="BA70">
        <f t="shared" si="92"/>
        <v>0</v>
      </c>
      <c r="BB70" s="236"/>
      <c r="BC70" s="194"/>
      <c r="BD70">
        <f t="shared" si="93"/>
        <v>-1</v>
      </c>
      <c r="BE70">
        <f t="shared" si="94"/>
        <v>-1</v>
      </c>
      <c r="BF70">
        <f>VLOOKUP($A70,'FuturesInfo (3)'!$A$2:$V$80,22)</f>
        <v>13</v>
      </c>
      <c r="BG70">
        <f t="shared" si="95"/>
        <v>1</v>
      </c>
      <c r="BH70">
        <f t="shared" si="96"/>
        <v>16</v>
      </c>
      <c r="BI70" s="137">
        <f>VLOOKUP($A70,'FuturesInfo (3)'!$A$2:$O$80,15)*BF70</f>
        <v>89929.132058218383</v>
      </c>
      <c r="BJ70" s="137">
        <f>VLOOKUP($A70,'FuturesInfo (3)'!$A$2:$O$80,15)*BH70</f>
        <v>110682.00868703802</v>
      </c>
      <c r="BK70" s="188">
        <f t="shared" si="134"/>
        <v>0</v>
      </c>
      <c r="BL70" s="188">
        <f t="shared" si="68"/>
        <v>0</v>
      </c>
      <c r="BM70" s="188">
        <f t="shared" si="98"/>
        <v>0</v>
      </c>
      <c r="BN70" s="188">
        <f t="shared" si="99"/>
        <v>0</v>
      </c>
      <c r="BO70" s="188">
        <f t="shared" si="100"/>
        <v>0</v>
      </c>
      <c r="BP70" s="188">
        <f t="shared" si="131"/>
        <v>0</v>
      </c>
      <c r="BQ70" s="188">
        <f t="shared" si="102"/>
        <v>0</v>
      </c>
      <c r="BR70" s="188">
        <f t="shared" si="127"/>
        <v>0</v>
      </c>
      <c r="BS70" s="188">
        <f t="shared" si="103"/>
        <v>0</v>
      </c>
      <c r="BT70" s="188">
        <f>IF(IF(sym!$Q59=AW70,1,0)=1,ABS(BI70*BB70),-ABS(BI70*BB70))</f>
        <v>0</v>
      </c>
      <c r="BU70" s="188">
        <f t="shared" si="104"/>
        <v>0</v>
      </c>
      <c r="BV70" s="188">
        <f t="shared" si="105"/>
        <v>0</v>
      </c>
      <c r="BX70">
        <f t="shared" si="106"/>
        <v>0</v>
      </c>
      <c r="BY70" s="227"/>
      <c r="BZ70" s="227"/>
      <c r="CA70" s="227"/>
      <c r="CB70" s="202"/>
      <c r="CC70" s="228"/>
      <c r="CD70">
        <f t="shared" si="107"/>
        <v>-1</v>
      </c>
      <c r="CE70">
        <f t="shared" si="108"/>
        <v>0</v>
      </c>
      <c r="CF70" s="202"/>
      <c r="CG70">
        <f t="shared" si="109"/>
        <v>1</v>
      </c>
      <c r="CH70">
        <f t="shared" si="69"/>
        <v>1</v>
      </c>
      <c r="CI70">
        <f t="shared" si="128"/>
        <v>0</v>
      </c>
      <c r="CJ70">
        <f t="shared" si="110"/>
        <v>1</v>
      </c>
      <c r="CK70" s="236"/>
      <c r="CL70" s="194"/>
      <c r="CM70">
        <f t="shared" si="111"/>
        <v>-1</v>
      </c>
      <c r="CN70">
        <f t="shared" si="112"/>
        <v>-1</v>
      </c>
      <c r="CO70">
        <f>VLOOKUP($A70,'FuturesInfo (3)'!$A$2:$V$80,22)</f>
        <v>13</v>
      </c>
      <c r="CP70">
        <f t="shared" si="113"/>
        <v>-1</v>
      </c>
      <c r="CQ70">
        <f t="shared" si="114"/>
        <v>10</v>
      </c>
      <c r="CR70" s="137">
        <f>VLOOKUP($A70,'FuturesInfo (3)'!$A$2:$O$80,15)*CO70</f>
        <v>89929.132058218383</v>
      </c>
      <c r="CS70" s="137">
        <f>VLOOKUP($A70,'FuturesInfo (3)'!$A$2:$O$80,15)*CQ70</f>
        <v>69176.255429398763</v>
      </c>
      <c r="CT70" s="188">
        <f t="shared" si="135"/>
        <v>0</v>
      </c>
      <c r="CU70" s="188">
        <f t="shared" si="70"/>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1"/>
        <v>-1</v>
      </c>
      <c r="M71">
        <f t="shared" si="72"/>
        <v>-1</v>
      </c>
      <c r="N71">
        <v>-1</v>
      </c>
      <c r="O71">
        <f t="shared" si="73"/>
        <v>0</v>
      </c>
      <c r="P71">
        <f t="shared" si="65"/>
        <v>0</v>
      </c>
      <c r="Q71">
        <f t="shared" si="124"/>
        <v>1</v>
      </c>
      <c r="R71">
        <f t="shared" si="74"/>
        <v>1</v>
      </c>
      <c r="S71">
        <v>-4.1375872382899997E-2</v>
      </c>
      <c r="T71" s="194">
        <v>42576</v>
      </c>
      <c r="U71">
        <f t="shared" si="75"/>
        <v>-1</v>
      </c>
      <c r="V71">
        <f t="shared" si="76"/>
        <v>-1</v>
      </c>
      <c r="W71">
        <f>VLOOKUP($A71,'FuturesInfo (3)'!$A$2:$V$80,22)</f>
        <v>2</v>
      </c>
      <c r="X71">
        <f t="shared" si="77"/>
        <v>1</v>
      </c>
      <c r="Y71">
        <f t="shared" si="78"/>
        <v>3</v>
      </c>
      <c r="Z71" s="137">
        <f>VLOOKUP($A71,'FuturesInfo (3)'!$A$2:$O$80,15)*W71</f>
        <v>96150</v>
      </c>
      <c r="AA71" s="137">
        <f>VLOOKUP($A71,'FuturesInfo (3)'!$A$2:$O$80,15)*Y71</f>
        <v>144225</v>
      </c>
      <c r="AB71" s="188">
        <f t="shared" si="133"/>
        <v>-3978.2901296158348</v>
      </c>
      <c r="AC71" s="188">
        <f t="shared" si="66"/>
        <v>-3978.2901296158348</v>
      </c>
      <c r="AD71" s="188">
        <f t="shared" si="80"/>
        <v>-3978.2901296158348</v>
      </c>
      <c r="AE71" s="188">
        <f t="shared" si="81"/>
        <v>-3978.2901296158348</v>
      </c>
      <c r="AF71" s="188">
        <f t="shared" si="82"/>
        <v>3978.2901296158348</v>
      </c>
      <c r="AG71" s="188">
        <f t="shared" si="130"/>
        <v>3978.2901296158348</v>
      </c>
      <c r="AH71" s="188">
        <f t="shared" si="84"/>
        <v>-3978.2901296158348</v>
      </c>
      <c r="AI71" s="188">
        <f t="shared" si="125"/>
        <v>-3978.2901296158348</v>
      </c>
      <c r="AJ71" s="188">
        <f t="shared" si="85"/>
        <v>3978.2901296158348</v>
      </c>
      <c r="AK71" s="188">
        <f>IF(IF(sym!$Q60=N71,1,0)=1,ABS(Z71*S71),-ABS(Z71*S71))</f>
        <v>-3978.2901296158348</v>
      </c>
      <c r="AL71" s="188">
        <f t="shared" si="86"/>
        <v>3978.2901296158348</v>
      </c>
      <c r="AM71" s="188">
        <f t="shared" si="87"/>
        <v>3978.2901296158348</v>
      </c>
      <c r="AO71">
        <f t="shared" si="88"/>
        <v>-1</v>
      </c>
      <c r="AP71" s="227">
        <v>1</v>
      </c>
      <c r="AQ71" s="227">
        <v>-1</v>
      </c>
      <c r="AR71" s="227">
        <v>1</v>
      </c>
      <c r="AS71" s="202">
        <v>-1</v>
      </c>
      <c r="AT71" s="228">
        <v>-1</v>
      </c>
      <c r="AU71">
        <f t="shared" si="89"/>
        <v>1</v>
      </c>
      <c r="AV71">
        <f t="shared" si="90"/>
        <v>1</v>
      </c>
      <c r="AW71" s="202"/>
      <c r="AX71">
        <f t="shared" si="91"/>
        <v>0</v>
      </c>
      <c r="AY71">
        <f t="shared" si="67"/>
        <v>0</v>
      </c>
      <c r="AZ71">
        <f t="shared" si="126"/>
        <v>0</v>
      </c>
      <c r="BA71">
        <f t="shared" si="92"/>
        <v>0</v>
      </c>
      <c r="BB71" s="236"/>
      <c r="BC71" s="194"/>
      <c r="BD71">
        <f t="shared" si="93"/>
        <v>1</v>
      </c>
      <c r="BE71">
        <f t="shared" si="94"/>
        <v>1</v>
      </c>
      <c r="BF71">
        <f>VLOOKUP($A71,'FuturesInfo (3)'!$A$2:$V$80,22)</f>
        <v>2</v>
      </c>
      <c r="BG71">
        <f t="shared" si="95"/>
        <v>1</v>
      </c>
      <c r="BH71">
        <f t="shared" si="96"/>
        <v>3</v>
      </c>
      <c r="BI71" s="137">
        <f>VLOOKUP($A71,'FuturesInfo (3)'!$A$2:$O$80,15)*BF71</f>
        <v>96150</v>
      </c>
      <c r="BJ71" s="137">
        <f>VLOOKUP($A71,'FuturesInfo (3)'!$A$2:$O$80,15)*BH71</f>
        <v>144225</v>
      </c>
      <c r="BK71" s="188">
        <f t="shared" si="134"/>
        <v>0</v>
      </c>
      <c r="BL71" s="188">
        <f t="shared" si="68"/>
        <v>0</v>
      </c>
      <c r="BM71" s="188">
        <f t="shared" si="98"/>
        <v>0</v>
      </c>
      <c r="BN71" s="188">
        <f t="shared" si="99"/>
        <v>0</v>
      </c>
      <c r="BO71" s="188">
        <f t="shared" si="100"/>
        <v>0</v>
      </c>
      <c r="BP71" s="188">
        <f t="shared" si="131"/>
        <v>0</v>
      </c>
      <c r="BQ71" s="188">
        <f t="shared" si="102"/>
        <v>0</v>
      </c>
      <c r="BR71" s="188">
        <f t="shared" si="127"/>
        <v>0</v>
      </c>
      <c r="BS71" s="188">
        <f t="shared" si="103"/>
        <v>0</v>
      </c>
      <c r="BT71" s="188">
        <f>IF(IF(sym!$Q60=AW71,1,0)=1,ABS(BI71*BB71),-ABS(BI71*BB71))</f>
        <v>0</v>
      </c>
      <c r="BU71" s="188">
        <f t="shared" si="104"/>
        <v>0</v>
      </c>
      <c r="BV71" s="188">
        <f t="shared" si="105"/>
        <v>0</v>
      </c>
      <c r="BX71">
        <f t="shared" si="106"/>
        <v>0</v>
      </c>
      <c r="BY71" s="227"/>
      <c r="BZ71" s="227"/>
      <c r="CA71" s="227"/>
      <c r="CB71" s="202"/>
      <c r="CC71" s="228"/>
      <c r="CD71">
        <f t="shared" si="107"/>
        <v>-1</v>
      </c>
      <c r="CE71">
        <f t="shared" si="108"/>
        <v>0</v>
      </c>
      <c r="CF71" s="202"/>
      <c r="CG71">
        <f t="shared" si="109"/>
        <v>1</v>
      </c>
      <c r="CH71">
        <f t="shared" si="69"/>
        <v>1</v>
      </c>
      <c r="CI71">
        <f t="shared" si="128"/>
        <v>0</v>
      </c>
      <c r="CJ71">
        <f t="shared" si="110"/>
        <v>1</v>
      </c>
      <c r="CK71" s="236"/>
      <c r="CL71" s="194"/>
      <c r="CM71">
        <f t="shared" si="111"/>
        <v>-1</v>
      </c>
      <c r="CN71">
        <f t="shared" si="112"/>
        <v>-1</v>
      </c>
      <c r="CO71">
        <f>VLOOKUP($A71,'FuturesInfo (3)'!$A$2:$V$80,22)</f>
        <v>2</v>
      </c>
      <c r="CP71">
        <f t="shared" si="113"/>
        <v>-1</v>
      </c>
      <c r="CQ71">
        <f t="shared" si="114"/>
        <v>2</v>
      </c>
      <c r="CR71" s="137">
        <f>VLOOKUP($A71,'FuturesInfo (3)'!$A$2:$O$80,15)*CO71</f>
        <v>96150</v>
      </c>
      <c r="CS71" s="137">
        <f>VLOOKUP($A71,'FuturesInfo (3)'!$A$2:$O$80,15)*CQ71</f>
        <v>96150</v>
      </c>
      <c r="CT71" s="188">
        <f t="shared" si="135"/>
        <v>0</v>
      </c>
      <c r="CU71" s="188">
        <f t="shared" si="70"/>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1"/>
        <v>1</v>
      </c>
      <c r="M72">
        <f t="shared" si="72"/>
        <v>1</v>
      </c>
      <c r="N72">
        <v>-1</v>
      </c>
      <c r="O72">
        <f t="shared" si="73"/>
        <v>0</v>
      </c>
      <c r="P72">
        <f t="shared" si="65"/>
        <v>1</v>
      </c>
      <c r="Q72">
        <f t="shared" si="124"/>
        <v>0</v>
      </c>
      <c r="R72">
        <f t="shared" si="74"/>
        <v>0</v>
      </c>
      <c r="S72">
        <v>-1.25984251969E-2</v>
      </c>
      <c r="T72" s="194">
        <v>42550</v>
      </c>
      <c r="U72">
        <f t="shared" si="75"/>
        <v>-1</v>
      </c>
      <c r="V72">
        <f t="shared" si="76"/>
        <v>-1</v>
      </c>
      <c r="W72">
        <f>VLOOKUP($A72,'FuturesInfo (3)'!$A$2:$V$80,22)</f>
        <v>3</v>
      </c>
      <c r="X72">
        <f t="shared" si="77"/>
        <v>-1</v>
      </c>
      <c r="Y72">
        <f t="shared" si="78"/>
        <v>2</v>
      </c>
      <c r="Z72" s="137">
        <f>VLOOKUP($A72,'FuturesInfo (3)'!$A$2:$O$80,15)*W72</f>
        <v>63201.599999999991</v>
      </c>
      <c r="AA72" s="137">
        <f>VLOOKUP($A72,'FuturesInfo (3)'!$A$2:$O$80,15)*Y72</f>
        <v>42134.399999999994</v>
      </c>
      <c r="AB72" s="188">
        <f t="shared" si="133"/>
        <v>-796.24062992439497</v>
      </c>
      <c r="AC72" s="188">
        <f t="shared" si="66"/>
        <v>796.24062992439497</v>
      </c>
      <c r="AD72" s="188">
        <f t="shared" si="80"/>
        <v>-796.24062992439497</v>
      </c>
      <c r="AE72" s="188">
        <f t="shared" si="81"/>
        <v>796.24062992439497</v>
      </c>
      <c r="AF72" s="188">
        <f t="shared" si="82"/>
        <v>-796.24062992439497</v>
      </c>
      <c r="AG72" s="188">
        <f t="shared" si="130"/>
        <v>-796.24062992439497</v>
      </c>
      <c r="AH72" s="188">
        <f t="shared" si="84"/>
        <v>-796.24062992439497</v>
      </c>
      <c r="AI72" s="188">
        <f t="shared" si="125"/>
        <v>-796.24062992439497</v>
      </c>
      <c r="AJ72" s="188">
        <f t="shared" si="85"/>
        <v>796.24062992439497</v>
      </c>
      <c r="AK72" s="188">
        <f>IF(IF(sym!$Q61=N72,1,0)=1,ABS(Z72*S72),-ABS(Z72*S72))</f>
        <v>-796.24062992439497</v>
      </c>
      <c r="AL72" s="188">
        <f t="shared" si="86"/>
        <v>796.24062992439497</v>
      </c>
      <c r="AM72" s="188">
        <f t="shared" si="87"/>
        <v>796.24062992439497</v>
      </c>
      <c r="AO72">
        <f t="shared" si="88"/>
        <v>-1</v>
      </c>
      <c r="AP72" s="227">
        <v>-1</v>
      </c>
      <c r="AQ72" s="227">
        <v>-1</v>
      </c>
      <c r="AR72" s="227">
        <v>-1</v>
      </c>
      <c r="AS72" s="202">
        <v>-1</v>
      </c>
      <c r="AT72" s="228">
        <v>7</v>
      </c>
      <c r="AU72">
        <f t="shared" si="89"/>
        <v>-1</v>
      </c>
      <c r="AV72">
        <f t="shared" si="90"/>
        <v>-1</v>
      </c>
      <c r="AW72" s="202"/>
      <c r="AX72">
        <f t="shared" si="91"/>
        <v>0</v>
      </c>
      <c r="AY72">
        <f t="shared" si="67"/>
        <v>0</v>
      </c>
      <c r="AZ72">
        <f t="shared" si="126"/>
        <v>0</v>
      </c>
      <c r="BA72">
        <f t="shared" si="92"/>
        <v>0</v>
      </c>
      <c r="BB72" s="236"/>
      <c r="BC72" s="194"/>
      <c r="BD72">
        <f t="shared" si="93"/>
        <v>1</v>
      </c>
      <c r="BE72">
        <f t="shared" si="94"/>
        <v>-1</v>
      </c>
      <c r="BF72">
        <f>VLOOKUP($A72,'FuturesInfo (3)'!$A$2:$V$80,22)</f>
        <v>3</v>
      </c>
      <c r="BG72">
        <f t="shared" si="95"/>
        <v>-1</v>
      </c>
      <c r="BH72">
        <f t="shared" si="96"/>
        <v>2</v>
      </c>
      <c r="BI72" s="137">
        <f>VLOOKUP($A72,'FuturesInfo (3)'!$A$2:$O$80,15)*BF72</f>
        <v>63201.599999999991</v>
      </c>
      <c r="BJ72" s="137">
        <f>VLOOKUP($A72,'FuturesInfo (3)'!$A$2:$O$80,15)*BH72</f>
        <v>42134.399999999994</v>
      </c>
      <c r="BK72" s="188">
        <f t="shared" si="134"/>
        <v>0</v>
      </c>
      <c r="BL72" s="188">
        <f t="shared" si="68"/>
        <v>0</v>
      </c>
      <c r="BM72" s="188">
        <f t="shared" si="98"/>
        <v>0</v>
      </c>
      <c r="BN72" s="188">
        <f t="shared" si="99"/>
        <v>0</v>
      </c>
      <c r="BO72" s="188">
        <f t="shared" si="100"/>
        <v>0</v>
      </c>
      <c r="BP72" s="188">
        <f t="shared" si="131"/>
        <v>0</v>
      </c>
      <c r="BQ72" s="188">
        <f t="shared" si="102"/>
        <v>0</v>
      </c>
      <c r="BR72" s="188">
        <f t="shared" si="127"/>
        <v>0</v>
      </c>
      <c r="BS72" s="188">
        <f t="shared" si="103"/>
        <v>0</v>
      </c>
      <c r="BT72" s="188">
        <f>IF(IF(sym!$Q61=AW72,1,0)=1,ABS(BI72*BB72),-ABS(BI72*BB72))</f>
        <v>0</v>
      </c>
      <c r="BU72" s="188">
        <f t="shared" si="104"/>
        <v>0</v>
      </c>
      <c r="BV72" s="188">
        <f t="shared" si="105"/>
        <v>0</v>
      </c>
      <c r="BX72">
        <f t="shared" si="106"/>
        <v>0</v>
      </c>
      <c r="BY72" s="227"/>
      <c r="BZ72" s="227"/>
      <c r="CA72" s="227"/>
      <c r="CB72" s="202"/>
      <c r="CC72" s="228"/>
      <c r="CD72">
        <f t="shared" si="107"/>
        <v>-1</v>
      </c>
      <c r="CE72">
        <f t="shared" si="108"/>
        <v>0</v>
      </c>
      <c r="CF72" s="202"/>
      <c r="CG72">
        <f t="shared" si="109"/>
        <v>1</v>
      </c>
      <c r="CH72">
        <f t="shared" si="69"/>
        <v>1</v>
      </c>
      <c r="CI72">
        <f t="shared" si="128"/>
        <v>0</v>
      </c>
      <c r="CJ72">
        <f t="shared" si="110"/>
        <v>1</v>
      </c>
      <c r="CK72" s="236"/>
      <c r="CL72" s="194"/>
      <c r="CM72">
        <f t="shared" si="111"/>
        <v>-1</v>
      </c>
      <c r="CN72">
        <f t="shared" si="112"/>
        <v>-1</v>
      </c>
      <c r="CO72">
        <f>VLOOKUP($A72,'FuturesInfo (3)'!$A$2:$V$80,22)</f>
        <v>3</v>
      </c>
      <c r="CP72">
        <f t="shared" si="113"/>
        <v>-1</v>
      </c>
      <c r="CQ72">
        <f t="shared" si="114"/>
        <v>2</v>
      </c>
      <c r="CR72" s="137">
        <f>VLOOKUP($A72,'FuturesInfo (3)'!$A$2:$O$80,15)*CO72</f>
        <v>63201.599999999991</v>
      </c>
      <c r="CS72" s="137">
        <f>VLOOKUP($A72,'FuturesInfo (3)'!$A$2:$O$80,15)*CQ72</f>
        <v>42134.399999999994</v>
      </c>
      <c r="CT72" s="188">
        <f t="shared" si="135"/>
        <v>0</v>
      </c>
      <c r="CU72" s="188">
        <f t="shared" si="70"/>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1"/>
        <v>1</v>
      </c>
      <c r="M73">
        <f t="shared" si="72"/>
        <v>1</v>
      </c>
      <c r="N73">
        <v>1</v>
      </c>
      <c r="O73">
        <f t="shared" si="73"/>
        <v>1</v>
      </c>
      <c r="P73">
        <f t="shared" si="65"/>
        <v>1</v>
      </c>
      <c r="Q73">
        <f t="shared" si="124"/>
        <v>1</v>
      </c>
      <c r="R73">
        <f t="shared" si="74"/>
        <v>1</v>
      </c>
      <c r="S73">
        <v>8.6931324253800002E-4</v>
      </c>
      <c r="T73" s="194">
        <v>42544</v>
      </c>
      <c r="U73">
        <f t="shared" si="75"/>
        <v>1</v>
      </c>
      <c r="V73">
        <f t="shared" si="76"/>
        <v>1</v>
      </c>
      <c r="W73">
        <f>VLOOKUP($A73,'FuturesInfo (3)'!$A$2:$V$80,22)</f>
        <v>3</v>
      </c>
      <c r="X73">
        <f t="shared" si="77"/>
        <v>1</v>
      </c>
      <c r="Y73">
        <f t="shared" si="78"/>
        <v>4</v>
      </c>
      <c r="Z73" s="137">
        <f>VLOOKUP($A73,'FuturesInfo (3)'!$A$2:$O$80,15)*W73</f>
        <v>388575</v>
      </c>
      <c r="AA73" s="137">
        <f>VLOOKUP($A73,'FuturesInfo (3)'!$A$2:$O$80,15)*Y73</f>
        <v>518100</v>
      </c>
      <c r="AB73" s="188">
        <f t="shared" si="133"/>
        <v>337.79339321920338</v>
      </c>
      <c r="AC73" s="188">
        <f t="shared" si="66"/>
        <v>337.79339321920338</v>
      </c>
      <c r="AD73" s="188">
        <f t="shared" si="80"/>
        <v>337.79339321920338</v>
      </c>
      <c r="AE73" s="188">
        <f t="shared" si="81"/>
        <v>337.79339321920338</v>
      </c>
      <c r="AF73" s="188">
        <f t="shared" si="82"/>
        <v>337.79339321920338</v>
      </c>
      <c r="AG73" s="188">
        <f t="shared" si="130"/>
        <v>337.79339321920338</v>
      </c>
      <c r="AH73" s="188">
        <f t="shared" si="84"/>
        <v>337.79339321920338</v>
      </c>
      <c r="AI73" s="188">
        <f t="shared" si="125"/>
        <v>-337.79339321920338</v>
      </c>
      <c r="AJ73" s="188">
        <f t="shared" si="85"/>
        <v>337.79339321920338</v>
      </c>
      <c r="AK73" s="188">
        <f>IF(IF(sym!$Q62=N73,1,0)=1,ABS(Z73*S73),-ABS(Z73*S73))</f>
        <v>337.79339321920338</v>
      </c>
      <c r="AL73" s="188">
        <f t="shared" si="86"/>
        <v>337.79339321920338</v>
      </c>
      <c r="AM73" s="188">
        <f t="shared" si="87"/>
        <v>337.79339321920338</v>
      </c>
      <c r="AO73">
        <f t="shared" si="88"/>
        <v>1</v>
      </c>
      <c r="AP73" s="227">
        <v>1</v>
      </c>
      <c r="AQ73" s="227">
        <v>-1</v>
      </c>
      <c r="AR73" s="227">
        <v>1</v>
      </c>
      <c r="AS73" s="202">
        <v>1</v>
      </c>
      <c r="AT73" s="228">
        <v>4</v>
      </c>
      <c r="AU73">
        <f t="shared" si="89"/>
        <v>-1</v>
      </c>
      <c r="AV73">
        <f t="shared" si="90"/>
        <v>1</v>
      </c>
      <c r="AW73" s="202"/>
      <c r="AX73">
        <f t="shared" si="91"/>
        <v>0</v>
      </c>
      <c r="AY73">
        <f t="shared" si="67"/>
        <v>0</v>
      </c>
      <c r="AZ73">
        <f t="shared" si="126"/>
        <v>0</v>
      </c>
      <c r="BA73">
        <f t="shared" si="92"/>
        <v>0</v>
      </c>
      <c r="BB73" s="236"/>
      <c r="BC73" s="194"/>
      <c r="BD73">
        <f t="shared" si="93"/>
        <v>-1</v>
      </c>
      <c r="BE73">
        <f t="shared" si="94"/>
        <v>-1</v>
      </c>
      <c r="BF73">
        <f>VLOOKUP($A73,'FuturesInfo (3)'!$A$2:$V$80,22)</f>
        <v>3</v>
      </c>
      <c r="BG73">
        <f t="shared" si="95"/>
        <v>1</v>
      </c>
      <c r="BH73">
        <f t="shared" si="96"/>
        <v>4</v>
      </c>
      <c r="BI73" s="137">
        <f>VLOOKUP($A73,'FuturesInfo (3)'!$A$2:$O$80,15)*BF73</f>
        <v>388575</v>
      </c>
      <c r="BJ73" s="137">
        <f>VLOOKUP($A73,'FuturesInfo (3)'!$A$2:$O$80,15)*BH73</f>
        <v>518100</v>
      </c>
      <c r="BK73" s="188">
        <f t="shared" si="134"/>
        <v>0</v>
      </c>
      <c r="BL73" s="188">
        <f t="shared" si="68"/>
        <v>0</v>
      </c>
      <c r="BM73" s="188">
        <f t="shared" si="98"/>
        <v>0</v>
      </c>
      <c r="BN73" s="188">
        <f t="shared" si="99"/>
        <v>0</v>
      </c>
      <c r="BO73" s="188">
        <f t="shared" si="100"/>
        <v>0</v>
      </c>
      <c r="BP73" s="188">
        <f t="shared" si="131"/>
        <v>0</v>
      </c>
      <c r="BQ73" s="188">
        <f t="shared" si="102"/>
        <v>0</v>
      </c>
      <c r="BR73" s="188">
        <f t="shared" si="127"/>
        <v>0</v>
      </c>
      <c r="BS73" s="188">
        <f t="shared" si="103"/>
        <v>0</v>
      </c>
      <c r="BT73" s="188">
        <f>IF(IF(sym!$Q62=AW73,1,0)=1,ABS(BI73*BB73),-ABS(BI73*BB73))</f>
        <v>0</v>
      </c>
      <c r="BU73" s="188">
        <f t="shared" si="104"/>
        <v>0</v>
      </c>
      <c r="BV73" s="188">
        <f t="shared" si="105"/>
        <v>0</v>
      </c>
      <c r="BX73">
        <f t="shared" si="106"/>
        <v>0</v>
      </c>
      <c r="BY73" s="227"/>
      <c r="BZ73" s="227"/>
      <c r="CA73" s="227"/>
      <c r="CB73" s="202"/>
      <c r="CC73" s="228"/>
      <c r="CD73">
        <f t="shared" si="107"/>
        <v>-1</v>
      </c>
      <c r="CE73">
        <f t="shared" si="108"/>
        <v>0</v>
      </c>
      <c r="CF73" s="202"/>
      <c r="CG73">
        <f t="shared" si="109"/>
        <v>1</v>
      </c>
      <c r="CH73">
        <f t="shared" si="69"/>
        <v>1</v>
      </c>
      <c r="CI73">
        <f t="shared" si="128"/>
        <v>0</v>
      </c>
      <c r="CJ73">
        <f t="shared" si="110"/>
        <v>1</v>
      </c>
      <c r="CK73" s="236"/>
      <c r="CL73" s="194"/>
      <c r="CM73">
        <f t="shared" si="111"/>
        <v>-1</v>
      </c>
      <c r="CN73">
        <f t="shared" si="112"/>
        <v>-1</v>
      </c>
      <c r="CO73">
        <f>VLOOKUP($A73,'FuturesInfo (3)'!$A$2:$V$80,22)</f>
        <v>3</v>
      </c>
      <c r="CP73">
        <f t="shared" si="113"/>
        <v>-1</v>
      </c>
      <c r="CQ73">
        <f t="shared" si="114"/>
        <v>2</v>
      </c>
      <c r="CR73" s="137">
        <f>VLOOKUP($A73,'FuturesInfo (3)'!$A$2:$O$80,15)*CO73</f>
        <v>388575</v>
      </c>
      <c r="CS73" s="137">
        <f>VLOOKUP($A73,'FuturesInfo (3)'!$A$2:$O$80,15)*CQ73</f>
        <v>259050</v>
      </c>
      <c r="CT73" s="188">
        <f t="shared" si="135"/>
        <v>0</v>
      </c>
      <c r="CU73" s="188">
        <f t="shared" si="70"/>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1"/>
        <v>-1</v>
      </c>
      <c r="M74">
        <f t="shared" si="72"/>
        <v>-1</v>
      </c>
      <c r="N74">
        <v>1</v>
      </c>
      <c r="O74">
        <f t="shared" si="73"/>
        <v>0</v>
      </c>
      <c r="P74">
        <f t="shared" si="65"/>
        <v>1</v>
      </c>
      <c r="Q74">
        <f t="shared" si="124"/>
        <v>0</v>
      </c>
      <c r="R74">
        <f t="shared" si="74"/>
        <v>0</v>
      </c>
      <c r="S74">
        <v>7.51953604954E-3</v>
      </c>
      <c r="T74" s="194">
        <v>42571</v>
      </c>
      <c r="U74">
        <f t="shared" si="75"/>
        <v>-1</v>
      </c>
      <c r="V74">
        <f t="shared" si="76"/>
        <v>-1</v>
      </c>
      <c r="W74">
        <f>VLOOKUP($A74,'FuturesInfo (3)'!$A$2:$V$80,22)</f>
        <v>1</v>
      </c>
      <c r="X74">
        <f t="shared" si="77"/>
        <v>1</v>
      </c>
      <c r="Y74">
        <f t="shared" si="78"/>
        <v>1</v>
      </c>
      <c r="Z74" s="137">
        <f>VLOOKUP($A74,'FuturesInfo (3)'!$A$2:$O$80,15)*W74</f>
        <v>102500</v>
      </c>
      <c r="AA74" s="137">
        <f>VLOOKUP($A74,'FuturesInfo (3)'!$A$2:$O$80,15)*Y74</f>
        <v>102500</v>
      </c>
      <c r="AB74" s="188">
        <f t="shared" si="133"/>
        <v>770.75244507784998</v>
      </c>
      <c r="AC74" s="188">
        <f t="shared" si="66"/>
        <v>770.75244507784998</v>
      </c>
      <c r="AD74" s="188">
        <f t="shared" si="80"/>
        <v>770.75244507784998</v>
      </c>
      <c r="AE74" s="188">
        <f t="shared" si="81"/>
        <v>770.75244507784998</v>
      </c>
      <c r="AF74" s="188">
        <f t="shared" si="82"/>
        <v>-770.75244507784998</v>
      </c>
      <c r="AG74" s="188">
        <f t="shared" si="130"/>
        <v>-770.75244507784998</v>
      </c>
      <c r="AH74" s="188">
        <f t="shared" si="84"/>
        <v>-770.75244507784998</v>
      </c>
      <c r="AI74" s="188">
        <f t="shared" si="125"/>
        <v>770.75244507784998</v>
      </c>
      <c r="AJ74" s="188">
        <f t="shared" si="85"/>
        <v>-770.75244507784998</v>
      </c>
      <c r="AK74" s="188">
        <f>IF(IF(sym!$Q63=N74,1,0)=1,ABS(Z74*S74),-ABS(Z74*S74))</f>
        <v>-770.75244507784998</v>
      </c>
      <c r="AL74" s="188">
        <f t="shared" si="86"/>
        <v>-770.75244507784998</v>
      </c>
      <c r="AM74" s="188">
        <f t="shared" si="87"/>
        <v>770.75244507784998</v>
      </c>
      <c r="AO74">
        <f t="shared" si="88"/>
        <v>1</v>
      </c>
      <c r="AP74" s="227">
        <v>1</v>
      </c>
      <c r="AQ74" s="227">
        <v>-1</v>
      </c>
      <c r="AR74" s="227">
        <v>1</v>
      </c>
      <c r="AS74" s="202">
        <v>-1</v>
      </c>
      <c r="AT74" s="228">
        <v>-8</v>
      </c>
      <c r="AU74">
        <f t="shared" si="89"/>
        <v>-1</v>
      </c>
      <c r="AV74">
        <f t="shared" si="90"/>
        <v>1</v>
      </c>
      <c r="AW74" s="202"/>
      <c r="AX74">
        <f t="shared" si="91"/>
        <v>0</v>
      </c>
      <c r="AY74">
        <f t="shared" si="67"/>
        <v>0</v>
      </c>
      <c r="AZ74">
        <f t="shared" si="126"/>
        <v>0</v>
      </c>
      <c r="BA74">
        <f t="shared" si="92"/>
        <v>0</v>
      </c>
      <c r="BB74" s="236"/>
      <c r="BC74" s="194"/>
      <c r="BD74">
        <f t="shared" si="93"/>
        <v>-1</v>
      </c>
      <c r="BE74">
        <f t="shared" si="94"/>
        <v>-1</v>
      </c>
      <c r="BF74">
        <f>VLOOKUP($A74,'FuturesInfo (3)'!$A$2:$V$80,22)</f>
        <v>1</v>
      </c>
      <c r="BG74">
        <f t="shared" si="95"/>
        <v>-1</v>
      </c>
      <c r="BH74">
        <f t="shared" si="96"/>
        <v>1</v>
      </c>
      <c r="BI74" s="137">
        <f>VLOOKUP($A74,'FuturesInfo (3)'!$A$2:$O$80,15)*BF74</f>
        <v>102500</v>
      </c>
      <c r="BJ74" s="137">
        <f>VLOOKUP($A74,'FuturesInfo (3)'!$A$2:$O$80,15)*BH74</f>
        <v>102500</v>
      </c>
      <c r="BK74" s="188">
        <f t="shared" si="134"/>
        <v>0</v>
      </c>
      <c r="BL74" s="188">
        <f t="shared" si="68"/>
        <v>0</v>
      </c>
      <c r="BM74" s="188">
        <f t="shared" si="98"/>
        <v>0</v>
      </c>
      <c r="BN74" s="188">
        <f t="shared" si="99"/>
        <v>0</v>
      </c>
      <c r="BO74" s="188">
        <f t="shared" si="100"/>
        <v>0</v>
      </c>
      <c r="BP74" s="188">
        <f t="shared" si="131"/>
        <v>0</v>
      </c>
      <c r="BQ74" s="188">
        <f t="shared" si="102"/>
        <v>0</v>
      </c>
      <c r="BR74" s="188">
        <f t="shared" si="127"/>
        <v>0</v>
      </c>
      <c r="BS74" s="188">
        <f t="shared" si="103"/>
        <v>0</v>
      </c>
      <c r="BT74" s="188">
        <f>IF(IF(sym!$Q63=AW74,1,0)=1,ABS(BI74*BB74),-ABS(BI74*BB74))</f>
        <v>0</v>
      </c>
      <c r="BU74" s="188">
        <f t="shared" si="104"/>
        <v>0</v>
      </c>
      <c r="BV74" s="188">
        <f t="shared" si="105"/>
        <v>0</v>
      </c>
      <c r="BX74">
        <f t="shared" si="106"/>
        <v>0</v>
      </c>
      <c r="BY74" s="227"/>
      <c r="BZ74" s="227"/>
      <c r="CA74" s="227"/>
      <c r="CB74" s="202"/>
      <c r="CC74" s="228"/>
      <c r="CD74">
        <f t="shared" si="107"/>
        <v>-1</v>
      </c>
      <c r="CE74">
        <f t="shared" si="108"/>
        <v>0</v>
      </c>
      <c r="CF74" s="202"/>
      <c r="CG74">
        <f t="shared" si="109"/>
        <v>1</v>
      </c>
      <c r="CH74">
        <f t="shared" si="69"/>
        <v>1</v>
      </c>
      <c r="CI74">
        <f t="shared" si="128"/>
        <v>0</v>
      </c>
      <c r="CJ74">
        <f t="shared" si="110"/>
        <v>1</v>
      </c>
      <c r="CK74" s="236"/>
      <c r="CL74" s="194"/>
      <c r="CM74">
        <f t="shared" si="111"/>
        <v>-1</v>
      </c>
      <c r="CN74">
        <f t="shared" si="112"/>
        <v>-1</v>
      </c>
      <c r="CO74">
        <f>VLOOKUP($A74,'FuturesInfo (3)'!$A$2:$V$80,22)</f>
        <v>1</v>
      </c>
      <c r="CP74">
        <f t="shared" si="113"/>
        <v>-1</v>
      </c>
      <c r="CQ74">
        <f t="shared" si="114"/>
        <v>1</v>
      </c>
      <c r="CR74" s="137">
        <f>VLOOKUP($A74,'FuturesInfo (3)'!$A$2:$O$80,15)*CO74</f>
        <v>102500</v>
      </c>
      <c r="CS74" s="137">
        <f>VLOOKUP($A74,'FuturesInfo (3)'!$A$2:$O$80,15)*CQ74</f>
        <v>102500</v>
      </c>
      <c r="CT74" s="188">
        <f t="shared" si="135"/>
        <v>0</v>
      </c>
      <c r="CU74" s="188">
        <f t="shared" si="70"/>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1"/>
        <v>1</v>
      </c>
      <c r="M75">
        <f t="shared" si="72"/>
        <v>1</v>
      </c>
      <c r="N75">
        <v>1</v>
      </c>
      <c r="O75">
        <f t="shared" si="73"/>
        <v>1</v>
      </c>
      <c r="P75">
        <f t="shared" si="65"/>
        <v>0</v>
      </c>
      <c r="Q75">
        <f t="shared" si="124"/>
        <v>1</v>
      </c>
      <c r="R75">
        <f t="shared" si="74"/>
        <v>1</v>
      </c>
      <c r="S75" s="257">
        <v>5.7553956834599999E-5</v>
      </c>
      <c r="T75" s="194">
        <v>42572</v>
      </c>
      <c r="U75">
        <f t="shared" si="75"/>
        <v>1</v>
      </c>
      <c r="V75">
        <f t="shared" si="76"/>
        <v>1</v>
      </c>
      <c r="W75">
        <f>VLOOKUP($A75,'FuturesInfo (3)'!$A$2:$V$80,22)</f>
        <v>12</v>
      </c>
      <c r="X75">
        <f t="shared" si="77"/>
        <v>-1</v>
      </c>
      <c r="Y75">
        <f t="shared" si="78"/>
        <v>9</v>
      </c>
      <c r="Z75" s="137">
        <f>VLOOKUP($A75,'FuturesInfo (3)'!$A$2:$O$80,15)*W75</f>
        <v>208512</v>
      </c>
      <c r="AA75" s="137">
        <f>VLOOKUP($A75,'FuturesInfo (3)'!$A$2:$O$80,15)*Y75</f>
        <v>156384</v>
      </c>
      <c r="AB75" s="188">
        <f t="shared" si="133"/>
        <v>-12.000690647496114</v>
      </c>
      <c r="AC75" s="188">
        <f t="shared" si="66"/>
        <v>-12.000690647496114</v>
      </c>
      <c r="AD75" s="188">
        <f t="shared" si="80"/>
        <v>-12.000690647496114</v>
      </c>
      <c r="AE75" s="188">
        <f t="shared" si="81"/>
        <v>-12.000690647496114</v>
      </c>
      <c r="AF75" s="188">
        <f t="shared" si="82"/>
        <v>12.000690647496114</v>
      </c>
      <c r="AG75" s="188">
        <f t="shared" si="130"/>
        <v>12.000690647496114</v>
      </c>
      <c r="AH75" s="188">
        <f t="shared" si="84"/>
        <v>12.000690647496114</v>
      </c>
      <c r="AI75" s="188">
        <f t="shared" si="125"/>
        <v>-12.000690647496114</v>
      </c>
      <c r="AJ75" s="188">
        <f t="shared" si="85"/>
        <v>12.000690647496114</v>
      </c>
      <c r="AK75" s="188">
        <f>IF(IF(sym!$Q64=N75,1,0)=1,ABS(Z75*S75),-ABS(Z75*S75))</f>
        <v>12.000690647496114</v>
      </c>
      <c r="AL75" s="188">
        <f t="shared" si="86"/>
        <v>12.000690647496114</v>
      </c>
      <c r="AM75" s="188">
        <f t="shared" si="87"/>
        <v>12.000690647496114</v>
      </c>
      <c r="AO75">
        <f t="shared" si="88"/>
        <v>1</v>
      </c>
      <c r="AP75" s="227">
        <v>1</v>
      </c>
      <c r="AQ75" s="227">
        <v>-1</v>
      </c>
      <c r="AR75" s="227">
        <v>1</v>
      </c>
      <c r="AS75" s="202">
        <v>-1</v>
      </c>
      <c r="AT75" s="228">
        <v>-7</v>
      </c>
      <c r="AU75">
        <f t="shared" si="89"/>
        <v>-1</v>
      </c>
      <c r="AV75">
        <f t="shared" si="90"/>
        <v>1</v>
      </c>
      <c r="AW75" s="202"/>
      <c r="AX75">
        <f t="shared" si="91"/>
        <v>0</v>
      </c>
      <c r="AY75">
        <f t="shared" si="67"/>
        <v>0</v>
      </c>
      <c r="AZ75">
        <f t="shared" si="126"/>
        <v>0</v>
      </c>
      <c r="BA75">
        <f t="shared" si="92"/>
        <v>0</v>
      </c>
      <c r="BB75" s="236"/>
      <c r="BC75" s="194"/>
      <c r="BD75">
        <f t="shared" si="93"/>
        <v>-1</v>
      </c>
      <c r="BE75">
        <f t="shared" si="94"/>
        <v>-1</v>
      </c>
      <c r="BF75">
        <f>VLOOKUP($A75,'FuturesInfo (3)'!$A$2:$V$80,22)</f>
        <v>12</v>
      </c>
      <c r="BG75">
        <f t="shared" si="95"/>
        <v>-1</v>
      </c>
      <c r="BH75">
        <f t="shared" si="96"/>
        <v>9</v>
      </c>
      <c r="BI75" s="137">
        <f>VLOOKUP($A75,'FuturesInfo (3)'!$A$2:$O$80,15)*BF75</f>
        <v>208512</v>
      </c>
      <c r="BJ75" s="137">
        <f>VLOOKUP($A75,'FuturesInfo (3)'!$A$2:$O$80,15)*BH75</f>
        <v>156384</v>
      </c>
      <c r="BK75" s="188">
        <f t="shared" si="134"/>
        <v>0</v>
      </c>
      <c r="BL75" s="188">
        <f t="shared" si="68"/>
        <v>0</v>
      </c>
      <c r="BM75" s="188">
        <f t="shared" si="98"/>
        <v>0</v>
      </c>
      <c r="BN75" s="188">
        <f t="shared" si="99"/>
        <v>0</v>
      </c>
      <c r="BO75" s="188">
        <f t="shared" si="100"/>
        <v>0</v>
      </c>
      <c r="BP75" s="188">
        <f t="shared" si="131"/>
        <v>0</v>
      </c>
      <c r="BQ75" s="188">
        <f t="shared" si="102"/>
        <v>0</v>
      </c>
      <c r="BR75" s="188">
        <f t="shared" si="127"/>
        <v>0</v>
      </c>
      <c r="BS75" s="188">
        <f t="shared" si="103"/>
        <v>0</v>
      </c>
      <c r="BT75" s="188">
        <f>IF(IF(sym!$Q64=AW75,1,0)=1,ABS(BI75*BB75),-ABS(BI75*BB75))</f>
        <v>0</v>
      </c>
      <c r="BU75" s="188">
        <f t="shared" si="104"/>
        <v>0</v>
      </c>
      <c r="BV75" s="188">
        <f t="shared" si="105"/>
        <v>0</v>
      </c>
      <c r="BX75">
        <f t="shared" si="106"/>
        <v>0</v>
      </c>
      <c r="BY75" s="227"/>
      <c r="BZ75" s="227"/>
      <c r="CA75" s="227"/>
      <c r="CB75" s="202"/>
      <c r="CC75" s="228"/>
      <c r="CD75">
        <f t="shared" si="107"/>
        <v>-1</v>
      </c>
      <c r="CE75">
        <f t="shared" si="108"/>
        <v>0</v>
      </c>
      <c r="CF75" s="202"/>
      <c r="CG75">
        <f t="shared" si="109"/>
        <v>1</v>
      </c>
      <c r="CH75">
        <f t="shared" si="69"/>
        <v>1</v>
      </c>
      <c r="CI75">
        <f t="shared" si="128"/>
        <v>0</v>
      </c>
      <c r="CJ75">
        <f t="shared" si="110"/>
        <v>1</v>
      </c>
      <c r="CK75" s="236"/>
      <c r="CL75" s="194"/>
      <c r="CM75">
        <f t="shared" si="111"/>
        <v>-1</v>
      </c>
      <c r="CN75">
        <f t="shared" si="112"/>
        <v>-1</v>
      </c>
      <c r="CO75">
        <f>VLOOKUP($A75,'FuturesInfo (3)'!$A$2:$V$80,22)</f>
        <v>12</v>
      </c>
      <c r="CP75">
        <f t="shared" si="113"/>
        <v>-1</v>
      </c>
      <c r="CQ75">
        <f t="shared" si="114"/>
        <v>9</v>
      </c>
      <c r="CR75" s="137">
        <f>VLOOKUP($A75,'FuturesInfo (3)'!$A$2:$O$80,15)*CO75</f>
        <v>208512</v>
      </c>
      <c r="CS75" s="137">
        <f>VLOOKUP($A75,'FuturesInfo (3)'!$A$2:$O$80,15)*CQ75</f>
        <v>156384</v>
      </c>
      <c r="CT75" s="188">
        <f t="shared" si="135"/>
        <v>0</v>
      </c>
      <c r="CU75" s="188">
        <f t="shared" si="70"/>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1"/>
        <v>1</v>
      </c>
      <c r="M76">
        <f t="shared" si="72"/>
        <v>-1</v>
      </c>
      <c r="N76">
        <v>-1</v>
      </c>
      <c r="O76">
        <f t="shared" si="73"/>
        <v>0</v>
      </c>
      <c r="P76">
        <f t="shared" si="65"/>
        <v>0</v>
      </c>
      <c r="Q76">
        <f t="shared" si="124"/>
        <v>0</v>
      </c>
      <c r="R76">
        <f t="shared" si="74"/>
        <v>1</v>
      </c>
      <c r="S76">
        <v>-3.1417724833099998E-3</v>
      </c>
      <c r="T76" s="194">
        <v>42569</v>
      </c>
      <c r="U76">
        <f t="shared" si="75"/>
        <v>-1</v>
      </c>
      <c r="V76">
        <f t="shared" si="76"/>
        <v>1</v>
      </c>
      <c r="W76">
        <f>VLOOKUP($A76,'FuturesInfo (3)'!$A$2:$V$80,22)</f>
        <v>6</v>
      </c>
      <c r="X76">
        <f t="shared" si="77"/>
        <v>1</v>
      </c>
      <c r="Y76">
        <f t="shared" si="78"/>
        <v>8</v>
      </c>
      <c r="Z76" s="137">
        <f>VLOOKUP($A76,'FuturesInfo (3)'!$A$2:$O$80,15)*W76</f>
        <v>892295.67425056163</v>
      </c>
      <c r="AA76" s="137">
        <f>VLOOKUP($A76,'FuturesInfo (3)'!$A$2:$O$80,15)*Y76</f>
        <v>1189727.5656674155</v>
      </c>
      <c r="AB76" s="188">
        <f t="shared" si="133"/>
        <v>-2803.3899963369577</v>
      </c>
      <c r="AC76" s="188">
        <f t="shared" si="66"/>
        <v>-2803.3899963369577</v>
      </c>
      <c r="AD76" s="188">
        <f t="shared" si="80"/>
        <v>2803.3899963369577</v>
      </c>
      <c r="AE76" s="188">
        <f t="shared" si="81"/>
        <v>-2803.3899963369577</v>
      </c>
      <c r="AF76" s="188">
        <f t="shared" si="82"/>
        <v>-2803.3899963369577</v>
      </c>
      <c r="AG76" s="188">
        <f t="shared" si="130"/>
        <v>2803.3899963369577</v>
      </c>
      <c r="AH76" s="188">
        <f t="shared" si="84"/>
        <v>-2803.3899963369577</v>
      </c>
      <c r="AI76" s="188">
        <f t="shared" si="125"/>
        <v>-2803.3899963369577</v>
      </c>
      <c r="AJ76" s="188">
        <f t="shared" si="85"/>
        <v>2803.3899963369577</v>
      </c>
      <c r="AK76" s="188">
        <f>IF(IF(sym!$Q65=N76,1,0)=1,ABS(Z76*S76),-ABS(Z76*S76))</f>
        <v>2803.3899963369577</v>
      </c>
      <c r="AL76" s="188">
        <f t="shared" si="86"/>
        <v>-2803.3899963369577</v>
      </c>
      <c r="AM76" s="188">
        <f t="shared" si="87"/>
        <v>2803.3899963369577</v>
      </c>
      <c r="AO76">
        <f t="shared" si="88"/>
        <v>-1</v>
      </c>
      <c r="AP76" s="227">
        <v>-1</v>
      </c>
      <c r="AQ76" s="227">
        <v>-1</v>
      </c>
      <c r="AR76" s="227">
        <v>1</v>
      </c>
      <c r="AS76" s="202">
        <v>1</v>
      </c>
      <c r="AT76" s="228">
        <v>-3</v>
      </c>
      <c r="AU76">
        <f t="shared" si="89"/>
        <v>-1</v>
      </c>
      <c r="AV76">
        <f t="shared" si="90"/>
        <v>-1</v>
      </c>
      <c r="AW76" s="202"/>
      <c r="AX76">
        <f t="shared" si="91"/>
        <v>0</v>
      </c>
      <c r="AY76">
        <f t="shared" si="67"/>
        <v>0</v>
      </c>
      <c r="AZ76">
        <f t="shared" si="126"/>
        <v>0</v>
      </c>
      <c r="BA76">
        <f t="shared" si="92"/>
        <v>0</v>
      </c>
      <c r="BB76" s="236"/>
      <c r="BC76" s="194"/>
      <c r="BD76">
        <f t="shared" si="93"/>
        <v>-1</v>
      </c>
      <c r="BE76">
        <f t="shared" si="94"/>
        <v>-1</v>
      </c>
      <c r="BF76">
        <f>VLOOKUP($A76,'FuturesInfo (3)'!$A$2:$V$80,22)</f>
        <v>6</v>
      </c>
      <c r="BG76">
        <f t="shared" si="95"/>
        <v>1</v>
      </c>
      <c r="BH76">
        <f t="shared" si="96"/>
        <v>8</v>
      </c>
      <c r="BI76" s="137">
        <f>VLOOKUP($A76,'FuturesInfo (3)'!$A$2:$O$80,15)*BF76</f>
        <v>892295.67425056163</v>
      </c>
      <c r="BJ76" s="137">
        <f>VLOOKUP($A76,'FuturesInfo (3)'!$A$2:$O$80,15)*BH76</f>
        <v>1189727.5656674155</v>
      </c>
      <c r="BK76" s="188">
        <f t="shared" si="134"/>
        <v>0</v>
      </c>
      <c r="BL76" s="188">
        <f t="shared" si="68"/>
        <v>0</v>
      </c>
      <c r="BM76" s="188">
        <f t="shared" si="98"/>
        <v>0</v>
      </c>
      <c r="BN76" s="188">
        <f t="shared" si="99"/>
        <v>0</v>
      </c>
      <c r="BO76" s="188">
        <f t="shared" si="100"/>
        <v>0</v>
      </c>
      <c r="BP76" s="188">
        <f t="shared" si="131"/>
        <v>0</v>
      </c>
      <c r="BQ76" s="188">
        <f t="shared" si="102"/>
        <v>0</v>
      </c>
      <c r="BR76" s="188">
        <f t="shared" si="127"/>
        <v>0</v>
      </c>
      <c r="BS76" s="188">
        <f t="shared" si="103"/>
        <v>0</v>
      </c>
      <c r="BT76" s="188">
        <f>IF(IF(sym!$Q65=AW76,1,0)=1,ABS(BI76*BB76),-ABS(BI76*BB76))</f>
        <v>0</v>
      </c>
      <c r="BU76" s="188">
        <f t="shared" si="104"/>
        <v>0</v>
      </c>
      <c r="BV76" s="188">
        <f t="shared" si="105"/>
        <v>0</v>
      </c>
      <c r="BX76">
        <f t="shared" si="106"/>
        <v>0</v>
      </c>
      <c r="BY76" s="227"/>
      <c r="BZ76" s="227"/>
      <c r="CA76" s="227"/>
      <c r="CB76" s="202"/>
      <c r="CC76" s="228"/>
      <c r="CD76">
        <f t="shared" si="107"/>
        <v>-1</v>
      </c>
      <c r="CE76">
        <f t="shared" si="108"/>
        <v>0</v>
      </c>
      <c r="CF76" s="202"/>
      <c r="CG76">
        <f t="shared" si="109"/>
        <v>1</v>
      </c>
      <c r="CH76">
        <f t="shared" si="69"/>
        <v>1</v>
      </c>
      <c r="CI76">
        <f t="shared" si="128"/>
        <v>0</v>
      </c>
      <c r="CJ76">
        <f t="shared" si="110"/>
        <v>1</v>
      </c>
      <c r="CK76" s="236"/>
      <c r="CL76" s="194"/>
      <c r="CM76">
        <f t="shared" si="111"/>
        <v>-1</v>
      </c>
      <c r="CN76">
        <f t="shared" si="112"/>
        <v>-1</v>
      </c>
      <c r="CO76">
        <f>VLOOKUP($A76,'FuturesInfo (3)'!$A$2:$V$80,22)</f>
        <v>6</v>
      </c>
      <c r="CP76">
        <f t="shared" si="113"/>
        <v>-1</v>
      </c>
      <c r="CQ76">
        <f t="shared" si="114"/>
        <v>5</v>
      </c>
      <c r="CR76" s="137">
        <f>VLOOKUP($A76,'FuturesInfo (3)'!$A$2:$O$80,15)*CO76</f>
        <v>892295.67425056163</v>
      </c>
      <c r="CS76" s="137">
        <f>VLOOKUP($A76,'FuturesInfo (3)'!$A$2:$O$80,15)*CQ76</f>
        <v>743579.72854213463</v>
      </c>
      <c r="CT76" s="188">
        <f t="shared" si="135"/>
        <v>0</v>
      </c>
      <c r="CU76" s="188">
        <f t="shared" si="70"/>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1"/>
        <v>-1</v>
      </c>
      <c r="M77">
        <f t="shared" si="72"/>
        <v>1</v>
      </c>
      <c r="N77">
        <v>-1</v>
      </c>
      <c r="O77">
        <f t="shared" si="73"/>
        <v>1</v>
      </c>
      <c r="P77">
        <f t="shared" si="65"/>
        <v>1</v>
      </c>
      <c r="Q77">
        <f t="shared" si="124"/>
        <v>1</v>
      </c>
      <c r="R77">
        <f t="shared" si="74"/>
        <v>0</v>
      </c>
      <c r="S77">
        <v>-4.63042853034E-2</v>
      </c>
      <c r="T77" s="194">
        <v>42576</v>
      </c>
      <c r="U77">
        <f t="shared" si="75"/>
        <v>-1</v>
      </c>
      <c r="V77">
        <f t="shared" si="76"/>
        <v>-1</v>
      </c>
      <c r="W77">
        <f>VLOOKUP($A77,'FuturesInfo (3)'!$A$2:$V$80,22)</f>
        <v>2</v>
      </c>
      <c r="X77">
        <f t="shared" si="77"/>
        <v>-1</v>
      </c>
      <c r="Y77">
        <f t="shared" si="78"/>
        <v>2</v>
      </c>
      <c r="Z77" s="137">
        <f>VLOOKUP($A77,'FuturesInfo (3)'!$A$2:$O$80,15)*W77</f>
        <v>66320</v>
      </c>
      <c r="AA77" s="137">
        <f>VLOOKUP($A77,'FuturesInfo (3)'!$A$2:$O$80,15)*Y77</f>
        <v>66320</v>
      </c>
      <c r="AB77" s="188">
        <f t="shared" si="133"/>
        <v>-3070.9002013214881</v>
      </c>
      <c r="AC77" s="188">
        <f t="shared" si="66"/>
        <v>3070.9002013214881</v>
      </c>
      <c r="AD77" s="188">
        <f t="shared" si="80"/>
        <v>-3070.9002013214881</v>
      </c>
      <c r="AE77" s="188">
        <f t="shared" si="81"/>
        <v>3070.9002013214881</v>
      </c>
      <c r="AF77" s="188">
        <f t="shared" si="82"/>
        <v>3070.9002013214881</v>
      </c>
      <c r="AG77" s="188">
        <f t="shared" si="130"/>
        <v>-3070.9002013214881</v>
      </c>
      <c r="AH77" s="188">
        <f t="shared" si="84"/>
        <v>3070.9002013214881</v>
      </c>
      <c r="AI77" s="188">
        <f t="shared" si="125"/>
        <v>-3070.9002013214881</v>
      </c>
      <c r="AJ77" s="188">
        <f t="shared" si="85"/>
        <v>3070.9002013214881</v>
      </c>
      <c r="AK77" s="188">
        <f>IF(IF(sym!$Q66=N77,1,0)=1,ABS(Z77*S77),-ABS(Z77*S77))</f>
        <v>-3070.9002013214881</v>
      </c>
      <c r="AL77" s="188">
        <f t="shared" si="86"/>
        <v>3070.9002013214881</v>
      </c>
      <c r="AM77" s="188">
        <f t="shared" si="87"/>
        <v>3070.9002013214881</v>
      </c>
      <c r="AO77">
        <f t="shared" si="88"/>
        <v>-1</v>
      </c>
      <c r="AP77" s="227">
        <v>1</v>
      </c>
      <c r="AQ77" s="227">
        <v>1</v>
      </c>
      <c r="AR77" s="227">
        <v>1</v>
      </c>
      <c r="AS77" s="202">
        <v>-1</v>
      </c>
      <c r="AT77" s="228">
        <v>1</v>
      </c>
      <c r="AU77">
        <f t="shared" si="89"/>
        <v>1</v>
      </c>
      <c r="AV77">
        <f t="shared" si="90"/>
        <v>-1</v>
      </c>
      <c r="AW77" s="202"/>
      <c r="AX77">
        <f t="shared" si="91"/>
        <v>0</v>
      </c>
      <c r="AY77">
        <f t="shared" si="67"/>
        <v>0</v>
      </c>
      <c r="AZ77">
        <f t="shared" si="126"/>
        <v>0</v>
      </c>
      <c r="BA77">
        <f t="shared" si="92"/>
        <v>0</v>
      </c>
      <c r="BB77" s="236"/>
      <c r="BC77" s="194"/>
      <c r="BD77">
        <f t="shared" si="93"/>
        <v>-1</v>
      </c>
      <c r="BE77">
        <f t="shared" si="94"/>
        <v>1</v>
      </c>
      <c r="BF77">
        <f>VLOOKUP($A77,'FuturesInfo (3)'!$A$2:$V$80,22)</f>
        <v>2</v>
      </c>
      <c r="BG77">
        <f t="shared" si="95"/>
        <v>1</v>
      </c>
      <c r="BH77">
        <f t="shared" si="96"/>
        <v>3</v>
      </c>
      <c r="BI77" s="137">
        <f>VLOOKUP($A77,'FuturesInfo (3)'!$A$2:$O$80,15)*BF77</f>
        <v>66320</v>
      </c>
      <c r="BJ77" s="137">
        <f>VLOOKUP($A77,'FuturesInfo (3)'!$A$2:$O$80,15)*BH77</f>
        <v>99480</v>
      </c>
      <c r="BK77" s="188">
        <f t="shared" si="134"/>
        <v>0</v>
      </c>
      <c r="BL77" s="188">
        <f t="shared" si="68"/>
        <v>0</v>
      </c>
      <c r="BM77" s="188">
        <f t="shared" si="98"/>
        <v>0</v>
      </c>
      <c r="BN77" s="188">
        <f t="shared" si="99"/>
        <v>0</v>
      </c>
      <c r="BO77" s="188">
        <f t="shared" si="100"/>
        <v>0</v>
      </c>
      <c r="BP77" s="188">
        <f t="shared" si="131"/>
        <v>0</v>
      </c>
      <c r="BQ77" s="188">
        <f t="shared" si="102"/>
        <v>0</v>
      </c>
      <c r="BR77" s="188">
        <f t="shared" si="127"/>
        <v>0</v>
      </c>
      <c r="BS77" s="188">
        <f t="shared" si="103"/>
        <v>0</v>
      </c>
      <c r="BT77" s="188">
        <f>IF(IF(sym!$Q66=AW77,1,0)=1,ABS(BI77*BB77),-ABS(BI77*BB77))</f>
        <v>0</v>
      </c>
      <c r="BU77" s="188">
        <f t="shared" si="104"/>
        <v>0</v>
      </c>
      <c r="BV77" s="188">
        <f t="shared" si="105"/>
        <v>0</v>
      </c>
      <c r="BX77">
        <f t="shared" si="106"/>
        <v>0</v>
      </c>
      <c r="BY77" s="227"/>
      <c r="BZ77" s="227"/>
      <c r="CA77" s="227"/>
      <c r="CB77" s="202"/>
      <c r="CC77" s="228"/>
      <c r="CD77">
        <f t="shared" si="107"/>
        <v>-1</v>
      </c>
      <c r="CE77">
        <f t="shared" si="108"/>
        <v>0</v>
      </c>
      <c r="CF77" s="202"/>
      <c r="CG77">
        <f t="shared" si="109"/>
        <v>1</v>
      </c>
      <c r="CH77">
        <f t="shared" si="69"/>
        <v>1</v>
      </c>
      <c r="CI77">
        <f t="shared" si="128"/>
        <v>0</v>
      </c>
      <c r="CJ77">
        <f t="shared" si="110"/>
        <v>1</v>
      </c>
      <c r="CK77" s="236"/>
      <c r="CL77" s="194"/>
      <c r="CM77">
        <f t="shared" si="111"/>
        <v>-1</v>
      </c>
      <c r="CN77">
        <f t="shared" si="112"/>
        <v>-1</v>
      </c>
      <c r="CO77">
        <f>VLOOKUP($A77,'FuturesInfo (3)'!$A$2:$V$80,22)</f>
        <v>2</v>
      </c>
      <c r="CP77">
        <f t="shared" si="113"/>
        <v>-1</v>
      </c>
      <c r="CQ77">
        <f t="shared" si="114"/>
        <v>2</v>
      </c>
      <c r="CR77" s="137">
        <f>VLOOKUP($A77,'FuturesInfo (3)'!$A$2:$O$80,15)*CO77</f>
        <v>66320</v>
      </c>
      <c r="CS77" s="137">
        <f>VLOOKUP($A77,'FuturesInfo (3)'!$A$2:$O$80,15)*CQ77</f>
        <v>66320</v>
      </c>
      <c r="CT77" s="188">
        <f t="shared" si="135"/>
        <v>0</v>
      </c>
      <c r="CU77" s="188">
        <f t="shared" si="70"/>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1"/>
        <v>-1</v>
      </c>
      <c r="M78">
        <f t="shared" si="72"/>
        <v>-1</v>
      </c>
      <c r="N78">
        <v>1</v>
      </c>
      <c r="O78">
        <f t="shared" si="73"/>
        <v>1</v>
      </c>
      <c r="P78">
        <f t="shared" ref="P78:P92" si="136">IF(N78=J78,1,0)</f>
        <v>1</v>
      </c>
      <c r="Q78">
        <f t="shared" si="124"/>
        <v>0</v>
      </c>
      <c r="R78">
        <f t="shared" si="74"/>
        <v>0</v>
      </c>
      <c r="T78" s="194">
        <v>42552</v>
      </c>
      <c r="U78">
        <f t="shared" si="75"/>
        <v>-1</v>
      </c>
      <c r="V78">
        <f t="shared" si="76"/>
        <v>-1</v>
      </c>
      <c r="W78">
        <f>VLOOKUP($A78,'FuturesInfo (3)'!$A$2:$V$80,22)</f>
        <v>3</v>
      </c>
      <c r="X78">
        <f t="shared" si="77"/>
        <v>1</v>
      </c>
      <c r="Y78">
        <f t="shared" si="78"/>
        <v>4</v>
      </c>
      <c r="Z78" s="137">
        <f>VLOOKUP($A78,'FuturesInfo (3)'!$A$2:$O$80,15)*W78</f>
        <v>251951.6728624535</v>
      </c>
      <c r="AA78" s="137">
        <f>VLOOKUP($A78,'FuturesInfo (3)'!$A$2:$O$80,15)*Y78</f>
        <v>335935.56381660467</v>
      </c>
      <c r="AB78" s="188">
        <f t="shared" si="133"/>
        <v>0</v>
      </c>
      <c r="AC78" s="188">
        <f t="shared" ref="AC78:AC92" si="137">IF(IF(X78=N78,1,0)=1,ABS(Z78*S78),-ABS(Z78*S78))</f>
        <v>0</v>
      </c>
      <c r="AD78" s="188">
        <f t="shared" si="80"/>
        <v>0</v>
      </c>
      <c r="AE78" s="188">
        <f t="shared" si="81"/>
        <v>0</v>
      </c>
      <c r="AF78" s="188">
        <f t="shared" si="82"/>
        <v>0</v>
      </c>
      <c r="AG78" s="188">
        <f t="shared" si="130"/>
        <v>0</v>
      </c>
      <c r="AH78" s="188">
        <f t="shared" si="84"/>
        <v>0</v>
      </c>
      <c r="AI78" s="188">
        <f t="shared" si="125"/>
        <v>0</v>
      </c>
      <c r="AJ78" s="188">
        <f t="shared" si="85"/>
        <v>0</v>
      </c>
      <c r="AK78" s="188">
        <f>IF(IF(sym!$Q67=N78,1,0)=1,ABS(Z78*S78),-ABS(Z78*S78))</f>
        <v>0</v>
      </c>
      <c r="AL78" s="188">
        <f t="shared" si="86"/>
        <v>0</v>
      </c>
      <c r="AM78" s="188">
        <f t="shared" si="87"/>
        <v>0</v>
      </c>
      <c r="AO78">
        <f t="shared" si="88"/>
        <v>1</v>
      </c>
      <c r="AP78" s="227">
        <v>1</v>
      </c>
      <c r="AQ78" s="227">
        <v>1</v>
      </c>
      <c r="AR78" s="227">
        <v>1</v>
      </c>
      <c r="AS78" s="202">
        <v>1</v>
      </c>
      <c r="AT78" s="228">
        <v>-20</v>
      </c>
      <c r="AU78">
        <f t="shared" si="89"/>
        <v>-1</v>
      </c>
      <c r="AV78">
        <f t="shared" si="90"/>
        <v>-1</v>
      </c>
      <c r="AW78" s="202"/>
      <c r="AX78">
        <f t="shared" si="91"/>
        <v>0</v>
      </c>
      <c r="AY78">
        <f t="shared" ref="AY78:AY92" si="138">IF(AW78=AS78,1,0)</f>
        <v>0</v>
      </c>
      <c r="AZ78">
        <f t="shared" si="126"/>
        <v>0</v>
      </c>
      <c r="BA78">
        <f t="shared" si="92"/>
        <v>0</v>
      </c>
      <c r="BB78" s="236"/>
      <c r="BC78" s="194"/>
      <c r="BD78">
        <f t="shared" si="93"/>
        <v>-1</v>
      </c>
      <c r="BE78">
        <f t="shared" si="94"/>
        <v>-1</v>
      </c>
      <c r="BF78">
        <f>VLOOKUP($A78,'FuturesInfo (3)'!$A$2:$V$80,22)</f>
        <v>3</v>
      </c>
      <c r="BG78">
        <f t="shared" si="95"/>
        <v>1</v>
      </c>
      <c r="BH78">
        <f t="shared" si="96"/>
        <v>4</v>
      </c>
      <c r="BI78" s="137">
        <f>VLOOKUP($A78,'FuturesInfo (3)'!$A$2:$O$80,15)*BF78</f>
        <v>251951.6728624535</v>
      </c>
      <c r="BJ78" s="137">
        <f>VLOOKUP($A78,'FuturesInfo (3)'!$A$2:$O$80,15)*BH78</f>
        <v>335935.56381660467</v>
      </c>
      <c r="BK78" s="188">
        <f t="shared" si="134"/>
        <v>0</v>
      </c>
      <c r="BL78" s="188">
        <f t="shared" ref="BL78:BL92" si="139">IF(IF(BG78=AW78,1,0)=1,ABS(BI78*BB78),-ABS(BI78*BB78))</f>
        <v>0</v>
      </c>
      <c r="BM78" s="188">
        <f t="shared" si="98"/>
        <v>0</v>
      </c>
      <c r="BN78" s="188">
        <f t="shared" si="99"/>
        <v>0</v>
      </c>
      <c r="BO78" s="188">
        <f t="shared" si="100"/>
        <v>0</v>
      </c>
      <c r="BP78" s="188">
        <f t="shared" si="131"/>
        <v>0</v>
      </c>
      <c r="BQ78" s="188">
        <f t="shared" si="102"/>
        <v>0</v>
      </c>
      <c r="BR78" s="188">
        <f t="shared" si="127"/>
        <v>0</v>
      </c>
      <c r="BS78" s="188">
        <f t="shared" si="103"/>
        <v>0</v>
      </c>
      <c r="BT78" s="188">
        <f>IF(IF(sym!$Q67=AW78,1,0)=1,ABS(BI78*BB78),-ABS(BI78*BB78))</f>
        <v>0</v>
      </c>
      <c r="BU78" s="188">
        <f t="shared" si="104"/>
        <v>0</v>
      </c>
      <c r="BV78" s="188">
        <f t="shared" si="105"/>
        <v>0</v>
      </c>
      <c r="BX78">
        <f t="shared" si="106"/>
        <v>0</v>
      </c>
      <c r="BY78" s="227"/>
      <c r="BZ78" s="227"/>
      <c r="CA78" s="227"/>
      <c r="CB78" s="202"/>
      <c r="CC78" s="228"/>
      <c r="CD78">
        <f t="shared" si="107"/>
        <v>-1</v>
      </c>
      <c r="CE78">
        <f t="shared" si="108"/>
        <v>0</v>
      </c>
      <c r="CF78" s="202"/>
      <c r="CG78">
        <f t="shared" si="109"/>
        <v>1</v>
      </c>
      <c r="CH78">
        <f t="shared" ref="CH78:CH92" si="140">IF(CF78=CB78,1,0)</f>
        <v>1</v>
      </c>
      <c r="CI78">
        <f t="shared" si="128"/>
        <v>0</v>
      </c>
      <c r="CJ78">
        <f t="shared" si="110"/>
        <v>1</v>
      </c>
      <c r="CK78" s="236"/>
      <c r="CL78" s="194"/>
      <c r="CM78">
        <f t="shared" si="111"/>
        <v>-1</v>
      </c>
      <c r="CN78">
        <f t="shared" si="112"/>
        <v>-1</v>
      </c>
      <c r="CO78">
        <f>VLOOKUP($A78,'FuturesInfo (3)'!$A$2:$V$80,22)</f>
        <v>3</v>
      </c>
      <c r="CP78">
        <f t="shared" si="113"/>
        <v>-1</v>
      </c>
      <c r="CQ78">
        <f t="shared" si="114"/>
        <v>2</v>
      </c>
      <c r="CR78" s="137">
        <f>VLOOKUP($A78,'FuturesInfo (3)'!$A$2:$O$80,15)*CO78</f>
        <v>251951.6728624535</v>
      </c>
      <c r="CS78" s="137">
        <f>VLOOKUP($A78,'FuturesInfo (3)'!$A$2:$O$80,15)*CQ78</f>
        <v>167967.78190830234</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3</v>
      </c>
      <c r="Z79" s="137">
        <f>VLOOKUP($A79,'FuturesInfo (3)'!$A$2:$O$80,15)*W79</f>
        <v>188776.11940298506</v>
      </c>
      <c r="AA79" s="137">
        <f>VLOOKUP($A79,'FuturesInfo (3)'!$A$2:$O$80,15)*Y79</f>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c r="AX79">
        <f t="shared" ref="AX79:AX92" si="160">IF(AQ79=AW79,1,0)</f>
        <v>0</v>
      </c>
      <c r="AY79">
        <f t="shared" si="138"/>
        <v>0</v>
      </c>
      <c r="AZ79">
        <f t="shared" si="126"/>
        <v>0</v>
      </c>
      <c r="BA79">
        <f t="shared" ref="BA79:BA92" si="161">IF(AW79=AV79,1,0)</f>
        <v>0</v>
      </c>
      <c r="BB79" s="236"/>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188776.11940298506</v>
      </c>
      <c r="BJ79" s="137">
        <f>VLOOKUP($A79,'FuturesInfo (3)'!$A$2:$O$80,15)*BH79</f>
        <v>141582.08955223879</v>
      </c>
      <c r="BK79" s="188">
        <f t="shared" si="134"/>
        <v>0</v>
      </c>
      <c r="BL79" s="188">
        <f t="shared" si="139"/>
        <v>0</v>
      </c>
      <c r="BM79" s="188">
        <f t="shared" ref="BM79:BM92" si="166">IF(IF(AO79=AW79,1,0)=1,ABS(BI79*BB79),-ABS(BI79*BB79))</f>
        <v>0</v>
      </c>
      <c r="BN79" s="188">
        <f t="shared" ref="BN79:BN92" si="167">IF(AY79=1,ABS(BI79*BB79),-ABS(BI79*BB79))</f>
        <v>0</v>
      </c>
      <c r="BO79" s="188">
        <f t="shared" ref="BO79:BO92" si="168">IF(IF(AW79=AU79,1,0)=1,ABS(BI79*BB79),-ABS(BI79*BB79))</f>
        <v>0</v>
      </c>
      <c r="BP79" s="188">
        <f t="shared" si="131"/>
        <v>0</v>
      </c>
      <c r="BQ79" s="188">
        <f t="shared" ref="BQ79:BQ92" si="169">IF(IF(AQ79=AW79,1,0)=1,ABS(BI79*BB79),-ABS(BI79*BB79))</f>
        <v>0</v>
      </c>
      <c r="BR79" s="188">
        <f t="shared" si="127"/>
        <v>0</v>
      </c>
      <c r="BS79" s="188">
        <f t="shared" ref="BS79:BS92" si="170">IF(IF(BD79=AW79,1,0)=1,ABS(BI79*BB79),-ABS(BI79*BB79))</f>
        <v>0</v>
      </c>
      <c r="BT79" s="188">
        <f>IF(IF(sym!$Q68=AW79,1,0)=1,ABS(BI79*BB79),-ABS(BI79*BB79))</f>
        <v>0</v>
      </c>
      <c r="BU79" s="188">
        <f t="shared" ref="BU79:BU92" si="171">IF(IF(BE79=AW79,1,0)=1,ABS(BI79*BB79),-ABS(BI79*BB79))</f>
        <v>0</v>
      </c>
      <c r="BV79" s="188">
        <f t="shared" ref="BV79:BV92" si="172">ABS(BI79*BB79)</f>
        <v>0</v>
      </c>
      <c r="BX79">
        <f t="shared" ref="BX79:BX92" si="173">AW79</f>
        <v>0</v>
      </c>
      <c r="BY79" s="227"/>
      <c r="BZ79" s="227"/>
      <c r="CA79" s="227"/>
      <c r="CB79" s="202"/>
      <c r="CC79" s="228"/>
      <c r="CD79">
        <f t="shared" ref="CD79:CD92" si="174">IF(BZ79+CE79+-1*BX79&gt;0,1,-1)</f>
        <v>-1</v>
      </c>
      <c r="CE79">
        <f t="shared" ref="CE79:CE92" si="175">IF(CC79&lt;0,CB79*-1,CB79)</f>
        <v>0</v>
      </c>
      <c r="CF79" s="202"/>
      <c r="CG79">
        <f t="shared" ref="CG79:CG92" si="176">IF(BZ79=CF79,1,0)</f>
        <v>1</v>
      </c>
      <c r="CH79">
        <f t="shared" si="140"/>
        <v>1</v>
      </c>
      <c r="CI79">
        <f t="shared" si="128"/>
        <v>0</v>
      </c>
      <c r="CJ79">
        <f t="shared" ref="CJ79:CJ92" si="177">IF(CF79=CE79,1,0)</f>
        <v>1</v>
      </c>
      <c r="CK79" s="236"/>
      <c r="CL79" s="194"/>
      <c r="CM79">
        <f t="shared" ref="CM79:CM92" si="178">IF(-BX79+-CA79+CE79&gt;0,1,-1)</f>
        <v>-1</v>
      </c>
      <c r="CN79">
        <f t="shared" ref="CN79:CN92" si="179">IF(CM79+CP79+CD79&lt;0,-1,1)</f>
        <v>-1</v>
      </c>
      <c r="CO79">
        <f>VLOOKUP($A79,'FuturesInfo (3)'!$A$2:$V$80,22)</f>
        <v>4</v>
      </c>
      <c r="CP79">
        <f t="shared" ref="CP79:CP92" si="180">IF(BY79+CB79+-1*BX79&gt;0,1,-1)</f>
        <v>-1</v>
      </c>
      <c r="CQ79">
        <f t="shared" ref="CQ79:CQ92" si="181">IF(CP79=1,ROUND(CO79*(1+CQ$13),0),ROUND(CO79*(1-CQ$13),0))</f>
        <v>3</v>
      </c>
      <c r="CR79" s="137">
        <f>VLOOKUP($A79,'FuturesInfo (3)'!$A$2:$O$80,15)*CO79</f>
        <v>188776.11940298506</v>
      </c>
      <c r="CS79" s="137">
        <f>VLOOKUP($A79,'FuturesInfo (3)'!$A$2:$O$80,15)*CQ79</f>
        <v>141582.08955223879</v>
      </c>
      <c r="CT79" s="188">
        <f t="shared" si="135"/>
        <v>0</v>
      </c>
      <c r="CU79" s="188">
        <f t="shared" si="141"/>
        <v>0</v>
      </c>
      <c r="CV79" s="188">
        <f t="shared" ref="CV79:CV92" si="182">IF(IF(BX79=CF79,1,0)=1,ABS(CR79*CK79),-ABS(CR79*CK79))</f>
        <v>0</v>
      </c>
      <c r="CW79" s="188">
        <f t="shared" ref="CW79:CW92" si="183">IF(CH79=1,ABS(CR79*CK79),-ABS(CR79*CK79))</f>
        <v>0</v>
      </c>
      <c r="CX79" s="188">
        <f t="shared" ref="CX79:CX92" si="184">IF(IF(CF79=CD79,1,0)=1,ABS(CR79*CK79),-ABS(CR79*CK79))</f>
        <v>0</v>
      </c>
      <c r="CY79" s="188">
        <f t="shared" si="132"/>
        <v>0</v>
      </c>
      <c r="CZ79" s="188">
        <f t="shared" ref="CZ79:CZ92" si="185">IF(IF(BZ79=CF79,1,0)=1,ABS(CR79*CK79),-ABS(CR79*CK79))</f>
        <v>0</v>
      </c>
      <c r="DA79" s="188">
        <f t="shared" si="129"/>
        <v>0</v>
      </c>
      <c r="DB79" s="188">
        <f t="shared" ref="DB79:DB92" si="186">IF(IF(CM79=CF79,1,0)=1,ABS(CR79*CK79),-ABS(CR79*CK79))</f>
        <v>0</v>
      </c>
      <c r="DC79" s="188">
        <f>IF(IF(sym!$Q68=CF79,1,0)=1,ABS(CR79*CK79),-ABS(CR79*CK79))</f>
        <v>0</v>
      </c>
      <c r="DD79" s="188">
        <f t="shared" ref="DD79:DD92" si="187">IF(IF(CN79=CF79,1,0)=1,ABS(CR79*CK79),-ABS(CR79*CK79))</f>
        <v>0</v>
      </c>
      <c r="DE79" s="188">
        <f t="shared" ref="DE79:DE92" si="188">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9">IF(N80=L80,1,0)</f>
        <v>1</v>
      </c>
      <c r="R80">
        <f t="shared" si="145"/>
        <v>1</v>
      </c>
      <c r="S80">
        <v>1.6521477921300001E-2</v>
      </c>
      <c r="T80" s="194">
        <v>42565</v>
      </c>
      <c r="U80">
        <f t="shared" si="146"/>
        <v>1</v>
      </c>
      <c r="V80">
        <f t="shared" si="147"/>
        <v>1</v>
      </c>
      <c r="W80">
        <f>VLOOKUP($A80,'FuturesInfo (3)'!$A$2:$V$80,22)</f>
        <v>5</v>
      </c>
      <c r="X80">
        <f t="shared" si="148"/>
        <v>-1</v>
      </c>
      <c r="Y80">
        <f t="shared" si="149"/>
        <v>4</v>
      </c>
      <c r="Z80" s="137">
        <f>VLOOKUP($A80,'FuturesInfo (3)'!$A$2:$O$80,15)*W80</f>
        <v>169200</v>
      </c>
      <c r="AA80" s="137">
        <f>VLOOKUP($A80,'FuturesInfo (3)'!$A$2:$O$80,15)*Y80</f>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90">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c r="AX80">
        <f t="shared" si="160"/>
        <v>0</v>
      </c>
      <c r="AY80">
        <f t="shared" si="138"/>
        <v>0</v>
      </c>
      <c r="AZ80">
        <f t="shared" ref="AZ80:AZ92" si="191">IF(AW80=AU80,1,0)</f>
        <v>0</v>
      </c>
      <c r="BA80">
        <f t="shared" si="161"/>
        <v>0</v>
      </c>
      <c r="BB80" s="236"/>
      <c r="BC80" s="194"/>
      <c r="BD80">
        <f t="shared" si="162"/>
        <v>-1</v>
      </c>
      <c r="BE80">
        <f t="shared" si="163"/>
        <v>-1</v>
      </c>
      <c r="BF80">
        <f>VLOOKUP($A80,'FuturesInfo (3)'!$A$2:$V$80,22)</f>
        <v>5</v>
      </c>
      <c r="BG80">
        <f t="shared" si="164"/>
        <v>-1</v>
      </c>
      <c r="BH80">
        <f t="shared" si="165"/>
        <v>4</v>
      </c>
      <c r="BI80" s="137">
        <f>VLOOKUP($A80,'FuturesInfo (3)'!$A$2:$O$80,15)*BF80</f>
        <v>169200</v>
      </c>
      <c r="BJ80" s="137">
        <f>VLOOKUP($A80,'FuturesInfo (3)'!$A$2:$O$80,15)*BH80</f>
        <v>135360</v>
      </c>
      <c r="BK80" s="188">
        <f t="shared" si="134"/>
        <v>0</v>
      </c>
      <c r="BL80" s="188">
        <f t="shared" si="139"/>
        <v>0</v>
      </c>
      <c r="BM80" s="188">
        <f t="shared" si="166"/>
        <v>0</v>
      </c>
      <c r="BN80" s="188">
        <f t="shared" si="167"/>
        <v>0</v>
      </c>
      <c r="BO80" s="188">
        <f t="shared" si="168"/>
        <v>0</v>
      </c>
      <c r="BP80" s="188">
        <f t="shared" si="131"/>
        <v>0</v>
      </c>
      <c r="BQ80" s="188">
        <f t="shared" si="169"/>
        <v>0</v>
      </c>
      <c r="BR80" s="188">
        <f t="shared" ref="BR80:BR92" si="192">IF(IF(AR80=AW80,1,0)=1,ABS(BI80*BB80),-ABS(BI80*BB80))</f>
        <v>0</v>
      </c>
      <c r="BS80" s="188">
        <f t="shared" si="170"/>
        <v>0</v>
      </c>
      <c r="BT80" s="188">
        <f>IF(IF(sym!$Q69=AW80,1,0)=1,ABS(BI80*BB80),-ABS(BI80*BB80))</f>
        <v>0</v>
      </c>
      <c r="BU80" s="188">
        <f t="shared" si="171"/>
        <v>0</v>
      </c>
      <c r="BV80" s="188">
        <f t="shared" si="172"/>
        <v>0</v>
      </c>
      <c r="BX80">
        <f t="shared" si="173"/>
        <v>0</v>
      </c>
      <c r="BY80" s="227"/>
      <c r="BZ80" s="227"/>
      <c r="CA80" s="227"/>
      <c r="CB80" s="202"/>
      <c r="CC80" s="228"/>
      <c r="CD80">
        <f t="shared" si="174"/>
        <v>-1</v>
      </c>
      <c r="CE80">
        <f t="shared" si="175"/>
        <v>0</v>
      </c>
      <c r="CF80" s="202"/>
      <c r="CG80">
        <f t="shared" si="176"/>
        <v>1</v>
      </c>
      <c r="CH80">
        <f t="shared" si="140"/>
        <v>1</v>
      </c>
      <c r="CI80">
        <f t="shared" ref="CI80:CI92" si="193">IF(CF80=CD80,1,0)</f>
        <v>0</v>
      </c>
      <c r="CJ80">
        <f t="shared" si="177"/>
        <v>1</v>
      </c>
      <c r="CK80" s="236"/>
      <c r="CL80" s="194"/>
      <c r="CM80">
        <f t="shared" si="178"/>
        <v>-1</v>
      </c>
      <c r="CN80">
        <f t="shared" si="179"/>
        <v>-1</v>
      </c>
      <c r="CO80">
        <f>VLOOKUP($A80,'FuturesInfo (3)'!$A$2:$V$80,22)</f>
        <v>5</v>
      </c>
      <c r="CP80">
        <f t="shared" si="180"/>
        <v>-1</v>
      </c>
      <c r="CQ80">
        <f t="shared" si="181"/>
        <v>4</v>
      </c>
      <c r="CR80" s="137">
        <f>VLOOKUP($A80,'FuturesInfo (3)'!$A$2:$O$80,15)*CO80</f>
        <v>169200</v>
      </c>
      <c r="CS80" s="137">
        <f>VLOOKUP($A80,'FuturesInfo (3)'!$A$2:$O$80,15)*CQ80</f>
        <v>135360</v>
      </c>
      <c r="CT80" s="188">
        <f t="shared" si="135"/>
        <v>0</v>
      </c>
      <c r="CU80" s="188">
        <f t="shared" si="141"/>
        <v>0</v>
      </c>
      <c r="CV80" s="188">
        <f t="shared" si="182"/>
        <v>0</v>
      </c>
      <c r="CW80" s="188">
        <f t="shared" si="183"/>
        <v>0</v>
      </c>
      <c r="CX80" s="188">
        <f t="shared" si="184"/>
        <v>0</v>
      </c>
      <c r="CY80" s="188">
        <f t="shared" si="132"/>
        <v>0</v>
      </c>
      <c r="CZ80" s="188">
        <f t="shared" si="185"/>
        <v>0</v>
      </c>
      <c r="DA80" s="188">
        <f t="shared" ref="DA80:DA92" si="194">IF(IF(CA80=CF80,1,0)=1,ABS(CR80*CK80),-ABS(CR80*CK80))</f>
        <v>0</v>
      </c>
      <c r="DB80" s="188">
        <f t="shared" si="186"/>
        <v>0</v>
      </c>
      <c r="DC80" s="188">
        <f>IF(IF(sym!$Q69=CF80,1,0)=1,ABS(CR80*CK80),-ABS(CR80*CK80))</f>
        <v>0</v>
      </c>
      <c r="DD80" s="188">
        <f t="shared" si="187"/>
        <v>0</v>
      </c>
      <c r="DE80" s="188">
        <f t="shared" si="188"/>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9"/>
        <v>1</v>
      </c>
      <c r="R81">
        <f t="shared" si="145"/>
        <v>1</v>
      </c>
      <c r="S81">
        <v>-5.3637277908100004E-3</v>
      </c>
      <c r="T81" s="194">
        <v>42576</v>
      </c>
      <c r="U81">
        <f t="shared" si="146"/>
        <v>-1</v>
      </c>
      <c r="V81">
        <f t="shared" si="147"/>
        <v>-1</v>
      </c>
      <c r="W81">
        <f>VLOOKUP($A81,'FuturesInfo (3)'!$A$2:$V$80,22)</f>
        <v>4</v>
      </c>
      <c r="X81">
        <f t="shared" si="148"/>
        <v>-1</v>
      </c>
      <c r="Y81">
        <f t="shared" si="149"/>
        <v>3</v>
      </c>
      <c r="Z81" s="137">
        <f>VLOOKUP($A81,'FuturesInfo (3)'!$A$2:$O$80,15)*W81</f>
        <v>132435.01199999999</v>
      </c>
      <c r="AA81" s="137">
        <f>VLOOKUP($A81,'FuturesInfo (3)'!$A$2:$O$80,15)*Y81</f>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90"/>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c r="AX81">
        <f t="shared" si="160"/>
        <v>0</v>
      </c>
      <c r="AY81">
        <f t="shared" si="138"/>
        <v>0</v>
      </c>
      <c r="AZ81">
        <f t="shared" si="191"/>
        <v>0</v>
      </c>
      <c r="BA81">
        <f t="shared" si="161"/>
        <v>0</v>
      </c>
      <c r="BB81" s="236"/>
      <c r="BC81" s="194"/>
      <c r="BD81">
        <f t="shared" si="162"/>
        <v>1</v>
      </c>
      <c r="BE81">
        <f t="shared" si="163"/>
        <v>1</v>
      </c>
      <c r="BF81">
        <f>VLOOKUP($A81,'FuturesInfo (3)'!$A$2:$V$80,22)</f>
        <v>4</v>
      </c>
      <c r="BG81">
        <f t="shared" si="164"/>
        <v>-1</v>
      </c>
      <c r="BH81">
        <f t="shared" si="165"/>
        <v>3</v>
      </c>
      <c r="BI81" s="137">
        <f>VLOOKUP($A81,'FuturesInfo (3)'!$A$2:$O$80,15)*BF81</f>
        <v>132435.01199999999</v>
      </c>
      <c r="BJ81" s="137">
        <f>VLOOKUP($A81,'FuturesInfo (3)'!$A$2:$O$80,15)*BH81</f>
        <v>99326.258999999991</v>
      </c>
      <c r="BK81" s="188">
        <f t="shared" si="134"/>
        <v>0</v>
      </c>
      <c r="BL81" s="188">
        <f t="shared" si="139"/>
        <v>0</v>
      </c>
      <c r="BM81" s="188">
        <f t="shared" si="166"/>
        <v>0</v>
      </c>
      <c r="BN81" s="188">
        <f t="shared" si="167"/>
        <v>0</v>
      </c>
      <c r="BO81" s="188">
        <f t="shared" si="168"/>
        <v>0</v>
      </c>
      <c r="BP81" s="188">
        <f t="shared" si="131"/>
        <v>0</v>
      </c>
      <c r="BQ81" s="188">
        <f t="shared" si="169"/>
        <v>0</v>
      </c>
      <c r="BR81" s="188">
        <f t="shared" si="192"/>
        <v>0</v>
      </c>
      <c r="BS81" s="188">
        <f t="shared" si="170"/>
        <v>0</v>
      </c>
      <c r="BT81" s="188">
        <f>IF(IF(sym!$Q70=AW81,1,0)=1,ABS(BI81*BB81),-ABS(BI81*BB81))</f>
        <v>0</v>
      </c>
      <c r="BU81" s="188">
        <f t="shared" si="171"/>
        <v>0</v>
      </c>
      <c r="BV81" s="188">
        <f t="shared" si="172"/>
        <v>0</v>
      </c>
      <c r="BX81">
        <f t="shared" si="173"/>
        <v>0</v>
      </c>
      <c r="BY81" s="227"/>
      <c r="BZ81" s="227"/>
      <c r="CA81" s="227"/>
      <c r="CB81" s="202"/>
      <c r="CC81" s="228"/>
      <c r="CD81">
        <f t="shared" si="174"/>
        <v>-1</v>
      </c>
      <c r="CE81">
        <f t="shared" si="175"/>
        <v>0</v>
      </c>
      <c r="CF81" s="202"/>
      <c r="CG81">
        <f t="shared" si="176"/>
        <v>1</v>
      </c>
      <c r="CH81">
        <f t="shared" si="140"/>
        <v>1</v>
      </c>
      <c r="CI81">
        <f t="shared" si="193"/>
        <v>0</v>
      </c>
      <c r="CJ81">
        <f t="shared" si="177"/>
        <v>1</v>
      </c>
      <c r="CK81" s="236"/>
      <c r="CL81" s="194"/>
      <c r="CM81">
        <f t="shared" si="178"/>
        <v>-1</v>
      </c>
      <c r="CN81">
        <f t="shared" si="179"/>
        <v>-1</v>
      </c>
      <c r="CO81">
        <f>VLOOKUP($A81,'FuturesInfo (3)'!$A$2:$V$80,22)</f>
        <v>4</v>
      </c>
      <c r="CP81">
        <f t="shared" si="180"/>
        <v>-1</v>
      </c>
      <c r="CQ81">
        <f t="shared" si="181"/>
        <v>3</v>
      </c>
      <c r="CR81" s="137">
        <f>VLOOKUP($A81,'FuturesInfo (3)'!$A$2:$O$80,15)*CO81</f>
        <v>132435.01199999999</v>
      </c>
      <c r="CS81" s="137">
        <f>VLOOKUP($A81,'FuturesInfo (3)'!$A$2:$O$80,15)*CQ81</f>
        <v>99326.258999999991</v>
      </c>
      <c r="CT81" s="188">
        <f t="shared" si="135"/>
        <v>0</v>
      </c>
      <c r="CU81" s="188">
        <f t="shared" si="141"/>
        <v>0</v>
      </c>
      <c r="CV81" s="188">
        <f t="shared" si="182"/>
        <v>0</v>
      </c>
      <c r="CW81" s="188">
        <f t="shared" si="183"/>
        <v>0</v>
      </c>
      <c r="CX81" s="188">
        <f t="shared" si="184"/>
        <v>0</v>
      </c>
      <c r="CY81" s="188">
        <f t="shared" si="132"/>
        <v>0</v>
      </c>
      <c r="CZ81" s="188">
        <f t="shared" si="185"/>
        <v>0</v>
      </c>
      <c r="DA81" s="188">
        <f t="shared" si="194"/>
        <v>0</v>
      </c>
      <c r="DB81" s="188">
        <f t="shared" si="186"/>
        <v>0</v>
      </c>
      <c r="DC81" s="188">
        <f>IF(IF(sym!$Q70=CF81,1,0)=1,ABS(CR81*CK81),-ABS(CR81*CK81))</f>
        <v>0</v>
      </c>
      <c r="DD81" s="188">
        <f t="shared" si="187"/>
        <v>0</v>
      </c>
      <c r="DE81" s="188">
        <f t="shared" si="188"/>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9"/>
        <v>0</v>
      </c>
      <c r="R82">
        <f t="shared" si="145"/>
        <v>1</v>
      </c>
      <c r="S82">
        <v>3.2867707477400002E-4</v>
      </c>
      <c r="T82" s="194">
        <v>42557</v>
      </c>
      <c r="U82">
        <f t="shared" si="146"/>
        <v>-1</v>
      </c>
      <c r="V82">
        <f t="shared" si="147"/>
        <v>-1</v>
      </c>
      <c r="W82">
        <f>VLOOKUP($A82,'FuturesInfo (3)'!$A$2:$V$80,22)</f>
        <v>2</v>
      </c>
      <c r="X82">
        <f t="shared" si="148"/>
        <v>-1</v>
      </c>
      <c r="Y82">
        <f t="shared" si="149"/>
        <v>2</v>
      </c>
      <c r="Z82" s="137">
        <f>VLOOKUP($A82,'FuturesInfo (3)'!$A$2:$O$80,15)*W82</f>
        <v>243480.00000000003</v>
      </c>
      <c r="AA82" s="137">
        <f>VLOOKUP($A82,'FuturesInfo (3)'!$A$2:$O$80,15)*Y82</f>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90"/>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c r="AX82">
        <f t="shared" si="160"/>
        <v>0</v>
      </c>
      <c r="AY82">
        <f t="shared" si="138"/>
        <v>0</v>
      </c>
      <c r="AZ82">
        <f t="shared" si="191"/>
        <v>0</v>
      </c>
      <c r="BA82">
        <f t="shared" si="161"/>
        <v>0</v>
      </c>
      <c r="BB82" s="236"/>
      <c r="BC82" s="194"/>
      <c r="BD82">
        <f t="shared" si="162"/>
        <v>-1</v>
      </c>
      <c r="BE82">
        <f t="shared" si="163"/>
        <v>-1</v>
      </c>
      <c r="BF82">
        <f>VLOOKUP($A82,'FuturesInfo (3)'!$A$2:$V$80,22)</f>
        <v>2</v>
      </c>
      <c r="BG82">
        <f t="shared" si="164"/>
        <v>1</v>
      </c>
      <c r="BH82">
        <f t="shared" si="165"/>
        <v>3</v>
      </c>
      <c r="BI82" s="137">
        <f>VLOOKUP($A82,'FuturesInfo (3)'!$A$2:$O$80,15)*BF82</f>
        <v>243480.00000000003</v>
      </c>
      <c r="BJ82" s="137">
        <f>VLOOKUP($A82,'FuturesInfo (3)'!$A$2:$O$80,15)*BH82</f>
        <v>365220.00000000006</v>
      </c>
      <c r="BK82" s="188">
        <f t="shared" si="134"/>
        <v>0</v>
      </c>
      <c r="BL82" s="188">
        <f t="shared" si="139"/>
        <v>0</v>
      </c>
      <c r="BM82" s="188">
        <f t="shared" si="166"/>
        <v>0</v>
      </c>
      <c r="BN82" s="188">
        <f t="shared" si="167"/>
        <v>0</v>
      </c>
      <c r="BO82" s="188">
        <f t="shared" si="168"/>
        <v>0</v>
      </c>
      <c r="BP82" s="188">
        <f t="shared" si="131"/>
        <v>0</v>
      </c>
      <c r="BQ82" s="188">
        <f t="shared" si="169"/>
        <v>0</v>
      </c>
      <c r="BR82" s="188">
        <f t="shared" si="192"/>
        <v>0</v>
      </c>
      <c r="BS82" s="188">
        <f t="shared" si="170"/>
        <v>0</v>
      </c>
      <c r="BT82" s="188">
        <f>IF(IF(sym!$Q71=AW82,1,0)=1,ABS(BI82*BB82),-ABS(BI82*BB82))</f>
        <v>0</v>
      </c>
      <c r="BU82" s="188">
        <f t="shared" si="171"/>
        <v>0</v>
      </c>
      <c r="BV82" s="188">
        <f t="shared" si="172"/>
        <v>0</v>
      </c>
      <c r="BX82">
        <f t="shared" si="173"/>
        <v>0</v>
      </c>
      <c r="BY82" s="227"/>
      <c r="BZ82" s="227"/>
      <c r="CA82" s="227"/>
      <c r="CB82" s="202"/>
      <c r="CC82" s="228"/>
      <c r="CD82">
        <f t="shared" si="174"/>
        <v>-1</v>
      </c>
      <c r="CE82">
        <f t="shared" si="175"/>
        <v>0</v>
      </c>
      <c r="CF82" s="202"/>
      <c r="CG82">
        <f t="shared" si="176"/>
        <v>1</v>
      </c>
      <c r="CH82">
        <f t="shared" si="140"/>
        <v>1</v>
      </c>
      <c r="CI82">
        <f t="shared" si="193"/>
        <v>0</v>
      </c>
      <c r="CJ82">
        <f t="shared" si="177"/>
        <v>1</v>
      </c>
      <c r="CK82" s="236"/>
      <c r="CL82" s="194"/>
      <c r="CM82">
        <f t="shared" si="178"/>
        <v>-1</v>
      </c>
      <c r="CN82">
        <f t="shared" si="179"/>
        <v>-1</v>
      </c>
      <c r="CO82">
        <f>VLOOKUP($A82,'FuturesInfo (3)'!$A$2:$V$80,22)</f>
        <v>2</v>
      </c>
      <c r="CP82">
        <f t="shared" si="180"/>
        <v>-1</v>
      </c>
      <c r="CQ82">
        <f t="shared" si="181"/>
        <v>2</v>
      </c>
      <c r="CR82" s="137">
        <f>VLOOKUP($A82,'FuturesInfo (3)'!$A$2:$O$80,15)*CO82</f>
        <v>243480.00000000003</v>
      </c>
      <c r="CS82" s="137">
        <f>VLOOKUP($A82,'FuturesInfo (3)'!$A$2:$O$80,15)*CQ82</f>
        <v>243480.00000000003</v>
      </c>
      <c r="CT82" s="188">
        <f t="shared" si="135"/>
        <v>0</v>
      </c>
      <c r="CU82" s="188">
        <f t="shared" si="141"/>
        <v>0</v>
      </c>
      <c r="CV82" s="188">
        <f t="shared" si="182"/>
        <v>0</v>
      </c>
      <c r="CW82" s="188">
        <f t="shared" si="183"/>
        <v>0</v>
      </c>
      <c r="CX82" s="188">
        <f t="shared" si="184"/>
        <v>0</v>
      </c>
      <c r="CY82" s="188">
        <f t="shared" si="132"/>
        <v>0</v>
      </c>
      <c r="CZ82" s="188">
        <f t="shared" si="185"/>
        <v>0</v>
      </c>
      <c r="DA82" s="188">
        <f t="shared" si="194"/>
        <v>0</v>
      </c>
      <c r="DB82" s="188">
        <f t="shared" si="186"/>
        <v>0</v>
      </c>
      <c r="DC82" s="188">
        <f>IF(IF(sym!$Q71=CF82,1,0)=1,ABS(CR82*CK82),-ABS(CR82*CK82))</f>
        <v>0</v>
      </c>
      <c r="DD82" s="188">
        <f t="shared" si="187"/>
        <v>0</v>
      </c>
      <c r="DE82" s="188">
        <f t="shared" si="188"/>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9"/>
        <v>0</v>
      </c>
      <c r="R83">
        <f t="shared" si="145"/>
        <v>0</v>
      </c>
      <c r="S83">
        <v>-3.5673515981700003E-4</v>
      </c>
      <c r="T83" s="194">
        <v>42576</v>
      </c>
      <c r="U83">
        <f t="shared" si="146"/>
        <v>-1</v>
      </c>
      <c r="V83">
        <f t="shared" si="147"/>
        <v>1</v>
      </c>
      <c r="W83">
        <f>VLOOKUP($A83,'FuturesInfo (3)'!$A$2:$V$80,22)</f>
        <v>10</v>
      </c>
      <c r="X83">
        <f t="shared" si="148"/>
        <v>1</v>
      </c>
      <c r="Y83">
        <f t="shared" si="149"/>
        <v>13</v>
      </c>
      <c r="Z83" s="137">
        <f>VLOOKUP($A83,'FuturesInfo (3)'!$A$2:$O$80,15)*W83</f>
        <v>2189218.75</v>
      </c>
      <c r="AA83" s="137">
        <f>VLOOKUP($A83,'FuturesInfo (3)'!$A$2:$O$80,15)*Y83</f>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90"/>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c r="AX83">
        <f t="shared" si="160"/>
        <v>0</v>
      </c>
      <c r="AY83">
        <f t="shared" si="138"/>
        <v>0</v>
      </c>
      <c r="AZ83">
        <f t="shared" si="191"/>
        <v>0</v>
      </c>
      <c r="BA83">
        <f t="shared" si="161"/>
        <v>0</v>
      </c>
      <c r="BB83" s="236"/>
      <c r="BC83" s="194"/>
      <c r="BD83">
        <f t="shared" si="162"/>
        <v>1</v>
      </c>
      <c r="BE83">
        <f t="shared" si="163"/>
        <v>1</v>
      </c>
      <c r="BF83">
        <f>VLOOKUP($A83,'FuturesInfo (3)'!$A$2:$V$80,22)</f>
        <v>10</v>
      </c>
      <c r="BG83">
        <f t="shared" si="164"/>
        <v>1</v>
      </c>
      <c r="BH83">
        <f t="shared" si="165"/>
        <v>13</v>
      </c>
      <c r="BI83" s="137">
        <f>VLOOKUP($A83,'FuturesInfo (3)'!$A$2:$O$80,15)*BF83</f>
        <v>2189218.75</v>
      </c>
      <c r="BJ83" s="137">
        <f>VLOOKUP($A83,'FuturesInfo (3)'!$A$2:$O$80,15)*BH83</f>
        <v>2845984.375</v>
      </c>
      <c r="BK83" s="188">
        <f t="shared" si="134"/>
        <v>0</v>
      </c>
      <c r="BL83" s="188">
        <f t="shared" si="139"/>
        <v>0</v>
      </c>
      <c r="BM83" s="188">
        <f t="shared" si="166"/>
        <v>0</v>
      </c>
      <c r="BN83" s="188">
        <f t="shared" si="167"/>
        <v>0</v>
      </c>
      <c r="BO83" s="188">
        <f t="shared" si="168"/>
        <v>0</v>
      </c>
      <c r="BP83" s="188">
        <f t="shared" si="131"/>
        <v>0</v>
      </c>
      <c r="BQ83" s="188">
        <f t="shared" si="169"/>
        <v>0</v>
      </c>
      <c r="BR83" s="188">
        <f t="shared" si="192"/>
        <v>0</v>
      </c>
      <c r="BS83" s="188">
        <f t="shared" si="170"/>
        <v>0</v>
      </c>
      <c r="BT83" s="188">
        <f>IF(IF(sym!$Q72=AW83,1,0)=1,ABS(BI83*BB83),-ABS(BI83*BB83))</f>
        <v>0</v>
      </c>
      <c r="BU83" s="188">
        <f t="shared" si="171"/>
        <v>0</v>
      </c>
      <c r="BV83" s="188">
        <f t="shared" si="172"/>
        <v>0</v>
      </c>
      <c r="BX83">
        <f t="shared" si="173"/>
        <v>0</v>
      </c>
      <c r="BY83" s="227"/>
      <c r="BZ83" s="227"/>
      <c r="CA83" s="227"/>
      <c r="CB83" s="202"/>
      <c r="CC83" s="228"/>
      <c r="CD83">
        <f t="shared" si="174"/>
        <v>-1</v>
      </c>
      <c r="CE83">
        <f t="shared" si="175"/>
        <v>0</v>
      </c>
      <c r="CF83" s="202"/>
      <c r="CG83">
        <f t="shared" si="176"/>
        <v>1</v>
      </c>
      <c r="CH83">
        <f t="shared" si="140"/>
        <v>1</v>
      </c>
      <c r="CI83">
        <f t="shared" si="193"/>
        <v>0</v>
      </c>
      <c r="CJ83">
        <f t="shared" si="177"/>
        <v>1</v>
      </c>
      <c r="CK83" s="236"/>
      <c r="CL83" s="194"/>
      <c r="CM83">
        <f t="shared" si="178"/>
        <v>-1</v>
      </c>
      <c r="CN83">
        <f t="shared" si="179"/>
        <v>-1</v>
      </c>
      <c r="CO83">
        <f>VLOOKUP($A83,'FuturesInfo (3)'!$A$2:$V$80,22)</f>
        <v>10</v>
      </c>
      <c r="CP83">
        <f t="shared" si="180"/>
        <v>-1</v>
      </c>
      <c r="CQ83">
        <f t="shared" si="181"/>
        <v>8</v>
      </c>
      <c r="CR83" s="137">
        <f>VLOOKUP($A83,'FuturesInfo (3)'!$A$2:$O$80,15)*CO83</f>
        <v>2189218.75</v>
      </c>
      <c r="CS83" s="137">
        <f>VLOOKUP($A83,'FuturesInfo (3)'!$A$2:$O$80,15)*CQ83</f>
        <v>1751375</v>
      </c>
      <c r="CT83" s="188">
        <f t="shared" si="135"/>
        <v>0</v>
      </c>
      <c r="CU83" s="188">
        <f t="shared" si="141"/>
        <v>0</v>
      </c>
      <c r="CV83" s="188">
        <f t="shared" si="182"/>
        <v>0</v>
      </c>
      <c r="CW83" s="188">
        <f t="shared" si="183"/>
        <v>0</v>
      </c>
      <c r="CX83" s="188">
        <f t="shared" si="184"/>
        <v>0</v>
      </c>
      <c r="CY83" s="188">
        <f t="shared" si="132"/>
        <v>0</v>
      </c>
      <c r="CZ83" s="188">
        <f t="shared" si="185"/>
        <v>0</v>
      </c>
      <c r="DA83" s="188">
        <f t="shared" si="194"/>
        <v>0</v>
      </c>
      <c r="DB83" s="188">
        <f t="shared" si="186"/>
        <v>0</v>
      </c>
      <c r="DC83" s="188">
        <f>IF(IF(sym!$Q72=CF83,1,0)=1,ABS(CR83*CK83),-ABS(CR83*CK83))</f>
        <v>0</v>
      </c>
      <c r="DD83" s="188">
        <f t="shared" si="187"/>
        <v>0</v>
      </c>
      <c r="DE83" s="188">
        <f t="shared" si="188"/>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9"/>
        <v>1</v>
      </c>
      <c r="R84">
        <f t="shared" si="145"/>
        <v>0</v>
      </c>
      <c r="S84">
        <v>-1.87903699354E-3</v>
      </c>
      <c r="T84" s="194">
        <v>42566</v>
      </c>
      <c r="U84">
        <f t="shared" si="146"/>
        <v>1</v>
      </c>
      <c r="V84">
        <f t="shared" si="147"/>
        <v>-1</v>
      </c>
      <c r="W84">
        <f>VLOOKUP($A84,'FuturesInfo (3)'!$A$2:$V$80,22)</f>
        <v>4</v>
      </c>
      <c r="X84">
        <f t="shared" si="148"/>
        <v>-1</v>
      </c>
      <c r="Y84">
        <f t="shared" si="149"/>
        <v>3</v>
      </c>
      <c r="Z84" s="137">
        <f>VLOOKUP($A84,'FuturesInfo (3)'!$A$2:$O$80,15)*W84</f>
        <v>531187.5</v>
      </c>
      <c r="AA84" s="137">
        <f>VLOOKUP($A84,'FuturesInfo (3)'!$A$2:$O$80,15)*Y84</f>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90"/>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c r="AX84">
        <f t="shared" si="160"/>
        <v>0</v>
      </c>
      <c r="AY84">
        <f t="shared" si="138"/>
        <v>0</v>
      </c>
      <c r="AZ84">
        <f t="shared" si="191"/>
        <v>0</v>
      </c>
      <c r="BA84">
        <f t="shared" si="161"/>
        <v>0</v>
      </c>
      <c r="BB84" s="236"/>
      <c r="BC84" s="194"/>
      <c r="BD84">
        <f t="shared" si="162"/>
        <v>1</v>
      </c>
      <c r="BE84">
        <f t="shared" si="163"/>
        <v>1</v>
      </c>
      <c r="BF84">
        <f>VLOOKUP($A84,'FuturesInfo (3)'!$A$2:$V$80,22)</f>
        <v>4</v>
      </c>
      <c r="BG84">
        <f t="shared" si="164"/>
        <v>1</v>
      </c>
      <c r="BH84">
        <f t="shared" si="165"/>
        <v>5</v>
      </c>
      <c r="BI84" s="137">
        <f>VLOOKUP($A84,'FuturesInfo (3)'!$A$2:$O$80,15)*BF84</f>
        <v>531187.5</v>
      </c>
      <c r="BJ84" s="137">
        <f>VLOOKUP($A84,'FuturesInfo (3)'!$A$2:$O$80,15)*BH84</f>
        <v>663984.375</v>
      </c>
      <c r="BK84" s="188">
        <f t="shared" si="134"/>
        <v>0</v>
      </c>
      <c r="BL84" s="188">
        <f t="shared" si="139"/>
        <v>0</v>
      </c>
      <c r="BM84" s="188">
        <f t="shared" si="166"/>
        <v>0</v>
      </c>
      <c r="BN84" s="188">
        <f t="shared" si="167"/>
        <v>0</v>
      </c>
      <c r="BO84" s="188">
        <f t="shared" si="168"/>
        <v>0</v>
      </c>
      <c r="BP84" s="188">
        <f t="shared" si="131"/>
        <v>0</v>
      </c>
      <c r="BQ84" s="188">
        <f t="shared" si="169"/>
        <v>0</v>
      </c>
      <c r="BR84" s="188">
        <f t="shared" si="192"/>
        <v>0</v>
      </c>
      <c r="BS84" s="188">
        <f t="shared" si="170"/>
        <v>0</v>
      </c>
      <c r="BT84" s="188">
        <f>IF(IF(sym!$Q73=AW84,1,0)=1,ABS(BI84*BB84),-ABS(BI84*BB84))</f>
        <v>0</v>
      </c>
      <c r="BU84" s="188">
        <f t="shared" si="171"/>
        <v>0</v>
      </c>
      <c r="BV84" s="188">
        <f t="shared" si="172"/>
        <v>0</v>
      </c>
      <c r="BX84">
        <f t="shared" si="173"/>
        <v>0</v>
      </c>
      <c r="BY84" s="227"/>
      <c r="BZ84" s="227"/>
      <c r="CA84" s="227"/>
      <c r="CB84" s="202"/>
      <c r="CC84" s="228"/>
      <c r="CD84">
        <f t="shared" si="174"/>
        <v>-1</v>
      </c>
      <c r="CE84">
        <f t="shared" si="175"/>
        <v>0</v>
      </c>
      <c r="CF84" s="202"/>
      <c r="CG84">
        <f t="shared" si="176"/>
        <v>1</v>
      </c>
      <c r="CH84">
        <f t="shared" si="140"/>
        <v>1</v>
      </c>
      <c r="CI84">
        <f t="shared" si="193"/>
        <v>0</v>
      </c>
      <c r="CJ84">
        <f t="shared" si="177"/>
        <v>1</v>
      </c>
      <c r="CK84" s="236"/>
      <c r="CL84" s="194"/>
      <c r="CM84">
        <f t="shared" si="178"/>
        <v>-1</v>
      </c>
      <c r="CN84">
        <f t="shared" si="179"/>
        <v>-1</v>
      </c>
      <c r="CO84">
        <f>VLOOKUP($A84,'FuturesInfo (3)'!$A$2:$V$80,22)</f>
        <v>4</v>
      </c>
      <c r="CP84">
        <f t="shared" si="180"/>
        <v>-1</v>
      </c>
      <c r="CQ84">
        <f t="shared" si="181"/>
        <v>3</v>
      </c>
      <c r="CR84" s="137">
        <f>VLOOKUP($A84,'FuturesInfo (3)'!$A$2:$O$80,15)*CO84</f>
        <v>531187.5</v>
      </c>
      <c r="CS84" s="137">
        <f>VLOOKUP($A84,'FuturesInfo (3)'!$A$2:$O$80,15)*CQ84</f>
        <v>398390.625</v>
      </c>
      <c r="CT84" s="188">
        <f t="shared" si="135"/>
        <v>0</v>
      </c>
      <c r="CU84" s="188">
        <f t="shared" si="141"/>
        <v>0</v>
      </c>
      <c r="CV84" s="188">
        <f t="shared" si="182"/>
        <v>0</v>
      </c>
      <c r="CW84" s="188">
        <f t="shared" si="183"/>
        <v>0</v>
      </c>
      <c r="CX84" s="188">
        <f t="shared" si="184"/>
        <v>0</v>
      </c>
      <c r="CY84" s="188">
        <f t="shared" si="132"/>
        <v>0</v>
      </c>
      <c r="CZ84" s="188">
        <f t="shared" si="185"/>
        <v>0</v>
      </c>
      <c r="DA84" s="188">
        <f t="shared" si="194"/>
        <v>0</v>
      </c>
      <c r="DB84" s="188">
        <f t="shared" si="186"/>
        <v>0</v>
      </c>
      <c r="DC84" s="188">
        <f>IF(IF(sym!$Q73=CF84,1,0)=1,ABS(CR84*CK84),-ABS(CR84*CK84))</f>
        <v>0</v>
      </c>
      <c r="DD84" s="188">
        <f t="shared" si="187"/>
        <v>0</v>
      </c>
      <c r="DE84" s="188">
        <f t="shared" si="188"/>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9"/>
        <v>1</v>
      </c>
      <c r="R85">
        <f t="shared" si="145"/>
        <v>0</v>
      </c>
      <c r="S85">
        <v>-4.83697599427E-3</v>
      </c>
      <c r="T85" s="194">
        <v>42571</v>
      </c>
      <c r="U85">
        <f t="shared" si="146"/>
        <v>-1</v>
      </c>
      <c r="V85">
        <f t="shared" si="147"/>
        <v>-1</v>
      </c>
      <c r="W85">
        <f>VLOOKUP($A85,'FuturesInfo (3)'!$A$2:$V$80,22)</f>
        <v>2</v>
      </c>
      <c r="X85">
        <f t="shared" si="148"/>
        <v>-1</v>
      </c>
      <c r="Y85">
        <f t="shared" si="149"/>
        <v>2</v>
      </c>
      <c r="Z85" s="137">
        <f>VLOOKUP($A85,'FuturesInfo (3)'!$A$2:$O$80,15)*W85</f>
        <v>347187.5</v>
      </c>
      <c r="AA85" s="137">
        <f>VLOOKUP($A85,'FuturesInfo (3)'!$A$2:$O$80,15)*Y85</f>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90"/>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c r="AX85">
        <f t="shared" si="160"/>
        <v>0</v>
      </c>
      <c r="AY85">
        <f t="shared" si="138"/>
        <v>0</v>
      </c>
      <c r="AZ85">
        <f t="shared" si="191"/>
        <v>0</v>
      </c>
      <c r="BA85">
        <f t="shared" si="161"/>
        <v>0</v>
      </c>
      <c r="BB85" s="236"/>
      <c r="BC85" s="194"/>
      <c r="BD85">
        <f t="shared" si="162"/>
        <v>1</v>
      </c>
      <c r="BE85">
        <f t="shared" si="163"/>
        <v>1</v>
      </c>
      <c r="BF85">
        <f>VLOOKUP($A85,'FuturesInfo (3)'!$A$2:$V$80,22)</f>
        <v>2</v>
      </c>
      <c r="BG85">
        <f t="shared" si="164"/>
        <v>1</v>
      </c>
      <c r="BH85">
        <f t="shared" si="165"/>
        <v>3</v>
      </c>
      <c r="BI85" s="137">
        <f>VLOOKUP($A85,'FuturesInfo (3)'!$A$2:$O$80,15)*BF85</f>
        <v>347187.5</v>
      </c>
      <c r="BJ85" s="137">
        <f>VLOOKUP($A85,'FuturesInfo (3)'!$A$2:$O$80,15)*BH85</f>
        <v>520781.25</v>
      </c>
      <c r="BK85" s="188">
        <f t="shared" si="134"/>
        <v>0</v>
      </c>
      <c r="BL85" s="188">
        <f t="shared" si="139"/>
        <v>0</v>
      </c>
      <c r="BM85" s="188">
        <f t="shared" si="166"/>
        <v>0</v>
      </c>
      <c r="BN85" s="188">
        <f t="shared" si="167"/>
        <v>0</v>
      </c>
      <c r="BO85" s="188">
        <f t="shared" si="168"/>
        <v>0</v>
      </c>
      <c r="BP85" s="188">
        <f t="shared" si="131"/>
        <v>0</v>
      </c>
      <c r="BQ85" s="188">
        <f t="shared" si="169"/>
        <v>0</v>
      </c>
      <c r="BR85" s="188">
        <f t="shared" si="192"/>
        <v>0</v>
      </c>
      <c r="BS85" s="188">
        <f t="shared" si="170"/>
        <v>0</v>
      </c>
      <c r="BT85" s="188">
        <f>IF(IF(sym!$Q74=AW85,1,0)=1,ABS(BI85*BB85),-ABS(BI85*BB85))</f>
        <v>0</v>
      </c>
      <c r="BU85" s="188">
        <f t="shared" si="171"/>
        <v>0</v>
      </c>
      <c r="BV85" s="188">
        <f t="shared" si="172"/>
        <v>0</v>
      </c>
      <c r="BX85">
        <f t="shared" si="173"/>
        <v>0</v>
      </c>
      <c r="BY85" s="227"/>
      <c r="BZ85" s="227"/>
      <c r="CA85" s="227"/>
      <c r="CB85" s="202"/>
      <c r="CC85" s="228"/>
      <c r="CD85">
        <f t="shared" si="174"/>
        <v>-1</v>
      </c>
      <c r="CE85">
        <f t="shared" si="175"/>
        <v>0</v>
      </c>
      <c r="CF85" s="202"/>
      <c r="CG85">
        <f t="shared" si="176"/>
        <v>1</v>
      </c>
      <c r="CH85">
        <f t="shared" si="140"/>
        <v>1</v>
      </c>
      <c r="CI85">
        <f t="shared" si="193"/>
        <v>0</v>
      </c>
      <c r="CJ85">
        <f t="shared" si="177"/>
        <v>1</v>
      </c>
      <c r="CK85" s="236"/>
      <c r="CL85" s="194"/>
      <c r="CM85">
        <f t="shared" si="178"/>
        <v>-1</v>
      </c>
      <c r="CN85">
        <f t="shared" si="179"/>
        <v>-1</v>
      </c>
      <c r="CO85">
        <f>VLOOKUP($A85,'FuturesInfo (3)'!$A$2:$V$80,22)</f>
        <v>2</v>
      </c>
      <c r="CP85">
        <f t="shared" si="180"/>
        <v>-1</v>
      </c>
      <c r="CQ85">
        <f t="shared" si="181"/>
        <v>2</v>
      </c>
      <c r="CR85" s="137">
        <f>VLOOKUP($A85,'FuturesInfo (3)'!$A$2:$O$80,15)*CO85</f>
        <v>347187.5</v>
      </c>
      <c r="CS85" s="137">
        <f>VLOOKUP($A85,'FuturesInfo (3)'!$A$2:$O$80,15)*CQ85</f>
        <v>347187.5</v>
      </c>
      <c r="CT85" s="188">
        <f t="shared" si="135"/>
        <v>0</v>
      </c>
      <c r="CU85" s="188">
        <f t="shared" si="141"/>
        <v>0</v>
      </c>
      <c r="CV85" s="188">
        <f t="shared" si="182"/>
        <v>0</v>
      </c>
      <c r="CW85" s="188">
        <f t="shared" si="183"/>
        <v>0</v>
      </c>
      <c r="CX85" s="188">
        <f t="shared" si="184"/>
        <v>0</v>
      </c>
      <c r="CY85" s="188">
        <f t="shared" si="132"/>
        <v>0</v>
      </c>
      <c r="CZ85" s="188">
        <f t="shared" si="185"/>
        <v>0</v>
      </c>
      <c r="DA85" s="188">
        <f t="shared" si="194"/>
        <v>0</v>
      </c>
      <c r="DB85" s="188">
        <f t="shared" si="186"/>
        <v>0</v>
      </c>
      <c r="DC85" s="188">
        <f>IF(IF(sym!$Q74=CF85,1,0)=1,ABS(CR85*CK85),-ABS(CR85*CK85))</f>
        <v>0</v>
      </c>
      <c r="DD85" s="188">
        <f t="shared" si="187"/>
        <v>0</v>
      </c>
      <c r="DE85" s="188">
        <f t="shared" si="188"/>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9"/>
        <v>0</v>
      </c>
      <c r="R86">
        <f t="shared" si="145"/>
        <v>1</v>
      </c>
      <c r="S86">
        <v>-1.44665461121E-2</v>
      </c>
      <c r="T86" s="194">
        <v>42573</v>
      </c>
      <c r="U86">
        <f t="shared" si="146"/>
        <v>1</v>
      </c>
      <c r="V86">
        <f t="shared" si="147"/>
        <v>1</v>
      </c>
      <c r="W86">
        <f>VLOOKUP($A86,'FuturesInfo (3)'!$A$2:$V$80,22)</f>
        <v>3</v>
      </c>
      <c r="X86">
        <f t="shared" si="148"/>
        <v>1</v>
      </c>
      <c r="Y86">
        <f t="shared" si="149"/>
        <v>4</v>
      </c>
      <c r="Z86" s="137">
        <f>VLOOKUP($A86,'FuturesInfo (3)'!$A$2:$O$80,15)*W86</f>
        <v>40875</v>
      </c>
      <c r="AA86" s="137">
        <f>VLOOKUP($A86,'FuturesInfo (3)'!$A$2:$O$80,15)*Y86</f>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5">IF(R86=1,ABS(Z86*S86),-ABS(Z86*S86))</f>
        <v>591.32007233208753</v>
      </c>
      <c r="AH86" s="188">
        <f t="shared" si="153"/>
        <v>-591.32007233208753</v>
      </c>
      <c r="AI86" s="188">
        <f t="shared" si="190"/>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c r="AX86">
        <f t="shared" si="160"/>
        <v>0</v>
      </c>
      <c r="AY86">
        <f t="shared" si="138"/>
        <v>0</v>
      </c>
      <c r="AZ86">
        <f t="shared" si="191"/>
        <v>0</v>
      </c>
      <c r="BA86">
        <f t="shared" si="161"/>
        <v>0</v>
      </c>
      <c r="BB86" s="236"/>
      <c r="BC86" s="194"/>
      <c r="BD86">
        <f t="shared" si="162"/>
        <v>1</v>
      </c>
      <c r="BE86">
        <f t="shared" si="163"/>
        <v>1</v>
      </c>
      <c r="BF86">
        <f>VLOOKUP($A86,'FuturesInfo (3)'!$A$2:$V$80,22)</f>
        <v>3</v>
      </c>
      <c r="BG86">
        <f t="shared" si="164"/>
        <v>1</v>
      </c>
      <c r="BH86">
        <f t="shared" si="165"/>
        <v>4</v>
      </c>
      <c r="BI86" s="137">
        <f>VLOOKUP($A86,'FuturesInfo (3)'!$A$2:$O$80,15)*BF86</f>
        <v>40875</v>
      </c>
      <c r="BJ86" s="137">
        <f>VLOOKUP($A86,'FuturesInfo (3)'!$A$2:$O$80,15)*BH86</f>
        <v>54500</v>
      </c>
      <c r="BK86" s="188">
        <f t="shared" si="134"/>
        <v>0</v>
      </c>
      <c r="BL86" s="188">
        <f t="shared" si="139"/>
        <v>0</v>
      </c>
      <c r="BM86" s="188">
        <f t="shared" si="166"/>
        <v>0</v>
      </c>
      <c r="BN86" s="188">
        <f t="shared" si="167"/>
        <v>0</v>
      </c>
      <c r="BO86" s="188">
        <f t="shared" si="168"/>
        <v>0</v>
      </c>
      <c r="BP86" s="188">
        <f t="shared" ref="BP86:BP92" si="196">IF(BA86=1,ABS(BI86*BB86),-ABS(BI86*BB86))</f>
        <v>0</v>
      </c>
      <c r="BQ86" s="188">
        <f t="shared" si="169"/>
        <v>0</v>
      </c>
      <c r="BR86" s="188">
        <f t="shared" si="192"/>
        <v>0</v>
      </c>
      <c r="BS86" s="188">
        <f t="shared" si="170"/>
        <v>0</v>
      </c>
      <c r="BT86" s="188">
        <f>IF(IF(sym!$Q75=AW86,1,0)=1,ABS(BI86*BB86),-ABS(BI86*BB86))</f>
        <v>0</v>
      </c>
      <c r="BU86" s="188">
        <f t="shared" si="171"/>
        <v>0</v>
      </c>
      <c r="BV86" s="188">
        <f t="shared" si="172"/>
        <v>0</v>
      </c>
      <c r="BX86">
        <f t="shared" si="173"/>
        <v>0</v>
      </c>
      <c r="BY86" s="227"/>
      <c r="BZ86" s="227"/>
      <c r="CA86" s="227"/>
      <c r="CB86" s="202"/>
      <c r="CC86" s="228"/>
      <c r="CD86">
        <f t="shared" si="174"/>
        <v>-1</v>
      </c>
      <c r="CE86">
        <f t="shared" si="175"/>
        <v>0</v>
      </c>
      <c r="CF86" s="202"/>
      <c r="CG86">
        <f t="shared" si="176"/>
        <v>1</v>
      </c>
      <c r="CH86">
        <f t="shared" si="140"/>
        <v>1</v>
      </c>
      <c r="CI86">
        <f t="shared" si="193"/>
        <v>0</v>
      </c>
      <c r="CJ86">
        <f t="shared" si="177"/>
        <v>1</v>
      </c>
      <c r="CK86" s="236"/>
      <c r="CL86" s="194"/>
      <c r="CM86">
        <f t="shared" si="178"/>
        <v>-1</v>
      </c>
      <c r="CN86">
        <f t="shared" si="179"/>
        <v>-1</v>
      </c>
      <c r="CO86">
        <f>VLOOKUP($A86,'FuturesInfo (3)'!$A$2:$V$80,22)</f>
        <v>3</v>
      </c>
      <c r="CP86">
        <f t="shared" si="180"/>
        <v>-1</v>
      </c>
      <c r="CQ86">
        <f t="shared" si="181"/>
        <v>2</v>
      </c>
      <c r="CR86" s="137">
        <f>VLOOKUP($A86,'FuturesInfo (3)'!$A$2:$O$80,15)*CO86</f>
        <v>40875</v>
      </c>
      <c r="CS86" s="137">
        <f>VLOOKUP($A86,'FuturesInfo (3)'!$A$2:$O$80,15)*CQ86</f>
        <v>27250</v>
      </c>
      <c r="CT86" s="188">
        <f t="shared" si="135"/>
        <v>0</v>
      </c>
      <c r="CU86" s="188">
        <f t="shared" si="141"/>
        <v>0</v>
      </c>
      <c r="CV86" s="188">
        <f t="shared" si="182"/>
        <v>0</v>
      </c>
      <c r="CW86" s="188">
        <f t="shared" si="183"/>
        <v>0</v>
      </c>
      <c r="CX86" s="188">
        <f t="shared" si="184"/>
        <v>0</v>
      </c>
      <c r="CY86" s="188">
        <f t="shared" ref="CY86:CY92" si="197">IF(CJ86=1,ABS(CR86*CK86),-ABS(CR86*CK86))</f>
        <v>0</v>
      </c>
      <c r="CZ86" s="188">
        <f t="shared" si="185"/>
        <v>0</v>
      </c>
      <c r="DA86" s="188">
        <f t="shared" si="194"/>
        <v>0</v>
      </c>
      <c r="DB86" s="188">
        <f t="shared" si="186"/>
        <v>0</v>
      </c>
      <c r="DC86" s="188">
        <f>IF(IF(sym!$Q75=CF86,1,0)=1,ABS(CR86*CK86),-ABS(CR86*CK86))</f>
        <v>0</v>
      </c>
      <c r="DD86" s="188">
        <f t="shared" si="187"/>
        <v>0</v>
      </c>
      <c r="DE86" s="188">
        <f t="shared" si="188"/>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9"/>
        <v>1</v>
      </c>
      <c r="R87">
        <f t="shared" si="145"/>
        <v>1</v>
      </c>
      <c r="S87">
        <v>-4.29184549356E-3</v>
      </c>
      <c r="T87" s="194">
        <v>42576</v>
      </c>
      <c r="U87">
        <f t="shared" si="146"/>
        <v>1</v>
      </c>
      <c r="V87">
        <f t="shared" si="147"/>
        <v>1</v>
      </c>
      <c r="W87">
        <f>VLOOKUP($A87,'FuturesInfo (3)'!$A$2:$V$80,22)</f>
        <v>4</v>
      </c>
      <c r="X87">
        <f t="shared" si="148"/>
        <v>1</v>
      </c>
      <c r="Y87">
        <f t="shared" si="149"/>
        <v>5</v>
      </c>
      <c r="Z87" s="137">
        <f>VLOOKUP($A87,'FuturesInfo (3)'!$A$2:$O$80,15)*W87</f>
        <v>81200</v>
      </c>
      <c r="AA87" s="137">
        <f>VLOOKUP($A87,'FuturesInfo (3)'!$A$2:$O$80,15)*Y87</f>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5"/>
        <v>348.49785407707202</v>
      </c>
      <c r="AH87" s="188">
        <f t="shared" si="153"/>
        <v>348.49785407707202</v>
      </c>
      <c r="AI87" s="188">
        <f t="shared" si="190"/>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c r="AX87">
        <f t="shared" si="160"/>
        <v>0</v>
      </c>
      <c r="AY87">
        <f t="shared" si="138"/>
        <v>0</v>
      </c>
      <c r="AZ87">
        <f t="shared" si="191"/>
        <v>0</v>
      </c>
      <c r="BA87">
        <f t="shared" si="161"/>
        <v>0</v>
      </c>
      <c r="BB87" s="236"/>
      <c r="BC87" s="194"/>
      <c r="BD87">
        <f t="shared" si="162"/>
        <v>1</v>
      </c>
      <c r="BE87">
        <f t="shared" si="163"/>
        <v>1</v>
      </c>
      <c r="BF87">
        <f>VLOOKUP($A87,'FuturesInfo (3)'!$A$2:$V$80,22)</f>
        <v>4</v>
      </c>
      <c r="BG87">
        <f t="shared" si="164"/>
        <v>1</v>
      </c>
      <c r="BH87">
        <f t="shared" si="165"/>
        <v>5</v>
      </c>
      <c r="BI87" s="137">
        <f>VLOOKUP($A87,'FuturesInfo (3)'!$A$2:$O$80,15)*BF87</f>
        <v>81200</v>
      </c>
      <c r="BJ87" s="137">
        <f>VLOOKUP($A87,'FuturesInfo (3)'!$A$2:$O$80,15)*BH87</f>
        <v>101500</v>
      </c>
      <c r="BK87" s="188">
        <f t="shared" si="134"/>
        <v>0</v>
      </c>
      <c r="BL87" s="188">
        <f t="shared" si="139"/>
        <v>0</v>
      </c>
      <c r="BM87" s="188">
        <f t="shared" si="166"/>
        <v>0</v>
      </c>
      <c r="BN87" s="188">
        <f t="shared" si="167"/>
        <v>0</v>
      </c>
      <c r="BO87" s="188">
        <f t="shared" si="168"/>
        <v>0</v>
      </c>
      <c r="BP87" s="188">
        <f t="shared" si="196"/>
        <v>0</v>
      </c>
      <c r="BQ87" s="188">
        <f t="shared" si="169"/>
        <v>0</v>
      </c>
      <c r="BR87" s="188">
        <f t="shared" si="192"/>
        <v>0</v>
      </c>
      <c r="BS87" s="188">
        <f t="shared" si="170"/>
        <v>0</v>
      </c>
      <c r="BT87" s="188">
        <f>IF(IF(sym!$Q76=AW87,1,0)=1,ABS(BI87*BB87),-ABS(BI87*BB87))</f>
        <v>0</v>
      </c>
      <c r="BU87" s="188">
        <f t="shared" si="171"/>
        <v>0</v>
      </c>
      <c r="BV87" s="188">
        <f t="shared" si="172"/>
        <v>0</v>
      </c>
      <c r="BX87">
        <f t="shared" si="173"/>
        <v>0</v>
      </c>
      <c r="BY87" s="227"/>
      <c r="BZ87" s="227"/>
      <c r="CA87" s="227"/>
      <c r="CB87" s="202"/>
      <c r="CC87" s="228"/>
      <c r="CD87">
        <f t="shared" si="174"/>
        <v>-1</v>
      </c>
      <c r="CE87">
        <f t="shared" si="175"/>
        <v>0</v>
      </c>
      <c r="CF87" s="202"/>
      <c r="CG87">
        <f t="shared" si="176"/>
        <v>1</v>
      </c>
      <c r="CH87">
        <f t="shared" si="140"/>
        <v>1</v>
      </c>
      <c r="CI87">
        <f t="shared" si="193"/>
        <v>0</v>
      </c>
      <c r="CJ87">
        <f t="shared" si="177"/>
        <v>1</v>
      </c>
      <c r="CK87" s="236"/>
      <c r="CL87" s="194"/>
      <c r="CM87">
        <f t="shared" si="178"/>
        <v>-1</v>
      </c>
      <c r="CN87">
        <f t="shared" si="179"/>
        <v>-1</v>
      </c>
      <c r="CO87">
        <f>VLOOKUP($A87,'FuturesInfo (3)'!$A$2:$V$80,22)</f>
        <v>4</v>
      </c>
      <c r="CP87">
        <f t="shared" si="180"/>
        <v>-1</v>
      </c>
      <c r="CQ87">
        <f t="shared" si="181"/>
        <v>3</v>
      </c>
      <c r="CR87" s="137">
        <f>VLOOKUP($A87,'FuturesInfo (3)'!$A$2:$O$80,15)*CO87</f>
        <v>81200</v>
      </c>
      <c r="CS87" s="137">
        <f>VLOOKUP($A87,'FuturesInfo (3)'!$A$2:$O$80,15)*CQ87</f>
        <v>60900</v>
      </c>
      <c r="CT87" s="188">
        <f t="shared" si="135"/>
        <v>0</v>
      </c>
      <c r="CU87" s="188">
        <f t="shared" si="141"/>
        <v>0</v>
      </c>
      <c r="CV87" s="188">
        <f t="shared" si="182"/>
        <v>0</v>
      </c>
      <c r="CW87" s="188">
        <f t="shared" si="183"/>
        <v>0</v>
      </c>
      <c r="CX87" s="188">
        <f t="shared" si="184"/>
        <v>0</v>
      </c>
      <c r="CY87" s="188">
        <f t="shared" si="197"/>
        <v>0</v>
      </c>
      <c r="CZ87" s="188">
        <f t="shared" si="185"/>
        <v>0</v>
      </c>
      <c r="DA87" s="188">
        <f t="shared" si="194"/>
        <v>0</v>
      </c>
      <c r="DB87" s="188">
        <f t="shared" si="186"/>
        <v>0</v>
      </c>
      <c r="DC87" s="188">
        <f>IF(IF(sym!$Q76=CF87,1,0)=1,ABS(CR87*CK87),-ABS(CR87*CK87))</f>
        <v>0</v>
      </c>
      <c r="DD87" s="188">
        <f t="shared" si="187"/>
        <v>0</v>
      </c>
      <c r="DE87" s="188">
        <f t="shared" si="188"/>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9"/>
        <v>0</v>
      </c>
      <c r="R88">
        <f t="shared" si="145"/>
        <v>1</v>
      </c>
      <c r="S88">
        <v>4.8921906142400003E-3</v>
      </c>
      <c r="T88" s="194">
        <v>42564</v>
      </c>
      <c r="U88">
        <f t="shared" si="146"/>
        <v>-1</v>
      </c>
      <c r="V88">
        <f t="shared" si="147"/>
        <v>-1</v>
      </c>
      <c r="W88">
        <f>VLOOKUP($A88,'FuturesInfo (3)'!$A$2:$V$80,22)</f>
        <v>3</v>
      </c>
      <c r="X88">
        <f t="shared" si="148"/>
        <v>-1</v>
      </c>
      <c r="Y88">
        <f t="shared" si="149"/>
        <v>2</v>
      </c>
      <c r="Z88" s="137">
        <f>VLOOKUP($A88,'FuturesInfo (3)'!$A$2:$O$80,15)*W88</f>
        <v>313418.32499999995</v>
      </c>
      <c r="AA88" s="137">
        <f>VLOOKUP($A88,'FuturesInfo (3)'!$A$2:$O$80,15)*Y88</f>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5"/>
        <v>1533.3021878958218</v>
      </c>
      <c r="AH88" s="188">
        <f t="shared" si="153"/>
        <v>-1533.3021878958218</v>
      </c>
      <c r="AI88" s="188">
        <f t="shared" si="190"/>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c r="AX88">
        <f t="shared" si="160"/>
        <v>0</v>
      </c>
      <c r="AY88">
        <f t="shared" si="138"/>
        <v>0</v>
      </c>
      <c r="AZ88">
        <f t="shared" si="191"/>
        <v>0</v>
      </c>
      <c r="BA88">
        <f t="shared" si="161"/>
        <v>0</v>
      </c>
      <c r="BB88" s="236"/>
      <c r="BC88" s="194"/>
      <c r="BD88">
        <f t="shared" si="162"/>
        <v>-1</v>
      </c>
      <c r="BE88">
        <f t="shared" si="163"/>
        <v>-1</v>
      </c>
      <c r="BF88">
        <f>VLOOKUP($A88,'FuturesInfo (3)'!$A$2:$V$80,22)</f>
        <v>3</v>
      </c>
      <c r="BG88">
        <f t="shared" si="164"/>
        <v>-1</v>
      </c>
      <c r="BH88">
        <f t="shared" si="165"/>
        <v>2</v>
      </c>
      <c r="BI88" s="137">
        <f>VLOOKUP($A88,'FuturesInfo (3)'!$A$2:$O$80,15)*BF88</f>
        <v>313418.32499999995</v>
      </c>
      <c r="BJ88" s="137">
        <f>VLOOKUP($A88,'FuturesInfo (3)'!$A$2:$O$80,15)*BH88</f>
        <v>208945.55</v>
      </c>
      <c r="BK88" s="188">
        <f t="shared" si="134"/>
        <v>0</v>
      </c>
      <c r="BL88" s="188">
        <f t="shared" si="139"/>
        <v>0</v>
      </c>
      <c r="BM88" s="188">
        <f t="shared" si="166"/>
        <v>0</v>
      </c>
      <c r="BN88" s="188">
        <f t="shared" si="167"/>
        <v>0</v>
      </c>
      <c r="BO88" s="188">
        <f t="shared" si="168"/>
        <v>0</v>
      </c>
      <c r="BP88" s="188">
        <f t="shared" si="196"/>
        <v>0</v>
      </c>
      <c r="BQ88" s="188">
        <f t="shared" si="169"/>
        <v>0</v>
      </c>
      <c r="BR88" s="188">
        <f t="shared" si="192"/>
        <v>0</v>
      </c>
      <c r="BS88" s="188">
        <f t="shared" si="170"/>
        <v>0</v>
      </c>
      <c r="BT88" s="188">
        <f>IF(IF(sym!$Q77=AW88,1,0)=1,ABS(BI88*BB88),-ABS(BI88*BB88))</f>
        <v>0</v>
      </c>
      <c r="BU88" s="188">
        <f t="shared" si="171"/>
        <v>0</v>
      </c>
      <c r="BV88" s="188">
        <f t="shared" si="172"/>
        <v>0</v>
      </c>
      <c r="BX88">
        <f t="shared" si="173"/>
        <v>0</v>
      </c>
      <c r="BY88" s="227"/>
      <c r="BZ88" s="227"/>
      <c r="CA88" s="227"/>
      <c r="CB88" s="202"/>
      <c r="CC88" s="228"/>
      <c r="CD88">
        <f t="shared" si="174"/>
        <v>-1</v>
      </c>
      <c r="CE88">
        <f t="shared" si="175"/>
        <v>0</v>
      </c>
      <c r="CF88" s="202"/>
      <c r="CG88">
        <f t="shared" si="176"/>
        <v>1</v>
      </c>
      <c r="CH88">
        <f t="shared" si="140"/>
        <v>1</v>
      </c>
      <c r="CI88">
        <f t="shared" si="193"/>
        <v>0</v>
      </c>
      <c r="CJ88">
        <f t="shared" si="177"/>
        <v>1</v>
      </c>
      <c r="CK88" s="236"/>
      <c r="CL88" s="194"/>
      <c r="CM88">
        <f t="shared" si="178"/>
        <v>-1</v>
      </c>
      <c r="CN88">
        <f t="shared" si="179"/>
        <v>-1</v>
      </c>
      <c r="CO88">
        <f>VLOOKUP($A88,'FuturesInfo (3)'!$A$2:$V$80,22)</f>
        <v>3</v>
      </c>
      <c r="CP88">
        <f t="shared" si="180"/>
        <v>-1</v>
      </c>
      <c r="CQ88">
        <f t="shared" si="181"/>
        <v>2</v>
      </c>
      <c r="CR88" s="137">
        <f>VLOOKUP($A88,'FuturesInfo (3)'!$A$2:$O$80,15)*CO88</f>
        <v>313418.32499999995</v>
      </c>
      <c r="CS88" s="137">
        <f>VLOOKUP($A88,'FuturesInfo (3)'!$A$2:$O$80,15)*CQ88</f>
        <v>208945.55</v>
      </c>
      <c r="CT88" s="188">
        <f t="shared" si="135"/>
        <v>0</v>
      </c>
      <c r="CU88" s="188">
        <f t="shared" si="141"/>
        <v>0</v>
      </c>
      <c r="CV88" s="188">
        <f t="shared" si="182"/>
        <v>0</v>
      </c>
      <c r="CW88" s="188">
        <f t="shared" si="183"/>
        <v>0</v>
      </c>
      <c r="CX88" s="188">
        <f t="shared" si="184"/>
        <v>0</v>
      </c>
      <c r="CY88" s="188">
        <f t="shared" si="197"/>
        <v>0</v>
      </c>
      <c r="CZ88" s="188">
        <f t="shared" si="185"/>
        <v>0</v>
      </c>
      <c r="DA88" s="188">
        <f t="shared" si="194"/>
        <v>0</v>
      </c>
      <c r="DB88" s="188">
        <f t="shared" si="186"/>
        <v>0</v>
      </c>
      <c r="DC88" s="188">
        <f>IF(IF(sym!$Q77=CF88,1,0)=1,ABS(CR88*CK88),-ABS(CR88*CK88))</f>
        <v>0</v>
      </c>
      <c r="DD88" s="188">
        <f t="shared" si="187"/>
        <v>0</v>
      </c>
      <c r="DE88" s="188">
        <f t="shared" si="188"/>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9"/>
        <v>1</v>
      </c>
      <c r="R89">
        <f t="shared" si="145"/>
        <v>1</v>
      </c>
      <c r="S89">
        <v>1.01864113273E-4</v>
      </c>
      <c r="T89" s="194">
        <v>42572</v>
      </c>
      <c r="U89">
        <f t="shared" si="146"/>
        <v>-1</v>
      </c>
      <c r="V89">
        <f t="shared" si="147"/>
        <v>-1</v>
      </c>
      <c r="W89">
        <f>VLOOKUP($A89,'FuturesInfo (3)'!$A$2:$V$80,22)</f>
        <v>0</v>
      </c>
      <c r="X89">
        <f t="shared" si="148"/>
        <v>-1</v>
      </c>
      <c r="Y89">
        <f t="shared" si="149"/>
        <v>0</v>
      </c>
      <c r="Z89" s="137">
        <f>VLOOKUP($A89,'FuturesInfo (3)'!$A$2:$O$80,15)*W89</f>
        <v>0</v>
      </c>
      <c r="AA89" s="137">
        <f>VLOOKUP($A89,'FuturesInfo (3)'!$A$2:$O$80,15)*Y89</f>
        <v>0</v>
      </c>
      <c r="AB89" s="188">
        <f t="shared" si="133"/>
        <v>0</v>
      </c>
      <c r="AC89" s="188">
        <f t="shared" si="137"/>
        <v>0</v>
      </c>
      <c r="AD89" s="188">
        <f t="shared" si="150"/>
        <v>0</v>
      </c>
      <c r="AE89" s="188">
        <f t="shared" si="151"/>
        <v>0</v>
      </c>
      <c r="AF89" s="188">
        <f t="shared" si="152"/>
        <v>0</v>
      </c>
      <c r="AG89" s="188">
        <f t="shared" si="195"/>
        <v>0</v>
      </c>
      <c r="AH89" s="188">
        <f t="shared" si="153"/>
        <v>0</v>
      </c>
      <c r="AI89" s="188">
        <f t="shared" si="190"/>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c r="AX89">
        <f t="shared" si="160"/>
        <v>0</v>
      </c>
      <c r="AY89">
        <f t="shared" si="138"/>
        <v>0</v>
      </c>
      <c r="AZ89">
        <f t="shared" si="191"/>
        <v>0</v>
      </c>
      <c r="BA89">
        <f t="shared" si="161"/>
        <v>0</v>
      </c>
      <c r="BB89" s="236"/>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6"/>
        <v>0</v>
      </c>
      <c r="BQ89" s="188">
        <f t="shared" si="169"/>
        <v>0</v>
      </c>
      <c r="BR89" s="188">
        <f t="shared" si="192"/>
        <v>0</v>
      </c>
      <c r="BS89" s="188">
        <f t="shared" si="170"/>
        <v>0</v>
      </c>
      <c r="BT89" s="188">
        <f>IF(IF(sym!$Q78=AW89,1,0)=1,ABS(BI89*BB89),-ABS(BI89*BB89))</f>
        <v>0</v>
      </c>
      <c r="BU89" s="188">
        <f t="shared" si="171"/>
        <v>0</v>
      </c>
      <c r="BV89" s="188">
        <f t="shared" si="172"/>
        <v>0</v>
      </c>
      <c r="BX89">
        <f t="shared" si="173"/>
        <v>0</v>
      </c>
      <c r="BY89" s="227"/>
      <c r="BZ89" s="227"/>
      <c r="CA89" s="227"/>
      <c r="CB89" s="202"/>
      <c r="CC89" s="228"/>
      <c r="CD89">
        <f t="shared" si="174"/>
        <v>-1</v>
      </c>
      <c r="CE89">
        <f t="shared" si="175"/>
        <v>0</v>
      </c>
      <c r="CF89" s="202"/>
      <c r="CG89">
        <f t="shared" si="176"/>
        <v>1</v>
      </c>
      <c r="CH89">
        <f t="shared" si="140"/>
        <v>1</v>
      </c>
      <c r="CI89">
        <f t="shared" si="193"/>
        <v>0</v>
      </c>
      <c r="CJ89">
        <f t="shared" si="177"/>
        <v>1</v>
      </c>
      <c r="CK89" s="236"/>
      <c r="CL89" s="194"/>
      <c r="CM89">
        <f t="shared" si="178"/>
        <v>-1</v>
      </c>
      <c r="CN89">
        <f t="shared" si="179"/>
        <v>-1</v>
      </c>
      <c r="CO89">
        <f>VLOOKUP($A89,'FuturesInfo (3)'!$A$2:$V$80,22)</f>
        <v>0</v>
      </c>
      <c r="CP89">
        <f t="shared" si="180"/>
        <v>-1</v>
      </c>
      <c r="CQ89">
        <f t="shared" si="181"/>
        <v>0</v>
      </c>
      <c r="CR89" s="137">
        <f>VLOOKUP($A89,'FuturesInfo (3)'!$A$2:$O$80,15)*CO89</f>
        <v>0</v>
      </c>
      <c r="CS89" s="137">
        <f>VLOOKUP($A89,'FuturesInfo (3)'!$A$2:$O$80,15)*CQ89</f>
        <v>0</v>
      </c>
      <c r="CT89" s="188">
        <f t="shared" si="135"/>
        <v>0</v>
      </c>
      <c r="CU89" s="188">
        <f t="shared" si="141"/>
        <v>0</v>
      </c>
      <c r="CV89" s="188">
        <f t="shared" si="182"/>
        <v>0</v>
      </c>
      <c r="CW89" s="188">
        <f t="shared" si="183"/>
        <v>0</v>
      </c>
      <c r="CX89" s="188">
        <f t="shared" si="184"/>
        <v>0</v>
      </c>
      <c r="CY89" s="188">
        <f t="shared" si="197"/>
        <v>0</v>
      </c>
      <c r="CZ89" s="188">
        <f t="shared" si="185"/>
        <v>0</v>
      </c>
      <c r="DA89" s="188">
        <f t="shared" si="194"/>
        <v>0</v>
      </c>
      <c r="DB89" s="188">
        <f t="shared" si="186"/>
        <v>0</v>
      </c>
      <c r="DC89" s="188">
        <f>IF(IF(sym!$Q78=CF89,1,0)=1,ABS(CR89*CK89),-ABS(CR89*CK89))</f>
        <v>0</v>
      </c>
      <c r="DD89" s="188">
        <f t="shared" si="187"/>
        <v>0</v>
      </c>
      <c r="DE89" s="188">
        <f t="shared" si="188"/>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9"/>
        <v>0</v>
      </c>
      <c r="R90">
        <f t="shared" si="145"/>
        <v>0</v>
      </c>
      <c r="S90">
        <v>-1.9605707439300001E-3</v>
      </c>
      <c r="T90" s="194">
        <v>42570</v>
      </c>
      <c r="U90">
        <f t="shared" si="146"/>
        <v>1</v>
      </c>
      <c r="V90">
        <f t="shared" si="147"/>
        <v>1</v>
      </c>
      <c r="W90">
        <f>VLOOKUP($A90,'FuturesInfo (3)'!$A$2:$V$80,22)</f>
        <v>3</v>
      </c>
      <c r="X90">
        <f t="shared" si="148"/>
        <v>-1</v>
      </c>
      <c r="Y90">
        <f t="shared" si="149"/>
        <v>2</v>
      </c>
      <c r="Z90" s="137">
        <f>VLOOKUP($A90,'FuturesInfo (3)'!$A$2:$O$80,15)*W90</f>
        <v>274890</v>
      </c>
      <c r="AA90" s="137">
        <f>VLOOKUP($A90,'FuturesInfo (3)'!$A$2:$O$80,15)*Y90</f>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5"/>
        <v>-538.94129179891775</v>
      </c>
      <c r="AH90" s="188">
        <f t="shared" si="153"/>
        <v>538.94129179891775</v>
      </c>
      <c r="AI90" s="188">
        <f t="shared" si="190"/>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c r="AX90">
        <f t="shared" si="160"/>
        <v>0</v>
      </c>
      <c r="AY90">
        <f t="shared" si="138"/>
        <v>0</v>
      </c>
      <c r="AZ90">
        <f t="shared" si="191"/>
        <v>0</v>
      </c>
      <c r="BA90">
        <f t="shared" si="161"/>
        <v>0</v>
      </c>
      <c r="BB90" s="236"/>
      <c r="BC90" s="194"/>
      <c r="BD90">
        <f t="shared" si="162"/>
        <v>1</v>
      </c>
      <c r="BE90">
        <f t="shared" si="163"/>
        <v>1</v>
      </c>
      <c r="BF90">
        <f>VLOOKUP($A90,'FuturesInfo (3)'!$A$2:$V$80,22)</f>
        <v>3</v>
      </c>
      <c r="BG90">
        <f t="shared" si="164"/>
        <v>-1</v>
      </c>
      <c r="BH90">
        <f t="shared" si="165"/>
        <v>2</v>
      </c>
      <c r="BI90" s="137">
        <f>VLOOKUP($A90,'FuturesInfo (3)'!$A$2:$O$80,15)*BF90</f>
        <v>274890</v>
      </c>
      <c r="BJ90" s="137">
        <f>VLOOKUP($A90,'FuturesInfo (3)'!$A$2:$O$80,15)*BH90</f>
        <v>183260</v>
      </c>
      <c r="BK90" s="188">
        <f t="shared" si="134"/>
        <v>0</v>
      </c>
      <c r="BL90" s="188">
        <f t="shared" si="139"/>
        <v>0</v>
      </c>
      <c r="BM90" s="188">
        <f t="shared" si="166"/>
        <v>0</v>
      </c>
      <c r="BN90" s="188">
        <f t="shared" si="167"/>
        <v>0</v>
      </c>
      <c r="BO90" s="188">
        <f t="shared" si="168"/>
        <v>0</v>
      </c>
      <c r="BP90" s="188">
        <f t="shared" si="196"/>
        <v>0</v>
      </c>
      <c r="BQ90" s="188">
        <f t="shared" si="169"/>
        <v>0</v>
      </c>
      <c r="BR90" s="188">
        <f t="shared" si="192"/>
        <v>0</v>
      </c>
      <c r="BS90" s="188">
        <f t="shared" si="170"/>
        <v>0</v>
      </c>
      <c r="BT90" s="188">
        <f>IF(IF(sym!$Q79=AW90,1,0)=1,ABS(BI90*BB90),-ABS(BI90*BB90))</f>
        <v>0</v>
      </c>
      <c r="BU90" s="188">
        <f t="shared" si="171"/>
        <v>0</v>
      </c>
      <c r="BV90" s="188">
        <f t="shared" si="172"/>
        <v>0</v>
      </c>
      <c r="BX90">
        <f t="shared" si="173"/>
        <v>0</v>
      </c>
      <c r="BY90" s="227"/>
      <c r="BZ90" s="227"/>
      <c r="CA90" s="227"/>
      <c r="CB90" s="202"/>
      <c r="CC90" s="228"/>
      <c r="CD90">
        <f t="shared" si="174"/>
        <v>-1</v>
      </c>
      <c r="CE90">
        <f t="shared" si="175"/>
        <v>0</v>
      </c>
      <c r="CF90" s="202"/>
      <c r="CG90">
        <f t="shared" si="176"/>
        <v>1</v>
      </c>
      <c r="CH90">
        <f t="shared" si="140"/>
        <v>1</v>
      </c>
      <c r="CI90">
        <f t="shared" si="193"/>
        <v>0</v>
      </c>
      <c r="CJ90">
        <f t="shared" si="177"/>
        <v>1</v>
      </c>
      <c r="CK90" s="236"/>
      <c r="CL90" s="194"/>
      <c r="CM90">
        <f t="shared" si="178"/>
        <v>-1</v>
      </c>
      <c r="CN90">
        <f t="shared" si="179"/>
        <v>-1</v>
      </c>
      <c r="CO90">
        <f>VLOOKUP($A90,'FuturesInfo (3)'!$A$2:$V$80,22)</f>
        <v>3</v>
      </c>
      <c r="CP90">
        <f t="shared" si="180"/>
        <v>-1</v>
      </c>
      <c r="CQ90">
        <f t="shared" si="181"/>
        <v>2</v>
      </c>
      <c r="CR90" s="137">
        <f>VLOOKUP($A90,'FuturesInfo (3)'!$A$2:$O$80,15)*CO90</f>
        <v>274890</v>
      </c>
      <c r="CS90" s="137">
        <f>VLOOKUP($A90,'FuturesInfo (3)'!$A$2:$O$80,15)*CQ90</f>
        <v>183260</v>
      </c>
      <c r="CT90" s="188">
        <f t="shared" si="135"/>
        <v>0</v>
      </c>
      <c r="CU90" s="188">
        <f t="shared" si="141"/>
        <v>0</v>
      </c>
      <c r="CV90" s="188">
        <f t="shared" si="182"/>
        <v>0</v>
      </c>
      <c r="CW90" s="188">
        <f t="shared" si="183"/>
        <v>0</v>
      </c>
      <c r="CX90" s="188">
        <f t="shared" si="184"/>
        <v>0</v>
      </c>
      <c r="CY90" s="188">
        <f t="shared" si="197"/>
        <v>0</v>
      </c>
      <c r="CZ90" s="188">
        <f t="shared" si="185"/>
        <v>0</v>
      </c>
      <c r="DA90" s="188">
        <f t="shared" si="194"/>
        <v>0</v>
      </c>
      <c r="DB90" s="188">
        <f t="shared" si="186"/>
        <v>0</v>
      </c>
      <c r="DC90" s="188">
        <f>IF(IF(sym!$Q79=CF90,1,0)=1,ABS(CR90*CK90),-ABS(CR90*CK90))</f>
        <v>0</v>
      </c>
      <c r="DD90" s="188">
        <f t="shared" si="187"/>
        <v>0</v>
      </c>
      <c r="DE90" s="188">
        <f t="shared" si="188"/>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9"/>
        <v>0</v>
      </c>
      <c r="R91">
        <f t="shared" si="145"/>
        <v>1</v>
      </c>
      <c r="S91">
        <v>4.0572066132500001E-4</v>
      </c>
      <c r="T91" s="194">
        <v>42544</v>
      </c>
      <c r="U91">
        <f t="shared" si="146"/>
        <v>1</v>
      </c>
      <c r="V91">
        <f t="shared" si="147"/>
        <v>-1</v>
      </c>
      <c r="W91">
        <f>VLOOKUP($A91,'FuturesInfo (3)'!$A$2:$V$80,22)</f>
        <v>17</v>
      </c>
      <c r="X91">
        <f t="shared" si="148"/>
        <v>-1</v>
      </c>
      <c r="Y91">
        <f t="shared" si="149"/>
        <v>13</v>
      </c>
      <c r="Z91" s="137">
        <f>VLOOKUP($A91,'FuturesInfo (3)'!$A$2:$O$80,15)*W91</f>
        <v>3537522.7579999999</v>
      </c>
      <c r="AA91" s="137">
        <f>VLOOKUP($A91,'FuturesInfo (3)'!$A$2:$O$80,15)*Y91</f>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5"/>
        <v>1435.246072827998</v>
      </c>
      <c r="AH91" s="188">
        <f t="shared" si="153"/>
        <v>-1435.246072827998</v>
      </c>
      <c r="AI91" s="188">
        <f t="shared" si="190"/>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c r="AX91">
        <f t="shared" si="160"/>
        <v>0</v>
      </c>
      <c r="AY91">
        <f t="shared" si="138"/>
        <v>0</v>
      </c>
      <c r="AZ91">
        <f t="shared" si="191"/>
        <v>0</v>
      </c>
      <c r="BA91">
        <f t="shared" si="161"/>
        <v>0</v>
      </c>
      <c r="BB91" s="236"/>
      <c r="BC91" s="194"/>
      <c r="BD91">
        <f t="shared" si="162"/>
        <v>-1</v>
      </c>
      <c r="BE91">
        <f t="shared" si="163"/>
        <v>1</v>
      </c>
      <c r="BF91">
        <f>VLOOKUP($A91,'FuturesInfo (3)'!$A$2:$V$80,22)</f>
        <v>17</v>
      </c>
      <c r="BG91">
        <f t="shared" si="164"/>
        <v>1</v>
      </c>
      <c r="BH91">
        <f t="shared" si="165"/>
        <v>21</v>
      </c>
      <c r="BI91" s="137">
        <f>VLOOKUP($A91,'FuturesInfo (3)'!$A$2:$O$80,15)*BF91</f>
        <v>3537522.7579999999</v>
      </c>
      <c r="BJ91" s="137">
        <f>VLOOKUP($A91,'FuturesInfo (3)'!$A$2:$O$80,15)*BH91</f>
        <v>4369881.0539999995</v>
      </c>
      <c r="BK91" s="188">
        <f t="shared" si="134"/>
        <v>0</v>
      </c>
      <c r="BL91" s="188">
        <f t="shared" si="139"/>
        <v>0</v>
      </c>
      <c r="BM91" s="188">
        <f t="shared" si="166"/>
        <v>0</v>
      </c>
      <c r="BN91" s="188">
        <f t="shared" si="167"/>
        <v>0</v>
      </c>
      <c r="BO91" s="188">
        <f t="shared" si="168"/>
        <v>0</v>
      </c>
      <c r="BP91" s="188">
        <f t="shared" si="196"/>
        <v>0</v>
      </c>
      <c r="BQ91" s="188">
        <f t="shared" si="169"/>
        <v>0</v>
      </c>
      <c r="BR91" s="188">
        <f t="shared" si="192"/>
        <v>0</v>
      </c>
      <c r="BS91" s="188">
        <f t="shared" si="170"/>
        <v>0</v>
      </c>
      <c r="BT91" s="188">
        <f>IF(IF(sym!$Q80=AW91,1,0)=1,ABS(BI91*BB91),-ABS(BI91*BB91))</f>
        <v>0</v>
      </c>
      <c r="BU91" s="188">
        <f t="shared" si="171"/>
        <v>0</v>
      </c>
      <c r="BV91" s="188">
        <f t="shared" si="172"/>
        <v>0</v>
      </c>
      <c r="BX91">
        <f t="shared" si="173"/>
        <v>0</v>
      </c>
      <c r="BY91" s="227"/>
      <c r="BZ91" s="227"/>
      <c r="CA91" s="227"/>
      <c r="CB91" s="202"/>
      <c r="CC91" s="228"/>
      <c r="CD91">
        <f t="shared" si="174"/>
        <v>-1</v>
      </c>
      <c r="CE91">
        <f t="shared" si="175"/>
        <v>0</v>
      </c>
      <c r="CF91" s="202"/>
      <c r="CG91">
        <f t="shared" si="176"/>
        <v>1</v>
      </c>
      <c r="CH91">
        <f t="shared" si="140"/>
        <v>1</v>
      </c>
      <c r="CI91">
        <f t="shared" si="193"/>
        <v>0</v>
      </c>
      <c r="CJ91">
        <f t="shared" si="177"/>
        <v>1</v>
      </c>
      <c r="CK91" s="236"/>
      <c r="CL91" s="194"/>
      <c r="CM91">
        <f t="shared" si="178"/>
        <v>-1</v>
      </c>
      <c r="CN91">
        <f t="shared" si="179"/>
        <v>-1</v>
      </c>
      <c r="CO91">
        <f>VLOOKUP($A91,'FuturesInfo (3)'!$A$2:$V$80,22)</f>
        <v>17</v>
      </c>
      <c r="CP91">
        <f t="shared" si="180"/>
        <v>-1</v>
      </c>
      <c r="CQ91">
        <f t="shared" si="181"/>
        <v>13</v>
      </c>
      <c r="CR91" s="137">
        <f>VLOOKUP($A91,'FuturesInfo (3)'!$A$2:$O$80,15)*CO91</f>
        <v>3537522.7579999999</v>
      </c>
      <c r="CS91" s="137">
        <f>VLOOKUP($A91,'FuturesInfo (3)'!$A$2:$O$80,15)*CQ91</f>
        <v>2705164.4619999998</v>
      </c>
      <c r="CT91" s="188">
        <f t="shared" si="135"/>
        <v>0</v>
      </c>
      <c r="CU91" s="188">
        <f t="shared" si="141"/>
        <v>0</v>
      </c>
      <c r="CV91" s="188">
        <f t="shared" si="182"/>
        <v>0</v>
      </c>
      <c r="CW91" s="188">
        <f t="shared" si="183"/>
        <v>0</v>
      </c>
      <c r="CX91" s="188">
        <f t="shared" si="184"/>
        <v>0</v>
      </c>
      <c r="CY91" s="188">
        <f t="shared" si="197"/>
        <v>0</v>
      </c>
      <c r="CZ91" s="188">
        <f t="shared" si="185"/>
        <v>0</v>
      </c>
      <c r="DA91" s="188">
        <f t="shared" si="194"/>
        <v>0</v>
      </c>
      <c r="DB91" s="188">
        <f t="shared" si="186"/>
        <v>0</v>
      </c>
      <c r="DC91" s="188">
        <f>IF(IF(sym!$Q80=CF91,1,0)=1,ABS(CR91*CK91),-ABS(CR91*CK91))</f>
        <v>0</v>
      </c>
      <c r="DD91" s="188">
        <f t="shared" si="187"/>
        <v>0</v>
      </c>
      <c r="DE91" s="188">
        <f t="shared" si="188"/>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9"/>
        <v>1</v>
      </c>
      <c r="R92">
        <f t="shared" si="145"/>
        <v>1</v>
      </c>
      <c r="S92">
        <v>3.0576364470299999E-4</v>
      </c>
      <c r="T92" s="194">
        <v>42569</v>
      </c>
      <c r="U92">
        <f t="shared" si="146"/>
        <v>1</v>
      </c>
      <c r="V92">
        <f t="shared" si="147"/>
        <v>1</v>
      </c>
      <c r="W92">
        <f>VLOOKUP($A92,'FuturesInfo (3)'!$A$2:$V$80,22)</f>
        <v>5</v>
      </c>
      <c r="X92">
        <f t="shared" si="148"/>
        <v>1</v>
      </c>
      <c r="Y92">
        <f t="shared" si="149"/>
        <v>6</v>
      </c>
      <c r="Z92" s="137">
        <f>VLOOKUP($A92,'FuturesInfo (3)'!$A$2:$O$80,15)*W92</f>
        <v>2958090.3</v>
      </c>
      <c r="AA92" s="137">
        <f>VLOOKUP($A92,'FuturesInfo (3)'!$A$2:$O$80,15)*Y92</f>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5"/>
        <v>904.47647148859062</v>
      </c>
      <c r="AH92" s="188">
        <f t="shared" si="153"/>
        <v>904.47647148859062</v>
      </c>
      <c r="AI92" s="188">
        <f t="shared" si="190"/>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c r="AX92">
        <f t="shared" si="160"/>
        <v>0</v>
      </c>
      <c r="AY92">
        <f t="shared" si="138"/>
        <v>0</v>
      </c>
      <c r="AZ92">
        <f t="shared" si="191"/>
        <v>0</v>
      </c>
      <c r="BA92">
        <f t="shared" si="161"/>
        <v>0</v>
      </c>
      <c r="BB92" s="238"/>
      <c r="BC92" s="194"/>
      <c r="BD92">
        <f t="shared" si="162"/>
        <v>-1</v>
      </c>
      <c r="BE92">
        <f t="shared" si="163"/>
        <v>-1</v>
      </c>
      <c r="BF92">
        <f>VLOOKUP($A92,'FuturesInfo (3)'!$A$2:$V$80,22)</f>
        <v>5</v>
      </c>
      <c r="BG92">
        <f t="shared" si="164"/>
        <v>-1</v>
      </c>
      <c r="BH92">
        <f t="shared" si="165"/>
        <v>4</v>
      </c>
      <c r="BI92" s="137">
        <f>VLOOKUP($A92,'FuturesInfo (3)'!$A$2:$O$80,15)*BF92</f>
        <v>2958090.3</v>
      </c>
      <c r="BJ92" s="137">
        <f>VLOOKUP($A92,'FuturesInfo (3)'!$A$2:$O$80,15)*BH92</f>
        <v>2366472.2399999998</v>
      </c>
      <c r="BK92" s="188">
        <f t="shared" si="134"/>
        <v>0</v>
      </c>
      <c r="BL92" s="188">
        <f t="shared" si="139"/>
        <v>0</v>
      </c>
      <c r="BM92" s="188">
        <f t="shared" si="166"/>
        <v>0</v>
      </c>
      <c r="BN92" s="188">
        <f t="shared" si="167"/>
        <v>0</v>
      </c>
      <c r="BO92" s="188">
        <f t="shared" si="168"/>
        <v>0</v>
      </c>
      <c r="BP92" s="188">
        <f t="shared" si="196"/>
        <v>0</v>
      </c>
      <c r="BQ92" s="188">
        <f t="shared" si="169"/>
        <v>0</v>
      </c>
      <c r="BR92" s="188">
        <f t="shared" si="192"/>
        <v>0</v>
      </c>
      <c r="BS92" s="188">
        <f t="shared" si="170"/>
        <v>0</v>
      </c>
      <c r="BT92" s="188">
        <f>IF(IF(sym!$Q81=AW92,1,0)=1,ABS(BI92*BB92),-ABS(BI92*BB92))</f>
        <v>0</v>
      </c>
      <c r="BU92" s="188">
        <f t="shared" si="171"/>
        <v>0</v>
      </c>
      <c r="BV92" s="188">
        <f t="shared" si="172"/>
        <v>0</v>
      </c>
      <c r="BX92">
        <f t="shared" si="173"/>
        <v>0</v>
      </c>
      <c r="BY92" s="231"/>
      <c r="BZ92" s="231"/>
      <c r="CA92" s="231"/>
      <c r="CB92" s="203"/>
      <c r="CC92" s="232"/>
      <c r="CD92">
        <f t="shared" si="174"/>
        <v>-1</v>
      </c>
      <c r="CE92">
        <f t="shared" si="175"/>
        <v>0</v>
      </c>
      <c r="CF92" s="203"/>
      <c r="CG92">
        <f t="shared" si="176"/>
        <v>1</v>
      </c>
      <c r="CH92">
        <f t="shared" si="140"/>
        <v>1</v>
      </c>
      <c r="CI92">
        <f t="shared" si="193"/>
        <v>0</v>
      </c>
      <c r="CJ92">
        <f t="shared" si="177"/>
        <v>1</v>
      </c>
      <c r="CK92" s="238"/>
      <c r="CL92" s="194"/>
      <c r="CM92">
        <f t="shared" si="178"/>
        <v>-1</v>
      </c>
      <c r="CN92">
        <f t="shared" si="179"/>
        <v>-1</v>
      </c>
      <c r="CO92">
        <f>VLOOKUP($A92,'FuturesInfo (3)'!$A$2:$V$80,22)</f>
        <v>5</v>
      </c>
      <c r="CP92">
        <f t="shared" si="180"/>
        <v>-1</v>
      </c>
      <c r="CQ92">
        <f t="shared" si="181"/>
        <v>4</v>
      </c>
      <c r="CR92" s="137">
        <f>VLOOKUP($A92,'FuturesInfo (3)'!$A$2:$O$80,15)*CO92</f>
        <v>2958090.3</v>
      </c>
      <c r="CS92" s="137">
        <f>VLOOKUP($A92,'FuturesInfo (3)'!$A$2:$O$80,15)*CQ92</f>
        <v>2366472.2399999998</v>
      </c>
      <c r="CT92" s="188">
        <f t="shared" si="135"/>
        <v>0</v>
      </c>
      <c r="CU92" s="188">
        <f t="shared" si="141"/>
        <v>0</v>
      </c>
      <c r="CV92" s="188">
        <f t="shared" si="182"/>
        <v>0</v>
      </c>
      <c r="CW92" s="188">
        <f t="shared" si="183"/>
        <v>0</v>
      </c>
      <c r="CX92" s="188">
        <f t="shared" si="184"/>
        <v>0</v>
      </c>
      <c r="CY92" s="188">
        <f t="shared" si="197"/>
        <v>0</v>
      </c>
      <c r="CZ92" s="188">
        <f t="shared" si="185"/>
        <v>0</v>
      </c>
      <c r="DA92" s="188">
        <f t="shared" si="194"/>
        <v>0</v>
      </c>
      <c r="DB92" s="188">
        <f t="shared" si="186"/>
        <v>0</v>
      </c>
      <c r="DC92" s="188">
        <f>IF(IF(sym!$Q81=CF92,1,0)=1,ABS(CR92*CK92),-ABS(CR92*CK92))</f>
        <v>0</v>
      </c>
      <c r="DD92" s="188">
        <f t="shared" si="187"/>
        <v>0</v>
      </c>
      <c r="DE92" s="188">
        <f t="shared" si="188"/>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Z94" si="198">S12</f>
        <v>PctChg</v>
      </c>
      <c r="T94" t="str">
        <f t="shared" si="198"/>
        <v>vStart</v>
      </c>
      <c r="U94" t="str">
        <f t="shared" si="198"/>
        <v>Voting</v>
      </c>
      <c r="V94" t="str">
        <f t="shared" si="198"/>
        <v>v4</v>
      </c>
      <c r="W94" t="str">
        <f t="shared" si="198"/>
        <v>c2qty</v>
      </c>
      <c r="X94" t="str">
        <f t="shared" si="198"/>
        <v>v3</v>
      </c>
      <c r="Y94" t="str">
        <f t="shared" si="198"/>
        <v>FIN</v>
      </c>
      <c r="Z94" t="str">
        <f t="shared" si="198"/>
        <v>value-noDPS</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9">BB12</f>
        <v>PctChg</v>
      </c>
      <c r="BC94" t="str">
        <f t="shared" si="199"/>
        <v>vStart</v>
      </c>
      <c r="BD94" t="str">
        <f t="shared" si="199"/>
        <v>Voting</v>
      </c>
      <c r="BE94" t="str">
        <f t="shared" si="199"/>
        <v>v4</v>
      </c>
      <c r="BF94" t="str">
        <f t="shared" si="199"/>
        <v>c2qty</v>
      </c>
      <c r="BG94" t="str">
        <f t="shared" si="199"/>
        <v>v3</v>
      </c>
      <c r="BH94" t="str">
        <f t="shared" si="199"/>
        <v>FIN</v>
      </c>
      <c r="BI94" t="str">
        <f t="shared" si="199"/>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200">CK12</f>
        <v>PctChg</v>
      </c>
      <c r="CL94" t="str">
        <f t="shared" si="200"/>
        <v>vStart</v>
      </c>
      <c r="CM94" t="str">
        <f t="shared" si="200"/>
        <v>Voting</v>
      </c>
      <c r="CN94" t="str">
        <f t="shared" si="200"/>
        <v>v4</v>
      </c>
      <c r="CO94" t="str">
        <f t="shared" si="200"/>
        <v>c2qty</v>
      </c>
      <c r="CP94" t="str">
        <f t="shared" si="200"/>
        <v>v3</v>
      </c>
      <c r="CQ94" t="str">
        <f t="shared" si="200"/>
        <v>FIN</v>
      </c>
      <c r="CR94" t="str">
        <f t="shared" si="200"/>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f>SUM(Z96:Z173)</f>
        <v>1401638.0751347537</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1">IF(G96=N96,1,0)</f>
        <v>1</v>
      </c>
      <c r="Q96">
        <f t="shared" ref="Q96:Q123" si="202">IF(N96=L96,1,0)</f>
        <v>0</v>
      </c>
      <c r="T96" s="115" t="s">
        <v>1096</v>
      </c>
      <c r="U96">
        <v>50</v>
      </c>
      <c r="V96" t="str">
        <f t="shared" ref="V96:V101" si="203">IF(G96="","FALSE","TRUE")</f>
        <v>FALSE</v>
      </c>
      <c r="W96">
        <f>ROUND(MARGIN!$J13,0)</f>
        <v>7</v>
      </c>
      <c r="X96" t="e">
        <f>ROUND(IF(G96=L96,W96*(1+#REF!),W96*(1-#REF!)),0)</f>
        <v>#REF!</v>
      </c>
      <c r="Y96">
        <f t="shared" ref="Y96:Y123" si="204">W96</f>
        <v>7</v>
      </c>
      <c r="Z96" s="137">
        <f>Y96*10000*MARGIN!$G13/MARGIN!$D13</f>
        <v>52737.181471799995</v>
      </c>
      <c r="AA96" s="137"/>
      <c r="AB96" s="188">
        <f t="shared" ref="AB96:AB101" si="205">IF(O96=1,ABS(Z96*S96),-ABS(Z96*S96))</f>
        <v>0</v>
      </c>
      <c r="AC96" s="188"/>
      <c r="AD96" s="188"/>
      <c r="AE96" s="188"/>
      <c r="AF96" s="188">
        <f t="shared" ref="AF96:AF123" si="206">IF(Q96=1,ABS(Z96*S96),-ABS(Z96*S96))</f>
        <v>0</v>
      </c>
      <c r="AG96" s="188">
        <f t="shared" ref="AG96:AG101" si="207">IF(S96=1,ABS(AB96*T96),-ABS(AB96*T96))</f>
        <v>0</v>
      </c>
      <c r="AH96" s="188"/>
      <c r="AI96" s="188"/>
      <c r="AJ96" s="188"/>
      <c r="AK96" s="188"/>
      <c r="AL96" s="188"/>
      <c r="AM96" s="188"/>
      <c r="AO96">
        <f t="shared" ref="AO96:AO123" si="208">-U96+AP96</f>
        <v>-50</v>
      </c>
      <c r="AS96">
        <v>1</v>
      </c>
      <c r="AU96">
        <v>1</v>
      </c>
      <c r="AX96">
        <f t="shared" ref="AX96:AX101" si="209">IF(AP96=AW96,1,0)</f>
        <v>1</v>
      </c>
      <c r="AZ96">
        <f t="shared" ref="AZ96:AZ123" si="210">IF(AW96=AU96,1,0)</f>
        <v>0</v>
      </c>
      <c r="BC96" s="115" t="s">
        <v>1096</v>
      </c>
      <c r="BD96">
        <v>50</v>
      </c>
      <c r="BE96" t="str">
        <f t="shared" ref="BE96:BE101" si="211">IF(AP96="","FALSE","TRUE")</f>
        <v>FALSE</v>
      </c>
      <c r="BF96">
        <f>ROUND(MARGIN!$J13,0)</f>
        <v>7</v>
      </c>
      <c r="BG96" t="e">
        <f>ROUND(IF(AP96=AU96,BF96*(1+#REF!),BF96*(1-#REF!)),0)</f>
        <v>#REF!</v>
      </c>
      <c r="BH96">
        <f t="shared" ref="BH96:BH123" si="212">BF96</f>
        <v>7</v>
      </c>
      <c r="BI96" s="137">
        <f>BH96*10000*MARGIN!$G13/MARGIN!$D13</f>
        <v>52737.181471799995</v>
      </c>
      <c r="BJ96" s="137"/>
      <c r="BK96" s="188">
        <f t="shared" ref="BK96:BK101" si="213">IF(AX96=1,ABS(BI96*BB96),-ABS(BI96*BB96))</f>
        <v>0</v>
      </c>
      <c r="BL96" s="188"/>
      <c r="BM96" s="188"/>
      <c r="BN96" s="188"/>
      <c r="BO96" s="188">
        <f t="shared" ref="BO96:BO123" si="214">IF(AZ96=1,ABS(BI96*BB96),-ABS(BI96*BB96))</f>
        <v>0</v>
      </c>
      <c r="BP96" s="188">
        <f t="shared" ref="BP96:BP101" si="215">IF(BB96=1,ABS(BK96*BC96),-ABS(BK96*BC96))</f>
        <v>0</v>
      </c>
      <c r="BQ96" s="188"/>
      <c r="BR96" s="188"/>
      <c r="BS96" s="188"/>
      <c r="BT96" s="188"/>
      <c r="BU96" s="188"/>
      <c r="BV96" s="188"/>
      <c r="BX96">
        <f t="shared" ref="BX96:BX123" si="216">-BD96+BY96</f>
        <v>-50</v>
      </c>
      <c r="CB96">
        <v>1</v>
      </c>
      <c r="CD96">
        <v>1</v>
      </c>
      <c r="CG96">
        <f t="shared" ref="CG96:CG101" si="217">IF(BY96=CF96,1,0)</f>
        <v>1</v>
      </c>
      <c r="CI96">
        <f t="shared" ref="CI96:CI123" si="218">IF(CF96=CD96,1,0)</f>
        <v>0</v>
      </c>
      <c r="CL96" s="115" t="s">
        <v>1096</v>
      </c>
      <c r="CM96">
        <v>50</v>
      </c>
      <c r="CN96" t="str">
        <f t="shared" ref="CN96:CN101" si="219">IF(BY96="","FALSE","TRUE")</f>
        <v>FALSE</v>
      </c>
      <c r="CO96">
        <f>ROUND(MARGIN!$J13,0)</f>
        <v>7</v>
      </c>
      <c r="CP96" t="e">
        <f>ROUND(IF(BY96=CD96,CO96*(1+#REF!),CO96*(1-#REF!)),0)</f>
        <v>#REF!</v>
      </c>
      <c r="CQ96">
        <f t="shared" ref="CQ96:CQ123" si="220">CO96</f>
        <v>7</v>
      </c>
      <c r="CR96" s="137">
        <f>CQ96*10000*MARGIN!$G13/MARGIN!$D13</f>
        <v>52737.181471799995</v>
      </c>
      <c r="CS96" s="137"/>
      <c r="CT96" s="188">
        <f t="shared" ref="CT96:CT101" si="221">IF(CG96=1,ABS(CR96*CK96),-ABS(CR96*CK96))</f>
        <v>0</v>
      </c>
      <c r="CU96" s="188"/>
      <c r="CV96" s="188"/>
      <c r="CW96" s="188"/>
      <c r="CX96" s="188">
        <f t="shared" ref="CX96:CX123" si="222">IF(CI96=1,ABS(CR96*CK96),-ABS(CR96*CK96))</f>
        <v>0</v>
      </c>
      <c r="CY96" s="188">
        <f t="shared" ref="CY96:CY101" si="223">IF(CK96=1,ABS(CT96*CL96),-ABS(CT96*CL96))</f>
        <v>0</v>
      </c>
      <c r="CZ96" s="188"/>
      <c r="DA96" s="188"/>
      <c r="DB96" s="188"/>
      <c r="DC96" s="188"/>
      <c r="DD96" s="188"/>
      <c r="DE96" s="188"/>
    </row>
    <row r="97" spans="1:109" x14ac:dyDescent="0.25">
      <c r="A97" s="178" t="s">
        <v>1106</v>
      </c>
      <c r="B97" s="163" t="s">
        <v>22</v>
      </c>
      <c r="F97" t="e">
        <f>-#REF!+G97</f>
        <v>#REF!</v>
      </c>
      <c r="J97">
        <v>-1</v>
      </c>
      <c r="L97">
        <v>-1</v>
      </c>
      <c r="O97">
        <f t="shared" si="201"/>
        <v>1</v>
      </c>
      <c r="Q97">
        <f t="shared" si="202"/>
        <v>0</v>
      </c>
      <c r="T97" s="115" t="s">
        <v>1096</v>
      </c>
      <c r="U97">
        <v>50</v>
      </c>
      <c r="V97" t="str">
        <f t="shared" si="203"/>
        <v>FALSE</v>
      </c>
      <c r="W97">
        <f>ROUND(MARGIN!$J14,0)</f>
        <v>4</v>
      </c>
      <c r="X97" t="e">
        <f>ROUND(IF(G97=L97,W97*(1+#REF!),W97*(1-#REF!)),0)</f>
        <v>#REF!</v>
      </c>
      <c r="Y97">
        <f t="shared" si="204"/>
        <v>4</v>
      </c>
      <c r="Z97" s="137">
        <f>Y97*10000*MARGIN!$G14/MARGIN!$D14</f>
        <v>52716.2696478</v>
      </c>
      <c r="AA97" s="137"/>
      <c r="AB97" s="188">
        <f t="shared" si="205"/>
        <v>0</v>
      </c>
      <c r="AC97" s="188"/>
      <c r="AD97" s="188"/>
      <c r="AE97" s="188"/>
      <c r="AF97" s="188">
        <f t="shared" si="206"/>
        <v>0</v>
      </c>
      <c r="AG97" s="188">
        <f t="shared" si="207"/>
        <v>0</v>
      </c>
      <c r="AH97" s="188"/>
      <c r="AI97" s="188"/>
      <c r="AJ97" s="188"/>
      <c r="AK97" s="188"/>
      <c r="AL97" s="188"/>
      <c r="AM97" s="188"/>
      <c r="AO97">
        <f t="shared" si="208"/>
        <v>-50</v>
      </c>
      <c r="AS97">
        <v>-1</v>
      </c>
      <c r="AU97">
        <v>-1</v>
      </c>
      <c r="AX97">
        <f t="shared" si="209"/>
        <v>1</v>
      </c>
      <c r="AZ97">
        <f t="shared" si="210"/>
        <v>0</v>
      </c>
      <c r="BC97" s="115" t="s">
        <v>1096</v>
      </c>
      <c r="BD97">
        <v>50</v>
      </c>
      <c r="BE97" t="str">
        <f t="shared" si="211"/>
        <v>FALSE</v>
      </c>
      <c r="BF97">
        <f>ROUND(MARGIN!$J14,0)</f>
        <v>4</v>
      </c>
      <c r="BG97" t="e">
        <f>ROUND(IF(AP97=AU97,BF97*(1+#REF!),BF97*(1-#REF!)),0)</f>
        <v>#REF!</v>
      </c>
      <c r="BH97">
        <f t="shared" si="212"/>
        <v>4</v>
      </c>
      <c r="BI97" s="137">
        <f>BH97*10000*MARGIN!$G14/MARGIN!$D14</f>
        <v>52716.2696478</v>
      </c>
      <c r="BJ97" s="137"/>
      <c r="BK97" s="188">
        <f t="shared" si="213"/>
        <v>0</v>
      </c>
      <c r="BL97" s="188"/>
      <c r="BM97" s="188"/>
      <c r="BN97" s="188"/>
      <c r="BO97" s="188">
        <f t="shared" si="214"/>
        <v>0</v>
      </c>
      <c r="BP97" s="188">
        <f t="shared" si="215"/>
        <v>0</v>
      </c>
      <c r="BQ97" s="188"/>
      <c r="BR97" s="188"/>
      <c r="BS97" s="188"/>
      <c r="BT97" s="188"/>
      <c r="BU97" s="188"/>
      <c r="BV97" s="188"/>
      <c r="BX97">
        <f t="shared" si="216"/>
        <v>-50</v>
      </c>
      <c r="CB97">
        <v>-1</v>
      </c>
      <c r="CD97">
        <v>-1</v>
      </c>
      <c r="CG97">
        <f t="shared" si="217"/>
        <v>1</v>
      </c>
      <c r="CI97">
        <f t="shared" si="218"/>
        <v>0</v>
      </c>
      <c r="CL97" s="115" t="s">
        <v>1096</v>
      </c>
      <c r="CM97">
        <v>50</v>
      </c>
      <c r="CN97" t="str">
        <f t="shared" si="219"/>
        <v>FALSE</v>
      </c>
      <c r="CO97">
        <f>ROUND(MARGIN!$J14,0)</f>
        <v>4</v>
      </c>
      <c r="CP97" t="e">
        <f>ROUND(IF(BY97=CD97,CO97*(1+#REF!),CO97*(1-#REF!)),0)</f>
        <v>#REF!</v>
      </c>
      <c r="CQ97">
        <f t="shared" si="220"/>
        <v>4</v>
      </c>
      <c r="CR97" s="137">
        <f>CQ97*10000*MARGIN!$G14/MARGIN!$D14</f>
        <v>52716.2696478</v>
      </c>
      <c r="CS97" s="137"/>
      <c r="CT97" s="188">
        <f t="shared" si="221"/>
        <v>0</v>
      </c>
      <c r="CU97" s="188"/>
      <c r="CV97" s="188"/>
      <c r="CW97" s="188"/>
      <c r="CX97" s="188">
        <f t="shared" si="222"/>
        <v>0</v>
      </c>
      <c r="CY97" s="188">
        <f t="shared" si="223"/>
        <v>0</v>
      </c>
      <c r="CZ97" s="188"/>
      <c r="DA97" s="188"/>
      <c r="DB97" s="188"/>
      <c r="DC97" s="188"/>
      <c r="DD97" s="188"/>
      <c r="DE97" s="188"/>
    </row>
    <row r="98" spans="1:109" x14ac:dyDescent="0.25">
      <c r="A98" t="s">
        <v>1069</v>
      </c>
      <c r="B98" s="163" t="s">
        <v>6</v>
      </c>
      <c r="F98" t="e">
        <f>-#REF!+G98</f>
        <v>#REF!</v>
      </c>
      <c r="J98">
        <v>1</v>
      </c>
      <c r="L98">
        <v>1</v>
      </c>
      <c r="O98">
        <f t="shared" si="201"/>
        <v>1</v>
      </c>
      <c r="Q98">
        <f t="shared" si="202"/>
        <v>0</v>
      </c>
      <c r="T98" s="115" t="s">
        <v>1096</v>
      </c>
      <c r="U98">
        <v>50</v>
      </c>
      <c r="V98" t="str">
        <f t="shared" si="203"/>
        <v>FALSE</v>
      </c>
      <c r="W98">
        <f>ROUND(MARGIN!$J15,0)</f>
        <v>7</v>
      </c>
      <c r="X98" t="e">
        <f>ROUND(IF(G98=L98,W98*(1+#REF!),W98*(1-#REF!)),0)</f>
        <v>#REF!</v>
      </c>
      <c r="Y98">
        <f t="shared" si="204"/>
        <v>7</v>
      </c>
      <c r="Z98" s="137">
        <f>Y98*10000*MARGIN!$G15/MARGIN!$D15</f>
        <v>52748.462064251537</v>
      </c>
      <c r="AA98" s="137"/>
      <c r="AB98" s="188">
        <f t="shared" si="205"/>
        <v>0</v>
      </c>
      <c r="AC98" s="188"/>
      <c r="AD98" s="188"/>
      <c r="AE98" s="188"/>
      <c r="AF98" s="188">
        <f t="shared" si="206"/>
        <v>0</v>
      </c>
      <c r="AG98" s="188">
        <f t="shared" si="207"/>
        <v>0</v>
      </c>
      <c r="AH98" s="188"/>
      <c r="AI98" s="188"/>
      <c r="AJ98" s="188"/>
      <c r="AK98" s="188"/>
      <c r="AL98" s="188"/>
      <c r="AM98" s="188"/>
      <c r="AO98">
        <f t="shared" si="208"/>
        <v>-50</v>
      </c>
      <c r="AS98">
        <v>1</v>
      </c>
      <c r="AU98">
        <v>1</v>
      </c>
      <c r="AX98">
        <f t="shared" si="209"/>
        <v>1</v>
      </c>
      <c r="AZ98">
        <f t="shared" si="210"/>
        <v>0</v>
      </c>
      <c r="BC98" s="115" t="s">
        <v>1096</v>
      </c>
      <c r="BD98">
        <v>50</v>
      </c>
      <c r="BE98" t="str">
        <f t="shared" si="211"/>
        <v>FALSE</v>
      </c>
      <c r="BF98">
        <f>ROUND(MARGIN!$J15,0)</f>
        <v>7</v>
      </c>
      <c r="BG98" t="e">
        <f>ROUND(IF(AP98=AU98,BF98*(1+#REF!),BF98*(1-#REF!)),0)</f>
        <v>#REF!</v>
      </c>
      <c r="BH98">
        <f t="shared" si="212"/>
        <v>7</v>
      </c>
      <c r="BI98" s="137">
        <f>BH98*10000*MARGIN!$G15/MARGIN!$D15</f>
        <v>52748.462064251537</v>
      </c>
      <c r="BJ98" s="137"/>
      <c r="BK98" s="188">
        <f t="shared" si="213"/>
        <v>0</v>
      </c>
      <c r="BL98" s="188"/>
      <c r="BM98" s="188"/>
      <c r="BN98" s="188"/>
      <c r="BO98" s="188">
        <f t="shared" si="214"/>
        <v>0</v>
      </c>
      <c r="BP98" s="188">
        <f t="shared" si="215"/>
        <v>0</v>
      </c>
      <c r="BQ98" s="188"/>
      <c r="BR98" s="188"/>
      <c r="BS98" s="188"/>
      <c r="BT98" s="188"/>
      <c r="BU98" s="188"/>
      <c r="BV98" s="188"/>
      <c r="BX98">
        <f t="shared" si="216"/>
        <v>-50</v>
      </c>
      <c r="CB98">
        <v>1</v>
      </c>
      <c r="CD98">
        <v>1</v>
      </c>
      <c r="CG98">
        <f t="shared" si="217"/>
        <v>1</v>
      </c>
      <c r="CI98">
        <f t="shared" si="218"/>
        <v>0</v>
      </c>
      <c r="CL98" s="115" t="s">
        <v>1096</v>
      </c>
      <c r="CM98">
        <v>50</v>
      </c>
      <c r="CN98" t="str">
        <f t="shared" si="219"/>
        <v>FALSE</v>
      </c>
      <c r="CO98">
        <f>ROUND(MARGIN!$J15,0)</f>
        <v>7</v>
      </c>
      <c r="CP98" t="e">
        <f>ROUND(IF(BY98=CD98,CO98*(1+#REF!),CO98*(1-#REF!)),0)</f>
        <v>#REF!</v>
      </c>
      <c r="CQ98">
        <f t="shared" si="220"/>
        <v>7</v>
      </c>
      <c r="CR98" s="137">
        <f>CQ98*10000*MARGIN!$G15/MARGIN!$D15</f>
        <v>52748.462064251537</v>
      </c>
      <c r="CS98" s="137"/>
      <c r="CT98" s="188">
        <f t="shared" si="221"/>
        <v>0</v>
      </c>
      <c r="CU98" s="188"/>
      <c r="CV98" s="188"/>
      <c r="CW98" s="188"/>
      <c r="CX98" s="188">
        <f t="shared" si="222"/>
        <v>0</v>
      </c>
      <c r="CY98" s="188">
        <f t="shared" si="223"/>
        <v>0</v>
      </c>
      <c r="CZ98" s="188"/>
      <c r="DA98" s="188"/>
      <c r="DB98" s="188"/>
      <c r="DC98" s="188"/>
      <c r="DD98" s="188"/>
      <c r="DE98" s="188"/>
    </row>
    <row r="99" spans="1:109" x14ac:dyDescent="0.25">
      <c r="A99" t="s">
        <v>1070</v>
      </c>
      <c r="B99" s="163" t="s">
        <v>20</v>
      </c>
      <c r="F99" t="e">
        <f>-#REF!+G99</f>
        <v>#REF!</v>
      </c>
      <c r="J99">
        <v>1</v>
      </c>
      <c r="L99">
        <v>1</v>
      </c>
      <c r="O99">
        <f t="shared" si="201"/>
        <v>1</v>
      </c>
      <c r="Q99">
        <f t="shared" si="202"/>
        <v>0</v>
      </c>
      <c r="T99" s="115" t="s">
        <v>1096</v>
      </c>
      <c r="U99">
        <v>50</v>
      </c>
      <c r="V99" t="str">
        <f t="shared" si="203"/>
        <v>FALSE</v>
      </c>
      <c r="W99">
        <f>ROUND(MARGIN!$J16,0)</f>
        <v>7</v>
      </c>
      <c r="X99" t="e">
        <f>ROUND(IF(G99=L99,W99*(1+#REF!),W99*(1-#REF!)),0)</f>
        <v>#REF!</v>
      </c>
      <c r="Y99">
        <f t="shared" si="204"/>
        <v>7</v>
      </c>
      <c r="Z99" s="137">
        <f>Y99*10000*MARGIN!$G16/MARGIN!$D16</f>
        <v>52745.766212308961</v>
      </c>
      <c r="AA99" s="137"/>
      <c r="AB99" s="188">
        <f t="shared" si="205"/>
        <v>0</v>
      </c>
      <c r="AC99" s="188"/>
      <c r="AD99" s="188"/>
      <c r="AE99" s="188"/>
      <c r="AF99" s="188">
        <f t="shared" si="206"/>
        <v>0</v>
      </c>
      <c r="AG99" s="188">
        <f t="shared" si="207"/>
        <v>0</v>
      </c>
      <c r="AH99" s="188"/>
      <c r="AI99" s="188"/>
      <c r="AJ99" s="188"/>
      <c r="AK99" s="188"/>
      <c r="AL99" s="188"/>
      <c r="AM99" s="188"/>
      <c r="AO99">
        <f t="shared" si="208"/>
        <v>-50</v>
      </c>
      <c r="AS99">
        <v>1</v>
      </c>
      <c r="AU99">
        <v>1</v>
      </c>
      <c r="AX99">
        <f t="shared" si="209"/>
        <v>1</v>
      </c>
      <c r="AZ99">
        <f t="shared" si="210"/>
        <v>0</v>
      </c>
      <c r="BC99" s="115" t="s">
        <v>1096</v>
      </c>
      <c r="BD99">
        <v>50</v>
      </c>
      <c r="BE99" t="str">
        <f t="shared" si="211"/>
        <v>FALSE</v>
      </c>
      <c r="BF99">
        <f>ROUND(MARGIN!$J16,0)</f>
        <v>7</v>
      </c>
      <c r="BG99" t="e">
        <f>ROUND(IF(AP99=AU99,BF99*(1+#REF!),BF99*(1-#REF!)),0)</f>
        <v>#REF!</v>
      </c>
      <c r="BH99">
        <f t="shared" si="212"/>
        <v>7</v>
      </c>
      <c r="BI99" s="137">
        <f>BH99*10000*MARGIN!$G16/MARGIN!$D16</f>
        <v>52745.766212308961</v>
      </c>
      <c r="BJ99" s="137"/>
      <c r="BK99" s="188">
        <f t="shared" si="213"/>
        <v>0</v>
      </c>
      <c r="BL99" s="188"/>
      <c r="BM99" s="188"/>
      <c r="BN99" s="188"/>
      <c r="BO99" s="188">
        <f t="shared" si="214"/>
        <v>0</v>
      </c>
      <c r="BP99" s="188">
        <f t="shared" si="215"/>
        <v>0</v>
      </c>
      <c r="BQ99" s="188"/>
      <c r="BR99" s="188"/>
      <c r="BS99" s="188"/>
      <c r="BT99" s="188"/>
      <c r="BU99" s="188"/>
      <c r="BV99" s="188"/>
      <c r="BX99">
        <f t="shared" si="216"/>
        <v>-50</v>
      </c>
      <c r="CB99">
        <v>1</v>
      </c>
      <c r="CD99">
        <v>1</v>
      </c>
      <c r="CG99">
        <f t="shared" si="217"/>
        <v>1</v>
      </c>
      <c r="CI99">
        <f t="shared" si="218"/>
        <v>0</v>
      </c>
      <c r="CL99" s="115" t="s">
        <v>1096</v>
      </c>
      <c r="CM99">
        <v>50</v>
      </c>
      <c r="CN99" t="str">
        <f t="shared" si="219"/>
        <v>FALSE</v>
      </c>
      <c r="CO99">
        <f>ROUND(MARGIN!$J16,0)</f>
        <v>7</v>
      </c>
      <c r="CP99" t="e">
        <f>ROUND(IF(BY99=CD99,CO99*(1+#REF!),CO99*(1-#REF!)),0)</f>
        <v>#REF!</v>
      </c>
      <c r="CQ99">
        <f t="shared" si="220"/>
        <v>7</v>
      </c>
      <c r="CR99" s="137">
        <f>CQ99*10000*MARGIN!$G16/MARGIN!$D16</f>
        <v>52745.766212308961</v>
      </c>
      <c r="CS99" s="137"/>
      <c r="CT99" s="188">
        <f t="shared" si="221"/>
        <v>0</v>
      </c>
      <c r="CU99" s="188"/>
      <c r="CV99" s="188"/>
      <c r="CW99" s="188"/>
      <c r="CX99" s="188">
        <f t="shared" si="222"/>
        <v>0</v>
      </c>
      <c r="CY99" s="188">
        <f t="shared" si="223"/>
        <v>0</v>
      </c>
      <c r="CZ99" s="188"/>
      <c r="DA99" s="188"/>
      <c r="DB99" s="188"/>
      <c r="DC99" s="188"/>
      <c r="DD99" s="188"/>
      <c r="DE99" s="188"/>
    </row>
    <row r="100" spans="1:109" x14ac:dyDescent="0.25">
      <c r="A100" t="s">
        <v>1071</v>
      </c>
      <c r="B100" s="163" t="s">
        <v>8</v>
      </c>
      <c r="F100" t="e">
        <f>-#REF!+G100</f>
        <v>#REF!</v>
      </c>
      <c r="J100">
        <v>1</v>
      </c>
      <c r="L100">
        <v>1</v>
      </c>
      <c r="O100">
        <f t="shared" si="201"/>
        <v>1</v>
      </c>
      <c r="Q100">
        <f t="shared" si="202"/>
        <v>0</v>
      </c>
      <c r="T100" s="115" t="s">
        <v>1096</v>
      </c>
      <c r="U100">
        <v>50</v>
      </c>
      <c r="V100" t="str">
        <f t="shared" si="203"/>
        <v>FALSE</v>
      </c>
      <c r="W100">
        <f>ROUND(MARGIN!$J17,0)</f>
        <v>7</v>
      </c>
      <c r="X100" t="e">
        <f>ROUND(IF(G100=L100,W100*(1+#REF!),W100*(1-#REF!)),0)</f>
        <v>#REF!</v>
      </c>
      <c r="Y100">
        <f t="shared" si="204"/>
        <v>7</v>
      </c>
      <c r="Z100" s="137">
        <f>Y100*10000*MARGIN!$G17/MARGIN!$D17</f>
        <v>52744.999999999993</v>
      </c>
      <c r="AA100" s="137"/>
      <c r="AB100" s="188">
        <f t="shared" si="205"/>
        <v>0</v>
      </c>
      <c r="AC100" s="188"/>
      <c r="AD100" s="188"/>
      <c r="AE100" s="188"/>
      <c r="AF100" s="188">
        <f t="shared" si="206"/>
        <v>0</v>
      </c>
      <c r="AG100" s="188">
        <f t="shared" si="207"/>
        <v>0</v>
      </c>
      <c r="AH100" s="188"/>
      <c r="AI100" s="188"/>
      <c r="AJ100" s="188"/>
      <c r="AK100" s="188"/>
      <c r="AL100" s="188"/>
      <c r="AM100" s="188"/>
      <c r="AO100">
        <f t="shared" si="208"/>
        <v>-50</v>
      </c>
      <c r="AS100">
        <v>1</v>
      </c>
      <c r="AU100">
        <v>1</v>
      </c>
      <c r="AX100">
        <f t="shared" si="209"/>
        <v>1</v>
      </c>
      <c r="AZ100">
        <f t="shared" si="210"/>
        <v>0</v>
      </c>
      <c r="BC100" s="115" t="s">
        <v>1096</v>
      </c>
      <c r="BD100">
        <v>50</v>
      </c>
      <c r="BE100" t="str">
        <f t="shared" si="211"/>
        <v>FALSE</v>
      </c>
      <c r="BF100">
        <f>ROUND(MARGIN!$J17,0)</f>
        <v>7</v>
      </c>
      <c r="BG100" t="e">
        <f>ROUND(IF(AP100=AU100,BF100*(1+#REF!),BF100*(1-#REF!)),0)</f>
        <v>#REF!</v>
      </c>
      <c r="BH100">
        <f t="shared" si="212"/>
        <v>7</v>
      </c>
      <c r="BI100" s="137">
        <f>BH100*10000*MARGIN!$G17/MARGIN!$D17</f>
        <v>52744.999999999993</v>
      </c>
      <c r="BJ100" s="137"/>
      <c r="BK100" s="188">
        <f t="shared" si="213"/>
        <v>0</v>
      </c>
      <c r="BL100" s="188"/>
      <c r="BM100" s="188"/>
      <c r="BN100" s="188"/>
      <c r="BO100" s="188">
        <f t="shared" si="214"/>
        <v>0</v>
      </c>
      <c r="BP100" s="188">
        <f t="shared" si="215"/>
        <v>0</v>
      </c>
      <c r="BQ100" s="188"/>
      <c r="BR100" s="188"/>
      <c r="BS100" s="188"/>
      <c r="BT100" s="188"/>
      <c r="BU100" s="188"/>
      <c r="BV100" s="188"/>
      <c r="BX100">
        <f t="shared" si="216"/>
        <v>-50</v>
      </c>
      <c r="CB100">
        <v>1</v>
      </c>
      <c r="CD100">
        <v>1</v>
      </c>
      <c r="CG100">
        <f t="shared" si="217"/>
        <v>1</v>
      </c>
      <c r="CI100">
        <f t="shared" si="218"/>
        <v>0</v>
      </c>
      <c r="CL100" s="115" t="s">
        <v>1096</v>
      </c>
      <c r="CM100">
        <v>50</v>
      </c>
      <c r="CN100" t="str">
        <f t="shared" si="219"/>
        <v>FALSE</v>
      </c>
      <c r="CO100">
        <f>ROUND(MARGIN!$J17,0)</f>
        <v>7</v>
      </c>
      <c r="CP100" t="e">
        <f>ROUND(IF(BY100=CD100,CO100*(1+#REF!),CO100*(1-#REF!)),0)</f>
        <v>#REF!</v>
      </c>
      <c r="CQ100">
        <f t="shared" si="220"/>
        <v>7</v>
      </c>
      <c r="CR100" s="137">
        <f>CQ100*10000*MARGIN!$G17/MARGIN!$D17</f>
        <v>52744.999999999993</v>
      </c>
      <c r="CS100" s="137"/>
      <c r="CT100" s="188">
        <f t="shared" si="221"/>
        <v>0</v>
      </c>
      <c r="CU100" s="188"/>
      <c r="CV100" s="188"/>
      <c r="CW100" s="188"/>
      <c r="CX100" s="188">
        <f t="shared" si="222"/>
        <v>0</v>
      </c>
      <c r="CY100" s="188">
        <f t="shared" si="223"/>
        <v>0</v>
      </c>
      <c r="CZ100" s="188"/>
      <c r="DA100" s="188"/>
      <c r="DB100" s="188"/>
      <c r="DC100" s="188"/>
      <c r="DD100" s="188"/>
      <c r="DE100" s="188"/>
    </row>
    <row r="101" spans="1:109" x14ac:dyDescent="0.25">
      <c r="A101" t="s">
        <v>1073</v>
      </c>
      <c r="B101" s="163" t="s">
        <v>19</v>
      </c>
      <c r="F101" t="e">
        <f>-#REF!+G101</f>
        <v>#REF!</v>
      </c>
      <c r="J101">
        <v>1</v>
      </c>
      <c r="L101">
        <v>1</v>
      </c>
      <c r="O101">
        <f t="shared" si="201"/>
        <v>1</v>
      </c>
      <c r="Q101">
        <f t="shared" si="202"/>
        <v>0</v>
      </c>
      <c r="T101" s="115" t="s">
        <v>1096</v>
      </c>
      <c r="U101">
        <v>50</v>
      </c>
      <c r="V101" t="str">
        <f t="shared" si="203"/>
        <v>FALSE</v>
      </c>
      <c r="W101">
        <f>ROUND(MARGIN!$J18,0)</f>
        <v>7</v>
      </c>
      <c r="X101" t="e">
        <f>ROUND(IF(G101=L101,W101*(1+#REF!),W101*(1-#REF!)),0)</f>
        <v>#REF!</v>
      </c>
      <c r="Y101">
        <f t="shared" si="204"/>
        <v>7</v>
      </c>
      <c r="Z101" s="137">
        <f>Y101*10000*MARGIN!$G18/MARGIN!$D18</f>
        <v>52744.037186618909</v>
      </c>
      <c r="AA101" s="137"/>
      <c r="AB101" s="188">
        <f t="shared" si="205"/>
        <v>0</v>
      </c>
      <c r="AC101" s="188"/>
      <c r="AD101" s="188"/>
      <c r="AE101" s="188"/>
      <c r="AF101" s="188">
        <f t="shared" si="206"/>
        <v>0</v>
      </c>
      <c r="AG101" s="188">
        <f t="shared" si="207"/>
        <v>0</v>
      </c>
      <c r="AH101" s="188"/>
      <c r="AI101" s="188"/>
      <c r="AJ101" s="188"/>
      <c r="AK101" s="188"/>
      <c r="AL101" s="188"/>
      <c r="AM101" s="188"/>
      <c r="AO101">
        <f t="shared" si="208"/>
        <v>-50</v>
      </c>
      <c r="AS101">
        <v>1</v>
      </c>
      <c r="AU101">
        <v>1</v>
      </c>
      <c r="AX101">
        <f t="shared" si="209"/>
        <v>1</v>
      </c>
      <c r="AZ101">
        <f t="shared" si="210"/>
        <v>0</v>
      </c>
      <c r="BC101" s="115" t="s">
        <v>1096</v>
      </c>
      <c r="BD101">
        <v>50</v>
      </c>
      <c r="BE101" t="str">
        <f t="shared" si="211"/>
        <v>FALSE</v>
      </c>
      <c r="BF101">
        <f>ROUND(MARGIN!$J18,0)</f>
        <v>7</v>
      </c>
      <c r="BG101" t="e">
        <f>ROUND(IF(AP101=AU101,BF101*(1+#REF!),BF101*(1-#REF!)),0)</f>
        <v>#REF!</v>
      </c>
      <c r="BH101">
        <f t="shared" si="212"/>
        <v>7</v>
      </c>
      <c r="BI101" s="137">
        <f>BH101*10000*MARGIN!$G18/MARGIN!$D18</f>
        <v>52744.037186618909</v>
      </c>
      <c r="BJ101" s="137"/>
      <c r="BK101" s="188">
        <f t="shared" si="213"/>
        <v>0</v>
      </c>
      <c r="BL101" s="188"/>
      <c r="BM101" s="188"/>
      <c r="BN101" s="188"/>
      <c r="BO101" s="188">
        <f t="shared" si="214"/>
        <v>0</v>
      </c>
      <c r="BP101" s="188">
        <f t="shared" si="215"/>
        <v>0</v>
      </c>
      <c r="BQ101" s="188"/>
      <c r="BR101" s="188"/>
      <c r="BS101" s="188"/>
      <c r="BT101" s="188"/>
      <c r="BU101" s="188"/>
      <c r="BV101" s="188"/>
      <c r="BX101">
        <f t="shared" si="216"/>
        <v>-50</v>
      </c>
      <c r="CB101">
        <v>1</v>
      </c>
      <c r="CD101">
        <v>1</v>
      </c>
      <c r="CG101">
        <f t="shared" si="217"/>
        <v>1</v>
      </c>
      <c r="CI101">
        <f t="shared" si="218"/>
        <v>0</v>
      </c>
      <c r="CL101" s="115" t="s">
        <v>1096</v>
      </c>
      <c r="CM101">
        <v>50</v>
      </c>
      <c r="CN101" t="str">
        <f t="shared" si="219"/>
        <v>FALSE</v>
      </c>
      <c r="CO101">
        <f>ROUND(MARGIN!$J18,0)</f>
        <v>7</v>
      </c>
      <c r="CP101" t="e">
        <f>ROUND(IF(BY101=CD101,CO101*(1+#REF!),CO101*(1-#REF!)),0)</f>
        <v>#REF!</v>
      </c>
      <c r="CQ101">
        <f t="shared" si="220"/>
        <v>7</v>
      </c>
      <c r="CR101" s="137">
        <f>CQ101*10000*MARGIN!$G18/MARGIN!$D18</f>
        <v>52744.037186618909</v>
      </c>
      <c r="CS101" s="137"/>
      <c r="CT101" s="188">
        <f t="shared" si="221"/>
        <v>0</v>
      </c>
      <c r="CU101" s="188"/>
      <c r="CV101" s="188"/>
      <c r="CW101" s="188"/>
      <c r="CX101" s="188">
        <f t="shared" si="222"/>
        <v>0</v>
      </c>
      <c r="CY101" s="188">
        <f t="shared" si="223"/>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2"/>
        <v>0</v>
      </c>
      <c r="T102" s="116" t="s">
        <v>1096</v>
      </c>
      <c r="U102">
        <v>50</v>
      </c>
      <c r="V102" t="str">
        <f>IF(G102="","FALSE","TRUE")</f>
        <v>FALSE</v>
      </c>
      <c r="W102">
        <f>ROUND(MARGIN!$J19,0)</f>
        <v>7</v>
      </c>
      <c r="X102" t="e">
        <f>ROUND(IF(G102=L102,W102*(1+#REF!),W102*(1-#REF!)),0)</f>
        <v>#REF!</v>
      </c>
      <c r="Y102">
        <f t="shared" si="204"/>
        <v>7</v>
      </c>
      <c r="Z102" s="137">
        <f>Y102*10000*MARGIN!$G19/MARGIN!$D19</f>
        <v>50210.317762706698</v>
      </c>
      <c r="AA102" s="137"/>
      <c r="AB102" s="188">
        <f>IF(O102=1,ABS(Z102*S102),-ABS(Z102*S102))</f>
        <v>0</v>
      </c>
      <c r="AC102" s="188"/>
      <c r="AD102" s="188"/>
      <c r="AE102" s="188"/>
      <c r="AF102" s="188">
        <f t="shared" si="206"/>
        <v>0</v>
      </c>
      <c r="AG102" s="188">
        <f>IF(S102=1,ABS(AB102*T102),-ABS(AB102*T102))</f>
        <v>0</v>
      </c>
      <c r="AH102" s="188"/>
      <c r="AI102" s="188"/>
      <c r="AJ102" s="188"/>
      <c r="AK102" s="188"/>
      <c r="AL102" s="188"/>
      <c r="AM102" s="188"/>
      <c r="AO102">
        <f t="shared" si="208"/>
        <v>-50</v>
      </c>
      <c r="AS102">
        <v>1</v>
      </c>
      <c r="AU102">
        <v>1</v>
      </c>
      <c r="AX102">
        <f>IF(AP102=AW102,1,0)</f>
        <v>1</v>
      </c>
      <c r="AZ102">
        <f t="shared" si="210"/>
        <v>0</v>
      </c>
      <c r="BC102" s="116" t="s">
        <v>1096</v>
      </c>
      <c r="BD102">
        <v>50</v>
      </c>
      <c r="BE102" t="str">
        <f>IF(AP102="","FALSE","TRUE")</f>
        <v>FALSE</v>
      </c>
      <c r="BF102">
        <f>ROUND(MARGIN!$J19,0)</f>
        <v>7</v>
      </c>
      <c r="BG102" t="e">
        <f>ROUND(IF(AP102=AU102,BF102*(1+#REF!),BF102*(1-#REF!)),0)</f>
        <v>#REF!</v>
      </c>
      <c r="BH102">
        <f t="shared" si="212"/>
        <v>7</v>
      </c>
      <c r="BI102" s="137">
        <f>BH102*10000*MARGIN!$G19/MARGIN!$D19</f>
        <v>50210.317762706698</v>
      </c>
      <c r="BJ102" s="137"/>
      <c r="BK102" s="188">
        <f>IF(AX102=1,ABS(BI102*BB102),-ABS(BI102*BB102))</f>
        <v>0</v>
      </c>
      <c r="BL102" s="188"/>
      <c r="BM102" s="188"/>
      <c r="BN102" s="188"/>
      <c r="BO102" s="188">
        <f t="shared" si="214"/>
        <v>0</v>
      </c>
      <c r="BP102" s="188">
        <f>IF(BB102=1,ABS(BK102*BC102),-ABS(BK102*BC102))</f>
        <v>0</v>
      </c>
      <c r="BQ102" s="188"/>
      <c r="BR102" s="188"/>
      <c r="BS102" s="188"/>
      <c r="BT102" s="188"/>
      <c r="BU102" s="188"/>
      <c r="BV102" s="188"/>
      <c r="BX102">
        <f t="shared" si="216"/>
        <v>-50</v>
      </c>
      <c r="CB102">
        <v>1</v>
      </c>
      <c r="CD102">
        <v>1</v>
      </c>
      <c r="CG102">
        <f>IF(BY102=CF102,1,0)</f>
        <v>1</v>
      </c>
      <c r="CI102">
        <f t="shared" si="218"/>
        <v>0</v>
      </c>
      <c r="CL102" s="116" t="s">
        <v>1096</v>
      </c>
      <c r="CM102">
        <v>50</v>
      </c>
      <c r="CN102" t="str">
        <f>IF(BY102="","FALSE","TRUE")</f>
        <v>FALSE</v>
      </c>
      <c r="CO102">
        <f>ROUND(MARGIN!$J19,0)</f>
        <v>7</v>
      </c>
      <c r="CP102" t="e">
        <f>ROUND(IF(BY102=CD102,CO102*(1+#REF!),CO102*(1-#REF!)),0)</f>
        <v>#REF!</v>
      </c>
      <c r="CQ102">
        <f t="shared" si="220"/>
        <v>7</v>
      </c>
      <c r="CR102" s="137">
        <f>CQ102*10000*MARGIN!$G19/MARGIN!$D19</f>
        <v>50210.317762706698</v>
      </c>
      <c r="CS102" s="137"/>
      <c r="CT102" s="188">
        <f>IF(CG102=1,ABS(CR102*CK102),-ABS(CR102*CK102))</f>
        <v>0</v>
      </c>
      <c r="CU102" s="188"/>
      <c r="CV102" s="188"/>
      <c r="CW102" s="188"/>
      <c r="CX102" s="188">
        <f t="shared" si="222"/>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4">IF(G103=N103,1,0)</f>
        <v>1</v>
      </c>
      <c r="Q103">
        <f t="shared" si="202"/>
        <v>0</v>
      </c>
      <c r="T103" s="115" t="s">
        <v>1096</v>
      </c>
      <c r="U103">
        <v>50</v>
      </c>
      <c r="V103" t="str">
        <f t="shared" ref="V103:V123" si="225">IF(G103="","FALSE","TRUE")</f>
        <v>FALSE</v>
      </c>
      <c r="W103">
        <f>ROUND(MARGIN!$J20,0)</f>
        <v>7</v>
      </c>
      <c r="X103" t="e">
        <f>ROUND(IF(G103=L103,W103*(1+#REF!),W103*(1-#REF!)),0)</f>
        <v>#REF!</v>
      </c>
      <c r="Y103">
        <f t="shared" si="204"/>
        <v>7</v>
      </c>
      <c r="Z103" s="137">
        <f>Y103*10000*MARGIN!$G20/MARGIN!$D20</f>
        <v>53350.195683601814</v>
      </c>
      <c r="AA103" s="137"/>
      <c r="AB103" s="188">
        <f t="shared" ref="AB103:AB123" si="226">IF(O103=1,ABS(Z103*S103),-ABS(Z103*S103))</f>
        <v>0</v>
      </c>
      <c r="AC103" s="188"/>
      <c r="AD103" s="188"/>
      <c r="AE103" s="188"/>
      <c r="AF103" s="188">
        <f t="shared" si="206"/>
        <v>0</v>
      </c>
      <c r="AG103" s="188">
        <f t="shared" ref="AG103:AG123" si="227">IF(S103=1,ABS(AB103*T103),-ABS(AB103*T103))</f>
        <v>0</v>
      </c>
      <c r="AH103" s="188"/>
      <c r="AI103" s="188"/>
      <c r="AJ103" s="188"/>
      <c r="AK103" s="188"/>
      <c r="AL103" s="188"/>
      <c r="AM103" s="188"/>
      <c r="AO103">
        <f t="shared" si="208"/>
        <v>-50</v>
      </c>
      <c r="AS103">
        <v>1</v>
      </c>
      <c r="AU103">
        <v>1</v>
      </c>
      <c r="AX103">
        <f t="shared" ref="AX103:AX123" si="228">IF(AP103=AW103,1,0)</f>
        <v>1</v>
      </c>
      <c r="AZ103">
        <f t="shared" si="210"/>
        <v>0</v>
      </c>
      <c r="BC103" s="115" t="s">
        <v>1096</v>
      </c>
      <c r="BD103">
        <v>50</v>
      </c>
      <c r="BE103" t="str">
        <f t="shared" ref="BE103:BE123" si="229">IF(AP103="","FALSE","TRUE")</f>
        <v>FALSE</v>
      </c>
      <c r="BF103">
        <f>ROUND(MARGIN!$J20,0)</f>
        <v>7</v>
      </c>
      <c r="BG103" t="e">
        <f>ROUND(IF(AP103=AU103,BF103*(1+#REF!),BF103*(1-#REF!)),0)</f>
        <v>#REF!</v>
      </c>
      <c r="BH103">
        <f t="shared" si="212"/>
        <v>7</v>
      </c>
      <c r="BI103" s="137">
        <f>BH103*10000*MARGIN!$G20/MARGIN!$D20</f>
        <v>53350.195683601814</v>
      </c>
      <c r="BJ103" s="137"/>
      <c r="BK103" s="188">
        <f t="shared" ref="BK103:BK123" si="230">IF(AX103=1,ABS(BI103*BB103),-ABS(BI103*BB103))</f>
        <v>0</v>
      </c>
      <c r="BL103" s="188"/>
      <c r="BM103" s="188"/>
      <c r="BN103" s="188"/>
      <c r="BO103" s="188">
        <f t="shared" si="214"/>
        <v>0</v>
      </c>
      <c r="BP103" s="188">
        <f t="shared" ref="BP103:BP123" si="231">IF(BB103=1,ABS(BK103*BC103),-ABS(BK103*BC103))</f>
        <v>0</v>
      </c>
      <c r="BQ103" s="188"/>
      <c r="BR103" s="188"/>
      <c r="BS103" s="188"/>
      <c r="BT103" s="188"/>
      <c r="BU103" s="188"/>
      <c r="BV103" s="188"/>
      <c r="BX103">
        <f t="shared" si="216"/>
        <v>-50</v>
      </c>
      <c r="CB103">
        <v>1</v>
      </c>
      <c r="CD103">
        <v>1</v>
      </c>
      <c r="CG103">
        <f t="shared" ref="CG103:CG123" si="232">IF(BY103=CF103,1,0)</f>
        <v>1</v>
      </c>
      <c r="CI103">
        <f t="shared" si="218"/>
        <v>0</v>
      </c>
      <c r="CL103" s="115" t="s">
        <v>1096</v>
      </c>
      <c r="CM103">
        <v>50</v>
      </c>
      <c r="CN103" t="str">
        <f t="shared" ref="CN103:CN123" si="233">IF(BY103="","FALSE","TRUE")</f>
        <v>FALSE</v>
      </c>
      <c r="CO103">
        <f>ROUND(MARGIN!$J20,0)</f>
        <v>7</v>
      </c>
      <c r="CP103" t="e">
        <f>ROUND(IF(BY103=CD103,CO103*(1+#REF!),CO103*(1-#REF!)),0)</f>
        <v>#REF!</v>
      </c>
      <c r="CQ103">
        <f t="shared" si="220"/>
        <v>7</v>
      </c>
      <c r="CR103" s="137">
        <f>CQ103*10000*MARGIN!$G20/MARGIN!$D20</f>
        <v>53350.195683601814</v>
      </c>
      <c r="CS103" s="137"/>
      <c r="CT103" s="188">
        <f t="shared" ref="CT103:CT123" si="234">IF(CG103=1,ABS(CR103*CK103),-ABS(CR103*CK103))</f>
        <v>0</v>
      </c>
      <c r="CU103" s="188"/>
      <c r="CV103" s="188"/>
      <c r="CW103" s="188"/>
      <c r="CX103" s="188">
        <f t="shared" si="222"/>
        <v>0</v>
      </c>
      <c r="CY103" s="188">
        <f t="shared" ref="CY103:CY123" si="235">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4"/>
        <v>1</v>
      </c>
      <c r="Q104">
        <f t="shared" si="202"/>
        <v>0</v>
      </c>
      <c r="T104" s="116" t="s">
        <v>1096</v>
      </c>
      <c r="U104">
        <v>50</v>
      </c>
      <c r="V104" t="str">
        <f t="shared" si="225"/>
        <v>FALSE</v>
      </c>
      <c r="W104">
        <f>ROUND(MARGIN!$J21,0)</f>
        <v>7</v>
      </c>
      <c r="X104" t="e">
        <f>ROUND(IF(G104=L104,W104*(1+#REF!),W104*(1-#REF!)),0)</f>
        <v>#REF!</v>
      </c>
      <c r="Y104">
        <f t="shared" si="204"/>
        <v>7</v>
      </c>
      <c r="Z104" s="137">
        <f>Y104*10000*MARGIN!$G21/MARGIN!$D21</f>
        <v>50218.271788517137</v>
      </c>
      <c r="AA104" s="137"/>
      <c r="AB104" s="188">
        <f t="shared" si="226"/>
        <v>0</v>
      </c>
      <c r="AC104" s="188"/>
      <c r="AD104" s="188"/>
      <c r="AE104" s="188"/>
      <c r="AF104" s="188">
        <f t="shared" si="206"/>
        <v>0</v>
      </c>
      <c r="AG104" s="188">
        <f t="shared" si="227"/>
        <v>0</v>
      </c>
      <c r="AH104" s="188"/>
      <c r="AI104" s="188"/>
      <c r="AJ104" s="188"/>
      <c r="AK104" s="188"/>
      <c r="AL104" s="188"/>
      <c r="AM104" s="188"/>
      <c r="AO104">
        <f t="shared" si="208"/>
        <v>-50</v>
      </c>
      <c r="AS104">
        <v>-1</v>
      </c>
      <c r="AU104">
        <v>-1</v>
      </c>
      <c r="AX104">
        <f t="shared" si="228"/>
        <v>1</v>
      </c>
      <c r="AZ104">
        <f t="shared" si="210"/>
        <v>0</v>
      </c>
      <c r="BC104" s="116" t="s">
        <v>1096</v>
      </c>
      <c r="BD104">
        <v>50</v>
      </c>
      <c r="BE104" t="str">
        <f t="shared" si="229"/>
        <v>FALSE</v>
      </c>
      <c r="BF104">
        <f>ROUND(MARGIN!$J21,0)</f>
        <v>7</v>
      </c>
      <c r="BG104" t="e">
        <f>ROUND(IF(AP104=AU104,BF104*(1+#REF!),BF104*(1-#REF!)),0)</f>
        <v>#REF!</v>
      </c>
      <c r="BH104">
        <f t="shared" si="212"/>
        <v>7</v>
      </c>
      <c r="BI104" s="137">
        <f>BH104*10000*MARGIN!$G21/MARGIN!$D21</f>
        <v>50218.271788517137</v>
      </c>
      <c r="BJ104" s="137"/>
      <c r="BK104" s="188">
        <f t="shared" si="230"/>
        <v>0</v>
      </c>
      <c r="BL104" s="188"/>
      <c r="BM104" s="188"/>
      <c r="BN104" s="188"/>
      <c r="BO104" s="188">
        <f t="shared" si="214"/>
        <v>0</v>
      </c>
      <c r="BP104" s="188">
        <f t="shared" si="231"/>
        <v>0</v>
      </c>
      <c r="BQ104" s="188"/>
      <c r="BR104" s="188"/>
      <c r="BS104" s="188"/>
      <c r="BT104" s="188"/>
      <c r="BU104" s="188"/>
      <c r="BV104" s="188"/>
      <c r="BX104">
        <f t="shared" si="216"/>
        <v>-50</v>
      </c>
      <c r="CB104">
        <v>-1</v>
      </c>
      <c r="CD104">
        <v>-1</v>
      </c>
      <c r="CG104">
        <f t="shared" si="232"/>
        <v>1</v>
      </c>
      <c r="CI104">
        <f t="shared" si="218"/>
        <v>0</v>
      </c>
      <c r="CL104" s="116" t="s">
        <v>1096</v>
      </c>
      <c r="CM104">
        <v>50</v>
      </c>
      <c r="CN104" t="str">
        <f t="shared" si="233"/>
        <v>FALSE</v>
      </c>
      <c r="CO104">
        <f>ROUND(MARGIN!$J21,0)</f>
        <v>7</v>
      </c>
      <c r="CP104" t="e">
        <f>ROUND(IF(BY104=CD104,CO104*(1+#REF!),CO104*(1-#REF!)),0)</f>
        <v>#REF!</v>
      </c>
      <c r="CQ104">
        <f t="shared" si="220"/>
        <v>7</v>
      </c>
      <c r="CR104" s="137">
        <f>CQ104*10000*MARGIN!$G21/MARGIN!$D21</f>
        <v>50218.271788517137</v>
      </c>
      <c r="CS104" s="137"/>
      <c r="CT104" s="188">
        <f t="shared" si="234"/>
        <v>0</v>
      </c>
      <c r="CU104" s="188"/>
      <c r="CV104" s="188"/>
      <c r="CW104" s="188"/>
      <c r="CX104" s="188">
        <f t="shared" si="222"/>
        <v>0</v>
      </c>
      <c r="CY104" s="188">
        <f t="shared" si="235"/>
        <v>0</v>
      </c>
      <c r="CZ104" s="188"/>
      <c r="DA104" s="188"/>
      <c r="DB104" s="188"/>
      <c r="DC104" s="188"/>
      <c r="DD104" s="188"/>
      <c r="DE104" s="188"/>
    </row>
    <row r="105" spans="1:109" x14ac:dyDescent="0.25">
      <c r="A105" t="s">
        <v>1088</v>
      </c>
      <c r="B105" s="163" t="s">
        <v>24</v>
      </c>
      <c r="F105" t="e">
        <f>-#REF!+G105</f>
        <v>#REF!</v>
      </c>
      <c r="J105">
        <v>1</v>
      </c>
      <c r="L105">
        <v>1</v>
      </c>
      <c r="O105">
        <f t="shared" si="224"/>
        <v>1</v>
      </c>
      <c r="Q105">
        <f t="shared" si="202"/>
        <v>0</v>
      </c>
      <c r="T105" s="116" t="s">
        <v>1096</v>
      </c>
      <c r="U105">
        <v>50</v>
      </c>
      <c r="V105" t="str">
        <f t="shared" si="225"/>
        <v>FALSE</v>
      </c>
      <c r="W105">
        <f>ROUND(MARGIN!$J22,0)</f>
        <v>4</v>
      </c>
      <c r="X105" t="e">
        <f>ROUND(IF(G105=L105,W105*(1+#REF!),W105*(1-#REF!)),0)</f>
        <v>#REF!</v>
      </c>
      <c r="Y105">
        <f t="shared" si="204"/>
        <v>4</v>
      </c>
      <c r="Z105" s="137">
        <f>Y105*10000*MARGIN!$G22/MARGIN!$D22</f>
        <v>52707.063149999994</v>
      </c>
      <c r="AA105" s="137"/>
      <c r="AB105" s="188">
        <f t="shared" si="226"/>
        <v>0</v>
      </c>
      <c r="AC105" s="188"/>
      <c r="AD105" s="188"/>
      <c r="AE105" s="188"/>
      <c r="AF105" s="188">
        <f t="shared" si="206"/>
        <v>0</v>
      </c>
      <c r="AG105" s="188">
        <f t="shared" si="227"/>
        <v>0</v>
      </c>
      <c r="AH105" s="188"/>
      <c r="AI105" s="188"/>
      <c r="AJ105" s="188"/>
      <c r="AK105" s="188"/>
      <c r="AL105" s="188"/>
      <c r="AM105" s="188"/>
      <c r="AO105">
        <f t="shared" si="208"/>
        <v>-50</v>
      </c>
      <c r="AS105">
        <v>1</v>
      </c>
      <c r="AU105">
        <v>1</v>
      </c>
      <c r="AX105">
        <f t="shared" si="228"/>
        <v>1</v>
      </c>
      <c r="AZ105">
        <f t="shared" si="210"/>
        <v>0</v>
      </c>
      <c r="BC105" s="116" t="s">
        <v>1096</v>
      </c>
      <c r="BD105">
        <v>50</v>
      </c>
      <c r="BE105" t="str">
        <f t="shared" si="229"/>
        <v>FALSE</v>
      </c>
      <c r="BF105">
        <f>ROUND(MARGIN!$J22,0)</f>
        <v>4</v>
      </c>
      <c r="BG105" t="e">
        <f>ROUND(IF(AP105=AU105,BF105*(1+#REF!),BF105*(1-#REF!)),0)</f>
        <v>#REF!</v>
      </c>
      <c r="BH105">
        <f t="shared" si="212"/>
        <v>4</v>
      </c>
      <c r="BI105" s="137">
        <f>BH105*10000*MARGIN!$G22/MARGIN!$D22</f>
        <v>52707.063149999994</v>
      </c>
      <c r="BJ105" s="137"/>
      <c r="BK105" s="188">
        <f t="shared" si="230"/>
        <v>0</v>
      </c>
      <c r="BL105" s="188"/>
      <c r="BM105" s="188"/>
      <c r="BN105" s="188"/>
      <c r="BO105" s="188">
        <f t="shared" si="214"/>
        <v>0</v>
      </c>
      <c r="BP105" s="188">
        <f t="shared" si="231"/>
        <v>0</v>
      </c>
      <c r="BQ105" s="188"/>
      <c r="BR105" s="188"/>
      <c r="BS105" s="188"/>
      <c r="BT105" s="188"/>
      <c r="BU105" s="188"/>
      <c r="BV105" s="188"/>
      <c r="BX105">
        <f t="shared" si="216"/>
        <v>-50</v>
      </c>
      <c r="CB105">
        <v>1</v>
      </c>
      <c r="CD105">
        <v>1</v>
      </c>
      <c r="CG105">
        <f t="shared" si="232"/>
        <v>1</v>
      </c>
      <c r="CI105">
        <f t="shared" si="218"/>
        <v>0</v>
      </c>
      <c r="CL105" s="116" t="s">
        <v>1096</v>
      </c>
      <c r="CM105">
        <v>50</v>
      </c>
      <c r="CN105" t="str">
        <f t="shared" si="233"/>
        <v>FALSE</v>
      </c>
      <c r="CO105">
        <f>ROUND(MARGIN!$J22,0)</f>
        <v>4</v>
      </c>
      <c r="CP105" t="e">
        <f>ROUND(IF(BY105=CD105,CO105*(1+#REF!),CO105*(1-#REF!)),0)</f>
        <v>#REF!</v>
      </c>
      <c r="CQ105">
        <f t="shared" si="220"/>
        <v>4</v>
      </c>
      <c r="CR105" s="137">
        <f>CQ105*10000*MARGIN!$G22/MARGIN!$D22</f>
        <v>52707.063149999994</v>
      </c>
      <c r="CS105" s="137"/>
      <c r="CT105" s="188">
        <f t="shared" si="234"/>
        <v>0</v>
      </c>
      <c r="CU105" s="188"/>
      <c r="CV105" s="188"/>
      <c r="CW105" s="188"/>
      <c r="CX105" s="188">
        <f t="shared" si="222"/>
        <v>0</v>
      </c>
      <c r="CY105" s="188">
        <f t="shared" si="235"/>
        <v>0</v>
      </c>
      <c r="CZ105" s="188"/>
      <c r="DA105" s="188"/>
      <c r="DB105" s="188"/>
      <c r="DC105" s="188"/>
      <c r="DD105" s="188"/>
      <c r="DE105" s="188"/>
    </row>
    <row r="106" spans="1:109" x14ac:dyDescent="0.25">
      <c r="A106" t="s">
        <v>1086</v>
      </c>
      <c r="B106" s="163" t="s">
        <v>25</v>
      </c>
      <c r="F106" t="e">
        <f>-#REF!+G106</f>
        <v>#REF!</v>
      </c>
      <c r="J106">
        <v>1</v>
      </c>
      <c r="L106">
        <v>1</v>
      </c>
      <c r="O106">
        <f t="shared" si="224"/>
        <v>1</v>
      </c>
      <c r="Q106">
        <f t="shared" si="202"/>
        <v>0</v>
      </c>
      <c r="T106" s="116" t="s">
        <v>1096</v>
      </c>
      <c r="U106">
        <v>50</v>
      </c>
      <c r="V106" t="str">
        <f t="shared" si="225"/>
        <v>FALSE</v>
      </c>
      <c r="W106">
        <f>ROUND(MARGIN!$J23,0)</f>
        <v>4</v>
      </c>
      <c r="X106" t="e">
        <f>ROUND(IF(G106=L106,W106*(1+#REF!),W106*(1-#REF!)),0)</f>
        <v>#REF!</v>
      </c>
      <c r="Y106">
        <f t="shared" si="204"/>
        <v>4</v>
      </c>
      <c r="Z106" s="137">
        <f>Y106*10000*MARGIN!$G23/MARGIN!$D23</f>
        <v>52713.754646840149</v>
      </c>
      <c r="AA106" s="137"/>
      <c r="AB106" s="188">
        <f t="shared" si="226"/>
        <v>0</v>
      </c>
      <c r="AC106" s="188"/>
      <c r="AD106" s="188"/>
      <c r="AE106" s="188"/>
      <c r="AF106" s="188">
        <f t="shared" si="206"/>
        <v>0</v>
      </c>
      <c r="AG106" s="188">
        <f t="shared" si="227"/>
        <v>0</v>
      </c>
      <c r="AH106" s="188"/>
      <c r="AI106" s="188"/>
      <c r="AJ106" s="188"/>
      <c r="AK106" s="188"/>
      <c r="AL106" s="188"/>
      <c r="AM106" s="188"/>
      <c r="AO106">
        <f t="shared" si="208"/>
        <v>-50</v>
      </c>
      <c r="AS106">
        <v>1</v>
      </c>
      <c r="AU106">
        <v>1</v>
      </c>
      <c r="AX106">
        <f t="shared" si="228"/>
        <v>1</v>
      </c>
      <c r="AZ106">
        <f t="shared" si="210"/>
        <v>0</v>
      </c>
      <c r="BC106" s="116" t="s">
        <v>1096</v>
      </c>
      <c r="BD106">
        <v>50</v>
      </c>
      <c r="BE106" t="str">
        <f t="shared" si="229"/>
        <v>FALSE</v>
      </c>
      <c r="BF106">
        <f>ROUND(MARGIN!$J23,0)</f>
        <v>4</v>
      </c>
      <c r="BG106" t="e">
        <f>ROUND(IF(AP106=AU106,BF106*(1+#REF!),BF106*(1-#REF!)),0)</f>
        <v>#REF!</v>
      </c>
      <c r="BH106">
        <f t="shared" si="212"/>
        <v>4</v>
      </c>
      <c r="BI106" s="137">
        <f>BH106*10000*MARGIN!$G23/MARGIN!$D23</f>
        <v>52713.754646840149</v>
      </c>
      <c r="BJ106" s="137"/>
      <c r="BK106" s="188">
        <f t="shared" si="230"/>
        <v>0</v>
      </c>
      <c r="BL106" s="188"/>
      <c r="BM106" s="188"/>
      <c r="BN106" s="188"/>
      <c r="BO106" s="188">
        <f t="shared" si="214"/>
        <v>0</v>
      </c>
      <c r="BP106" s="188">
        <f t="shared" si="231"/>
        <v>0</v>
      </c>
      <c r="BQ106" s="188"/>
      <c r="BR106" s="188"/>
      <c r="BS106" s="188"/>
      <c r="BT106" s="188"/>
      <c r="BU106" s="188"/>
      <c r="BV106" s="188"/>
      <c r="BX106">
        <f t="shared" si="216"/>
        <v>-50</v>
      </c>
      <c r="CB106">
        <v>1</v>
      </c>
      <c r="CD106">
        <v>1</v>
      </c>
      <c r="CG106">
        <f t="shared" si="232"/>
        <v>1</v>
      </c>
      <c r="CI106">
        <f t="shared" si="218"/>
        <v>0</v>
      </c>
      <c r="CL106" s="116" t="s">
        <v>1096</v>
      </c>
      <c r="CM106">
        <v>50</v>
      </c>
      <c r="CN106" t="str">
        <f t="shared" si="233"/>
        <v>FALSE</v>
      </c>
      <c r="CO106">
        <f>ROUND(MARGIN!$J23,0)</f>
        <v>4</v>
      </c>
      <c r="CP106" t="e">
        <f>ROUND(IF(BY106=CD106,CO106*(1+#REF!),CO106*(1-#REF!)),0)</f>
        <v>#REF!</v>
      </c>
      <c r="CQ106">
        <f t="shared" si="220"/>
        <v>4</v>
      </c>
      <c r="CR106" s="137">
        <f>CQ106*10000*MARGIN!$G23/MARGIN!$D23</f>
        <v>52713.754646840149</v>
      </c>
      <c r="CS106" s="137"/>
      <c r="CT106" s="188">
        <f t="shared" si="234"/>
        <v>0</v>
      </c>
      <c r="CU106" s="188"/>
      <c r="CV106" s="188"/>
      <c r="CW106" s="188"/>
      <c r="CX106" s="188">
        <f t="shared" si="222"/>
        <v>0</v>
      </c>
      <c r="CY106" s="188">
        <f t="shared" si="235"/>
        <v>0</v>
      </c>
      <c r="CZ106" s="188"/>
      <c r="DA106" s="188"/>
      <c r="DB106" s="188"/>
      <c r="DC106" s="188"/>
      <c r="DD106" s="188"/>
      <c r="DE106" s="188"/>
    </row>
    <row r="107" spans="1:109" x14ac:dyDescent="0.25">
      <c r="A107" t="s">
        <v>1089</v>
      </c>
      <c r="B107" s="163" t="s">
        <v>13</v>
      </c>
      <c r="F107" t="e">
        <f>-#REF!+G107</f>
        <v>#REF!</v>
      </c>
      <c r="J107">
        <v>1</v>
      </c>
      <c r="L107">
        <v>1</v>
      </c>
      <c r="O107">
        <f t="shared" si="224"/>
        <v>1</v>
      </c>
      <c r="Q107">
        <f t="shared" si="202"/>
        <v>0</v>
      </c>
      <c r="T107" s="115" t="s">
        <v>1096</v>
      </c>
      <c r="U107">
        <v>50</v>
      </c>
      <c r="V107" t="str">
        <f t="shared" si="225"/>
        <v>FALSE</v>
      </c>
      <c r="W107">
        <f>ROUND(MARGIN!$J24,0)</f>
        <v>4</v>
      </c>
      <c r="X107" t="e">
        <f>ROUND(IF(G107=L107,W107*(1+#REF!),W107*(1-#REF!)),0)</f>
        <v>#REF!</v>
      </c>
      <c r="Y107">
        <f t="shared" si="204"/>
        <v>4</v>
      </c>
      <c r="Z107" s="137">
        <f>Y107*10000*MARGIN!$G24/MARGIN!$D24</f>
        <v>52712</v>
      </c>
      <c r="AA107" s="137"/>
      <c r="AB107" s="188">
        <f t="shared" si="226"/>
        <v>0</v>
      </c>
      <c r="AC107" s="188"/>
      <c r="AD107" s="188"/>
      <c r="AE107" s="188"/>
      <c r="AF107" s="188">
        <f t="shared" si="206"/>
        <v>0</v>
      </c>
      <c r="AG107" s="188">
        <f t="shared" si="227"/>
        <v>0</v>
      </c>
      <c r="AH107" s="188"/>
      <c r="AI107" s="188"/>
      <c r="AJ107" s="188"/>
      <c r="AK107" s="188"/>
      <c r="AL107" s="188"/>
      <c r="AM107" s="188"/>
      <c r="AO107">
        <f t="shared" si="208"/>
        <v>-50</v>
      </c>
      <c r="AS107">
        <v>1</v>
      </c>
      <c r="AU107">
        <v>1</v>
      </c>
      <c r="AX107">
        <f t="shared" si="228"/>
        <v>1</v>
      </c>
      <c r="AZ107">
        <f t="shared" si="210"/>
        <v>0</v>
      </c>
      <c r="BC107" s="115" t="s">
        <v>1096</v>
      </c>
      <c r="BD107">
        <v>50</v>
      </c>
      <c r="BE107" t="str">
        <f t="shared" si="229"/>
        <v>FALSE</v>
      </c>
      <c r="BF107">
        <f>ROUND(MARGIN!$J24,0)</f>
        <v>4</v>
      </c>
      <c r="BG107" t="e">
        <f>ROUND(IF(AP107=AU107,BF107*(1+#REF!),BF107*(1-#REF!)),0)</f>
        <v>#REF!</v>
      </c>
      <c r="BH107">
        <f t="shared" si="212"/>
        <v>4</v>
      </c>
      <c r="BI107" s="137">
        <f>BH107*10000*MARGIN!$G24/MARGIN!$D24</f>
        <v>52712</v>
      </c>
      <c r="BJ107" s="137"/>
      <c r="BK107" s="188">
        <f t="shared" si="230"/>
        <v>0</v>
      </c>
      <c r="BL107" s="188"/>
      <c r="BM107" s="188"/>
      <c r="BN107" s="188"/>
      <c r="BO107" s="188">
        <f t="shared" si="214"/>
        <v>0</v>
      </c>
      <c r="BP107" s="188">
        <f t="shared" si="231"/>
        <v>0</v>
      </c>
      <c r="BQ107" s="188"/>
      <c r="BR107" s="188"/>
      <c r="BS107" s="188"/>
      <c r="BT107" s="188"/>
      <c r="BU107" s="188"/>
      <c r="BV107" s="188"/>
      <c r="BX107">
        <f t="shared" si="216"/>
        <v>-50</v>
      </c>
      <c r="CB107">
        <v>1</v>
      </c>
      <c r="CD107">
        <v>1</v>
      </c>
      <c r="CG107">
        <f t="shared" si="232"/>
        <v>1</v>
      </c>
      <c r="CI107">
        <f t="shared" si="218"/>
        <v>0</v>
      </c>
      <c r="CL107" s="115" t="s">
        <v>1096</v>
      </c>
      <c r="CM107">
        <v>50</v>
      </c>
      <c r="CN107" t="str">
        <f t="shared" si="233"/>
        <v>FALSE</v>
      </c>
      <c r="CO107">
        <f>ROUND(MARGIN!$J24,0)</f>
        <v>4</v>
      </c>
      <c r="CP107" t="e">
        <f>ROUND(IF(BY107=CD107,CO107*(1+#REF!),CO107*(1-#REF!)),0)</f>
        <v>#REF!</v>
      </c>
      <c r="CQ107">
        <f t="shared" si="220"/>
        <v>4</v>
      </c>
      <c r="CR107" s="137">
        <f>CQ107*10000*MARGIN!$G24/MARGIN!$D24</f>
        <v>52712</v>
      </c>
      <c r="CS107" s="137"/>
      <c r="CT107" s="188">
        <f t="shared" si="234"/>
        <v>0</v>
      </c>
      <c r="CU107" s="188"/>
      <c r="CV107" s="188"/>
      <c r="CW107" s="188"/>
      <c r="CX107" s="188">
        <f t="shared" si="222"/>
        <v>0</v>
      </c>
      <c r="CY107" s="188">
        <f t="shared" si="235"/>
        <v>0</v>
      </c>
      <c r="CZ107" s="188"/>
      <c r="DA107" s="188"/>
      <c r="DB107" s="188"/>
      <c r="DC107" s="188"/>
      <c r="DD107" s="188"/>
      <c r="DE107" s="188"/>
    </row>
    <row r="108" spans="1:109" x14ac:dyDescent="0.25">
      <c r="A108" t="s">
        <v>1087</v>
      </c>
      <c r="B108" s="163" t="s">
        <v>5</v>
      </c>
      <c r="F108" t="e">
        <f>-#REF!+G108</f>
        <v>#REF!</v>
      </c>
      <c r="J108">
        <v>1</v>
      </c>
      <c r="L108">
        <v>1</v>
      </c>
      <c r="O108">
        <f t="shared" si="224"/>
        <v>1</v>
      </c>
      <c r="Q108">
        <f t="shared" si="202"/>
        <v>0</v>
      </c>
      <c r="T108" s="116" t="s">
        <v>1096</v>
      </c>
      <c r="U108">
        <v>50</v>
      </c>
      <c r="V108" t="str">
        <f t="shared" si="225"/>
        <v>FALSE</v>
      </c>
      <c r="W108">
        <f>ROUND(MARGIN!$J25,0)</f>
        <v>4</v>
      </c>
      <c r="X108" t="e">
        <f>ROUND(IF(G108=L108,W108*(1+#REF!),W108*(1-#REF!)),0)</f>
        <v>#REF!</v>
      </c>
      <c r="Y108">
        <f t="shared" si="204"/>
        <v>4</v>
      </c>
      <c r="Z108" s="137">
        <f>Y108*10000*MARGIN!$G25/MARGIN!$D25</f>
        <v>52712.03983985939</v>
      </c>
      <c r="AA108" s="137"/>
      <c r="AB108" s="188">
        <f t="shared" si="226"/>
        <v>0</v>
      </c>
      <c r="AC108" s="188"/>
      <c r="AD108" s="188"/>
      <c r="AE108" s="188"/>
      <c r="AF108" s="188">
        <f t="shared" si="206"/>
        <v>0</v>
      </c>
      <c r="AG108" s="188">
        <f t="shared" si="227"/>
        <v>0</v>
      </c>
      <c r="AH108" s="188"/>
      <c r="AI108" s="188"/>
      <c r="AJ108" s="188"/>
      <c r="AK108" s="188"/>
      <c r="AL108" s="188"/>
      <c r="AM108" s="188"/>
      <c r="AO108">
        <f t="shared" si="208"/>
        <v>-50</v>
      </c>
      <c r="AS108">
        <v>1</v>
      </c>
      <c r="AU108">
        <v>1</v>
      </c>
      <c r="AX108">
        <f t="shared" si="228"/>
        <v>1</v>
      </c>
      <c r="AZ108">
        <f t="shared" si="210"/>
        <v>0</v>
      </c>
      <c r="BC108" s="116" t="s">
        <v>1096</v>
      </c>
      <c r="BD108">
        <v>50</v>
      </c>
      <c r="BE108" t="str">
        <f t="shared" si="229"/>
        <v>FALSE</v>
      </c>
      <c r="BF108">
        <f>ROUND(MARGIN!$J25,0)</f>
        <v>4</v>
      </c>
      <c r="BG108" t="e">
        <f>ROUND(IF(AP108=AU108,BF108*(1+#REF!),BF108*(1-#REF!)),0)</f>
        <v>#REF!</v>
      </c>
      <c r="BH108">
        <f t="shared" si="212"/>
        <v>4</v>
      </c>
      <c r="BI108" s="137">
        <f>BH108*10000*MARGIN!$G25/MARGIN!$D25</f>
        <v>52712.03983985939</v>
      </c>
      <c r="BJ108" s="137"/>
      <c r="BK108" s="188">
        <f t="shared" si="230"/>
        <v>0</v>
      </c>
      <c r="BL108" s="188"/>
      <c r="BM108" s="188"/>
      <c r="BN108" s="188"/>
      <c r="BO108" s="188">
        <f t="shared" si="214"/>
        <v>0</v>
      </c>
      <c r="BP108" s="188">
        <f t="shared" si="231"/>
        <v>0</v>
      </c>
      <c r="BQ108" s="188"/>
      <c r="BR108" s="188"/>
      <c r="BS108" s="188"/>
      <c r="BT108" s="188"/>
      <c r="BU108" s="188"/>
      <c r="BV108" s="188"/>
      <c r="BX108">
        <f t="shared" si="216"/>
        <v>-50</v>
      </c>
      <c r="CB108">
        <v>1</v>
      </c>
      <c r="CD108">
        <v>1</v>
      </c>
      <c r="CG108">
        <f t="shared" si="232"/>
        <v>1</v>
      </c>
      <c r="CI108">
        <f t="shared" si="218"/>
        <v>0</v>
      </c>
      <c r="CL108" s="116" t="s">
        <v>1096</v>
      </c>
      <c r="CM108">
        <v>50</v>
      </c>
      <c r="CN108" t="str">
        <f t="shared" si="233"/>
        <v>FALSE</v>
      </c>
      <c r="CO108">
        <f>ROUND(MARGIN!$J25,0)</f>
        <v>4</v>
      </c>
      <c r="CP108" t="e">
        <f>ROUND(IF(BY108=CD108,CO108*(1+#REF!),CO108*(1-#REF!)),0)</f>
        <v>#REF!</v>
      </c>
      <c r="CQ108">
        <f t="shared" si="220"/>
        <v>4</v>
      </c>
      <c r="CR108" s="137">
        <f>CQ108*10000*MARGIN!$G25/MARGIN!$D25</f>
        <v>52712.03983985939</v>
      </c>
      <c r="CS108" s="137"/>
      <c r="CT108" s="188">
        <f t="shared" si="234"/>
        <v>0</v>
      </c>
      <c r="CU108" s="188"/>
      <c r="CV108" s="188"/>
      <c r="CW108" s="188"/>
      <c r="CX108" s="188">
        <f t="shared" si="222"/>
        <v>0</v>
      </c>
      <c r="CY108" s="188">
        <f t="shared" si="235"/>
        <v>0</v>
      </c>
      <c r="CZ108" s="188"/>
      <c r="DA108" s="188"/>
      <c r="DB108" s="188"/>
      <c r="DC108" s="188"/>
      <c r="DD108" s="188"/>
      <c r="DE108" s="188"/>
    </row>
    <row r="109" spans="1:109" x14ac:dyDescent="0.25">
      <c r="A109" t="s">
        <v>1085</v>
      </c>
      <c r="B109" s="163" t="s">
        <v>23</v>
      </c>
      <c r="F109" t="e">
        <f>-#REF!+G109</f>
        <v>#REF!</v>
      </c>
      <c r="J109">
        <v>1</v>
      </c>
      <c r="L109">
        <v>1</v>
      </c>
      <c r="O109">
        <f t="shared" si="224"/>
        <v>1</v>
      </c>
      <c r="Q109">
        <f t="shared" si="202"/>
        <v>0</v>
      </c>
      <c r="T109" s="115" t="s">
        <v>1096</v>
      </c>
      <c r="U109">
        <v>50</v>
      </c>
      <c r="V109" t="str">
        <f t="shared" si="225"/>
        <v>FALSE</v>
      </c>
      <c r="W109">
        <f>ROUND(MARGIN!$J26,0)</f>
        <v>4</v>
      </c>
      <c r="X109" t="e">
        <f>ROUND(IF(G109=L109,W109*(1+#REF!),W109*(1-#REF!)),0)</f>
        <v>#REF!</v>
      </c>
      <c r="Y109">
        <f t="shared" si="204"/>
        <v>4</v>
      </c>
      <c r="Z109" s="137">
        <f>Y109*10000*MARGIN!$G26/MARGIN!$D26</f>
        <v>52710.50826792654</v>
      </c>
      <c r="AA109" s="137"/>
      <c r="AB109" s="188">
        <f t="shared" si="226"/>
        <v>0</v>
      </c>
      <c r="AC109" s="188"/>
      <c r="AD109" s="188"/>
      <c r="AE109" s="188"/>
      <c r="AF109" s="188">
        <f t="shared" si="206"/>
        <v>0</v>
      </c>
      <c r="AG109" s="188">
        <f t="shared" si="227"/>
        <v>0</v>
      </c>
      <c r="AH109" s="188"/>
      <c r="AI109" s="188"/>
      <c r="AJ109" s="188"/>
      <c r="AK109" s="188"/>
      <c r="AL109" s="188"/>
      <c r="AM109" s="188"/>
      <c r="AO109">
        <f t="shared" si="208"/>
        <v>-50</v>
      </c>
      <c r="AS109">
        <v>1</v>
      </c>
      <c r="AU109">
        <v>1</v>
      </c>
      <c r="AX109">
        <f t="shared" si="228"/>
        <v>1</v>
      </c>
      <c r="AZ109">
        <f t="shared" si="210"/>
        <v>0</v>
      </c>
      <c r="BC109" s="115" t="s">
        <v>1096</v>
      </c>
      <c r="BD109">
        <v>50</v>
      </c>
      <c r="BE109" t="str">
        <f t="shared" si="229"/>
        <v>FALSE</v>
      </c>
      <c r="BF109">
        <f>ROUND(MARGIN!$J26,0)</f>
        <v>4</v>
      </c>
      <c r="BG109" t="e">
        <f>ROUND(IF(AP109=AU109,BF109*(1+#REF!),BF109*(1-#REF!)),0)</f>
        <v>#REF!</v>
      </c>
      <c r="BH109">
        <f t="shared" si="212"/>
        <v>4</v>
      </c>
      <c r="BI109" s="137">
        <f>BH109*10000*MARGIN!$G26/MARGIN!$D26</f>
        <v>52710.50826792654</v>
      </c>
      <c r="BJ109" s="137"/>
      <c r="BK109" s="188">
        <f t="shared" si="230"/>
        <v>0</v>
      </c>
      <c r="BL109" s="188"/>
      <c r="BM109" s="188"/>
      <c r="BN109" s="188"/>
      <c r="BO109" s="188">
        <f t="shared" si="214"/>
        <v>0</v>
      </c>
      <c r="BP109" s="188">
        <f t="shared" si="231"/>
        <v>0</v>
      </c>
      <c r="BQ109" s="188"/>
      <c r="BR109" s="188"/>
      <c r="BS109" s="188"/>
      <c r="BT109" s="188"/>
      <c r="BU109" s="188"/>
      <c r="BV109" s="188"/>
      <c r="BX109">
        <f t="shared" si="216"/>
        <v>-50</v>
      </c>
      <c r="CB109">
        <v>1</v>
      </c>
      <c r="CD109">
        <v>1</v>
      </c>
      <c r="CG109">
        <f t="shared" si="232"/>
        <v>1</v>
      </c>
      <c r="CI109">
        <f t="shared" si="218"/>
        <v>0</v>
      </c>
      <c r="CL109" s="115" t="s">
        <v>1096</v>
      </c>
      <c r="CM109">
        <v>50</v>
      </c>
      <c r="CN109" t="str">
        <f t="shared" si="233"/>
        <v>FALSE</v>
      </c>
      <c r="CO109">
        <f>ROUND(MARGIN!$J26,0)</f>
        <v>4</v>
      </c>
      <c r="CP109" t="e">
        <f>ROUND(IF(BY109=CD109,CO109*(1+#REF!),CO109*(1-#REF!)),0)</f>
        <v>#REF!</v>
      </c>
      <c r="CQ109">
        <f t="shared" si="220"/>
        <v>4</v>
      </c>
      <c r="CR109" s="137">
        <f>CQ109*10000*MARGIN!$G26/MARGIN!$D26</f>
        <v>52710.50826792654</v>
      </c>
      <c r="CS109" s="137"/>
      <c r="CT109" s="188">
        <f t="shared" si="234"/>
        <v>0</v>
      </c>
      <c r="CU109" s="188"/>
      <c r="CV109" s="188"/>
      <c r="CW109" s="188"/>
      <c r="CX109" s="188">
        <f t="shared" si="222"/>
        <v>0</v>
      </c>
      <c r="CY109" s="188">
        <f t="shared" si="235"/>
        <v>0</v>
      </c>
      <c r="CZ109" s="188"/>
      <c r="DA109" s="188"/>
      <c r="DB109" s="188"/>
      <c r="DC109" s="188"/>
      <c r="DD109" s="188"/>
      <c r="DE109" s="188"/>
    </row>
    <row r="110" spans="1:109" x14ac:dyDescent="0.25">
      <c r="A110" t="s">
        <v>1082</v>
      </c>
      <c r="B110" s="163" t="s">
        <v>12</v>
      </c>
      <c r="F110" t="e">
        <f>-#REF!+G110</f>
        <v>#REF!</v>
      </c>
      <c r="J110">
        <v>-1</v>
      </c>
      <c r="L110">
        <v>-1</v>
      </c>
      <c r="O110">
        <f t="shared" si="224"/>
        <v>1</v>
      </c>
      <c r="Q110">
        <f t="shared" si="202"/>
        <v>0</v>
      </c>
      <c r="T110" s="115" t="s">
        <v>1096</v>
      </c>
      <c r="U110">
        <v>50</v>
      </c>
      <c r="V110" t="str">
        <f t="shared" si="225"/>
        <v>FALSE</v>
      </c>
      <c r="W110">
        <f>ROUND(MARGIN!$J27,0)</f>
        <v>4</v>
      </c>
      <c r="X110" t="e">
        <f>ROUND(IF(G110=L110,W110*(1+#REF!),W110*(1-#REF!)),0)</f>
        <v>#REF!</v>
      </c>
      <c r="Y110">
        <f t="shared" si="204"/>
        <v>4</v>
      </c>
      <c r="Z110" s="137">
        <f>Y110*10000*MARGIN!$G27/MARGIN!$D27</f>
        <v>44638.221319199998</v>
      </c>
      <c r="AA110" s="137"/>
      <c r="AB110" s="188">
        <f t="shared" si="226"/>
        <v>0</v>
      </c>
      <c r="AC110" s="188"/>
      <c r="AD110" s="188"/>
      <c r="AE110" s="188"/>
      <c r="AF110" s="188">
        <f t="shared" si="206"/>
        <v>0</v>
      </c>
      <c r="AG110" s="188">
        <f t="shared" si="227"/>
        <v>0</v>
      </c>
      <c r="AH110" s="188"/>
      <c r="AI110" s="188"/>
      <c r="AJ110" s="188"/>
      <c r="AK110" s="188"/>
      <c r="AL110" s="188"/>
      <c r="AM110" s="188"/>
      <c r="AO110">
        <f t="shared" si="208"/>
        <v>-50</v>
      </c>
      <c r="AS110">
        <v>-1</v>
      </c>
      <c r="AU110">
        <v>-1</v>
      </c>
      <c r="AX110">
        <f t="shared" si="228"/>
        <v>1</v>
      </c>
      <c r="AZ110">
        <f t="shared" si="210"/>
        <v>0</v>
      </c>
      <c r="BC110" s="115" t="s">
        <v>1096</v>
      </c>
      <c r="BD110">
        <v>50</v>
      </c>
      <c r="BE110" t="str">
        <f t="shared" si="229"/>
        <v>FALSE</v>
      </c>
      <c r="BF110">
        <f>ROUND(MARGIN!$J27,0)</f>
        <v>4</v>
      </c>
      <c r="BG110" t="e">
        <f>ROUND(IF(AP110=AU110,BF110*(1+#REF!),BF110*(1-#REF!)),0)</f>
        <v>#REF!</v>
      </c>
      <c r="BH110">
        <f t="shared" si="212"/>
        <v>4</v>
      </c>
      <c r="BI110" s="137">
        <f>BH110*10000*MARGIN!$G27/MARGIN!$D27</f>
        <v>44638.221319199998</v>
      </c>
      <c r="BJ110" s="137"/>
      <c r="BK110" s="188">
        <f t="shared" si="230"/>
        <v>0</v>
      </c>
      <c r="BL110" s="188"/>
      <c r="BM110" s="188"/>
      <c r="BN110" s="188"/>
      <c r="BO110" s="188">
        <f t="shared" si="214"/>
        <v>0</v>
      </c>
      <c r="BP110" s="188">
        <f t="shared" si="231"/>
        <v>0</v>
      </c>
      <c r="BQ110" s="188"/>
      <c r="BR110" s="188"/>
      <c r="BS110" s="188"/>
      <c r="BT110" s="188"/>
      <c r="BU110" s="188"/>
      <c r="BV110" s="188"/>
      <c r="BX110">
        <f t="shared" si="216"/>
        <v>-50</v>
      </c>
      <c r="CB110">
        <v>-1</v>
      </c>
      <c r="CD110">
        <v>-1</v>
      </c>
      <c r="CG110">
        <f t="shared" si="232"/>
        <v>1</v>
      </c>
      <c r="CI110">
        <f t="shared" si="218"/>
        <v>0</v>
      </c>
      <c r="CL110" s="115" t="s">
        <v>1096</v>
      </c>
      <c r="CM110">
        <v>50</v>
      </c>
      <c r="CN110" t="str">
        <f t="shared" si="233"/>
        <v>FALSE</v>
      </c>
      <c r="CO110">
        <f>ROUND(MARGIN!$J27,0)</f>
        <v>4</v>
      </c>
      <c r="CP110" t="e">
        <f>ROUND(IF(BY110=CD110,CO110*(1+#REF!),CO110*(1-#REF!)),0)</f>
        <v>#REF!</v>
      </c>
      <c r="CQ110">
        <f t="shared" si="220"/>
        <v>4</v>
      </c>
      <c r="CR110" s="137">
        <f>CQ110*10000*MARGIN!$G27/MARGIN!$D27</f>
        <v>44638.221319199998</v>
      </c>
      <c r="CS110" s="137"/>
      <c r="CT110" s="188">
        <f t="shared" si="234"/>
        <v>0</v>
      </c>
      <c r="CU110" s="188"/>
      <c r="CV110" s="188"/>
      <c r="CW110" s="188"/>
      <c r="CX110" s="188">
        <f t="shared" si="222"/>
        <v>0</v>
      </c>
      <c r="CY110" s="188">
        <f t="shared" si="235"/>
        <v>0</v>
      </c>
      <c r="CZ110" s="188"/>
      <c r="DA110" s="188"/>
      <c r="DB110" s="188"/>
      <c r="DC110" s="188"/>
      <c r="DD110" s="188"/>
      <c r="DE110" s="188"/>
    </row>
    <row r="111" spans="1:109" x14ac:dyDescent="0.25">
      <c r="A111" t="s">
        <v>1077</v>
      </c>
      <c r="B111" s="163" t="s">
        <v>10</v>
      </c>
      <c r="F111" t="e">
        <f>-#REF!+G111</f>
        <v>#REF!</v>
      </c>
      <c r="J111">
        <v>-1</v>
      </c>
      <c r="L111">
        <v>-1</v>
      </c>
      <c r="O111">
        <f t="shared" si="224"/>
        <v>1</v>
      </c>
      <c r="Q111">
        <f t="shared" si="202"/>
        <v>0</v>
      </c>
      <c r="T111" s="115" t="s">
        <v>1096</v>
      </c>
      <c r="U111">
        <v>50</v>
      </c>
      <c r="V111" t="str">
        <f t="shared" si="225"/>
        <v>FALSE</v>
      </c>
      <c r="W111">
        <f>ROUND(MARGIN!$J28,0)</f>
        <v>4</v>
      </c>
      <c r="X111" t="e">
        <f>ROUND(IF(G111=L111,W111*(1+#REF!),W111*(1-#REF!)),0)</f>
        <v>#REF!</v>
      </c>
      <c r="Y111">
        <f t="shared" si="204"/>
        <v>4</v>
      </c>
      <c r="Z111" s="137">
        <f>Y111*10000*MARGIN!$G28/MARGIN!$D28</f>
        <v>44634.326000000001</v>
      </c>
      <c r="AA111" s="137"/>
      <c r="AB111" s="188">
        <f t="shared" si="226"/>
        <v>0</v>
      </c>
      <c r="AC111" s="188"/>
      <c r="AD111" s="188"/>
      <c r="AE111" s="188"/>
      <c r="AF111" s="188">
        <f t="shared" si="206"/>
        <v>0</v>
      </c>
      <c r="AG111" s="188">
        <f t="shared" si="227"/>
        <v>0</v>
      </c>
      <c r="AH111" s="188"/>
      <c r="AI111" s="188"/>
      <c r="AJ111" s="188"/>
      <c r="AK111" s="188"/>
      <c r="AL111" s="188"/>
      <c r="AM111" s="188"/>
      <c r="AO111">
        <f t="shared" si="208"/>
        <v>-50</v>
      </c>
      <c r="AS111">
        <v>-1</v>
      </c>
      <c r="AU111">
        <v>-1</v>
      </c>
      <c r="AX111">
        <f t="shared" si="228"/>
        <v>1</v>
      </c>
      <c r="AZ111">
        <f t="shared" si="210"/>
        <v>0</v>
      </c>
      <c r="BC111" s="115" t="s">
        <v>1096</v>
      </c>
      <c r="BD111">
        <v>50</v>
      </c>
      <c r="BE111" t="str">
        <f t="shared" si="229"/>
        <v>FALSE</v>
      </c>
      <c r="BF111">
        <f>ROUND(MARGIN!$J28,0)</f>
        <v>4</v>
      </c>
      <c r="BG111" t="e">
        <f>ROUND(IF(AP111=AU111,BF111*(1+#REF!),BF111*(1-#REF!)),0)</f>
        <v>#REF!</v>
      </c>
      <c r="BH111">
        <f t="shared" si="212"/>
        <v>4</v>
      </c>
      <c r="BI111" s="137">
        <f>BH111*10000*MARGIN!$G28/MARGIN!$D28</f>
        <v>44634.326000000001</v>
      </c>
      <c r="BJ111" s="137"/>
      <c r="BK111" s="188">
        <f t="shared" si="230"/>
        <v>0</v>
      </c>
      <c r="BL111" s="188"/>
      <c r="BM111" s="188"/>
      <c r="BN111" s="188"/>
      <c r="BO111" s="188">
        <f t="shared" si="214"/>
        <v>0</v>
      </c>
      <c r="BP111" s="188">
        <f t="shared" si="231"/>
        <v>0</v>
      </c>
      <c r="BQ111" s="188"/>
      <c r="BR111" s="188"/>
      <c r="BS111" s="188"/>
      <c r="BT111" s="188"/>
      <c r="BU111" s="188"/>
      <c r="BV111" s="188"/>
      <c r="BX111">
        <f t="shared" si="216"/>
        <v>-50</v>
      </c>
      <c r="CB111">
        <v>-1</v>
      </c>
      <c r="CD111">
        <v>-1</v>
      </c>
      <c r="CG111">
        <f t="shared" si="232"/>
        <v>1</v>
      </c>
      <c r="CI111">
        <f t="shared" si="218"/>
        <v>0</v>
      </c>
      <c r="CL111" s="115" t="s">
        <v>1096</v>
      </c>
      <c r="CM111">
        <v>50</v>
      </c>
      <c r="CN111" t="str">
        <f t="shared" si="233"/>
        <v>FALSE</v>
      </c>
      <c r="CO111">
        <f>ROUND(MARGIN!$J28,0)</f>
        <v>4</v>
      </c>
      <c r="CP111" t="e">
        <f>ROUND(IF(BY111=CD111,CO111*(1+#REF!),CO111*(1-#REF!)),0)</f>
        <v>#REF!</v>
      </c>
      <c r="CQ111">
        <f t="shared" si="220"/>
        <v>4</v>
      </c>
      <c r="CR111" s="137">
        <f>CQ111*10000*MARGIN!$G28/MARGIN!$D28</f>
        <v>44634.326000000001</v>
      </c>
      <c r="CS111" s="137"/>
      <c r="CT111" s="188">
        <f t="shared" si="234"/>
        <v>0</v>
      </c>
      <c r="CU111" s="188"/>
      <c r="CV111" s="188"/>
      <c r="CW111" s="188"/>
      <c r="CX111" s="188">
        <f t="shared" si="222"/>
        <v>0</v>
      </c>
      <c r="CY111" s="188">
        <f t="shared" si="235"/>
        <v>0</v>
      </c>
      <c r="CZ111" s="188"/>
      <c r="DA111" s="188"/>
      <c r="DB111" s="188"/>
      <c r="DC111" s="188"/>
      <c r="DD111" s="188"/>
      <c r="DE111" s="188"/>
    </row>
    <row r="112" spans="1:109" x14ac:dyDescent="0.25">
      <c r="A112" t="s">
        <v>1078</v>
      </c>
      <c r="B112" s="163" t="s">
        <v>11</v>
      </c>
      <c r="F112" t="e">
        <f>-#REF!+G112</f>
        <v>#REF!</v>
      </c>
      <c r="J112">
        <v>-1</v>
      </c>
      <c r="L112">
        <v>-1</v>
      </c>
      <c r="O112">
        <f t="shared" si="224"/>
        <v>1</v>
      </c>
      <c r="Q112">
        <f t="shared" si="202"/>
        <v>0</v>
      </c>
      <c r="T112" s="115" t="s">
        <v>1096</v>
      </c>
      <c r="U112">
        <v>50</v>
      </c>
      <c r="V112" t="str">
        <f t="shared" si="225"/>
        <v>FALSE</v>
      </c>
      <c r="W112">
        <f>ROUND(MARGIN!$J29,0)</f>
        <v>4</v>
      </c>
      <c r="X112" t="e">
        <f>ROUND(IF(G112=L112,W112*(1+#REF!),W112*(1-#REF!)),0)</f>
        <v>#REF!</v>
      </c>
      <c r="Y112">
        <f t="shared" si="204"/>
        <v>4</v>
      </c>
      <c r="Z112" s="137">
        <f>Y112*10000*MARGIN!$G29/MARGIN!$D29</f>
        <v>44636.135030099824</v>
      </c>
      <c r="AA112" s="137"/>
      <c r="AB112" s="188">
        <f t="shared" si="226"/>
        <v>0</v>
      </c>
      <c r="AC112" s="188"/>
      <c r="AD112" s="188"/>
      <c r="AE112" s="188"/>
      <c r="AF112" s="188">
        <f t="shared" si="206"/>
        <v>0</v>
      </c>
      <c r="AG112" s="188">
        <f t="shared" si="227"/>
        <v>0</v>
      </c>
      <c r="AH112" s="188"/>
      <c r="AI112" s="188"/>
      <c r="AJ112" s="188"/>
      <c r="AK112" s="188"/>
      <c r="AL112" s="188"/>
      <c r="AM112" s="188"/>
      <c r="AO112">
        <f t="shared" si="208"/>
        <v>-50</v>
      </c>
      <c r="AS112">
        <v>-1</v>
      </c>
      <c r="AU112">
        <v>-1</v>
      </c>
      <c r="AX112">
        <f t="shared" si="228"/>
        <v>1</v>
      </c>
      <c r="AZ112">
        <f t="shared" si="210"/>
        <v>0</v>
      </c>
      <c r="BC112" s="115" t="s">
        <v>1096</v>
      </c>
      <c r="BD112">
        <v>50</v>
      </c>
      <c r="BE112" t="str">
        <f t="shared" si="229"/>
        <v>FALSE</v>
      </c>
      <c r="BF112">
        <f>ROUND(MARGIN!$J29,0)</f>
        <v>4</v>
      </c>
      <c r="BG112" t="e">
        <f>ROUND(IF(AP112=AU112,BF112*(1+#REF!),BF112*(1-#REF!)),0)</f>
        <v>#REF!</v>
      </c>
      <c r="BH112">
        <f t="shared" si="212"/>
        <v>4</v>
      </c>
      <c r="BI112" s="137">
        <f>BH112*10000*MARGIN!$G29/MARGIN!$D29</f>
        <v>44636.135030099824</v>
      </c>
      <c r="BJ112" s="137"/>
      <c r="BK112" s="188">
        <f t="shared" si="230"/>
        <v>0</v>
      </c>
      <c r="BL112" s="188"/>
      <c r="BM112" s="188"/>
      <c r="BN112" s="188"/>
      <c r="BO112" s="188">
        <f t="shared" si="214"/>
        <v>0</v>
      </c>
      <c r="BP112" s="188">
        <f t="shared" si="231"/>
        <v>0</v>
      </c>
      <c r="BQ112" s="188"/>
      <c r="BR112" s="188"/>
      <c r="BS112" s="188"/>
      <c r="BT112" s="188"/>
      <c r="BU112" s="188"/>
      <c r="BV112" s="188"/>
      <c r="BX112">
        <f t="shared" si="216"/>
        <v>-50</v>
      </c>
      <c r="CB112">
        <v>-1</v>
      </c>
      <c r="CD112">
        <v>-1</v>
      </c>
      <c r="CG112">
        <f t="shared" si="232"/>
        <v>1</v>
      </c>
      <c r="CI112">
        <f t="shared" si="218"/>
        <v>0</v>
      </c>
      <c r="CL112" s="115" t="s">
        <v>1096</v>
      </c>
      <c r="CM112">
        <v>50</v>
      </c>
      <c r="CN112" t="str">
        <f t="shared" si="233"/>
        <v>FALSE</v>
      </c>
      <c r="CO112">
        <f>ROUND(MARGIN!$J29,0)</f>
        <v>4</v>
      </c>
      <c r="CP112" t="e">
        <f>ROUND(IF(BY112=CD112,CO112*(1+#REF!),CO112*(1-#REF!)),0)</f>
        <v>#REF!</v>
      </c>
      <c r="CQ112">
        <f t="shared" si="220"/>
        <v>4</v>
      </c>
      <c r="CR112" s="137">
        <f>CQ112*10000*MARGIN!$G29/MARGIN!$D29</f>
        <v>44636.135030099824</v>
      </c>
      <c r="CS112" s="137"/>
      <c r="CT112" s="188">
        <f t="shared" si="234"/>
        <v>0</v>
      </c>
      <c r="CU112" s="188"/>
      <c r="CV112" s="188"/>
      <c r="CW112" s="188"/>
      <c r="CX112" s="188">
        <f t="shared" si="222"/>
        <v>0</v>
      </c>
      <c r="CY112" s="188">
        <f t="shared" si="235"/>
        <v>0</v>
      </c>
      <c r="CZ112" s="188"/>
      <c r="DA112" s="188"/>
      <c r="DB112" s="188"/>
      <c r="DC112" s="188"/>
      <c r="DD112" s="188"/>
      <c r="DE112" s="188"/>
    </row>
    <row r="113" spans="1:109" x14ac:dyDescent="0.25">
      <c r="A113" t="s">
        <v>1079</v>
      </c>
      <c r="B113" s="163" t="s">
        <v>4</v>
      </c>
      <c r="F113" t="e">
        <f>-#REF!+G113</f>
        <v>#REF!</v>
      </c>
      <c r="J113">
        <v>-1</v>
      </c>
      <c r="L113">
        <v>-1</v>
      </c>
      <c r="O113">
        <f t="shared" si="224"/>
        <v>1</v>
      </c>
      <c r="Q113">
        <f t="shared" si="202"/>
        <v>0</v>
      </c>
      <c r="T113" s="115" t="s">
        <v>1096</v>
      </c>
      <c r="U113">
        <v>50</v>
      </c>
      <c r="V113" t="str">
        <f t="shared" si="225"/>
        <v>FALSE</v>
      </c>
      <c r="W113">
        <f>ROUND(MARGIN!$J30,0)</f>
        <v>4</v>
      </c>
      <c r="X113" t="e">
        <f>ROUND(IF(G113=L113,W113*(1+#REF!),W113*(1-#REF!)),0)</f>
        <v>#REF!</v>
      </c>
      <c r="Y113">
        <f t="shared" si="204"/>
        <v>4</v>
      </c>
      <c r="Z113" s="137">
        <f>Y113*10000*MARGIN!$G30/MARGIN!$D30</f>
        <v>44640.171858216971</v>
      </c>
      <c r="AA113" s="137"/>
      <c r="AB113" s="188">
        <f t="shared" si="226"/>
        <v>0</v>
      </c>
      <c r="AC113" s="188"/>
      <c r="AD113" s="188"/>
      <c r="AE113" s="188"/>
      <c r="AF113" s="188">
        <f t="shared" si="206"/>
        <v>0</v>
      </c>
      <c r="AG113" s="188">
        <f t="shared" si="227"/>
        <v>0</v>
      </c>
      <c r="AH113" s="188"/>
      <c r="AI113" s="188"/>
      <c r="AJ113" s="188"/>
      <c r="AK113" s="188"/>
      <c r="AL113" s="188"/>
      <c r="AM113" s="188"/>
      <c r="AO113">
        <f t="shared" si="208"/>
        <v>-50</v>
      </c>
      <c r="AS113">
        <v>-1</v>
      </c>
      <c r="AU113">
        <v>-1</v>
      </c>
      <c r="AX113">
        <f t="shared" si="228"/>
        <v>1</v>
      </c>
      <c r="AZ113">
        <f t="shared" si="210"/>
        <v>0</v>
      </c>
      <c r="BC113" s="115" t="s">
        <v>1096</v>
      </c>
      <c r="BD113">
        <v>50</v>
      </c>
      <c r="BE113" t="str">
        <f t="shared" si="229"/>
        <v>FALSE</v>
      </c>
      <c r="BF113">
        <f>ROUND(MARGIN!$J30,0)</f>
        <v>4</v>
      </c>
      <c r="BG113" t="e">
        <f>ROUND(IF(AP113=AU113,BF113*(1+#REF!),BF113*(1-#REF!)),0)</f>
        <v>#REF!</v>
      </c>
      <c r="BH113">
        <f t="shared" si="212"/>
        <v>4</v>
      </c>
      <c r="BI113" s="137">
        <f>BH113*10000*MARGIN!$G30/MARGIN!$D30</f>
        <v>44640.171858216971</v>
      </c>
      <c r="BJ113" s="137"/>
      <c r="BK113" s="188">
        <f t="shared" si="230"/>
        <v>0</v>
      </c>
      <c r="BL113" s="188"/>
      <c r="BM113" s="188"/>
      <c r="BN113" s="188"/>
      <c r="BO113" s="188">
        <f t="shared" si="214"/>
        <v>0</v>
      </c>
      <c r="BP113" s="188">
        <f t="shared" si="231"/>
        <v>0</v>
      </c>
      <c r="BQ113" s="188"/>
      <c r="BR113" s="188"/>
      <c r="BS113" s="188"/>
      <c r="BT113" s="188"/>
      <c r="BU113" s="188"/>
      <c r="BV113" s="188"/>
      <c r="BX113">
        <f t="shared" si="216"/>
        <v>-50</v>
      </c>
      <c r="CB113">
        <v>-1</v>
      </c>
      <c r="CD113">
        <v>-1</v>
      </c>
      <c r="CG113">
        <f t="shared" si="232"/>
        <v>1</v>
      </c>
      <c r="CI113">
        <f t="shared" si="218"/>
        <v>0</v>
      </c>
      <c r="CL113" s="115" t="s">
        <v>1096</v>
      </c>
      <c r="CM113">
        <v>50</v>
      </c>
      <c r="CN113" t="str">
        <f t="shared" si="233"/>
        <v>FALSE</v>
      </c>
      <c r="CO113">
        <f>ROUND(MARGIN!$J30,0)</f>
        <v>4</v>
      </c>
      <c r="CP113" t="e">
        <f>ROUND(IF(BY113=CD113,CO113*(1+#REF!),CO113*(1-#REF!)),0)</f>
        <v>#REF!</v>
      </c>
      <c r="CQ113">
        <f t="shared" si="220"/>
        <v>4</v>
      </c>
      <c r="CR113" s="137">
        <f>CQ113*10000*MARGIN!$G30/MARGIN!$D30</f>
        <v>44640.171858216971</v>
      </c>
      <c r="CS113" s="137"/>
      <c r="CT113" s="188">
        <f t="shared" si="234"/>
        <v>0</v>
      </c>
      <c r="CU113" s="188"/>
      <c r="CV113" s="188"/>
      <c r="CW113" s="188"/>
      <c r="CX113" s="188">
        <f t="shared" si="222"/>
        <v>0</v>
      </c>
      <c r="CY113" s="188">
        <f t="shared" si="235"/>
        <v>0</v>
      </c>
      <c r="CZ113" s="188"/>
      <c r="DA113" s="188"/>
      <c r="DB113" s="188"/>
      <c r="DC113" s="188"/>
      <c r="DD113" s="188"/>
      <c r="DE113" s="188"/>
    </row>
    <row r="114" spans="1:109" x14ac:dyDescent="0.25">
      <c r="A114" t="s">
        <v>1080</v>
      </c>
      <c r="B114" s="163" t="s">
        <v>17</v>
      </c>
      <c r="F114" t="e">
        <f>-#REF!+G114</f>
        <v>#REF!</v>
      </c>
      <c r="J114">
        <v>-1</v>
      </c>
      <c r="L114">
        <v>-1</v>
      </c>
      <c r="O114">
        <f t="shared" si="224"/>
        <v>1</v>
      </c>
      <c r="Q114">
        <f t="shared" si="202"/>
        <v>0</v>
      </c>
      <c r="T114" s="115" t="s">
        <v>1096</v>
      </c>
      <c r="U114">
        <v>50</v>
      </c>
      <c r="V114" t="str">
        <f t="shared" si="225"/>
        <v>FALSE</v>
      </c>
      <c r="W114">
        <f>ROUND(MARGIN!$J31,0)</f>
        <v>4</v>
      </c>
      <c r="X114" t="e">
        <f>ROUND(IF(G114=L114,W114*(1+#REF!),W114*(1-#REF!)),0)</f>
        <v>#REF!</v>
      </c>
      <c r="Y114">
        <f t="shared" si="204"/>
        <v>4</v>
      </c>
      <c r="Z114" s="137">
        <f>Y114*10000*MARGIN!$G31/MARGIN!$D31</f>
        <v>44646.840148698881</v>
      </c>
      <c r="AA114" s="137"/>
      <c r="AB114" s="188">
        <f t="shared" si="226"/>
        <v>0</v>
      </c>
      <c r="AC114" s="188"/>
      <c r="AD114" s="188"/>
      <c r="AE114" s="188"/>
      <c r="AF114" s="188">
        <f t="shared" si="206"/>
        <v>0</v>
      </c>
      <c r="AG114" s="188">
        <f t="shared" si="227"/>
        <v>0</v>
      </c>
      <c r="AH114" s="188"/>
      <c r="AI114" s="188"/>
      <c r="AJ114" s="188"/>
      <c r="AK114" s="188"/>
      <c r="AL114" s="188"/>
      <c r="AM114" s="188"/>
      <c r="AO114">
        <f t="shared" si="208"/>
        <v>-50</v>
      </c>
      <c r="AS114">
        <v>-1</v>
      </c>
      <c r="AU114">
        <v>-1</v>
      </c>
      <c r="AX114">
        <f t="shared" si="228"/>
        <v>1</v>
      </c>
      <c r="AZ114">
        <f t="shared" si="210"/>
        <v>0</v>
      </c>
      <c r="BC114" s="115" t="s">
        <v>1096</v>
      </c>
      <c r="BD114">
        <v>50</v>
      </c>
      <c r="BE114" t="str">
        <f t="shared" si="229"/>
        <v>FALSE</v>
      </c>
      <c r="BF114">
        <f>ROUND(MARGIN!$J31,0)</f>
        <v>4</v>
      </c>
      <c r="BG114" t="e">
        <f>ROUND(IF(AP114=AU114,BF114*(1+#REF!),BF114*(1-#REF!)),0)</f>
        <v>#REF!</v>
      </c>
      <c r="BH114">
        <f t="shared" si="212"/>
        <v>4</v>
      </c>
      <c r="BI114" s="137">
        <f>BH114*10000*MARGIN!$G31/MARGIN!$D31</f>
        <v>44646.840148698881</v>
      </c>
      <c r="BJ114" s="137"/>
      <c r="BK114" s="188">
        <f t="shared" si="230"/>
        <v>0</v>
      </c>
      <c r="BL114" s="188"/>
      <c r="BM114" s="188"/>
      <c r="BN114" s="188"/>
      <c r="BO114" s="188">
        <f t="shared" si="214"/>
        <v>0</v>
      </c>
      <c r="BP114" s="188">
        <f t="shared" si="231"/>
        <v>0</v>
      </c>
      <c r="BQ114" s="188"/>
      <c r="BR114" s="188"/>
      <c r="BS114" s="188"/>
      <c r="BT114" s="188"/>
      <c r="BU114" s="188"/>
      <c r="BV114" s="188"/>
      <c r="BX114">
        <f t="shared" si="216"/>
        <v>-50</v>
      </c>
      <c r="CB114">
        <v>-1</v>
      </c>
      <c r="CD114">
        <v>-1</v>
      </c>
      <c r="CG114">
        <f t="shared" si="232"/>
        <v>1</v>
      </c>
      <c r="CI114">
        <f t="shared" si="218"/>
        <v>0</v>
      </c>
      <c r="CL114" s="115" t="s">
        <v>1096</v>
      </c>
      <c r="CM114">
        <v>50</v>
      </c>
      <c r="CN114" t="str">
        <f t="shared" si="233"/>
        <v>FALSE</v>
      </c>
      <c r="CO114">
        <f>ROUND(MARGIN!$J31,0)</f>
        <v>4</v>
      </c>
      <c r="CP114" t="e">
        <f>ROUND(IF(BY114=CD114,CO114*(1+#REF!),CO114*(1-#REF!)),0)</f>
        <v>#REF!</v>
      </c>
      <c r="CQ114">
        <f t="shared" si="220"/>
        <v>4</v>
      </c>
      <c r="CR114" s="137">
        <f>CQ114*10000*MARGIN!$G31/MARGIN!$D31</f>
        <v>44646.840148698881</v>
      </c>
      <c r="CS114" s="137"/>
      <c r="CT114" s="188">
        <f t="shared" si="234"/>
        <v>0</v>
      </c>
      <c r="CU114" s="188"/>
      <c r="CV114" s="188"/>
      <c r="CW114" s="188"/>
      <c r="CX114" s="188">
        <f t="shared" si="222"/>
        <v>0</v>
      </c>
      <c r="CY114" s="188">
        <f t="shared" si="235"/>
        <v>0</v>
      </c>
      <c r="CZ114" s="188"/>
      <c r="DA114" s="188"/>
      <c r="DB114" s="188"/>
      <c r="DC114" s="188"/>
      <c r="DD114" s="188"/>
      <c r="DE114" s="188"/>
    </row>
    <row r="115" spans="1:109" x14ac:dyDescent="0.25">
      <c r="A115" t="s">
        <v>1081</v>
      </c>
      <c r="B115" s="163" t="s">
        <v>18</v>
      </c>
      <c r="F115" t="e">
        <f>-#REF!+G115</f>
        <v>#REF!</v>
      </c>
      <c r="J115">
        <v>-1</v>
      </c>
      <c r="L115">
        <v>-1</v>
      </c>
      <c r="O115">
        <f t="shared" si="224"/>
        <v>1</v>
      </c>
      <c r="Q115">
        <f t="shared" si="202"/>
        <v>0</v>
      </c>
      <c r="T115" s="115" t="s">
        <v>1096</v>
      </c>
      <c r="U115">
        <v>50</v>
      </c>
      <c r="V115" t="str">
        <f t="shared" si="225"/>
        <v>FALSE</v>
      </c>
      <c r="W115">
        <f>ROUND(MARGIN!$J32,0)</f>
        <v>4</v>
      </c>
      <c r="X115" t="e">
        <f>ROUND(IF(G115=L115,W115*(1+#REF!),W115*(1-#REF!)),0)</f>
        <v>#REF!</v>
      </c>
      <c r="Y115">
        <f t="shared" si="204"/>
        <v>4</v>
      </c>
      <c r="Z115" s="137">
        <f>Y115*10000*MARGIN!$G32/MARGIN!$D32</f>
        <v>44642.847040000008</v>
      </c>
      <c r="AA115" s="137"/>
      <c r="AB115" s="188">
        <f t="shared" si="226"/>
        <v>0</v>
      </c>
      <c r="AC115" s="188"/>
      <c r="AD115" s="188"/>
      <c r="AE115" s="188"/>
      <c r="AF115" s="188">
        <f t="shared" si="206"/>
        <v>0</v>
      </c>
      <c r="AG115" s="188">
        <f t="shared" si="227"/>
        <v>0</v>
      </c>
      <c r="AH115" s="188"/>
      <c r="AI115" s="188"/>
      <c r="AJ115" s="188"/>
      <c r="AK115" s="188"/>
      <c r="AL115" s="188"/>
      <c r="AM115" s="188"/>
      <c r="AO115">
        <f t="shared" si="208"/>
        <v>-50</v>
      </c>
      <c r="AS115">
        <v>-1</v>
      </c>
      <c r="AU115">
        <v>-1</v>
      </c>
      <c r="AX115">
        <f t="shared" si="228"/>
        <v>1</v>
      </c>
      <c r="AZ115">
        <f t="shared" si="210"/>
        <v>0</v>
      </c>
      <c r="BC115" s="115" t="s">
        <v>1096</v>
      </c>
      <c r="BD115">
        <v>50</v>
      </c>
      <c r="BE115" t="str">
        <f t="shared" si="229"/>
        <v>FALSE</v>
      </c>
      <c r="BF115">
        <f>ROUND(MARGIN!$J32,0)</f>
        <v>4</v>
      </c>
      <c r="BG115" t="e">
        <f>ROUND(IF(AP115=AU115,BF115*(1+#REF!),BF115*(1-#REF!)),0)</f>
        <v>#REF!</v>
      </c>
      <c r="BH115">
        <f t="shared" si="212"/>
        <v>4</v>
      </c>
      <c r="BI115" s="137">
        <f>BH115*10000*MARGIN!$G32/MARGIN!$D32</f>
        <v>44642.847040000008</v>
      </c>
      <c r="BJ115" s="137"/>
      <c r="BK115" s="188">
        <f t="shared" si="230"/>
        <v>0</v>
      </c>
      <c r="BL115" s="188"/>
      <c r="BM115" s="188"/>
      <c r="BN115" s="188"/>
      <c r="BO115" s="188">
        <f t="shared" si="214"/>
        <v>0</v>
      </c>
      <c r="BP115" s="188">
        <f t="shared" si="231"/>
        <v>0</v>
      </c>
      <c r="BQ115" s="188"/>
      <c r="BR115" s="188"/>
      <c r="BS115" s="188"/>
      <c r="BT115" s="188"/>
      <c r="BU115" s="188"/>
      <c r="BV115" s="188"/>
      <c r="BX115">
        <f t="shared" si="216"/>
        <v>-50</v>
      </c>
      <c r="CB115">
        <v>-1</v>
      </c>
      <c r="CD115">
        <v>-1</v>
      </c>
      <c r="CG115">
        <f t="shared" si="232"/>
        <v>1</v>
      </c>
      <c r="CI115">
        <f t="shared" si="218"/>
        <v>0</v>
      </c>
      <c r="CL115" s="115" t="s">
        <v>1096</v>
      </c>
      <c r="CM115">
        <v>50</v>
      </c>
      <c r="CN115" t="str">
        <f t="shared" si="233"/>
        <v>FALSE</v>
      </c>
      <c r="CO115">
        <f>ROUND(MARGIN!$J32,0)</f>
        <v>4</v>
      </c>
      <c r="CP115" t="e">
        <f>ROUND(IF(BY115=CD115,CO115*(1+#REF!),CO115*(1-#REF!)),0)</f>
        <v>#REF!</v>
      </c>
      <c r="CQ115">
        <f t="shared" si="220"/>
        <v>4</v>
      </c>
      <c r="CR115" s="137">
        <f>CQ115*10000*MARGIN!$G32/MARGIN!$D32</f>
        <v>44642.847040000008</v>
      </c>
      <c r="CS115" s="137"/>
      <c r="CT115" s="188">
        <f t="shared" si="234"/>
        <v>0</v>
      </c>
      <c r="CU115" s="188"/>
      <c r="CV115" s="188"/>
      <c r="CW115" s="188"/>
      <c r="CX115" s="188">
        <f t="shared" si="222"/>
        <v>0</v>
      </c>
      <c r="CY115" s="188">
        <f t="shared" si="235"/>
        <v>0</v>
      </c>
      <c r="CZ115" s="188"/>
      <c r="DA115" s="188"/>
      <c r="DB115" s="188"/>
      <c r="DC115" s="188"/>
      <c r="DD115" s="188"/>
      <c r="DE115" s="188"/>
    </row>
    <row r="116" spans="1:109" x14ac:dyDescent="0.25">
      <c r="A116" t="s">
        <v>1083</v>
      </c>
      <c r="B116" s="163" t="s">
        <v>9</v>
      </c>
      <c r="F116" t="e">
        <f>-#REF!+G116</f>
        <v>#REF!</v>
      </c>
      <c r="J116">
        <v>-1</v>
      </c>
      <c r="L116">
        <v>-1</v>
      </c>
      <c r="O116">
        <f t="shared" si="224"/>
        <v>1</v>
      </c>
      <c r="Q116">
        <f t="shared" si="202"/>
        <v>0</v>
      </c>
      <c r="T116" s="115" t="s">
        <v>1096</v>
      </c>
      <c r="U116">
        <v>50</v>
      </c>
      <c r="V116" t="str">
        <f t="shared" si="225"/>
        <v>FALSE</v>
      </c>
      <c r="W116">
        <f>ROUND(MARGIN!$J33,0)</f>
        <v>4</v>
      </c>
      <c r="X116" t="e">
        <f>ROUND(IF(G116=L116,W116*(1+#REF!),W116*(1-#REF!)),0)</f>
        <v>#REF!</v>
      </c>
      <c r="Y116">
        <f t="shared" si="204"/>
        <v>4</v>
      </c>
      <c r="Z116" s="137">
        <f>Y116*10000*MARGIN!$G33/MARGIN!$D33</f>
        <v>44635.999999999993</v>
      </c>
      <c r="AA116" s="137"/>
      <c r="AB116" s="188">
        <f t="shared" si="226"/>
        <v>0</v>
      </c>
      <c r="AC116" s="188"/>
      <c r="AD116" s="188"/>
      <c r="AE116" s="188"/>
      <c r="AF116" s="188">
        <f t="shared" si="206"/>
        <v>0</v>
      </c>
      <c r="AG116" s="188">
        <f t="shared" si="227"/>
        <v>0</v>
      </c>
      <c r="AH116" s="188"/>
      <c r="AI116" s="188"/>
      <c r="AJ116" s="188"/>
      <c r="AK116" s="188"/>
      <c r="AL116" s="188"/>
      <c r="AM116" s="188"/>
      <c r="AO116">
        <f t="shared" si="208"/>
        <v>-50</v>
      </c>
      <c r="AS116">
        <v>-1</v>
      </c>
      <c r="AU116">
        <v>-1</v>
      </c>
      <c r="AX116">
        <f t="shared" si="228"/>
        <v>1</v>
      </c>
      <c r="AZ116">
        <f t="shared" si="210"/>
        <v>0</v>
      </c>
      <c r="BC116" s="115" t="s">
        <v>1096</v>
      </c>
      <c r="BD116">
        <v>50</v>
      </c>
      <c r="BE116" t="str">
        <f t="shared" si="229"/>
        <v>FALSE</v>
      </c>
      <c r="BF116">
        <f>ROUND(MARGIN!$J33,0)</f>
        <v>4</v>
      </c>
      <c r="BG116" t="e">
        <f>ROUND(IF(AP116=AU116,BF116*(1+#REF!),BF116*(1-#REF!)),0)</f>
        <v>#REF!</v>
      </c>
      <c r="BH116">
        <f t="shared" si="212"/>
        <v>4</v>
      </c>
      <c r="BI116" s="137">
        <f>BH116*10000*MARGIN!$G33/MARGIN!$D33</f>
        <v>44635.999999999993</v>
      </c>
      <c r="BJ116" s="137"/>
      <c r="BK116" s="188">
        <f t="shared" si="230"/>
        <v>0</v>
      </c>
      <c r="BL116" s="188"/>
      <c r="BM116" s="188"/>
      <c r="BN116" s="188"/>
      <c r="BO116" s="188">
        <f t="shared" si="214"/>
        <v>0</v>
      </c>
      <c r="BP116" s="188">
        <f t="shared" si="231"/>
        <v>0</v>
      </c>
      <c r="BQ116" s="188"/>
      <c r="BR116" s="188"/>
      <c r="BS116" s="188"/>
      <c r="BT116" s="188"/>
      <c r="BU116" s="188"/>
      <c r="BV116" s="188"/>
      <c r="BX116">
        <f t="shared" si="216"/>
        <v>-50</v>
      </c>
      <c r="CB116">
        <v>-1</v>
      </c>
      <c r="CD116">
        <v>-1</v>
      </c>
      <c r="CG116">
        <f t="shared" si="232"/>
        <v>1</v>
      </c>
      <c r="CI116">
        <f t="shared" si="218"/>
        <v>0</v>
      </c>
      <c r="CL116" s="115" t="s">
        <v>1096</v>
      </c>
      <c r="CM116">
        <v>50</v>
      </c>
      <c r="CN116" t="str">
        <f t="shared" si="233"/>
        <v>FALSE</v>
      </c>
      <c r="CO116">
        <f>ROUND(MARGIN!$J33,0)</f>
        <v>4</v>
      </c>
      <c r="CP116" t="e">
        <f>ROUND(IF(BY116=CD116,CO116*(1+#REF!),CO116*(1-#REF!)),0)</f>
        <v>#REF!</v>
      </c>
      <c r="CQ116">
        <f t="shared" si="220"/>
        <v>4</v>
      </c>
      <c r="CR116" s="137">
        <f>CQ116*10000*MARGIN!$G33/MARGIN!$D33</f>
        <v>44635.999999999993</v>
      </c>
      <c r="CS116" s="137"/>
      <c r="CT116" s="188">
        <f t="shared" si="234"/>
        <v>0</v>
      </c>
      <c r="CU116" s="188"/>
      <c r="CV116" s="188"/>
      <c r="CW116" s="188"/>
      <c r="CX116" s="188">
        <f t="shared" si="222"/>
        <v>0</v>
      </c>
      <c r="CY116" s="188">
        <f t="shared" si="235"/>
        <v>0</v>
      </c>
      <c r="CZ116" s="188"/>
      <c r="DA116" s="188"/>
      <c r="DB116" s="188"/>
      <c r="DC116" s="188"/>
      <c r="DD116" s="188"/>
      <c r="DE116" s="188"/>
    </row>
    <row r="117" spans="1:109" x14ac:dyDescent="0.25">
      <c r="A117" s="178" t="s">
        <v>1109</v>
      </c>
      <c r="B117" s="163" t="s">
        <v>2</v>
      </c>
      <c r="F117" t="e">
        <f>-#REF!+G117</f>
        <v>#REF!</v>
      </c>
      <c r="J117">
        <v>1</v>
      </c>
      <c r="L117">
        <v>1</v>
      </c>
      <c r="O117">
        <f t="shared" si="224"/>
        <v>1</v>
      </c>
      <c r="Q117">
        <f t="shared" si="202"/>
        <v>0</v>
      </c>
      <c r="T117" s="115" t="s">
        <v>1096</v>
      </c>
      <c r="U117">
        <v>50</v>
      </c>
      <c r="V117" t="str">
        <f t="shared" si="225"/>
        <v>FALSE</v>
      </c>
      <c r="W117">
        <f>ROUND(MARGIN!$J34,0)</f>
        <v>7</v>
      </c>
      <c r="X117" t="e">
        <f>ROUND(IF(G117=L117,W117*(1+#REF!),W117*(1-#REF!)),0)</f>
        <v>#REF!</v>
      </c>
      <c r="Y117">
        <f t="shared" si="204"/>
        <v>7</v>
      </c>
      <c r="Z117" s="137">
        <f>Y117*10000*MARGIN!$G34/MARGIN!$D34</f>
        <v>53346.366917293242</v>
      </c>
      <c r="AA117" s="137"/>
      <c r="AB117" s="188">
        <f t="shared" si="226"/>
        <v>0</v>
      </c>
      <c r="AC117" s="188"/>
      <c r="AD117" s="188"/>
      <c r="AE117" s="188"/>
      <c r="AF117" s="188">
        <f t="shared" si="206"/>
        <v>0</v>
      </c>
      <c r="AG117" s="188">
        <f t="shared" si="227"/>
        <v>0</v>
      </c>
      <c r="AH117" s="188"/>
      <c r="AI117" s="188"/>
      <c r="AJ117" s="188"/>
      <c r="AK117" s="188"/>
      <c r="AL117" s="188"/>
      <c r="AM117" s="188"/>
      <c r="AO117">
        <f t="shared" si="208"/>
        <v>-50</v>
      </c>
      <c r="AS117">
        <v>1</v>
      </c>
      <c r="AU117">
        <v>1</v>
      </c>
      <c r="AX117">
        <f t="shared" si="228"/>
        <v>1</v>
      </c>
      <c r="AZ117">
        <f t="shared" si="210"/>
        <v>0</v>
      </c>
      <c r="BC117" s="115" t="s">
        <v>1096</v>
      </c>
      <c r="BD117">
        <v>50</v>
      </c>
      <c r="BE117" t="str">
        <f t="shared" si="229"/>
        <v>FALSE</v>
      </c>
      <c r="BF117">
        <f>ROUND(MARGIN!$J34,0)</f>
        <v>7</v>
      </c>
      <c r="BG117" t="e">
        <f>ROUND(IF(AP117=AU117,BF117*(1+#REF!),BF117*(1-#REF!)),0)</f>
        <v>#REF!</v>
      </c>
      <c r="BH117">
        <f t="shared" si="212"/>
        <v>7</v>
      </c>
      <c r="BI117" s="137">
        <f>BH117*10000*MARGIN!$G34/MARGIN!$D34</f>
        <v>53346.366917293242</v>
      </c>
      <c r="BJ117" s="137"/>
      <c r="BK117" s="188">
        <f t="shared" si="230"/>
        <v>0</v>
      </c>
      <c r="BL117" s="188"/>
      <c r="BM117" s="188"/>
      <c r="BN117" s="188"/>
      <c r="BO117" s="188">
        <f t="shared" si="214"/>
        <v>0</v>
      </c>
      <c r="BP117" s="188">
        <f t="shared" si="231"/>
        <v>0</v>
      </c>
      <c r="BQ117" s="188"/>
      <c r="BR117" s="188"/>
      <c r="BS117" s="188"/>
      <c r="BT117" s="188"/>
      <c r="BU117" s="188"/>
      <c r="BV117" s="188"/>
      <c r="BX117">
        <f t="shared" si="216"/>
        <v>-50</v>
      </c>
      <c r="CB117">
        <v>1</v>
      </c>
      <c r="CD117">
        <v>1</v>
      </c>
      <c r="CG117">
        <f t="shared" si="232"/>
        <v>1</v>
      </c>
      <c r="CI117">
        <f t="shared" si="218"/>
        <v>0</v>
      </c>
      <c r="CL117" s="115" t="s">
        <v>1096</v>
      </c>
      <c r="CM117">
        <v>50</v>
      </c>
      <c r="CN117" t="str">
        <f t="shared" si="233"/>
        <v>FALSE</v>
      </c>
      <c r="CO117">
        <f>ROUND(MARGIN!$J34,0)</f>
        <v>7</v>
      </c>
      <c r="CP117" t="e">
        <f>ROUND(IF(BY117=CD117,CO117*(1+#REF!),CO117*(1-#REF!)),0)</f>
        <v>#REF!</v>
      </c>
      <c r="CQ117">
        <f t="shared" si="220"/>
        <v>7</v>
      </c>
      <c r="CR117" s="137">
        <f>CQ117*10000*MARGIN!$G34/MARGIN!$D34</f>
        <v>53346.366917293242</v>
      </c>
      <c r="CS117" s="137"/>
      <c r="CT117" s="188">
        <f t="shared" si="234"/>
        <v>0</v>
      </c>
      <c r="CU117" s="188"/>
      <c r="CV117" s="188"/>
      <c r="CW117" s="188"/>
      <c r="CX117" s="188">
        <f t="shared" si="222"/>
        <v>0</v>
      </c>
      <c r="CY117" s="188">
        <f t="shared" si="235"/>
        <v>0</v>
      </c>
      <c r="CZ117" s="188"/>
      <c r="DA117" s="188"/>
      <c r="DB117" s="188"/>
      <c r="DC117" s="188"/>
      <c r="DD117" s="188"/>
      <c r="DE117" s="188"/>
    </row>
    <row r="118" spans="1:109" x14ac:dyDescent="0.25">
      <c r="A118" s="178" t="s">
        <v>1110</v>
      </c>
      <c r="B118" s="163" t="s">
        <v>1</v>
      </c>
      <c r="F118" t="e">
        <f>-#REF!+G118</f>
        <v>#REF!</v>
      </c>
      <c r="J118">
        <v>1</v>
      </c>
      <c r="L118">
        <v>1</v>
      </c>
      <c r="O118">
        <f t="shared" si="224"/>
        <v>1</v>
      </c>
      <c r="Q118">
        <f t="shared" si="202"/>
        <v>0</v>
      </c>
      <c r="T118" s="115" t="s">
        <v>1096</v>
      </c>
      <c r="U118">
        <v>50</v>
      </c>
      <c r="V118" t="str">
        <f t="shared" si="225"/>
        <v>FALSE</v>
      </c>
      <c r="W118">
        <f>ROUND(MARGIN!$J35,0)</f>
        <v>7</v>
      </c>
      <c r="X118" t="e">
        <f>ROUND(IF(G118=L118,W118*(1+#REF!),W118*(1-#REF!)),0)</f>
        <v>#REF!</v>
      </c>
      <c r="Y118">
        <f t="shared" si="204"/>
        <v>7</v>
      </c>
      <c r="Z118" s="137">
        <f>Y118*10000*MARGIN!$G35/MARGIN!$D35</f>
        <v>50222.409945317842</v>
      </c>
      <c r="AA118" s="137"/>
      <c r="AB118" s="188">
        <f t="shared" si="226"/>
        <v>0</v>
      </c>
      <c r="AC118" s="188"/>
      <c r="AD118" s="188"/>
      <c r="AE118" s="188"/>
      <c r="AF118" s="188">
        <f t="shared" si="206"/>
        <v>0</v>
      </c>
      <c r="AG118" s="188">
        <f t="shared" si="227"/>
        <v>0</v>
      </c>
      <c r="AH118" s="188"/>
      <c r="AI118" s="188"/>
      <c r="AJ118" s="188"/>
      <c r="AK118" s="188"/>
      <c r="AL118" s="188"/>
      <c r="AM118" s="188"/>
      <c r="AO118">
        <f t="shared" si="208"/>
        <v>-50</v>
      </c>
      <c r="AS118">
        <v>1</v>
      </c>
      <c r="AU118">
        <v>1</v>
      </c>
      <c r="AX118">
        <f t="shared" si="228"/>
        <v>1</v>
      </c>
      <c r="AZ118">
        <f t="shared" si="210"/>
        <v>0</v>
      </c>
      <c r="BC118" s="115" t="s">
        <v>1096</v>
      </c>
      <c r="BD118">
        <v>50</v>
      </c>
      <c r="BE118" t="str">
        <f t="shared" si="229"/>
        <v>FALSE</v>
      </c>
      <c r="BF118">
        <f>ROUND(MARGIN!$J35,0)</f>
        <v>7</v>
      </c>
      <c r="BG118" t="e">
        <f>ROUND(IF(AP118=AU118,BF118*(1+#REF!),BF118*(1-#REF!)),0)</f>
        <v>#REF!</v>
      </c>
      <c r="BH118">
        <f t="shared" si="212"/>
        <v>7</v>
      </c>
      <c r="BI118" s="137">
        <f>BH118*10000*MARGIN!$G35/MARGIN!$D35</f>
        <v>50222.409945317842</v>
      </c>
      <c r="BJ118" s="137"/>
      <c r="BK118" s="188">
        <f t="shared" si="230"/>
        <v>0</v>
      </c>
      <c r="BL118" s="188"/>
      <c r="BM118" s="188"/>
      <c r="BN118" s="188"/>
      <c r="BO118" s="188">
        <f t="shared" si="214"/>
        <v>0</v>
      </c>
      <c r="BP118" s="188">
        <f t="shared" si="231"/>
        <v>0</v>
      </c>
      <c r="BQ118" s="188"/>
      <c r="BR118" s="188"/>
      <c r="BS118" s="188"/>
      <c r="BT118" s="188"/>
      <c r="BU118" s="188"/>
      <c r="BV118" s="188"/>
      <c r="BX118">
        <f t="shared" si="216"/>
        <v>-50</v>
      </c>
      <c r="CB118">
        <v>1</v>
      </c>
      <c r="CD118">
        <v>1</v>
      </c>
      <c r="CG118">
        <f t="shared" si="232"/>
        <v>1</v>
      </c>
      <c r="CI118">
        <f t="shared" si="218"/>
        <v>0</v>
      </c>
      <c r="CL118" s="115" t="s">
        <v>1096</v>
      </c>
      <c r="CM118">
        <v>50</v>
      </c>
      <c r="CN118" t="str">
        <f t="shared" si="233"/>
        <v>FALSE</v>
      </c>
      <c r="CO118">
        <f>ROUND(MARGIN!$J35,0)</f>
        <v>7</v>
      </c>
      <c r="CP118" t="e">
        <f>ROUND(IF(BY118=CD118,CO118*(1+#REF!),CO118*(1-#REF!)),0)</f>
        <v>#REF!</v>
      </c>
      <c r="CQ118">
        <f t="shared" si="220"/>
        <v>7</v>
      </c>
      <c r="CR118" s="137">
        <f>CQ118*10000*MARGIN!$G35/MARGIN!$D35</f>
        <v>50222.409945317842</v>
      </c>
      <c r="CS118" s="137"/>
      <c r="CT118" s="188">
        <f t="shared" si="234"/>
        <v>0</v>
      </c>
      <c r="CU118" s="188"/>
      <c r="CV118" s="188"/>
      <c r="CW118" s="188"/>
      <c r="CX118" s="188">
        <f t="shared" si="222"/>
        <v>0</v>
      </c>
      <c r="CY118" s="188">
        <f t="shared" si="235"/>
        <v>0</v>
      </c>
      <c r="CZ118" s="188"/>
      <c r="DA118" s="188"/>
      <c r="DB118" s="188"/>
      <c r="DC118" s="188"/>
      <c r="DD118" s="188"/>
      <c r="DE118" s="188"/>
    </row>
    <row r="119" spans="1:109" x14ac:dyDescent="0.25">
      <c r="A119" s="178" t="s">
        <v>1111</v>
      </c>
      <c r="B119" s="163" t="s">
        <v>3</v>
      </c>
      <c r="F119" t="e">
        <f>-#REF!+G119</f>
        <v>#REF!</v>
      </c>
      <c r="J119">
        <v>1</v>
      </c>
      <c r="L119">
        <v>1</v>
      </c>
      <c r="O119">
        <f t="shared" si="224"/>
        <v>1</v>
      </c>
      <c r="Q119">
        <f t="shared" si="202"/>
        <v>0</v>
      </c>
      <c r="T119" s="115" t="s">
        <v>1096</v>
      </c>
      <c r="U119">
        <v>50</v>
      </c>
      <c r="V119" t="str">
        <f t="shared" si="225"/>
        <v>FALSE</v>
      </c>
      <c r="W119">
        <f>ROUND(MARGIN!$J36,0)</f>
        <v>5</v>
      </c>
      <c r="X119" t="e">
        <f>ROUND(IF(G119=L119,W119*(1+#REF!),W119*(1-#REF!)),0)</f>
        <v>#REF!</v>
      </c>
      <c r="Y119">
        <f t="shared" si="204"/>
        <v>5</v>
      </c>
      <c r="Z119" s="137">
        <f>Y119*10000*MARGIN!$G36/MARGIN!$D36</f>
        <v>51626.686153695933</v>
      </c>
      <c r="AA119" s="137"/>
      <c r="AB119" s="188">
        <f t="shared" si="226"/>
        <v>0</v>
      </c>
      <c r="AC119" s="188"/>
      <c r="AD119" s="188"/>
      <c r="AE119" s="188"/>
      <c r="AF119" s="188">
        <f t="shared" si="206"/>
        <v>0</v>
      </c>
      <c r="AG119" s="188">
        <f t="shared" si="227"/>
        <v>0</v>
      </c>
      <c r="AH119" s="188"/>
      <c r="AI119" s="188"/>
      <c r="AJ119" s="188"/>
      <c r="AK119" s="188"/>
      <c r="AL119" s="188"/>
      <c r="AM119" s="188"/>
      <c r="AO119">
        <f t="shared" si="208"/>
        <v>-50</v>
      </c>
      <c r="AS119">
        <v>1</v>
      </c>
      <c r="AU119">
        <v>1</v>
      </c>
      <c r="AX119">
        <f t="shared" si="228"/>
        <v>1</v>
      </c>
      <c r="AZ119">
        <f t="shared" si="210"/>
        <v>0</v>
      </c>
      <c r="BC119" s="115" t="s">
        <v>1096</v>
      </c>
      <c r="BD119">
        <v>50</v>
      </c>
      <c r="BE119" t="str">
        <f t="shared" si="229"/>
        <v>FALSE</v>
      </c>
      <c r="BF119">
        <f>ROUND(MARGIN!$J36,0)</f>
        <v>5</v>
      </c>
      <c r="BG119" t="e">
        <f>ROUND(IF(AP119=AU119,BF119*(1+#REF!),BF119*(1-#REF!)),0)</f>
        <v>#REF!</v>
      </c>
      <c r="BH119">
        <f t="shared" si="212"/>
        <v>5</v>
      </c>
      <c r="BI119" s="137">
        <f>BH119*10000*MARGIN!$G36/MARGIN!$D36</f>
        <v>51626.686153695933</v>
      </c>
      <c r="BJ119" s="137"/>
      <c r="BK119" s="188">
        <f t="shared" si="230"/>
        <v>0</v>
      </c>
      <c r="BL119" s="188"/>
      <c r="BM119" s="188"/>
      <c r="BN119" s="188"/>
      <c r="BO119" s="188">
        <f t="shared" si="214"/>
        <v>0</v>
      </c>
      <c r="BP119" s="188">
        <f t="shared" si="231"/>
        <v>0</v>
      </c>
      <c r="BQ119" s="188"/>
      <c r="BR119" s="188"/>
      <c r="BS119" s="188"/>
      <c r="BT119" s="188"/>
      <c r="BU119" s="188"/>
      <c r="BV119" s="188"/>
      <c r="BX119">
        <f t="shared" si="216"/>
        <v>-50</v>
      </c>
      <c r="CB119">
        <v>1</v>
      </c>
      <c r="CD119">
        <v>1</v>
      </c>
      <c r="CG119">
        <f t="shared" si="232"/>
        <v>1</v>
      </c>
      <c r="CI119">
        <f t="shared" si="218"/>
        <v>0</v>
      </c>
      <c r="CL119" s="115" t="s">
        <v>1096</v>
      </c>
      <c r="CM119">
        <v>50</v>
      </c>
      <c r="CN119" t="str">
        <f t="shared" si="233"/>
        <v>FALSE</v>
      </c>
      <c r="CO119">
        <f>ROUND(MARGIN!$J36,0)</f>
        <v>5</v>
      </c>
      <c r="CP119" t="e">
        <f>ROUND(IF(BY119=CD119,CO119*(1+#REF!),CO119*(1-#REF!)),0)</f>
        <v>#REF!</v>
      </c>
      <c r="CQ119">
        <f t="shared" si="220"/>
        <v>5</v>
      </c>
      <c r="CR119" s="137">
        <f>CQ119*10000*MARGIN!$G36/MARGIN!$D36</f>
        <v>51626.686153695933</v>
      </c>
      <c r="CS119" s="137"/>
      <c r="CT119" s="188">
        <f t="shared" si="234"/>
        <v>0</v>
      </c>
      <c r="CU119" s="188"/>
      <c r="CV119" s="188"/>
      <c r="CW119" s="188"/>
      <c r="CX119" s="188">
        <f t="shared" si="222"/>
        <v>0</v>
      </c>
      <c r="CY119" s="188">
        <f t="shared" si="235"/>
        <v>0</v>
      </c>
      <c r="CZ119" s="188"/>
      <c r="DA119" s="188"/>
      <c r="DB119" s="188"/>
      <c r="DC119" s="188"/>
      <c r="DD119" s="188"/>
      <c r="DE119" s="188"/>
    </row>
    <row r="120" spans="1:109" x14ac:dyDescent="0.25">
      <c r="A120" s="178" t="s">
        <v>1112</v>
      </c>
      <c r="B120" s="163" t="s">
        <v>16</v>
      </c>
      <c r="F120" t="e">
        <f>-#REF!+G120</f>
        <v>#REF!</v>
      </c>
      <c r="J120">
        <v>1</v>
      </c>
      <c r="L120">
        <v>1</v>
      </c>
      <c r="O120">
        <f t="shared" si="224"/>
        <v>1</v>
      </c>
      <c r="Q120">
        <f t="shared" si="202"/>
        <v>0</v>
      </c>
      <c r="T120" s="115" t="s">
        <v>1096</v>
      </c>
      <c r="U120">
        <v>50</v>
      </c>
      <c r="V120" t="str">
        <f t="shared" si="225"/>
        <v>FALSE</v>
      </c>
      <c r="W120">
        <f>ROUND(MARGIN!$J37,0)</f>
        <v>7</v>
      </c>
      <c r="X120" t="e">
        <f>ROUND(IF(G120=L120,W120*(1+#REF!),W120*(1-#REF!)),0)</f>
        <v>#REF!</v>
      </c>
      <c r="Y120">
        <f t="shared" si="204"/>
        <v>7</v>
      </c>
      <c r="Z120" s="137">
        <f>Y120*10000*MARGIN!$G37/MARGIN!$D37</f>
        <v>50197.203000000001</v>
      </c>
      <c r="AA120" s="137"/>
      <c r="AB120" s="188">
        <f t="shared" si="226"/>
        <v>0</v>
      </c>
      <c r="AC120" s="188"/>
      <c r="AD120" s="188"/>
      <c r="AE120" s="188"/>
      <c r="AF120" s="188">
        <f t="shared" si="206"/>
        <v>0</v>
      </c>
      <c r="AG120" s="188">
        <f t="shared" si="227"/>
        <v>0</v>
      </c>
      <c r="AH120" s="188"/>
      <c r="AI120" s="188"/>
      <c r="AJ120" s="188"/>
      <c r="AK120" s="188"/>
      <c r="AL120" s="188"/>
      <c r="AM120" s="188"/>
      <c r="AO120">
        <f t="shared" si="208"/>
        <v>-50</v>
      </c>
      <c r="AS120">
        <v>1</v>
      </c>
      <c r="AU120">
        <v>1</v>
      </c>
      <c r="AX120">
        <f t="shared" si="228"/>
        <v>1</v>
      </c>
      <c r="AZ120">
        <f t="shared" si="210"/>
        <v>0</v>
      </c>
      <c r="BC120" s="115" t="s">
        <v>1096</v>
      </c>
      <c r="BD120">
        <v>50</v>
      </c>
      <c r="BE120" t="str">
        <f t="shared" si="229"/>
        <v>FALSE</v>
      </c>
      <c r="BF120">
        <f>ROUND(MARGIN!$J37,0)</f>
        <v>7</v>
      </c>
      <c r="BG120" t="e">
        <f>ROUND(IF(AP120=AU120,BF120*(1+#REF!),BF120*(1-#REF!)),0)</f>
        <v>#REF!</v>
      </c>
      <c r="BH120">
        <f t="shared" si="212"/>
        <v>7</v>
      </c>
      <c r="BI120" s="137">
        <f>BH120*10000*MARGIN!$G37/MARGIN!$D37</f>
        <v>50197.203000000001</v>
      </c>
      <c r="BJ120" s="137"/>
      <c r="BK120" s="188">
        <f t="shared" si="230"/>
        <v>0</v>
      </c>
      <c r="BL120" s="188"/>
      <c r="BM120" s="188"/>
      <c r="BN120" s="188"/>
      <c r="BO120" s="188">
        <f t="shared" si="214"/>
        <v>0</v>
      </c>
      <c r="BP120" s="188">
        <f t="shared" si="231"/>
        <v>0</v>
      </c>
      <c r="BQ120" s="188"/>
      <c r="BR120" s="188"/>
      <c r="BS120" s="188"/>
      <c r="BT120" s="188"/>
      <c r="BU120" s="188"/>
      <c r="BV120" s="188"/>
      <c r="BX120">
        <f t="shared" si="216"/>
        <v>-50</v>
      </c>
      <c r="CB120">
        <v>1</v>
      </c>
      <c r="CD120">
        <v>1</v>
      </c>
      <c r="CG120">
        <f t="shared" si="232"/>
        <v>1</v>
      </c>
      <c r="CI120">
        <f t="shared" si="218"/>
        <v>0</v>
      </c>
      <c r="CL120" s="115" t="s">
        <v>1096</v>
      </c>
      <c r="CM120">
        <v>50</v>
      </c>
      <c r="CN120" t="str">
        <f t="shared" si="233"/>
        <v>FALSE</v>
      </c>
      <c r="CO120">
        <f>ROUND(MARGIN!$J37,0)</f>
        <v>7</v>
      </c>
      <c r="CP120" t="e">
        <f>ROUND(IF(BY120=CD120,CO120*(1+#REF!),CO120*(1-#REF!)),0)</f>
        <v>#REF!</v>
      </c>
      <c r="CQ120">
        <f t="shared" si="220"/>
        <v>7</v>
      </c>
      <c r="CR120" s="137">
        <f>CQ120*10000*MARGIN!$G37/MARGIN!$D37</f>
        <v>50197.203000000001</v>
      </c>
      <c r="CS120" s="137"/>
      <c r="CT120" s="188">
        <f t="shared" si="234"/>
        <v>0</v>
      </c>
      <c r="CU120" s="188"/>
      <c r="CV120" s="188"/>
      <c r="CW120" s="188"/>
      <c r="CX120" s="188">
        <f t="shared" si="222"/>
        <v>0</v>
      </c>
      <c r="CY120" s="188">
        <f t="shared" si="235"/>
        <v>0</v>
      </c>
      <c r="CZ120" s="188"/>
      <c r="DA120" s="188"/>
      <c r="DB120" s="188"/>
      <c r="DC120" s="188"/>
      <c r="DD120" s="188"/>
      <c r="DE120" s="188"/>
    </row>
    <row r="121" spans="1:109" x14ac:dyDescent="0.25">
      <c r="A121" t="s">
        <v>1094</v>
      </c>
      <c r="B121" s="163" t="s">
        <v>15</v>
      </c>
      <c r="F121" t="e">
        <f>-#REF!+G121</f>
        <v>#REF!</v>
      </c>
      <c r="J121">
        <v>-1</v>
      </c>
      <c r="L121">
        <v>-1</v>
      </c>
      <c r="O121">
        <f t="shared" si="224"/>
        <v>1</v>
      </c>
      <c r="Q121">
        <f t="shared" si="202"/>
        <v>0</v>
      </c>
      <c r="T121" s="115" t="s">
        <v>1096</v>
      </c>
      <c r="U121">
        <v>50</v>
      </c>
      <c r="V121" t="str">
        <f t="shared" si="225"/>
        <v>FALSE</v>
      </c>
      <c r="W121">
        <f>ROUND(MARGIN!$J38,0)</f>
        <v>5</v>
      </c>
      <c r="X121" t="e">
        <f>ROUND(IF(G121=L121,W121*(1+#REF!),W121*(1-#REF!)),0)</f>
        <v>#REF!</v>
      </c>
      <c r="Y121">
        <f t="shared" si="204"/>
        <v>5</v>
      </c>
      <c r="Z121" s="137">
        <f>Y121*10000*MARGIN!$G38/MARGIN!$D38</f>
        <v>50000</v>
      </c>
      <c r="AA121" s="137"/>
      <c r="AB121" s="188">
        <f t="shared" si="226"/>
        <v>0</v>
      </c>
      <c r="AC121" s="188"/>
      <c r="AD121" s="188"/>
      <c r="AE121" s="188"/>
      <c r="AF121" s="188">
        <f t="shared" si="206"/>
        <v>0</v>
      </c>
      <c r="AG121" s="188">
        <f t="shared" si="227"/>
        <v>0</v>
      </c>
      <c r="AH121" s="188"/>
      <c r="AI121" s="188"/>
      <c r="AJ121" s="188"/>
      <c r="AK121" s="188"/>
      <c r="AL121" s="188"/>
      <c r="AM121" s="188"/>
      <c r="AO121">
        <f t="shared" si="208"/>
        <v>-50</v>
      </c>
      <c r="AS121">
        <v>-1</v>
      </c>
      <c r="AU121">
        <v>-1</v>
      </c>
      <c r="AX121">
        <f t="shared" si="228"/>
        <v>1</v>
      </c>
      <c r="AZ121">
        <f t="shared" si="210"/>
        <v>0</v>
      </c>
      <c r="BC121" s="115" t="s">
        <v>1096</v>
      </c>
      <c r="BD121">
        <v>50</v>
      </c>
      <c r="BE121" t="str">
        <f t="shared" si="229"/>
        <v>FALSE</v>
      </c>
      <c r="BF121">
        <f>ROUND(MARGIN!$J38,0)</f>
        <v>5</v>
      </c>
      <c r="BG121" t="e">
        <f>ROUND(IF(AP121=AU121,BF121*(1+#REF!),BF121*(1-#REF!)),0)</f>
        <v>#REF!</v>
      </c>
      <c r="BH121">
        <f t="shared" si="212"/>
        <v>5</v>
      </c>
      <c r="BI121" s="137">
        <f>BH121*10000*MARGIN!$G38/MARGIN!$D38</f>
        <v>50000</v>
      </c>
      <c r="BJ121" s="137"/>
      <c r="BK121" s="188">
        <f t="shared" si="230"/>
        <v>0</v>
      </c>
      <c r="BL121" s="188"/>
      <c r="BM121" s="188"/>
      <c r="BN121" s="188"/>
      <c r="BO121" s="188">
        <f t="shared" si="214"/>
        <v>0</v>
      </c>
      <c r="BP121" s="188">
        <f t="shared" si="231"/>
        <v>0</v>
      </c>
      <c r="BQ121" s="188"/>
      <c r="BR121" s="188"/>
      <c r="BS121" s="188"/>
      <c r="BT121" s="188"/>
      <c r="BU121" s="188"/>
      <c r="BV121" s="188"/>
      <c r="BX121">
        <f t="shared" si="216"/>
        <v>-50</v>
      </c>
      <c r="CB121">
        <v>-1</v>
      </c>
      <c r="CD121">
        <v>-1</v>
      </c>
      <c r="CG121">
        <f t="shared" si="232"/>
        <v>1</v>
      </c>
      <c r="CI121">
        <f t="shared" si="218"/>
        <v>0</v>
      </c>
      <c r="CL121" s="115" t="s">
        <v>1096</v>
      </c>
      <c r="CM121">
        <v>50</v>
      </c>
      <c r="CN121" t="str">
        <f t="shared" si="233"/>
        <v>FALSE</v>
      </c>
      <c r="CO121">
        <f>ROUND(MARGIN!$J38,0)</f>
        <v>5</v>
      </c>
      <c r="CP121" t="e">
        <f>ROUND(IF(BY121=CD121,CO121*(1+#REF!),CO121*(1-#REF!)),0)</f>
        <v>#REF!</v>
      </c>
      <c r="CQ121">
        <f t="shared" si="220"/>
        <v>5</v>
      </c>
      <c r="CR121" s="137">
        <f>CQ121*10000*MARGIN!$G38/MARGIN!$D38</f>
        <v>50000</v>
      </c>
      <c r="CS121" s="137"/>
      <c r="CT121" s="188">
        <f t="shared" si="234"/>
        <v>0</v>
      </c>
      <c r="CU121" s="188"/>
      <c r="CV121" s="188"/>
      <c r="CW121" s="188"/>
      <c r="CX121" s="188">
        <f t="shared" si="222"/>
        <v>0</v>
      </c>
      <c r="CY121" s="188">
        <f t="shared" si="235"/>
        <v>0</v>
      </c>
      <c r="CZ121" s="188"/>
      <c r="DA121" s="188"/>
      <c r="DB121" s="188"/>
      <c r="DC121" s="188"/>
      <c r="DD121" s="188"/>
      <c r="DE121" s="188"/>
    </row>
    <row r="122" spans="1:109" x14ac:dyDescent="0.25">
      <c r="A122" t="s">
        <v>1093</v>
      </c>
      <c r="B122" s="163" t="s">
        <v>14</v>
      </c>
      <c r="F122" t="e">
        <f>-#REF!+G122</f>
        <v>#REF!</v>
      </c>
      <c r="J122">
        <v>-1</v>
      </c>
      <c r="L122">
        <v>-1</v>
      </c>
      <c r="O122">
        <f t="shared" si="224"/>
        <v>1</v>
      </c>
      <c r="Q122">
        <f t="shared" si="202"/>
        <v>0</v>
      </c>
      <c r="T122" s="116" t="s">
        <v>1096</v>
      </c>
      <c r="U122">
        <v>50</v>
      </c>
      <c r="V122" t="str">
        <f t="shared" si="225"/>
        <v>FALSE</v>
      </c>
      <c r="W122">
        <f>ROUND(MARGIN!$J39,0)</f>
        <v>5</v>
      </c>
      <c r="X122" t="e">
        <f>ROUND(IF(G122=L122,W122*(1+#REF!),W122*(1-#REF!)),0)</f>
        <v>#REF!</v>
      </c>
      <c r="Y122">
        <f t="shared" si="204"/>
        <v>5</v>
      </c>
      <c r="Z122" s="137">
        <f>Y122*10000*MARGIN!$G39/MARGIN!$D39</f>
        <v>50000</v>
      </c>
      <c r="AA122" s="137"/>
      <c r="AB122" s="188">
        <f t="shared" si="226"/>
        <v>0</v>
      </c>
      <c r="AC122" s="188"/>
      <c r="AD122" s="188"/>
      <c r="AE122" s="188"/>
      <c r="AF122" s="188">
        <f t="shared" si="206"/>
        <v>0</v>
      </c>
      <c r="AG122" s="188">
        <f t="shared" si="227"/>
        <v>0</v>
      </c>
      <c r="AH122" s="188"/>
      <c r="AI122" s="188"/>
      <c r="AJ122" s="188"/>
      <c r="AK122" s="188"/>
      <c r="AL122" s="188"/>
      <c r="AM122" s="188"/>
      <c r="AO122">
        <f t="shared" si="208"/>
        <v>-50</v>
      </c>
      <c r="AS122">
        <v>-1</v>
      </c>
      <c r="AU122">
        <v>-1</v>
      </c>
      <c r="AX122">
        <f t="shared" si="228"/>
        <v>1</v>
      </c>
      <c r="AZ122">
        <f t="shared" si="210"/>
        <v>0</v>
      </c>
      <c r="BC122" s="116" t="s">
        <v>1096</v>
      </c>
      <c r="BD122">
        <v>50</v>
      </c>
      <c r="BE122" t="str">
        <f t="shared" si="229"/>
        <v>FALSE</v>
      </c>
      <c r="BF122">
        <f>ROUND(MARGIN!$J39,0)</f>
        <v>5</v>
      </c>
      <c r="BG122" t="e">
        <f>ROUND(IF(AP122=AU122,BF122*(1+#REF!),BF122*(1-#REF!)),0)</f>
        <v>#REF!</v>
      </c>
      <c r="BH122">
        <f t="shared" si="212"/>
        <v>5</v>
      </c>
      <c r="BI122" s="137">
        <f>BH122*10000*MARGIN!$G39/MARGIN!$D39</f>
        <v>50000</v>
      </c>
      <c r="BJ122" s="137"/>
      <c r="BK122" s="188">
        <f t="shared" si="230"/>
        <v>0</v>
      </c>
      <c r="BL122" s="188"/>
      <c r="BM122" s="188"/>
      <c r="BN122" s="188"/>
      <c r="BO122" s="188">
        <f t="shared" si="214"/>
        <v>0</v>
      </c>
      <c r="BP122" s="188">
        <f t="shared" si="231"/>
        <v>0</v>
      </c>
      <c r="BQ122" s="188"/>
      <c r="BR122" s="188"/>
      <c r="BS122" s="188"/>
      <c r="BT122" s="188"/>
      <c r="BU122" s="188"/>
      <c r="BV122" s="188"/>
      <c r="BX122">
        <f t="shared" si="216"/>
        <v>-50</v>
      </c>
      <c r="CB122">
        <v>-1</v>
      </c>
      <c r="CD122">
        <v>-1</v>
      </c>
      <c r="CG122">
        <f t="shared" si="232"/>
        <v>1</v>
      </c>
      <c r="CI122">
        <f t="shared" si="218"/>
        <v>0</v>
      </c>
      <c r="CL122" s="116" t="s">
        <v>1096</v>
      </c>
      <c r="CM122">
        <v>50</v>
      </c>
      <c r="CN122" t="str">
        <f t="shared" si="233"/>
        <v>FALSE</v>
      </c>
      <c r="CO122">
        <f>ROUND(MARGIN!$J39,0)</f>
        <v>5</v>
      </c>
      <c r="CP122" t="e">
        <f>ROUND(IF(BY122=CD122,CO122*(1+#REF!),CO122*(1-#REF!)),0)</f>
        <v>#REF!</v>
      </c>
      <c r="CQ122">
        <f t="shared" si="220"/>
        <v>5</v>
      </c>
      <c r="CR122" s="137">
        <f>CQ122*10000*MARGIN!$G39/MARGIN!$D39</f>
        <v>50000</v>
      </c>
      <c r="CS122" s="137"/>
      <c r="CT122" s="188">
        <f t="shared" si="234"/>
        <v>0</v>
      </c>
      <c r="CU122" s="188"/>
      <c r="CV122" s="188"/>
      <c r="CW122" s="188"/>
      <c r="CX122" s="188">
        <f t="shared" si="222"/>
        <v>0</v>
      </c>
      <c r="CY122" s="188">
        <f t="shared" si="235"/>
        <v>0</v>
      </c>
      <c r="CZ122" s="188"/>
      <c r="DA122" s="188"/>
      <c r="DB122" s="188"/>
      <c r="DC122" s="188"/>
      <c r="DD122" s="188"/>
      <c r="DE122" s="188"/>
    </row>
    <row r="123" spans="1:109" x14ac:dyDescent="0.25">
      <c r="A123" t="s">
        <v>1095</v>
      </c>
      <c r="B123" s="163" t="s">
        <v>7</v>
      </c>
      <c r="F123" t="e">
        <f>-#REF!+G123</f>
        <v>#REF!</v>
      </c>
      <c r="J123">
        <v>-1</v>
      </c>
      <c r="L123">
        <v>-1</v>
      </c>
      <c r="O123">
        <f t="shared" si="224"/>
        <v>1</v>
      </c>
      <c r="Q123">
        <f t="shared" si="202"/>
        <v>0</v>
      </c>
      <c r="T123" s="115" t="s">
        <v>1096</v>
      </c>
      <c r="U123">
        <v>50</v>
      </c>
      <c r="V123" t="str">
        <f t="shared" si="225"/>
        <v>FALSE</v>
      </c>
      <c r="W123">
        <f>ROUND(MARGIN!$J40,0)</f>
        <v>5</v>
      </c>
      <c r="X123" t="e">
        <f>ROUND(IF(G123=L123,W123*(1+#REF!),W123*(1-#REF!)),0)</f>
        <v>#REF!</v>
      </c>
      <c r="Y123">
        <f t="shared" si="204"/>
        <v>5</v>
      </c>
      <c r="Z123" s="137">
        <f>Y123*10000*MARGIN!$G40/MARGIN!$D40</f>
        <v>50000</v>
      </c>
      <c r="AA123" s="137"/>
      <c r="AB123" s="188">
        <f t="shared" si="226"/>
        <v>0</v>
      </c>
      <c r="AC123" s="188"/>
      <c r="AD123" s="188"/>
      <c r="AE123" s="188"/>
      <c r="AF123" s="188">
        <f t="shared" si="206"/>
        <v>0</v>
      </c>
      <c r="AG123" s="188">
        <f t="shared" si="227"/>
        <v>0</v>
      </c>
      <c r="AH123" s="188"/>
      <c r="AI123" s="188"/>
      <c r="AJ123" s="188"/>
      <c r="AK123" s="188"/>
      <c r="AL123" s="188"/>
      <c r="AM123" s="188"/>
      <c r="AO123">
        <f t="shared" si="208"/>
        <v>-50</v>
      </c>
      <c r="AS123">
        <v>-1</v>
      </c>
      <c r="AU123">
        <v>-1</v>
      </c>
      <c r="AX123">
        <f t="shared" si="228"/>
        <v>1</v>
      </c>
      <c r="AZ123">
        <f t="shared" si="210"/>
        <v>0</v>
      </c>
      <c r="BC123" s="115" t="s">
        <v>1096</v>
      </c>
      <c r="BD123">
        <v>50</v>
      </c>
      <c r="BE123" t="str">
        <f t="shared" si="229"/>
        <v>FALSE</v>
      </c>
      <c r="BF123">
        <f>ROUND(MARGIN!$J40,0)</f>
        <v>5</v>
      </c>
      <c r="BG123" t="e">
        <f>ROUND(IF(AP123=AU123,BF123*(1+#REF!),BF123*(1-#REF!)),0)</f>
        <v>#REF!</v>
      </c>
      <c r="BH123">
        <f t="shared" si="212"/>
        <v>5</v>
      </c>
      <c r="BI123" s="137">
        <f>BH123*10000*MARGIN!$G40/MARGIN!$D40</f>
        <v>50000</v>
      </c>
      <c r="BJ123" s="137"/>
      <c r="BK123" s="188">
        <f t="shared" si="230"/>
        <v>0</v>
      </c>
      <c r="BL123" s="188"/>
      <c r="BM123" s="188"/>
      <c r="BN123" s="188"/>
      <c r="BO123" s="188">
        <f t="shared" si="214"/>
        <v>0</v>
      </c>
      <c r="BP123" s="188">
        <f t="shared" si="231"/>
        <v>0</v>
      </c>
      <c r="BQ123" s="188"/>
      <c r="BR123" s="188"/>
      <c r="BS123" s="188"/>
      <c r="BT123" s="188"/>
      <c r="BU123" s="188"/>
      <c r="BV123" s="188"/>
      <c r="BX123">
        <f t="shared" si="216"/>
        <v>-50</v>
      </c>
      <c r="CB123">
        <v>-1</v>
      </c>
      <c r="CD123">
        <v>-1</v>
      </c>
      <c r="CG123">
        <f t="shared" si="232"/>
        <v>1</v>
      </c>
      <c r="CI123">
        <f t="shared" si="218"/>
        <v>0</v>
      </c>
      <c r="CL123" s="115" t="s">
        <v>1096</v>
      </c>
      <c r="CM123">
        <v>50</v>
      </c>
      <c r="CN123" t="str">
        <f t="shared" si="233"/>
        <v>FALSE</v>
      </c>
      <c r="CO123">
        <f>ROUND(MARGIN!$J40,0)</f>
        <v>5</v>
      </c>
      <c r="CP123" t="e">
        <f>ROUND(IF(BY123=CD123,CO123*(1+#REF!),CO123*(1-#REF!)),0)</f>
        <v>#REF!</v>
      </c>
      <c r="CQ123">
        <f t="shared" si="220"/>
        <v>5</v>
      </c>
      <c r="CR123" s="137">
        <f>CQ123*10000*MARGIN!$G40/MARGIN!$D40</f>
        <v>50000</v>
      </c>
      <c r="CS123" s="137"/>
      <c r="CT123" s="188">
        <f t="shared" si="234"/>
        <v>0</v>
      </c>
      <c r="CU123" s="188"/>
      <c r="CV123" s="188"/>
      <c r="CW123" s="188"/>
      <c r="CX123" s="188">
        <f t="shared" si="222"/>
        <v>0</v>
      </c>
      <c r="CY123" s="188">
        <f t="shared" si="235"/>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S12" sqref="S12"/>
    </sheetView>
  </sheetViews>
  <sheetFormatPr defaultRowHeight="15" outlineLevelRow="1" x14ac:dyDescent="0.25"/>
  <cols>
    <col min="1" max="1" width="8.5703125" bestFit="1" customWidth="1"/>
    <col min="2" max="2" width="8.5703125" style="163" bestFit="1" customWidth="1"/>
    <col min="3" max="3" width="8.42578125" style="163" customWidth="1"/>
    <col min="4" max="5" width="2.7109375" customWidth="1"/>
    <col min="6" max="6" width="8.5703125" bestFit="1" customWidth="1"/>
    <col min="7" max="7" width="10" bestFit="1" customWidth="1"/>
    <col min="8" max="9" width="10" customWidth="1"/>
    <col min="10" max="10" width="5.28515625" bestFit="1" customWidth="1"/>
    <col min="11" max="11" width="5.28515625" customWidth="1"/>
    <col min="12" max="12" width="9.28515625" bestFit="1" customWidth="1"/>
    <col min="13" max="13" width="6.140625" customWidth="1"/>
    <col min="14" max="14" width="9" bestFit="1" customWidth="1"/>
    <col min="15" max="16" width="12.85546875" customWidth="1"/>
    <col min="17" max="17" width="5.5703125" bestFit="1" customWidth="1"/>
    <col min="18" max="18" width="5.5703125" customWidth="1"/>
    <col min="19" max="19" width="13.7109375" customWidth="1"/>
    <col min="20" max="20" width="13.28515625" customWidth="1"/>
    <col min="21" max="22" width="7.28515625" bestFit="1" customWidth="1"/>
    <col min="23" max="23" width="5.7109375" bestFit="1" customWidth="1"/>
    <col min="24" max="24" width="5.7109375" customWidth="1"/>
    <col min="25" max="25" width="6.140625" bestFit="1" customWidth="1"/>
    <col min="26" max="26" width="14.28515625" bestFit="1" customWidth="1"/>
    <col min="27" max="27" width="14.28515625" customWidth="1"/>
    <col min="28" max="28" width="14.42578125" style="186" bestFit="1" customWidth="1"/>
    <col min="29" max="29" width="10.7109375" style="186" customWidth="1"/>
    <col min="30" max="30" width="11.85546875" style="186" bestFit="1"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1190</v>
      </c>
      <c r="Q1" s="247" t="str">
        <f>J12</f>
        <v>SEA1</v>
      </c>
      <c r="R1" t="s">
        <v>1065</v>
      </c>
      <c r="S1" s="197" t="s">
        <v>1123</v>
      </c>
      <c r="T1" s="197" t="s">
        <v>1131</v>
      </c>
      <c r="V1" s="6"/>
      <c r="W1" s="6"/>
      <c r="X1" s="6"/>
      <c r="Y1" s="6"/>
      <c r="Z1" s="335"/>
      <c r="AB1" s="331" t="s">
        <v>1245</v>
      </c>
      <c r="AC1" s="331" t="s">
        <v>1223</v>
      </c>
      <c r="AD1" s="331" t="s">
        <v>1201</v>
      </c>
      <c r="AE1" s="331" t="s">
        <v>1185</v>
      </c>
      <c r="AF1" s="253" t="s">
        <v>1224</v>
      </c>
      <c r="AG1" s="186" t="s">
        <v>1187</v>
      </c>
      <c r="AH1" s="186" t="s">
        <v>1242</v>
      </c>
      <c r="AI1" s="186" t="s">
        <v>1243</v>
      </c>
      <c r="AJ1" s="186" t="s">
        <v>1246</v>
      </c>
      <c r="AK1" s="186" t="s">
        <v>1164</v>
      </c>
      <c r="AL1" s="186" t="s">
        <v>1227</v>
      </c>
      <c r="AM1" t="s">
        <v>1166</v>
      </c>
      <c r="AO1" s="198" t="s">
        <v>1129</v>
      </c>
      <c r="AP1" s="198" t="s">
        <v>1130</v>
      </c>
      <c r="AQ1" s="198"/>
      <c r="AR1" s="198"/>
      <c r="AS1" s="198"/>
      <c r="AT1" s="198"/>
      <c r="AU1" s="197" t="str">
        <f>AX12</f>
        <v>&gt;equity</v>
      </c>
      <c r="AV1" s="197" t="s">
        <v>1065</v>
      </c>
      <c r="AW1" s="197" t="s">
        <v>1123</v>
      </c>
      <c r="AX1" t="s">
        <v>1060</v>
      </c>
      <c r="AY1" s="197" t="s">
        <v>1190</v>
      </c>
      <c r="AZ1" s="247" t="str">
        <f>AS12</f>
        <v>SEA1</v>
      </c>
      <c r="BA1" t="s">
        <v>1065</v>
      </c>
      <c r="BB1" s="197" t="s">
        <v>1123</v>
      </c>
      <c r="BC1" s="197" t="s">
        <v>1131</v>
      </c>
      <c r="BE1" s="6"/>
      <c r="BF1" s="6"/>
      <c r="BG1" s="6"/>
      <c r="BH1" s="6"/>
      <c r="BI1" s="335"/>
      <c r="BK1" s="331" t="s">
        <v>1245</v>
      </c>
      <c r="BL1" s="331" t="s">
        <v>1223</v>
      </c>
      <c r="BM1" s="331" t="s">
        <v>1201</v>
      </c>
      <c r="BN1" s="331" t="s">
        <v>1185</v>
      </c>
      <c r="BO1" s="253" t="s">
        <v>1224</v>
      </c>
      <c r="BP1" s="186" t="s">
        <v>1187</v>
      </c>
      <c r="BQ1" s="186" t="s">
        <v>1242</v>
      </c>
      <c r="BR1" s="186" t="s">
        <v>1243</v>
      </c>
      <c r="BS1" s="186" t="s">
        <v>1246</v>
      </c>
      <c r="BT1" s="186" t="s">
        <v>1164</v>
      </c>
      <c r="BU1" s="186" t="s">
        <v>1227</v>
      </c>
      <c r="BV1" t="s">
        <v>1166</v>
      </c>
      <c r="BX1" s="198" t="s">
        <v>1129</v>
      </c>
      <c r="BY1" s="198" t="s">
        <v>1130</v>
      </c>
      <c r="BZ1" s="198"/>
      <c r="CA1" s="198"/>
      <c r="CB1" s="198"/>
      <c r="CC1" s="198"/>
      <c r="CD1" s="197" t="str">
        <f>CG12</f>
        <v>&gt;equity</v>
      </c>
      <c r="CE1" s="197" t="s">
        <v>1065</v>
      </c>
      <c r="CF1" s="197" t="s">
        <v>1123</v>
      </c>
      <c r="CG1" t="s">
        <v>1060</v>
      </c>
      <c r="CH1" s="197" t="s">
        <v>1190</v>
      </c>
      <c r="CI1" s="247" t="str">
        <f>CB12</f>
        <v>SEA1</v>
      </c>
      <c r="CJ1" t="s">
        <v>1065</v>
      </c>
      <c r="CK1" s="197" t="s">
        <v>1123</v>
      </c>
      <c r="CL1" s="197" t="s">
        <v>1131</v>
      </c>
      <c r="CN1" s="6"/>
      <c r="CO1" s="6"/>
      <c r="CP1" s="6"/>
      <c r="CQ1" s="6"/>
      <c r="CR1" s="335"/>
      <c r="CT1" s="331" t="s">
        <v>1245</v>
      </c>
      <c r="CU1" s="331" t="s">
        <v>1223</v>
      </c>
      <c r="CV1" s="331" t="s">
        <v>1201</v>
      </c>
      <c r="CW1" s="331" t="s">
        <v>1185</v>
      </c>
      <c r="CX1" s="253" t="s">
        <v>1224</v>
      </c>
      <c r="CY1" s="186" t="s">
        <v>1187</v>
      </c>
      <c r="CZ1" s="186" t="s">
        <v>1242</v>
      </c>
      <c r="DA1" s="186" t="s">
        <v>1243</v>
      </c>
      <c r="DB1" s="186" t="s">
        <v>1246</v>
      </c>
      <c r="DC1" s="186" t="s">
        <v>1164</v>
      </c>
      <c r="DD1" s="186" t="s">
        <v>1227</v>
      </c>
      <c r="DE1" t="s">
        <v>1166</v>
      </c>
    </row>
    <row r="2" spans="1:109" outlineLevel="1" x14ac:dyDescent="0.25">
      <c r="A2" t="s">
        <v>1121</v>
      </c>
      <c r="C2">
        <v>9</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10" si="2">Q2/$C2</f>
        <v>0.77777777777777779</v>
      </c>
      <c r="S2" s="137">
        <f t="shared" ref="S2:S9" si="3">SUMIF($C$14:$C$92,F2,AE$14:AE$92)</f>
        <v>4450.6166783696935</v>
      </c>
      <c r="T2" t="str">
        <f>IF(AND(R2&lt;0.5,S2&lt;0),"inverted","normal")</f>
        <v>normal</v>
      </c>
      <c r="V2" s="6"/>
      <c r="W2" s="336"/>
      <c r="X2" s="6"/>
      <c r="Y2" s="336"/>
      <c r="Z2" s="6"/>
      <c r="AA2" t="s">
        <v>1121</v>
      </c>
      <c r="AB2" s="332">
        <f>SUMIF($C$14:$C$92,$AA2,AB$14:AB$92)</f>
        <v>-4298.3125135986529</v>
      </c>
      <c r="AC2" s="332">
        <f t="shared" ref="AC2:AM2" si="4">SUMIF($C$14:$C$92,$AA2,AC$14:AC$92)</f>
        <v>5237.3784959835384</v>
      </c>
      <c r="AD2" s="332">
        <f t="shared" si="4"/>
        <v>-6255.9054627891965</v>
      </c>
      <c r="AE2" s="332">
        <f t="shared" si="4"/>
        <v>4450.6166783696935</v>
      </c>
      <c r="AF2" s="332">
        <f t="shared" si="4"/>
        <v>3181.3920154507614</v>
      </c>
      <c r="AG2" s="332">
        <f t="shared" si="4"/>
        <v>-1101.702633666991</v>
      </c>
      <c r="AH2" s="332">
        <f t="shared" si="4"/>
        <v>-1972.8108136714457</v>
      </c>
      <c r="AI2" s="332">
        <f t="shared" si="4"/>
        <v>-1310.5948383025402</v>
      </c>
      <c r="AJ2" s="332">
        <f t="shared" si="4"/>
        <v>4973.8993000370601</v>
      </c>
      <c r="AK2" s="332">
        <f t="shared" si="4"/>
        <v>-4561.7917095451312</v>
      </c>
      <c r="AL2" s="332">
        <f t="shared" si="4"/>
        <v>4973.8993000370601</v>
      </c>
      <c r="AM2" s="332">
        <f t="shared" si="4"/>
        <v>6931.4922492276037</v>
      </c>
      <c r="AO2" t="s">
        <v>1121</v>
      </c>
      <c r="AP2" s="244" t="str">
        <f>T2</f>
        <v>normal</v>
      </c>
      <c r="AQ2" s="244"/>
      <c r="AR2" s="244"/>
      <c r="AU2" s="137">
        <f>SUMIF($C$14:$C$92,AO2,AX$14:AX$92)</f>
        <v>0</v>
      </c>
      <c r="AV2" s="193">
        <f>AU2/$C2</f>
        <v>0</v>
      </c>
      <c r="AW2" s="137">
        <f>SUMIF($C$14:$C$92,AO2,BQ$14:BQ$92)</f>
        <v>0</v>
      </c>
      <c r="AX2" s="137">
        <f t="shared" ref="AX2:AX9" si="5">SUMIF($C$14:$C$92,AO2,BV$14:BV$92)</f>
        <v>0</v>
      </c>
      <c r="AY2" s="143">
        <f>AX2/$C2</f>
        <v>0</v>
      </c>
      <c r="AZ2" s="137">
        <f t="shared" ref="AZ2:AZ9" si="6">SUMIF($C$14:$C$92,AO2,AY$14:AY$92)</f>
        <v>0</v>
      </c>
      <c r="BA2" s="193">
        <f t="shared" ref="BA2:BA10" si="7">AZ2/$C2</f>
        <v>0</v>
      </c>
      <c r="BB2" s="137">
        <f t="shared" ref="BB2:BB9" si="8">SUMIF($C$14:$C$92,AO2,BN$14:BN$92)</f>
        <v>0</v>
      </c>
      <c r="BC2" t="str">
        <f>IF(AND(BA2&lt;0.5,BB2&lt;0),"inverted","normal")</f>
        <v>normal</v>
      </c>
      <c r="BE2" s="6"/>
      <c r="BF2" s="336"/>
      <c r="BG2" s="6"/>
      <c r="BH2" s="336"/>
      <c r="BI2" s="6"/>
      <c r="BJ2" t="s">
        <v>1121</v>
      </c>
      <c r="BK2" s="332">
        <f>SUMIF($C$14:$C$92,$AA2,BK$14:BK$92)</f>
        <v>0</v>
      </c>
      <c r="BL2" s="332">
        <f t="shared" ref="BL2:BV2" si="9">SUMIF($C$14:$C$92,$AA2,BL$14:BL$92)</f>
        <v>0</v>
      </c>
      <c r="BM2" s="332">
        <f t="shared" si="9"/>
        <v>0</v>
      </c>
      <c r="BN2" s="332">
        <f t="shared" si="9"/>
        <v>0</v>
      </c>
      <c r="BO2" s="332">
        <f t="shared" si="9"/>
        <v>0</v>
      </c>
      <c r="BP2" s="332">
        <f t="shared" si="9"/>
        <v>0</v>
      </c>
      <c r="BQ2" s="332">
        <f t="shared" si="9"/>
        <v>0</v>
      </c>
      <c r="BR2" s="332">
        <f t="shared" si="9"/>
        <v>0</v>
      </c>
      <c r="BS2" s="332">
        <f t="shared" si="9"/>
        <v>0</v>
      </c>
      <c r="BT2" s="332">
        <f t="shared" si="9"/>
        <v>0</v>
      </c>
      <c r="BU2" s="332">
        <f t="shared" si="9"/>
        <v>0</v>
      </c>
      <c r="BV2" s="332">
        <f t="shared" si="9"/>
        <v>0</v>
      </c>
      <c r="BX2" t="s">
        <v>1121</v>
      </c>
      <c r="BY2" s="244" t="str">
        <f>BC2</f>
        <v>normal</v>
      </c>
      <c r="BZ2" s="244"/>
      <c r="CA2" s="244"/>
      <c r="CD2" s="137">
        <f>SUMIF($C$14:$C$92,BX2,CG$14:CG$92)</f>
        <v>9</v>
      </c>
      <c r="CE2" s="193">
        <f>CD2/$C2</f>
        <v>1</v>
      </c>
      <c r="CF2" s="137">
        <f>SUMIF($C$14:$C$92,BX2,CZ$14:CZ$92)</f>
        <v>0</v>
      </c>
      <c r="CG2" s="137">
        <f t="shared" ref="CG2:CG9" si="10">SUMIF($C$14:$C$92,BX2,DE$14:DE$92)</f>
        <v>0</v>
      </c>
      <c r="CH2" s="143">
        <f>CG2/$C2</f>
        <v>0</v>
      </c>
      <c r="CI2" s="137">
        <f t="shared" ref="CI2:CI9" si="11">SUMIF($C$14:$C$92,BX2,CH$14:CH$92)</f>
        <v>9</v>
      </c>
      <c r="CJ2" s="193">
        <f t="shared" ref="CJ2:CJ10" si="12">CI2/$C2</f>
        <v>1</v>
      </c>
      <c r="CK2" s="137">
        <f t="shared" ref="CK2:CK9" si="13">SUMIF($C$14:$C$92,BX2,CW$14:CW$92)</f>
        <v>0</v>
      </c>
      <c r="CL2" t="str">
        <f>IF(AND(CJ2&lt;0.5,CK2&lt;0),"inverted","normal")</f>
        <v>normal</v>
      </c>
      <c r="CN2" s="6"/>
      <c r="CO2" s="336"/>
      <c r="CP2" s="6"/>
      <c r="CQ2" s="336"/>
      <c r="CR2" s="6"/>
      <c r="CS2" t="s">
        <v>1121</v>
      </c>
      <c r="CT2" s="332">
        <f>SUMIF($C$14:$C$92,$AA2,CT$14:CT$92)</f>
        <v>0</v>
      </c>
      <c r="CU2" s="332">
        <f t="shared" ref="CU2:DE2" si="14">SUMIF($C$14:$C$92,$AA2,CU$14:CU$92)</f>
        <v>0</v>
      </c>
      <c r="CV2" s="332">
        <f t="shared" si="14"/>
        <v>0</v>
      </c>
      <c r="CW2" s="332">
        <f t="shared" si="14"/>
        <v>0</v>
      </c>
      <c r="CX2" s="332">
        <f t="shared" si="14"/>
        <v>0</v>
      </c>
      <c r="CY2" s="332">
        <f t="shared" si="14"/>
        <v>0</v>
      </c>
      <c r="CZ2" s="332">
        <f t="shared" si="14"/>
        <v>0</v>
      </c>
      <c r="DA2" s="332">
        <f t="shared" si="14"/>
        <v>0</v>
      </c>
      <c r="DB2" s="332">
        <f t="shared" si="14"/>
        <v>0</v>
      </c>
      <c r="DC2" s="332">
        <f t="shared" si="14"/>
        <v>0</v>
      </c>
      <c r="DD2" s="332">
        <f t="shared" si="14"/>
        <v>0</v>
      </c>
      <c r="DE2" s="332">
        <f t="shared" si="14"/>
        <v>0</v>
      </c>
    </row>
    <row r="3" spans="1:109" outlineLevel="1" x14ac:dyDescent="0.25">
      <c r="A3" s="1" t="s">
        <v>288</v>
      </c>
      <c r="C3">
        <v>7</v>
      </c>
      <c r="F3" s="1" t="s">
        <v>288</v>
      </c>
      <c r="G3" s="244" t="e">
        <f>#REF!</f>
        <v>#REF!</v>
      </c>
      <c r="H3" s="244"/>
      <c r="I3" s="244"/>
      <c r="L3" s="137">
        <f>SUMIF($C$14:$C$92,F3,O$14:O$92)</f>
        <v>2</v>
      </c>
      <c r="M3" s="193">
        <f t="shared" ref="M3:M10" si="15">L3/$C3</f>
        <v>0.2857142857142857</v>
      </c>
      <c r="N3" s="137">
        <f>SUMIF($C$14:$C$92,F3,AH$14:AH$92)</f>
        <v>-7997.525346477657</v>
      </c>
      <c r="O3" s="137">
        <f t="shared" si="0"/>
        <v>16552.100072736099</v>
      </c>
      <c r="P3" s="143">
        <f t="shared" ref="P3:P10" si="16">O3/$C3</f>
        <v>2364.5857246765854</v>
      </c>
      <c r="Q3" s="137">
        <f t="shared" si="1"/>
        <v>5</v>
      </c>
      <c r="R3" s="193">
        <f t="shared" si="2"/>
        <v>0.7142857142857143</v>
      </c>
      <c r="S3" s="137">
        <f t="shared" si="3"/>
        <v>3421.5545291177577</v>
      </c>
      <c r="T3" t="str">
        <f>IF(AND(R3&lt;0.5,S3&lt;0),"inverted","normal")</f>
        <v>normal</v>
      </c>
      <c r="V3" s="6"/>
      <c r="W3" s="336"/>
      <c r="X3" s="6"/>
      <c r="Y3" s="336"/>
      <c r="Z3" s="6"/>
      <c r="AA3" s="1" t="s">
        <v>288</v>
      </c>
      <c r="AB3" s="332">
        <f t="shared" ref="AB3:AM9" si="17">SUMIF($C$14:$C$92,$AA3,AB$14:AB$92)</f>
        <v>7859.4938390366797</v>
      </c>
      <c r="AC3" s="332">
        <f t="shared" si="17"/>
        <v>11438.249840787459</v>
      </c>
      <c r="AD3" s="332">
        <f t="shared" si="17"/>
        <v>-11438.249840787459</v>
      </c>
      <c r="AE3" s="332">
        <f t="shared" si="17"/>
        <v>3421.5545291177577</v>
      </c>
      <c r="AF3" s="332">
        <f t="shared" si="17"/>
        <v>-2648.43851677983</v>
      </c>
      <c r="AG3" s="332">
        <f t="shared" si="17"/>
        <v>-157.20147263302306</v>
      </c>
      <c r="AH3" s="332">
        <f t="shared" si="17"/>
        <v>-7997.525346477657</v>
      </c>
      <c r="AI3" s="332">
        <f t="shared" si="17"/>
        <v>7859.4938390366797</v>
      </c>
      <c r="AJ3" s="332">
        <f t="shared" si="17"/>
        <v>3421.5545291177577</v>
      </c>
      <c r="AK3" s="332">
        <f t="shared" si="17"/>
        <v>-16552.100072736099</v>
      </c>
      <c r="AL3" s="332">
        <f t="shared" si="17"/>
        <v>3421.5545291177577</v>
      </c>
      <c r="AM3" s="332">
        <f t="shared" si="17"/>
        <v>16552.100072736099</v>
      </c>
      <c r="AO3" s="1" t="s">
        <v>288</v>
      </c>
      <c r="AP3" s="244" t="str">
        <f t="shared" ref="AP3:AP9" si="18">T3</f>
        <v>normal</v>
      </c>
      <c r="AQ3" s="244"/>
      <c r="AR3" s="244"/>
      <c r="AU3" s="137">
        <f>SUMIF($C$14:$C$92,AO3,AX$14:AX$92)</f>
        <v>0</v>
      </c>
      <c r="AV3" s="193">
        <f t="shared" ref="AV3:AV10" si="19">AU3/$C3</f>
        <v>0</v>
      </c>
      <c r="AW3" s="137">
        <f>SUMIF($C$14:$C$92,AO3,BQ$14:BQ$92)</f>
        <v>0</v>
      </c>
      <c r="AX3" s="137">
        <f t="shared" si="5"/>
        <v>0</v>
      </c>
      <c r="AY3" s="143">
        <f t="shared" ref="AY3:AY10" si="20">AX3/$C3</f>
        <v>0</v>
      </c>
      <c r="AZ3" s="137">
        <f t="shared" si="6"/>
        <v>0</v>
      </c>
      <c r="BA3" s="193">
        <f t="shared" si="7"/>
        <v>0</v>
      </c>
      <c r="BB3" s="137">
        <f t="shared" si="8"/>
        <v>0</v>
      </c>
      <c r="BC3" t="str">
        <f>IF(AND(BA3&lt;0.5,BB3&lt;0),"inverted","normal")</f>
        <v>normal</v>
      </c>
      <c r="BE3" s="6"/>
      <c r="BF3" s="336"/>
      <c r="BG3" s="6"/>
      <c r="BH3" s="336"/>
      <c r="BI3" s="6"/>
      <c r="BJ3" s="1" t="s">
        <v>288</v>
      </c>
      <c r="BK3" s="332">
        <f t="shared" ref="BK3:BV9" si="21">SUMIF($C$14:$C$92,$AA3,BK$14:BK$92)</f>
        <v>0</v>
      </c>
      <c r="BL3" s="332">
        <f t="shared" si="21"/>
        <v>0</v>
      </c>
      <c r="BM3" s="332">
        <f t="shared" si="21"/>
        <v>0</v>
      </c>
      <c r="BN3" s="332">
        <f t="shared" si="21"/>
        <v>0</v>
      </c>
      <c r="BO3" s="332">
        <f t="shared" si="21"/>
        <v>0</v>
      </c>
      <c r="BP3" s="332">
        <f t="shared" si="21"/>
        <v>0</v>
      </c>
      <c r="BQ3" s="332">
        <f t="shared" si="21"/>
        <v>0</v>
      </c>
      <c r="BR3" s="332">
        <f t="shared" si="21"/>
        <v>0</v>
      </c>
      <c r="BS3" s="332">
        <f t="shared" si="21"/>
        <v>0</v>
      </c>
      <c r="BT3" s="332">
        <f t="shared" si="21"/>
        <v>0</v>
      </c>
      <c r="BU3" s="332">
        <f t="shared" si="21"/>
        <v>0</v>
      </c>
      <c r="BV3" s="332">
        <f t="shared" si="21"/>
        <v>0</v>
      </c>
      <c r="BX3" s="1" t="s">
        <v>288</v>
      </c>
      <c r="BY3" s="244" t="str">
        <f t="shared" ref="BY3:BY9" si="22">BC3</f>
        <v>normal</v>
      </c>
      <c r="BZ3" s="244"/>
      <c r="CA3" s="244"/>
      <c r="CD3" s="137">
        <f>SUMIF($C$14:$C$92,BX3,CG$14:CG$92)</f>
        <v>7</v>
      </c>
      <c r="CE3" s="193">
        <f t="shared" ref="CE3:CE10" si="23">CD3/$C3</f>
        <v>1</v>
      </c>
      <c r="CF3" s="137">
        <f>SUMIF($C$14:$C$92,BX3,CZ$14:CZ$92)</f>
        <v>0</v>
      </c>
      <c r="CG3" s="137">
        <f t="shared" si="10"/>
        <v>0</v>
      </c>
      <c r="CH3" s="143">
        <f t="shared" ref="CH3:CH10" si="24">CG3/$C3</f>
        <v>0</v>
      </c>
      <c r="CI3" s="137">
        <f t="shared" si="11"/>
        <v>7</v>
      </c>
      <c r="CJ3" s="193">
        <f t="shared" si="12"/>
        <v>1</v>
      </c>
      <c r="CK3" s="137">
        <f t="shared" si="13"/>
        <v>0</v>
      </c>
      <c r="CL3" t="str">
        <f>IF(AND(CJ3&lt;0.5,CK3&lt;0),"inverted","normal")</f>
        <v>normal</v>
      </c>
      <c r="CN3" s="6"/>
      <c r="CO3" s="336"/>
      <c r="CP3" s="6"/>
      <c r="CQ3" s="336"/>
      <c r="CR3" s="6"/>
      <c r="CS3" s="1" t="s">
        <v>288</v>
      </c>
      <c r="CT3" s="332">
        <f t="shared" ref="CT3:DE9" si="25">SUMIF($C$14:$C$92,$AA3,CT$14:CT$92)</f>
        <v>0</v>
      </c>
      <c r="CU3" s="332">
        <f t="shared" si="25"/>
        <v>0</v>
      </c>
      <c r="CV3" s="332">
        <f t="shared" si="25"/>
        <v>0</v>
      </c>
      <c r="CW3" s="332">
        <f t="shared" si="25"/>
        <v>0</v>
      </c>
      <c r="CX3" s="332">
        <f t="shared" si="25"/>
        <v>0</v>
      </c>
      <c r="CY3" s="332">
        <f t="shared" si="25"/>
        <v>0</v>
      </c>
      <c r="CZ3" s="332">
        <f t="shared" si="25"/>
        <v>0</v>
      </c>
      <c r="DA3" s="332">
        <f t="shared" si="25"/>
        <v>0</v>
      </c>
      <c r="DB3" s="332">
        <f t="shared" si="25"/>
        <v>0</v>
      </c>
      <c r="DC3" s="332">
        <f t="shared" si="25"/>
        <v>0</v>
      </c>
      <c r="DD3" s="332">
        <f t="shared" si="25"/>
        <v>0</v>
      </c>
      <c r="DE3" s="332">
        <f t="shared" si="25"/>
        <v>0</v>
      </c>
    </row>
    <row r="4" spans="1:109" outlineLevel="1" x14ac:dyDescent="0.25">
      <c r="A4" s="1" t="s">
        <v>297</v>
      </c>
      <c r="C4">
        <v>10</v>
      </c>
      <c r="F4" s="1" t="s">
        <v>297</v>
      </c>
      <c r="G4" s="244" t="e">
        <f>#REF!</f>
        <v>#REF!</v>
      </c>
      <c r="H4" s="244"/>
      <c r="I4" s="244"/>
      <c r="L4" s="137">
        <f t="shared" ref="L4:L9" si="26">SUMIF($C$14:$C$92,F4,O$14:O$92)</f>
        <v>5</v>
      </c>
      <c r="M4" s="193">
        <f t="shared" si="15"/>
        <v>0.5</v>
      </c>
      <c r="N4" s="137">
        <f t="shared" ref="N4:N9" si="27">SUMIF($C$14:$C$92,F4,AH$14:AH$92)</f>
        <v>-120.85256788582558</v>
      </c>
      <c r="O4" s="137">
        <f t="shared" si="0"/>
        <v>15053.972755331835</v>
      </c>
      <c r="P4" s="143">
        <f t="shared" si="16"/>
        <v>1505.3972755331836</v>
      </c>
      <c r="Q4" s="137">
        <f t="shared" si="1"/>
        <v>4</v>
      </c>
      <c r="R4" s="193">
        <f t="shared" si="2"/>
        <v>0.4</v>
      </c>
      <c r="S4" s="137">
        <f t="shared" si="3"/>
        <v>-2205.552165626289</v>
      </c>
      <c r="T4" t="str">
        <f t="shared" ref="T4:T9" si="28">IF(AND(R4&lt;0.5,S4&lt;0),"inverted","normal")</f>
        <v>inverted</v>
      </c>
      <c r="V4" s="6"/>
      <c r="W4" s="336"/>
      <c r="X4" s="6"/>
      <c r="Y4" s="336"/>
      <c r="Z4" s="6"/>
      <c r="AA4" s="1" t="s">
        <v>297</v>
      </c>
      <c r="AB4" s="332">
        <f t="shared" si="17"/>
        <v>-11231.817960459242</v>
      </c>
      <c r="AC4" s="332">
        <f t="shared" si="17"/>
        <v>-817.84827603996962</v>
      </c>
      <c r="AD4" s="332">
        <f t="shared" si="17"/>
        <v>-14356.977047177692</v>
      </c>
      <c r="AE4" s="332">
        <f t="shared" si="17"/>
        <v>-2205.552165626289</v>
      </c>
      <c r="AF4" s="332">
        <f t="shared" si="17"/>
        <v>7835.7276913458445</v>
      </c>
      <c r="AG4" s="332">
        <f t="shared" si="17"/>
        <v>-5012.6928983597027</v>
      </c>
      <c r="AH4" s="332">
        <f t="shared" si="17"/>
        <v>-120.85256788582558</v>
      </c>
      <c r="AI4" s="332">
        <f t="shared" si="17"/>
        <v>-12769.517208842675</v>
      </c>
      <c r="AJ4" s="332">
        <f t="shared" si="17"/>
        <v>14157.221098428996</v>
      </c>
      <c r="AK4" s="332">
        <f t="shared" si="17"/>
        <v>-15053.972755331835</v>
      </c>
      <c r="AL4" s="332">
        <f t="shared" si="17"/>
        <v>7138.7319831917011</v>
      </c>
      <c r="AM4" s="332">
        <f t="shared" si="17"/>
        <v>15053.972755331835</v>
      </c>
      <c r="AO4" s="1" t="s">
        <v>297</v>
      </c>
      <c r="AP4" s="244" t="str">
        <f t="shared" si="18"/>
        <v>inverted</v>
      </c>
      <c r="AQ4" s="244"/>
      <c r="AR4" s="244"/>
      <c r="AU4" s="137">
        <f t="shared" ref="AU4:AU9" si="29">SUMIF($C$14:$C$92,AO4,AX$14:AX$92)</f>
        <v>0</v>
      </c>
      <c r="AV4" s="193">
        <f t="shared" si="19"/>
        <v>0</v>
      </c>
      <c r="AW4" s="137">
        <f t="shared" ref="AW4:AW9" si="30">SUMIF($C$14:$C$92,AO4,BQ$14:BQ$92)</f>
        <v>0</v>
      </c>
      <c r="AX4" s="137">
        <f t="shared" si="5"/>
        <v>0</v>
      </c>
      <c r="AY4" s="143">
        <f t="shared" si="20"/>
        <v>0</v>
      </c>
      <c r="AZ4" s="137">
        <f t="shared" si="6"/>
        <v>0</v>
      </c>
      <c r="BA4" s="193">
        <f t="shared" si="7"/>
        <v>0</v>
      </c>
      <c r="BB4" s="137">
        <f t="shared" si="8"/>
        <v>0</v>
      </c>
      <c r="BC4" t="str">
        <f t="shared" ref="BC4:BC9" si="31">IF(AND(BA4&lt;0.5,BB4&lt;0),"inverted","normal")</f>
        <v>normal</v>
      </c>
      <c r="BE4" s="6"/>
      <c r="BF4" s="336"/>
      <c r="BG4" s="6"/>
      <c r="BH4" s="336"/>
      <c r="BI4" s="6"/>
      <c r="BJ4" s="1" t="s">
        <v>297</v>
      </c>
      <c r="BK4" s="332">
        <f t="shared" si="21"/>
        <v>0</v>
      </c>
      <c r="BL4" s="332">
        <f t="shared" si="21"/>
        <v>0</v>
      </c>
      <c r="BM4" s="332">
        <f t="shared" si="21"/>
        <v>0</v>
      </c>
      <c r="BN4" s="332">
        <f t="shared" si="21"/>
        <v>0</v>
      </c>
      <c r="BO4" s="332">
        <f t="shared" si="21"/>
        <v>0</v>
      </c>
      <c r="BP4" s="332">
        <f t="shared" si="21"/>
        <v>0</v>
      </c>
      <c r="BQ4" s="332">
        <f t="shared" si="21"/>
        <v>0</v>
      </c>
      <c r="BR4" s="332">
        <f t="shared" si="21"/>
        <v>0</v>
      </c>
      <c r="BS4" s="332">
        <f t="shared" si="21"/>
        <v>0</v>
      </c>
      <c r="BT4" s="332">
        <f t="shared" si="21"/>
        <v>0</v>
      </c>
      <c r="BU4" s="332">
        <f t="shared" si="21"/>
        <v>0</v>
      </c>
      <c r="BV4" s="332">
        <f t="shared" si="21"/>
        <v>0</v>
      </c>
      <c r="BX4" s="1" t="s">
        <v>297</v>
      </c>
      <c r="BY4" s="244" t="str">
        <f t="shared" si="22"/>
        <v>normal</v>
      </c>
      <c r="BZ4" s="244"/>
      <c r="CA4" s="244"/>
      <c r="CD4" s="137">
        <f t="shared" ref="CD4:CD9" si="32">SUMIF($C$14:$C$92,BX4,CG$14:CG$92)</f>
        <v>10</v>
      </c>
      <c r="CE4" s="193">
        <f t="shared" si="23"/>
        <v>1</v>
      </c>
      <c r="CF4" s="137">
        <f t="shared" ref="CF4:CF9" si="33">SUMIF($C$14:$C$92,BX4,CZ$14:CZ$92)</f>
        <v>0</v>
      </c>
      <c r="CG4" s="137">
        <f t="shared" si="10"/>
        <v>0</v>
      </c>
      <c r="CH4" s="143">
        <f t="shared" si="24"/>
        <v>0</v>
      </c>
      <c r="CI4" s="137">
        <f t="shared" si="11"/>
        <v>10</v>
      </c>
      <c r="CJ4" s="193">
        <f t="shared" si="12"/>
        <v>1</v>
      </c>
      <c r="CK4" s="137">
        <f t="shared" si="13"/>
        <v>0</v>
      </c>
      <c r="CL4" t="str">
        <f t="shared" ref="CL4:CL9" si="34">IF(AND(CJ4&lt;0.5,CK4&lt;0),"inverted","normal")</f>
        <v>normal</v>
      </c>
      <c r="CN4" s="6"/>
      <c r="CO4" s="336"/>
      <c r="CP4" s="6"/>
      <c r="CQ4" s="336"/>
      <c r="CR4" s="6"/>
      <c r="CS4" s="1" t="s">
        <v>297</v>
      </c>
      <c r="CT4" s="332">
        <f t="shared" si="25"/>
        <v>0</v>
      </c>
      <c r="CU4" s="332">
        <f t="shared" si="25"/>
        <v>0</v>
      </c>
      <c r="CV4" s="332">
        <f t="shared" si="25"/>
        <v>0</v>
      </c>
      <c r="CW4" s="332">
        <f t="shared" si="25"/>
        <v>0</v>
      </c>
      <c r="CX4" s="332">
        <f t="shared" si="25"/>
        <v>0</v>
      </c>
      <c r="CY4" s="332">
        <f t="shared" si="25"/>
        <v>0</v>
      </c>
      <c r="CZ4" s="332">
        <f t="shared" si="25"/>
        <v>0</v>
      </c>
      <c r="DA4" s="332">
        <f t="shared" si="25"/>
        <v>0</v>
      </c>
      <c r="DB4" s="332">
        <f t="shared" si="25"/>
        <v>0</v>
      </c>
      <c r="DC4" s="332">
        <f t="shared" si="25"/>
        <v>0</v>
      </c>
      <c r="DD4" s="332">
        <f t="shared" si="25"/>
        <v>0</v>
      </c>
      <c r="DE4" s="332">
        <f t="shared" si="25"/>
        <v>0</v>
      </c>
    </row>
    <row r="5" spans="1:109" outlineLevel="1" x14ac:dyDescent="0.25">
      <c r="A5" s="1" t="s">
        <v>294</v>
      </c>
      <c r="C5">
        <v>21</v>
      </c>
      <c r="F5" s="1" t="s">
        <v>294</v>
      </c>
      <c r="G5" s="244" t="e">
        <f>#REF!</f>
        <v>#REF!</v>
      </c>
      <c r="H5" s="244"/>
      <c r="I5" s="244"/>
      <c r="L5" s="137">
        <f t="shared" si="26"/>
        <v>9</v>
      </c>
      <c r="M5" s="193">
        <f t="shared" si="15"/>
        <v>0.42857142857142855</v>
      </c>
      <c r="N5" s="137">
        <f t="shared" si="27"/>
        <v>-11870.990477480944</v>
      </c>
      <c r="O5" s="137">
        <f t="shared" si="0"/>
        <v>26241.507243962842</v>
      </c>
      <c r="P5" s="143">
        <f t="shared" si="16"/>
        <v>1249.5955830458497</v>
      </c>
      <c r="Q5" s="137">
        <f t="shared" si="1"/>
        <v>7</v>
      </c>
      <c r="R5" s="193">
        <f t="shared" si="2"/>
        <v>0.33333333333333331</v>
      </c>
      <c r="S5" s="137">
        <f t="shared" si="3"/>
        <v>-14216.735537069633</v>
      </c>
      <c r="T5" t="str">
        <f t="shared" si="28"/>
        <v>inverted</v>
      </c>
      <c r="V5" s="6"/>
      <c r="W5" s="336"/>
      <c r="X5" s="6"/>
      <c r="Y5" s="336"/>
      <c r="Z5" s="6"/>
      <c r="AA5" s="1" t="s">
        <v>294</v>
      </c>
      <c r="AB5" s="332">
        <f t="shared" si="17"/>
        <v>3244.2682002730999</v>
      </c>
      <c r="AC5" s="332">
        <f t="shared" si="17"/>
        <v>5276.2553543865815</v>
      </c>
      <c r="AD5" s="332">
        <f t="shared" si="17"/>
        <v>-16059.843696935182</v>
      </c>
      <c r="AE5" s="332">
        <f t="shared" si="17"/>
        <v>-14216.735537069633</v>
      </c>
      <c r="AF5" s="332">
        <f t="shared" si="17"/>
        <v>309.28719245397997</v>
      </c>
      <c r="AG5" s="332">
        <f t="shared" si="17"/>
        <v>-378.92713022126691</v>
      </c>
      <c r="AH5" s="332">
        <f t="shared" si="17"/>
        <v>-11870.990477480944</v>
      </c>
      <c r="AI5" s="332">
        <f t="shared" si="17"/>
        <v>6276.0983595862699</v>
      </c>
      <c r="AJ5" s="332">
        <f t="shared" si="17"/>
        <v>232.36931521090128</v>
      </c>
      <c r="AK5" s="332">
        <f t="shared" si="17"/>
        <v>9379.2671583741485</v>
      </c>
      <c r="AL5" s="332">
        <f t="shared" si="17"/>
        <v>232.36931521090128</v>
      </c>
      <c r="AM5" s="332">
        <f t="shared" si="17"/>
        <v>26241.507243962842</v>
      </c>
      <c r="AO5" s="1" t="s">
        <v>294</v>
      </c>
      <c r="AP5" s="244" t="str">
        <f t="shared" si="18"/>
        <v>inverted</v>
      </c>
      <c r="AQ5" s="244"/>
      <c r="AR5" s="244"/>
      <c r="AU5" s="137">
        <f t="shared" si="29"/>
        <v>0</v>
      </c>
      <c r="AV5" s="193">
        <f t="shared" si="19"/>
        <v>0</v>
      </c>
      <c r="AW5" s="137">
        <f t="shared" si="30"/>
        <v>0</v>
      </c>
      <c r="AX5" s="137">
        <f t="shared" si="5"/>
        <v>0</v>
      </c>
      <c r="AY5" s="143">
        <f t="shared" si="20"/>
        <v>0</v>
      </c>
      <c r="AZ5" s="137">
        <f t="shared" si="6"/>
        <v>0</v>
      </c>
      <c r="BA5" s="193">
        <f t="shared" si="7"/>
        <v>0</v>
      </c>
      <c r="BB5" s="137">
        <f t="shared" si="8"/>
        <v>0</v>
      </c>
      <c r="BC5" t="str">
        <f t="shared" si="31"/>
        <v>normal</v>
      </c>
      <c r="BE5" s="6"/>
      <c r="BF5" s="336"/>
      <c r="BG5" s="6"/>
      <c r="BH5" s="336"/>
      <c r="BI5" s="6"/>
      <c r="BJ5" s="1" t="s">
        <v>294</v>
      </c>
      <c r="BK5" s="332">
        <f t="shared" si="21"/>
        <v>0</v>
      </c>
      <c r="BL5" s="332">
        <f t="shared" si="21"/>
        <v>0</v>
      </c>
      <c r="BM5" s="332">
        <f t="shared" si="21"/>
        <v>0</v>
      </c>
      <c r="BN5" s="332">
        <f t="shared" si="21"/>
        <v>0</v>
      </c>
      <c r="BO5" s="332">
        <f t="shared" si="21"/>
        <v>0</v>
      </c>
      <c r="BP5" s="332">
        <f t="shared" si="21"/>
        <v>0</v>
      </c>
      <c r="BQ5" s="332">
        <f t="shared" si="21"/>
        <v>0</v>
      </c>
      <c r="BR5" s="332">
        <f t="shared" si="21"/>
        <v>0</v>
      </c>
      <c r="BS5" s="332">
        <f t="shared" si="21"/>
        <v>0</v>
      </c>
      <c r="BT5" s="332">
        <f t="shared" si="21"/>
        <v>0</v>
      </c>
      <c r="BU5" s="332">
        <f t="shared" si="21"/>
        <v>0</v>
      </c>
      <c r="BV5" s="332">
        <f t="shared" si="21"/>
        <v>0</v>
      </c>
      <c r="BX5" s="1" t="s">
        <v>294</v>
      </c>
      <c r="BY5" s="244" t="str">
        <f t="shared" si="22"/>
        <v>normal</v>
      </c>
      <c r="BZ5" s="244"/>
      <c r="CA5" s="244"/>
      <c r="CD5" s="137">
        <f t="shared" si="32"/>
        <v>21</v>
      </c>
      <c r="CE5" s="193">
        <f t="shared" si="23"/>
        <v>1</v>
      </c>
      <c r="CF5" s="137">
        <f t="shared" si="33"/>
        <v>0</v>
      </c>
      <c r="CG5" s="137">
        <f t="shared" si="10"/>
        <v>0</v>
      </c>
      <c r="CH5" s="143">
        <f t="shared" si="24"/>
        <v>0</v>
      </c>
      <c r="CI5" s="137">
        <f t="shared" si="11"/>
        <v>21</v>
      </c>
      <c r="CJ5" s="193">
        <f t="shared" si="12"/>
        <v>1</v>
      </c>
      <c r="CK5" s="137">
        <f t="shared" si="13"/>
        <v>0</v>
      </c>
      <c r="CL5" t="str">
        <f t="shared" si="34"/>
        <v>normal</v>
      </c>
      <c r="CN5" s="6"/>
      <c r="CO5" s="336"/>
      <c r="CP5" s="6"/>
      <c r="CQ5" s="336"/>
      <c r="CR5" s="6"/>
      <c r="CS5" s="1" t="s">
        <v>294</v>
      </c>
      <c r="CT5" s="332">
        <f t="shared" si="25"/>
        <v>0</v>
      </c>
      <c r="CU5" s="332">
        <f t="shared" si="25"/>
        <v>0</v>
      </c>
      <c r="CV5" s="332">
        <f t="shared" si="25"/>
        <v>0</v>
      </c>
      <c r="CW5" s="332">
        <f t="shared" si="25"/>
        <v>0</v>
      </c>
      <c r="CX5" s="332">
        <f t="shared" si="25"/>
        <v>0</v>
      </c>
      <c r="CY5" s="332">
        <f t="shared" si="25"/>
        <v>0</v>
      </c>
      <c r="CZ5" s="332">
        <f t="shared" si="25"/>
        <v>0</v>
      </c>
      <c r="DA5" s="332">
        <f t="shared" si="25"/>
        <v>0</v>
      </c>
      <c r="DB5" s="332">
        <f t="shared" si="25"/>
        <v>0</v>
      </c>
      <c r="DC5" s="332">
        <f t="shared" si="25"/>
        <v>0</v>
      </c>
      <c r="DD5" s="332">
        <f t="shared" si="25"/>
        <v>0</v>
      </c>
      <c r="DE5" s="332">
        <f t="shared" si="25"/>
        <v>0</v>
      </c>
    </row>
    <row r="6" spans="1:109" outlineLevel="1" x14ac:dyDescent="0.25">
      <c r="A6" s="1" t="s">
        <v>313</v>
      </c>
      <c r="C6">
        <v>3</v>
      </c>
      <c r="F6" s="1" t="s">
        <v>313</v>
      </c>
      <c r="G6" s="244" t="e">
        <f>#REF!</f>
        <v>#REF!</v>
      </c>
      <c r="H6" s="244"/>
      <c r="I6" s="244"/>
      <c r="L6" s="137">
        <f t="shared" si="26"/>
        <v>3</v>
      </c>
      <c r="M6" s="193">
        <f t="shared" si="15"/>
        <v>1</v>
      </c>
      <c r="N6" s="137">
        <f t="shared" si="27"/>
        <v>10069.003875579428</v>
      </c>
      <c r="O6" s="137">
        <f t="shared" si="0"/>
        <v>10069.003875579428</v>
      </c>
      <c r="P6" s="143">
        <f t="shared" si="16"/>
        <v>3356.334625193143</v>
      </c>
      <c r="Q6" s="137">
        <f t="shared" si="1"/>
        <v>0</v>
      </c>
      <c r="R6" s="193">
        <f t="shared" si="2"/>
        <v>0</v>
      </c>
      <c r="S6" s="137">
        <f t="shared" si="3"/>
        <v>-10069.003875579428</v>
      </c>
      <c r="T6" t="str">
        <f t="shared" si="28"/>
        <v>inverted</v>
      </c>
      <c r="V6" s="6"/>
      <c r="W6" s="336"/>
      <c r="X6" s="6"/>
      <c r="Y6" s="336"/>
      <c r="Z6" s="6"/>
      <c r="AA6" s="1" t="s">
        <v>313</v>
      </c>
      <c r="AB6" s="332">
        <f t="shared" si="17"/>
        <v>4310.3733094667186</v>
      </c>
      <c r="AC6" s="332">
        <f t="shared" si="17"/>
        <v>4310.3733094667186</v>
      </c>
      <c r="AD6" s="332">
        <f t="shared" si="17"/>
        <v>-10069.003875579428</v>
      </c>
      <c r="AE6" s="332">
        <f t="shared" si="17"/>
        <v>-10069.003875579428</v>
      </c>
      <c r="AF6" s="332">
        <f t="shared" si="17"/>
        <v>10069.003875579428</v>
      </c>
      <c r="AG6" s="332">
        <f t="shared" si="17"/>
        <v>-4978.8091253748207</v>
      </c>
      <c r="AH6" s="332">
        <f t="shared" si="17"/>
        <v>10069.003875579428</v>
      </c>
      <c r="AI6" s="332">
        <f t="shared" si="17"/>
        <v>-4978.8091253748207</v>
      </c>
      <c r="AJ6" s="332">
        <f t="shared" si="17"/>
        <v>10069.003875579428</v>
      </c>
      <c r="AK6" s="332">
        <f t="shared" si="17"/>
        <v>10069.003875579428</v>
      </c>
      <c r="AL6" s="332">
        <f t="shared" si="17"/>
        <v>10069.003875579428</v>
      </c>
      <c r="AM6" s="332">
        <f t="shared" si="17"/>
        <v>10069.003875579428</v>
      </c>
      <c r="AO6" s="1" t="s">
        <v>313</v>
      </c>
      <c r="AP6" s="244" t="str">
        <f t="shared" si="18"/>
        <v>inverted</v>
      </c>
      <c r="AQ6" s="244"/>
      <c r="AR6" s="244"/>
      <c r="AU6" s="137">
        <f t="shared" si="29"/>
        <v>0</v>
      </c>
      <c r="AV6" s="193">
        <f t="shared" si="19"/>
        <v>0</v>
      </c>
      <c r="AW6" s="137">
        <f t="shared" si="30"/>
        <v>0</v>
      </c>
      <c r="AX6" s="137">
        <f t="shared" si="5"/>
        <v>0</v>
      </c>
      <c r="AY6" s="143">
        <f t="shared" si="20"/>
        <v>0</v>
      </c>
      <c r="AZ6" s="137">
        <f t="shared" si="6"/>
        <v>0</v>
      </c>
      <c r="BA6" s="193">
        <f t="shared" si="7"/>
        <v>0</v>
      </c>
      <c r="BB6" s="137">
        <f t="shared" si="8"/>
        <v>0</v>
      </c>
      <c r="BC6" t="str">
        <f t="shared" si="31"/>
        <v>normal</v>
      </c>
      <c r="BE6" s="6"/>
      <c r="BF6" s="336"/>
      <c r="BG6" s="6"/>
      <c r="BH6" s="336"/>
      <c r="BI6" s="6"/>
      <c r="BJ6" s="1" t="s">
        <v>313</v>
      </c>
      <c r="BK6" s="332">
        <f t="shared" si="21"/>
        <v>0</v>
      </c>
      <c r="BL6" s="332">
        <f t="shared" si="21"/>
        <v>0</v>
      </c>
      <c r="BM6" s="332">
        <f t="shared" si="21"/>
        <v>0</v>
      </c>
      <c r="BN6" s="332">
        <f t="shared" si="21"/>
        <v>0</v>
      </c>
      <c r="BO6" s="332">
        <f t="shared" si="21"/>
        <v>0</v>
      </c>
      <c r="BP6" s="332">
        <f t="shared" si="21"/>
        <v>0</v>
      </c>
      <c r="BQ6" s="332">
        <f t="shared" si="21"/>
        <v>0</v>
      </c>
      <c r="BR6" s="332">
        <f t="shared" si="21"/>
        <v>0</v>
      </c>
      <c r="BS6" s="332">
        <f t="shared" si="21"/>
        <v>0</v>
      </c>
      <c r="BT6" s="332">
        <f t="shared" si="21"/>
        <v>0</v>
      </c>
      <c r="BU6" s="332">
        <f t="shared" si="21"/>
        <v>0</v>
      </c>
      <c r="BV6" s="332">
        <f t="shared" si="21"/>
        <v>0</v>
      </c>
      <c r="BX6" s="1" t="s">
        <v>313</v>
      </c>
      <c r="BY6" s="244" t="str">
        <f t="shared" si="22"/>
        <v>normal</v>
      </c>
      <c r="BZ6" s="244"/>
      <c r="CA6" s="244"/>
      <c r="CD6" s="137">
        <f t="shared" si="32"/>
        <v>3</v>
      </c>
      <c r="CE6" s="193">
        <f t="shared" si="23"/>
        <v>1</v>
      </c>
      <c r="CF6" s="137">
        <f t="shared" si="33"/>
        <v>0</v>
      </c>
      <c r="CG6" s="137">
        <f t="shared" si="10"/>
        <v>0</v>
      </c>
      <c r="CH6" s="143">
        <f t="shared" si="24"/>
        <v>0</v>
      </c>
      <c r="CI6" s="137">
        <f t="shared" si="11"/>
        <v>3</v>
      </c>
      <c r="CJ6" s="193">
        <f t="shared" si="12"/>
        <v>1</v>
      </c>
      <c r="CK6" s="137">
        <f t="shared" si="13"/>
        <v>0</v>
      </c>
      <c r="CL6" t="str">
        <f t="shared" si="34"/>
        <v>normal</v>
      </c>
      <c r="CN6" s="6"/>
      <c r="CO6" s="336"/>
      <c r="CP6" s="6"/>
      <c r="CQ6" s="336"/>
      <c r="CR6" s="6"/>
      <c r="CS6" s="1" t="s">
        <v>313</v>
      </c>
      <c r="CT6" s="332">
        <f t="shared" si="25"/>
        <v>0</v>
      </c>
      <c r="CU6" s="332">
        <f t="shared" si="25"/>
        <v>0</v>
      </c>
      <c r="CV6" s="332">
        <f t="shared" si="25"/>
        <v>0</v>
      </c>
      <c r="CW6" s="332">
        <f t="shared" si="25"/>
        <v>0</v>
      </c>
      <c r="CX6" s="332">
        <f t="shared" si="25"/>
        <v>0</v>
      </c>
      <c r="CY6" s="332">
        <f t="shared" si="25"/>
        <v>0</v>
      </c>
      <c r="CZ6" s="332">
        <f t="shared" si="25"/>
        <v>0</v>
      </c>
      <c r="DA6" s="332">
        <f t="shared" si="25"/>
        <v>0</v>
      </c>
      <c r="DB6" s="332">
        <f t="shared" si="25"/>
        <v>0</v>
      </c>
      <c r="DC6" s="332">
        <f t="shared" si="25"/>
        <v>0</v>
      </c>
      <c r="DD6" s="332">
        <f t="shared" si="25"/>
        <v>0</v>
      </c>
      <c r="DE6" s="332">
        <f t="shared" si="25"/>
        <v>0</v>
      </c>
    </row>
    <row r="7" spans="1:109" outlineLevel="1" x14ac:dyDescent="0.25">
      <c r="A7" s="1" t="s">
        <v>347</v>
      </c>
      <c r="C7">
        <v>5</v>
      </c>
      <c r="F7" s="1" t="s">
        <v>347</v>
      </c>
      <c r="G7" s="244" t="e">
        <f>#REF!</f>
        <v>#REF!</v>
      </c>
      <c r="H7" s="244"/>
      <c r="I7" s="244"/>
      <c r="L7" s="137">
        <f t="shared" si="26"/>
        <v>2</v>
      </c>
      <c r="M7" s="193">
        <f t="shared" si="15"/>
        <v>0.4</v>
      </c>
      <c r="N7" s="137">
        <f t="shared" si="27"/>
        <v>-130.18340610019197</v>
      </c>
      <c r="O7" s="137">
        <f t="shared" si="0"/>
        <v>4876.4321326993522</v>
      </c>
      <c r="P7" s="143">
        <f t="shared" si="16"/>
        <v>975.28642653987049</v>
      </c>
      <c r="Q7" s="137">
        <f t="shared" si="1"/>
        <v>3</v>
      </c>
      <c r="R7" s="193">
        <f t="shared" si="2"/>
        <v>0.6</v>
      </c>
      <c r="S7" s="137">
        <f t="shared" si="3"/>
        <v>-315.41487582882917</v>
      </c>
      <c r="T7" t="str">
        <f t="shared" si="28"/>
        <v>normal</v>
      </c>
      <c r="V7" s="6"/>
      <c r="W7" s="336"/>
      <c r="X7" s="6"/>
      <c r="Y7" s="336"/>
      <c r="Z7" s="6"/>
      <c r="AA7" s="1" t="s">
        <v>347</v>
      </c>
      <c r="AB7" s="332">
        <f t="shared" si="17"/>
        <v>4876.4321326993522</v>
      </c>
      <c r="AC7" s="332">
        <f t="shared" si="17"/>
        <v>-315.41487582882917</v>
      </c>
      <c r="AD7" s="332">
        <f t="shared" si="17"/>
        <v>2698.2192135000537</v>
      </c>
      <c r="AE7" s="332">
        <f t="shared" si="17"/>
        <v>-315.41487582882917</v>
      </c>
      <c r="AF7" s="332">
        <f t="shared" si="17"/>
        <v>-2698.2192135000537</v>
      </c>
      <c r="AG7" s="332">
        <f t="shared" si="17"/>
        <v>-4876.4321326993522</v>
      </c>
      <c r="AH7" s="332">
        <f t="shared" si="17"/>
        <v>-130.18340610019197</v>
      </c>
      <c r="AI7" s="332">
        <f t="shared" si="17"/>
        <v>4876.4321326993522</v>
      </c>
      <c r="AJ7" s="332">
        <f t="shared" si="17"/>
        <v>-4876.4321326993522</v>
      </c>
      <c r="AK7" s="332">
        <f t="shared" si="17"/>
        <v>-2252.6209315710325</v>
      </c>
      <c r="AL7" s="332">
        <f t="shared" si="17"/>
        <v>-2698.2192135000537</v>
      </c>
      <c r="AM7" s="332">
        <f t="shared" si="17"/>
        <v>4876.4321326993522</v>
      </c>
      <c r="AO7" s="1" t="s">
        <v>347</v>
      </c>
      <c r="AP7" s="244" t="str">
        <f t="shared" si="18"/>
        <v>normal</v>
      </c>
      <c r="AQ7" s="244"/>
      <c r="AR7" s="244"/>
      <c r="AU7" s="137">
        <f t="shared" si="29"/>
        <v>0</v>
      </c>
      <c r="AV7" s="193">
        <f t="shared" si="19"/>
        <v>0</v>
      </c>
      <c r="AW7" s="137">
        <f t="shared" si="30"/>
        <v>0</v>
      </c>
      <c r="AX7" s="137">
        <f t="shared" si="5"/>
        <v>0</v>
      </c>
      <c r="AY7" s="143">
        <f t="shared" si="20"/>
        <v>0</v>
      </c>
      <c r="AZ7" s="137">
        <f t="shared" si="6"/>
        <v>0</v>
      </c>
      <c r="BA7" s="193">
        <f t="shared" si="7"/>
        <v>0</v>
      </c>
      <c r="BB7" s="137">
        <f t="shared" si="8"/>
        <v>0</v>
      </c>
      <c r="BC7" t="str">
        <f t="shared" si="31"/>
        <v>normal</v>
      </c>
      <c r="BE7" s="6"/>
      <c r="BF7" s="336"/>
      <c r="BG7" s="6"/>
      <c r="BH7" s="336"/>
      <c r="BI7" s="6"/>
      <c r="BJ7" s="1" t="s">
        <v>347</v>
      </c>
      <c r="BK7" s="332">
        <f t="shared" si="21"/>
        <v>0</v>
      </c>
      <c r="BL7" s="332">
        <f t="shared" si="21"/>
        <v>0</v>
      </c>
      <c r="BM7" s="332">
        <f t="shared" si="21"/>
        <v>0</v>
      </c>
      <c r="BN7" s="332">
        <f t="shared" si="21"/>
        <v>0</v>
      </c>
      <c r="BO7" s="332">
        <f t="shared" si="21"/>
        <v>0</v>
      </c>
      <c r="BP7" s="332">
        <f t="shared" si="21"/>
        <v>0</v>
      </c>
      <c r="BQ7" s="332">
        <f t="shared" si="21"/>
        <v>0</v>
      </c>
      <c r="BR7" s="332">
        <f t="shared" si="21"/>
        <v>0</v>
      </c>
      <c r="BS7" s="332">
        <f t="shared" si="21"/>
        <v>0</v>
      </c>
      <c r="BT7" s="332">
        <f t="shared" si="21"/>
        <v>0</v>
      </c>
      <c r="BU7" s="332">
        <f t="shared" si="21"/>
        <v>0</v>
      </c>
      <c r="BV7" s="332">
        <f t="shared" si="21"/>
        <v>0</v>
      </c>
      <c r="BX7" s="1" t="s">
        <v>347</v>
      </c>
      <c r="BY7" s="244" t="str">
        <f t="shared" si="22"/>
        <v>normal</v>
      </c>
      <c r="BZ7" s="244"/>
      <c r="CA7" s="244"/>
      <c r="CD7" s="137">
        <f t="shared" si="32"/>
        <v>5</v>
      </c>
      <c r="CE7" s="193">
        <f t="shared" si="23"/>
        <v>1</v>
      </c>
      <c r="CF7" s="137">
        <f t="shared" si="33"/>
        <v>0</v>
      </c>
      <c r="CG7" s="137">
        <f t="shared" si="10"/>
        <v>0</v>
      </c>
      <c r="CH7" s="143">
        <f t="shared" si="24"/>
        <v>0</v>
      </c>
      <c r="CI7" s="137">
        <f t="shared" si="11"/>
        <v>5</v>
      </c>
      <c r="CJ7" s="193">
        <f t="shared" si="12"/>
        <v>1</v>
      </c>
      <c r="CK7" s="137">
        <f t="shared" si="13"/>
        <v>0</v>
      </c>
      <c r="CL7" t="str">
        <f t="shared" si="34"/>
        <v>normal</v>
      </c>
      <c r="CN7" s="6"/>
      <c r="CO7" s="336"/>
      <c r="CP7" s="6"/>
      <c r="CQ7" s="336"/>
      <c r="CR7" s="6"/>
      <c r="CS7" s="1" t="s">
        <v>347</v>
      </c>
      <c r="CT7" s="332">
        <f t="shared" si="25"/>
        <v>0</v>
      </c>
      <c r="CU7" s="332">
        <f t="shared" si="25"/>
        <v>0</v>
      </c>
      <c r="CV7" s="332">
        <f t="shared" si="25"/>
        <v>0</v>
      </c>
      <c r="CW7" s="332">
        <f t="shared" si="25"/>
        <v>0</v>
      </c>
      <c r="CX7" s="332">
        <f t="shared" si="25"/>
        <v>0</v>
      </c>
      <c r="CY7" s="332">
        <f t="shared" si="25"/>
        <v>0</v>
      </c>
      <c r="CZ7" s="332">
        <f t="shared" si="25"/>
        <v>0</v>
      </c>
      <c r="DA7" s="332">
        <f t="shared" si="25"/>
        <v>0</v>
      </c>
      <c r="DB7" s="332">
        <f t="shared" si="25"/>
        <v>0</v>
      </c>
      <c r="DC7" s="332">
        <f t="shared" si="25"/>
        <v>0</v>
      </c>
      <c r="DD7" s="332">
        <f t="shared" si="25"/>
        <v>0</v>
      </c>
      <c r="DE7" s="332">
        <f t="shared" si="25"/>
        <v>0</v>
      </c>
    </row>
    <row r="8" spans="1:109" outlineLevel="1" x14ac:dyDescent="0.25">
      <c r="A8" s="1" t="s">
        <v>1122</v>
      </c>
      <c r="C8">
        <v>16</v>
      </c>
      <c r="F8" s="1" t="s">
        <v>1122</v>
      </c>
      <c r="G8" s="244" t="e">
        <f>#REF!</f>
        <v>#REF!</v>
      </c>
      <c r="H8" s="244"/>
      <c r="I8" s="244"/>
      <c r="L8" s="137">
        <f t="shared" si="26"/>
        <v>8</v>
      </c>
      <c r="M8" s="193">
        <f t="shared" si="15"/>
        <v>0.5</v>
      </c>
      <c r="N8" s="137">
        <f t="shared" si="27"/>
        <v>-4041.2481632461086</v>
      </c>
      <c r="O8" s="137">
        <f t="shared" si="0"/>
        <v>13435.248604081915</v>
      </c>
      <c r="P8" s="143">
        <f t="shared" si="16"/>
        <v>839.70303775511968</v>
      </c>
      <c r="Q8" s="137">
        <f t="shared" si="1"/>
        <v>5</v>
      </c>
      <c r="R8" s="193">
        <f t="shared" si="2"/>
        <v>0.3125</v>
      </c>
      <c r="S8" s="137">
        <f t="shared" si="3"/>
        <v>-8755.8035154487352</v>
      </c>
      <c r="T8" t="str">
        <f t="shared" si="28"/>
        <v>inverted</v>
      </c>
      <c r="V8" s="6"/>
      <c r="W8" s="336"/>
      <c r="X8" s="6"/>
      <c r="Y8" s="336"/>
      <c r="Z8" s="6"/>
      <c r="AA8" s="1" t="s">
        <v>1122</v>
      </c>
      <c r="AB8" s="332">
        <f t="shared" si="17"/>
        <v>-4041.2481632461086</v>
      </c>
      <c r="AC8" s="332">
        <f t="shared" si="17"/>
        <v>-4041.2481632461086</v>
      </c>
      <c r="AD8" s="332">
        <f t="shared" si="17"/>
        <v>-4957.9764657520027</v>
      </c>
      <c r="AE8" s="332">
        <f t="shared" si="17"/>
        <v>-8755.8035154487352</v>
      </c>
      <c r="AF8" s="332">
        <f t="shared" si="17"/>
        <v>-4041.2481632461086</v>
      </c>
      <c r="AG8" s="332">
        <f t="shared" si="17"/>
        <v>-918.89315694948607</v>
      </c>
      <c r="AH8" s="332">
        <f t="shared" si="17"/>
        <v>-4041.2481632461086</v>
      </c>
      <c r="AI8" s="332">
        <f t="shared" si="17"/>
        <v>-6803.7031831066006</v>
      </c>
      <c r="AJ8" s="332">
        <f t="shared" si="17"/>
        <v>9033.8335489319379</v>
      </c>
      <c r="AK8" s="332">
        <f t="shared" si="17"/>
        <v>8755.8035154487352</v>
      </c>
      <c r="AL8" s="332">
        <f t="shared" si="17"/>
        <v>-4041.2481632461086</v>
      </c>
      <c r="AM8" s="332">
        <f t="shared" si="17"/>
        <v>13435.248604081915</v>
      </c>
      <c r="AO8" s="1" t="s">
        <v>1122</v>
      </c>
      <c r="AP8" s="244" t="str">
        <f t="shared" si="18"/>
        <v>inverted</v>
      </c>
      <c r="AQ8" s="244"/>
      <c r="AR8" s="244"/>
      <c r="AU8" s="137">
        <f t="shared" si="29"/>
        <v>0</v>
      </c>
      <c r="AV8" s="193">
        <f t="shared" si="19"/>
        <v>0</v>
      </c>
      <c r="AW8" s="137">
        <f t="shared" si="30"/>
        <v>0</v>
      </c>
      <c r="AX8" s="137">
        <f t="shared" si="5"/>
        <v>0</v>
      </c>
      <c r="AY8" s="143">
        <f t="shared" si="20"/>
        <v>0</v>
      </c>
      <c r="AZ8" s="137">
        <f t="shared" si="6"/>
        <v>0</v>
      </c>
      <c r="BA8" s="193">
        <f t="shared" si="7"/>
        <v>0</v>
      </c>
      <c r="BB8" s="137">
        <f t="shared" si="8"/>
        <v>0</v>
      </c>
      <c r="BC8" t="str">
        <f t="shared" si="31"/>
        <v>normal</v>
      </c>
      <c r="BE8" s="6"/>
      <c r="BF8" s="336"/>
      <c r="BG8" s="6"/>
      <c r="BH8" s="336"/>
      <c r="BI8" s="6"/>
      <c r="BJ8" s="1" t="s">
        <v>1122</v>
      </c>
      <c r="BK8" s="332">
        <f t="shared" si="21"/>
        <v>0</v>
      </c>
      <c r="BL8" s="332">
        <f t="shared" si="21"/>
        <v>0</v>
      </c>
      <c r="BM8" s="332">
        <f t="shared" si="21"/>
        <v>0</v>
      </c>
      <c r="BN8" s="332">
        <f t="shared" si="21"/>
        <v>0</v>
      </c>
      <c r="BO8" s="332">
        <f t="shared" si="21"/>
        <v>0</v>
      </c>
      <c r="BP8" s="332">
        <f t="shared" si="21"/>
        <v>0</v>
      </c>
      <c r="BQ8" s="332">
        <f t="shared" si="21"/>
        <v>0</v>
      </c>
      <c r="BR8" s="332">
        <f t="shared" si="21"/>
        <v>0</v>
      </c>
      <c r="BS8" s="332">
        <f t="shared" si="21"/>
        <v>0</v>
      </c>
      <c r="BT8" s="332">
        <f t="shared" si="21"/>
        <v>0</v>
      </c>
      <c r="BU8" s="332">
        <f t="shared" si="21"/>
        <v>0</v>
      </c>
      <c r="BV8" s="332">
        <f t="shared" si="21"/>
        <v>0</v>
      </c>
      <c r="BX8" s="1" t="s">
        <v>1122</v>
      </c>
      <c r="BY8" s="244" t="str">
        <f t="shared" si="22"/>
        <v>normal</v>
      </c>
      <c r="BZ8" s="244"/>
      <c r="CA8" s="244"/>
      <c r="CD8" s="137">
        <f t="shared" si="32"/>
        <v>16</v>
      </c>
      <c r="CE8" s="193">
        <f t="shared" si="23"/>
        <v>1</v>
      </c>
      <c r="CF8" s="137">
        <f t="shared" si="33"/>
        <v>0</v>
      </c>
      <c r="CG8" s="137">
        <f t="shared" si="10"/>
        <v>0</v>
      </c>
      <c r="CH8" s="143">
        <f t="shared" si="24"/>
        <v>0</v>
      </c>
      <c r="CI8" s="137">
        <f t="shared" si="11"/>
        <v>16</v>
      </c>
      <c r="CJ8" s="193">
        <f t="shared" si="12"/>
        <v>1</v>
      </c>
      <c r="CK8" s="137">
        <f t="shared" si="13"/>
        <v>0</v>
      </c>
      <c r="CL8" t="str">
        <f t="shared" si="34"/>
        <v>normal</v>
      </c>
      <c r="CN8" s="6"/>
      <c r="CO8" s="336"/>
      <c r="CP8" s="6"/>
      <c r="CQ8" s="336"/>
      <c r="CR8" s="6"/>
      <c r="CS8" s="1" t="s">
        <v>1122</v>
      </c>
      <c r="CT8" s="332">
        <f t="shared" si="25"/>
        <v>0</v>
      </c>
      <c r="CU8" s="332">
        <f t="shared" si="25"/>
        <v>0</v>
      </c>
      <c r="CV8" s="332">
        <f t="shared" si="25"/>
        <v>0</v>
      </c>
      <c r="CW8" s="332">
        <f t="shared" si="25"/>
        <v>0</v>
      </c>
      <c r="CX8" s="332">
        <f t="shared" si="25"/>
        <v>0</v>
      </c>
      <c r="CY8" s="332">
        <f t="shared" si="25"/>
        <v>0</v>
      </c>
      <c r="CZ8" s="332">
        <f t="shared" si="25"/>
        <v>0</v>
      </c>
      <c r="DA8" s="332">
        <f t="shared" si="25"/>
        <v>0</v>
      </c>
      <c r="DB8" s="332">
        <f t="shared" si="25"/>
        <v>0</v>
      </c>
      <c r="DC8" s="332">
        <f t="shared" si="25"/>
        <v>0</v>
      </c>
      <c r="DD8" s="332">
        <f t="shared" si="25"/>
        <v>0</v>
      </c>
      <c r="DE8" s="332">
        <f t="shared" si="25"/>
        <v>0</v>
      </c>
    </row>
    <row r="9" spans="1:109" outlineLevel="1" x14ac:dyDescent="0.25">
      <c r="A9" s="17" t="s">
        <v>304</v>
      </c>
      <c r="C9" s="197">
        <v>8</v>
      </c>
      <c r="D9" s="197"/>
      <c r="F9" s="17" t="s">
        <v>304</v>
      </c>
      <c r="G9" s="244" t="e">
        <f>#REF!</f>
        <v>#REF!</v>
      </c>
      <c r="H9" s="244"/>
      <c r="I9" s="244"/>
      <c r="J9" s="197"/>
      <c r="K9" s="197"/>
      <c r="L9" s="199">
        <f t="shared" si="26"/>
        <v>5</v>
      </c>
      <c r="M9" s="200">
        <f t="shared" si="15"/>
        <v>0.625</v>
      </c>
      <c r="N9" s="199">
        <f t="shared" si="27"/>
        <v>7820.9421782560867</v>
      </c>
      <c r="O9" s="199">
        <f t="shared" si="0"/>
        <v>15160.185314811526</v>
      </c>
      <c r="P9" s="143">
        <f t="shared" si="16"/>
        <v>1895.0231643514408</v>
      </c>
      <c r="Q9" s="199">
        <f t="shared" si="1"/>
        <v>2</v>
      </c>
      <c r="R9" s="200">
        <f t="shared" si="2"/>
        <v>0.25</v>
      </c>
      <c r="S9" s="199">
        <f t="shared" si="3"/>
        <v>-10532.586719606803</v>
      </c>
      <c r="T9" t="str">
        <f t="shared" si="28"/>
        <v>inverted</v>
      </c>
      <c r="V9" s="6"/>
      <c r="W9" s="336"/>
      <c r="X9" s="6"/>
      <c r="Y9" s="336"/>
      <c r="Z9" s="6"/>
      <c r="AA9" s="17" t="s">
        <v>304</v>
      </c>
      <c r="AB9" s="333">
        <f t="shared" si="17"/>
        <v>-3740.1462048140929</v>
      </c>
      <c r="AC9" s="333">
        <f t="shared" si="17"/>
        <v>-4754.4991158295852</v>
      </c>
      <c r="AD9" s="333">
        <f t="shared" si="17"/>
        <v>-11528.667189328338</v>
      </c>
      <c r="AE9" s="333">
        <f t="shared" si="17"/>
        <v>-10532.586719606803</v>
      </c>
      <c r="AF9" s="333">
        <f t="shared" si="17"/>
        <v>9936.1859294795468</v>
      </c>
      <c r="AG9" s="333">
        <f t="shared" si="17"/>
        <v>-600.21849897172399</v>
      </c>
      <c r="AH9" s="333">
        <f t="shared" si="17"/>
        <v>7820.9421782560867</v>
      </c>
      <c r="AI9" s="333">
        <f t="shared" si="17"/>
        <v>-3740.1462048140929</v>
      </c>
      <c r="AJ9" s="333">
        <f t="shared" si="17"/>
        <v>12553.351143947246</v>
      </c>
      <c r="AK9" s="333">
        <f t="shared" si="17"/>
        <v>-843.73474406943217</v>
      </c>
      <c r="AL9" s="333">
        <f t="shared" si="17"/>
        <v>11528.667189328338</v>
      </c>
      <c r="AM9" s="333">
        <f t="shared" si="17"/>
        <v>15160.185314811526</v>
      </c>
      <c r="AO9" s="17" t="s">
        <v>304</v>
      </c>
      <c r="AP9" s="244" t="str">
        <f t="shared" si="18"/>
        <v>inverted</v>
      </c>
      <c r="AQ9" s="244"/>
      <c r="AR9" s="244"/>
      <c r="AS9" s="197"/>
      <c r="AT9" s="197"/>
      <c r="AU9" s="199">
        <f t="shared" si="29"/>
        <v>0</v>
      </c>
      <c r="AV9" s="200">
        <f t="shared" si="19"/>
        <v>0</v>
      </c>
      <c r="AW9" s="199">
        <f t="shared" si="30"/>
        <v>0</v>
      </c>
      <c r="AX9" s="199">
        <f t="shared" si="5"/>
        <v>0</v>
      </c>
      <c r="AY9" s="143">
        <f t="shared" si="20"/>
        <v>0</v>
      </c>
      <c r="AZ9" s="199">
        <f t="shared" si="6"/>
        <v>0</v>
      </c>
      <c r="BA9" s="200">
        <f t="shared" si="7"/>
        <v>0</v>
      </c>
      <c r="BB9" s="199">
        <f t="shared" si="8"/>
        <v>0</v>
      </c>
      <c r="BC9" t="str">
        <f t="shared" si="31"/>
        <v>normal</v>
      </c>
      <c r="BE9" s="6"/>
      <c r="BF9" s="336"/>
      <c r="BG9" s="6"/>
      <c r="BH9" s="336"/>
      <c r="BI9" s="6"/>
      <c r="BJ9" s="17" t="s">
        <v>304</v>
      </c>
      <c r="BK9" s="333">
        <f t="shared" si="21"/>
        <v>0</v>
      </c>
      <c r="BL9" s="333">
        <f t="shared" si="21"/>
        <v>0</v>
      </c>
      <c r="BM9" s="333">
        <f t="shared" si="21"/>
        <v>0</v>
      </c>
      <c r="BN9" s="333">
        <f t="shared" si="21"/>
        <v>0</v>
      </c>
      <c r="BO9" s="333">
        <f t="shared" si="21"/>
        <v>0</v>
      </c>
      <c r="BP9" s="333">
        <f t="shared" si="21"/>
        <v>0</v>
      </c>
      <c r="BQ9" s="333">
        <f t="shared" si="21"/>
        <v>0</v>
      </c>
      <c r="BR9" s="333">
        <f t="shared" si="21"/>
        <v>0</v>
      </c>
      <c r="BS9" s="333">
        <f t="shared" si="21"/>
        <v>0</v>
      </c>
      <c r="BT9" s="333">
        <f t="shared" si="21"/>
        <v>0</v>
      </c>
      <c r="BU9" s="333">
        <f t="shared" si="21"/>
        <v>0</v>
      </c>
      <c r="BV9" s="333">
        <f t="shared" si="21"/>
        <v>0</v>
      </c>
      <c r="BX9" s="17" t="s">
        <v>304</v>
      </c>
      <c r="BY9" s="244" t="str">
        <f t="shared" si="22"/>
        <v>normal</v>
      </c>
      <c r="BZ9" s="244"/>
      <c r="CA9" s="244"/>
      <c r="CB9" s="197"/>
      <c r="CC9" s="197"/>
      <c r="CD9" s="199">
        <f t="shared" si="32"/>
        <v>8</v>
      </c>
      <c r="CE9" s="200">
        <f t="shared" si="23"/>
        <v>1</v>
      </c>
      <c r="CF9" s="199">
        <f t="shared" si="33"/>
        <v>0</v>
      </c>
      <c r="CG9" s="199">
        <f t="shared" si="10"/>
        <v>0</v>
      </c>
      <c r="CH9" s="143">
        <f t="shared" si="24"/>
        <v>0</v>
      </c>
      <c r="CI9" s="199">
        <f t="shared" si="11"/>
        <v>8</v>
      </c>
      <c r="CJ9" s="200">
        <f t="shared" si="12"/>
        <v>1</v>
      </c>
      <c r="CK9" s="199">
        <f t="shared" si="13"/>
        <v>0</v>
      </c>
      <c r="CL9" t="str">
        <f t="shared" si="34"/>
        <v>normal</v>
      </c>
      <c r="CN9" s="6"/>
      <c r="CO9" s="336"/>
      <c r="CP9" s="6"/>
      <c r="CQ9" s="336"/>
      <c r="CR9" s="6"/>
      <c r="CS9" s="17" t="s">
        <v>304</v>
      </c>
      <c r="CT9" s="333">
        <f t="shared" si="25"/>
        <v>0</v>
      </c>
      <c r="CU9" s="333">
        <f t="shared" si="25"/>
        <v>0</v>
      </c>
      <c r="CV9" s="333">
        <f t="shared" si="25"/>
        <v>0</v>
      </c>
      <c r="CW9" s="333">
        <f t="shared" si="25"/>
        <v>0</v>
      </c>
      <c r="CX9" s="333">
        <f t="shared" si="25"/>
        <v>0</v>
      </c>
      <c r="CY9" s="333">
        <f t="shared" si="25"/>
        <v>0</v>
      </c>
      <c r="CZ9" s="333">
        <f t="shared" si="25"/>
        <v>0</v>
      </c>
      <c r="DA9" s="333">
        <f t="shared" si="25"/>
        <v>0</v>
      </c>
      <c r="DB9" s="333">
        <f t="shared" si="25"/>
        <v>0</v>
      </c>
      <c r="DC9" s="333">
        <f t="shared" si="25"/>
        <v>0</v>
      </c>
      <c r="DD9" s="333">
        <f t="shared" si="25"/>
        <v>0</v>
      </c>
      <c r="DE9" s="333">
        <f t="shared" si="25"/>
        <v>0</v>
      </c>
    </row>
    <row r="10" spans="1:109" outlineLevel="1" x14ac:dyDescent="0.25">
      <c r="C10">
        <v>79</v>
      </c>
      <c r="F10" t="s">
        <v>1132</v>
      </c>
      <c r="L10" s="167">
        <f>SUM(L2:L9)</f>
        <v>37</v>
      </c>
      <c r="M10" s="193">
        <f t="shared" si="15"/>
        <v>0.46835443037974683</v>
      </c>
      <c r="N10" s="167">
        <f>SUM(N2:N9)</f>
        <v>-8243.6647210266601</v>
      </c>
      <c r="O10" s="167">
        <f>SUM(O2:O9)</f>
        <v>108319.9422484306</v>
      </c>
      <c r="P10" s="143">
        <f t="shared" si="16"/>
        <v>1371.138509473805</v>
      </c>
      <c r="Q10" s="167">
        <f>SUM(Q2:Q9)</f>
        <v>33</v>
      </c>
      <c r="R10" s="193">
        <f t="shared" si="2"/>
        <v>0.41772151898734178</v>
      </c>
      <c r="S10" s="167">
        <f>SUM(S2:S9)</f>
        <v>-38222.925481672268</v>
      </c>
      <c r="V10" s="6"/>
      <c r="W10" s="336"/>
      <c r="X10" s="6"/>
      <c r="Y10" s="336"/>
      <c r="Z10" s="6"/>
      <c r="AA10" s="6" t="s">
        <v>1250</v>
      </c>
      <c r="AB10" s="334">
        <f>SUM(AB2:AB9)</f>
        <v>-3020.9573606422464</v>
      </c>
      <c r="AC10" s="334">
        <f t="shared" ref="AC10:AM10" si="35">SUM(AC2:AC9)</f>
        <v>16333.246569679806</v>
      </c>
      <c r="AD10" s="334">
        <f t="shared" si="35"/>
        <v>-71968.404364849252</v>
      </c>
      <c r="AE10" s="334">
        <f t="shared" si="35"/>
        <v>-38222.925481672268</v>
      </c>
      <c r="AF10" s="334">
        <f t="shared" si="35"/>
        <v>21943.69081078357</v>
      </c>
      <c r="AG10" s="334">
        <f t="shared" si="35"/>
        <v>-18024.877048876366</v>
      </c>
      <c r="AH10" s="334">
        <f t="shared" si="35"/>
        <v>-8243.6647210266601</v>
      </c>
      <c r="AI10" s="334">
        <f t="shared" si="35"/>
        <v>-10590.746229118427</v>
      </c>
      <c r="AJ10" s="334">
        <f t="shared" si="35"/>
        <v>49564.800678553976</v>
      </c>
      <c r="AK10" s="334">
        <f t="shared" si="35"/>
        <v>-11060.145663851219</v>
      </c>
      <c r="AL10" s="334">
        <f t="shared" si="35"/>
        <v>30624.758815719022</v>
      </c>
      <c r="AM10" s="334">
        <f t="shared" si="35"/>
        <v>108319.9422484306</v>
      </c>
      <c r="AO10" t="s">
        <v>1132</v>
      </c>
      <c r="AU10" s="167">
        <f>SUM(AU2:AU9)</f>
        <v>0</v>
      </c>
      <c r="AV10" s="193">
        <f t="shared" si="19"/>
        <v>0</v>
      </c>
      <c r="AW10" s="167">
        <f>SUM(AW2:AW9)</f>
        <v>0</v>
      </c>
      <c r="AX10" s="167">
        <f>SUM(AX2:AX9)</f>
        <v>0</v>
      </c>
      <c r="AY10" s="143">
        <f t="shared" si="20"/>
        <v>0</v>
      </c>
      <c r="AZ10" s="167">
        <f>SUM(AZ2:AZ9)</f>
        <v>0</v>
      </c>
      <c r="BA10" s="193">
        <f t="shared" si="7"/>
        <v>0</v>
      </c>
      <c r="BB10" s="167">
        <f>SUM(BB2:BB9)</f>
        <v>0</v>
      </c>
      <c r="BE10" s="6"/>
      <c r="BF10" s="336"/>
      <c r="BG10" s="6"/>
      <c r="BH10" s="336"/>
      <c r="BI10" s="6"/>
      <c r="BJ10" s="6" t="s">
        <v>1250</v>
      </c>
      <c r="BK10" s="334">
        <f>SUM(BK2:BK9)</f>
        <v>0</v>
      </c>
      <c r="BL10" s="334">
        <f t="shared" ref="BL10:BV10" si="36">SUM(BL2:BL9)</f>
        <v>0</v>
      </c>
      <c r="BM10" s="334">
        <f t="shared" si="36"/>
        <v>0</v>
      </c>
      <c r="BN10" s="334">
        <f t="shared" si="36"/>
        <v>0</v>
      </c>
      <c r="BO10" s="334">
        <f t="shared" si="36"/>
        <v>0</v>
      </c>
      <c r="BP10" s="334">
        <f t="shared" si="36"/>
        <v>0</v>
      </c>
      <c r="BQ10" s="334">
        <f t="shared" si="36"/>
        <v>0</v>
      </c>
      <c r="BR10" s="334">
        <f t="shared" si="36"/>
        <v>0</v>
      </c>
      <c r="BS10" s="334">
        <f t="shared" si="36"/>
        <v>0</v>
      </c>
      <c r="BT10" s="334">
        <f t="shared" si="36"/>
        <v>0</v>
      </c>
      <c r="BU10" s="334">
        <f t="shared" si="36"/>
        <v>0</v>
      </c>
      <c r="BV10" s="334">
        <f t="shared" si="36"/>
        <v>0</v>
      </c>
      <c r="BX10" t="s">
        <v>1132</v>
      </c>
      <c r="CD10" s="167">
        <f>SUM(CD2:CD9)</f>
        <v>79</v>
      </c>
      <c r="CE10" s="193">
        <f t="shared" si="23"/>
        <v>1</v>
      </c>
      <c r="CF10" s="167">
        <f>SUM(CF2:CF9)</f>
        <v>0</v>
      </c>
      <c r="CG10" s="167">
        <f>SUM(CG2:CG9)</f>
        <v>0</v>
      </c>
      <c r="CH10" s="143">
        <f t="shared" si="24"/>
        <v>0</v>
      </c>
      <c r="CI10" s="167">
        <f>SUM(CI2:CI9)</f>
        <v>79</v>
      </c>
      <c r="CJ10" s="193">
        <f t="shared" si="12"/>
        <v>1</v>
      </c>
      <c r="CK10" s="167">
        <f>SUM(CK2:CK9)</f>
        <v>0</v>
      </c>
      <c r="CN10" s="6"/>
      <c r="CO10" s="336"/>
      <c r="CP10" s="6"/>
      <c r="CQ10" s="336"/>
      <c r="CR10" s="6"/>
      <c r="CS10" s="6" t="s">
        <v>1250</v>
      </c>
      <c r="CT10" s="334">
        <f>SUM(CT2:CT9)</f>
        <v>0</v>
      </c>
      <c r="CU10" s="334">
        <f t="shared" ref="CU10:DE10" si="37">SUM(CU2:CU9)</f>
        <v>0</v>
      </c>
      <c r="CV10" s="334">
        <f t="shared" si="37"/>
        <v>0</v>
      </c>
      <c r="CW10" s="334">
        <f t="shared" si="37"/>
        <v>0</v>
      </c>
      <c r="CX10" s="334">
        <f t="shared" si="37"/>
        <v>0</v>
      </c>
      <c r="CY10" s="334">
        <f t="shared" si="37"/>
        <v>0</v>
      </c>
      <c r="CZ10" s="334">
        <f t="shared" si="37"/>
        <v>0</v>
      </c>
      <c r="DA10" s="334">
        <f t="shared" si="37"/>
        <v>0</v>
      </c>
      <c r="DB10" s="334">
        <f t="shared" si="37"/>
        <v>0</v>
      </c>
      <c r="DC10" s="334">
        <f t="shared" si="37"/>
        <v>0</v>
      </c>
      <c r="DD10" s="334">
        <f t="shared" si="37"/>
        <v>0</v>
      </c>
      <c r="DE10" s="334">
        <f t="shared" si="37"/>
        <v>0</v>
      </c>
    </row>
    <row r="11" spans="1:109" outlineLevel="1" x14ac:dyDescent="0.25">
      <c r="F11" t="s">
        <v>1159</v>
      </c>
      <c r="G11" s="95">
        <v>0.75</v>
      </c>
      <c r="H11">
        <v>0.5</v>
      </c>
      <c r="I11">
        <v>1</v>
      </c>
      <c r="AH11" s="186">
        <f>H11</f>
        <v>0.5</v>
      </c>
      <c r="AI11" s="186">
        <f>I11</f>
        <v>1</v>
      </c>
      <c r="AO11" t="s">
        <v>1159</v>
      </c>
      <c r="AP11" s="95">
        <v>0.75</v>
      </c>
      <c r="AQ11">
        <v>0.5</v>
      </c>
      <c r="AR11">
        <v>1</v>
      </c>
      <c r="BQ11" s="186">
        <f>AQ11</f>
        <v>0.5</v>
      </c>
      <c r="BR11" s="186">
        <f>AR11</f>
        <v>1</v>
      </c>
      <c r="BX11" t="s">
        <v>1159</v>
      </c>
      <c r="BY11" s="95">
        <v>0.75</v>
      </c>
      <c r="BZ11">
        <v>0.5</v>
      </c>
      <c r="CA11">
        <v>1</v>
      </c>
      <c r="CZ11" s="186">
        <f>BZ11</f>
        <v>0.5</v>
      </c>
      <c r="DA11" s="186">
        <f>CA11</f>
        <v>1</v>
      </c>
    </row>
    <row r="12" spans="1:109" ht="15.75" thickBot="1" x14ac:dyDescent="0.3">
      <c r="A12" t="s">
        <v>1055</v>
      </c>
      <c r="B12" s="163" t="s">
        <v>1005</v>
      </c>
      <c r="C12" s="163" t="s">
        <v>1120</v>
      </c>
      <c r="F12" t="s">
        <v>1165</v>
      </c>
      <c r="G12" s="95">
        <v>20160729</v>
      </c>
      <c r="H12" s="252" t="s">
        <v>1158</v>
      </c>
      <c r="I12" s="252" t="s">
        <v>1160</v>
      </c>
      <c r="J12" s="248" t="s">
        <v>1133</v>
      </c>
      <c r="K12" s="1" t="s">
        <v>1149</v>
      </c>
      <c r="L12" s="244" t="s">
        <v>1218</v>
      </c>
      <c r="M12" s="242" t="s">
        <v>1161</v>
      </c>
      <c r="N12" t="s">
        <v>1060</v>
      </c>
      <c r="O12" t="str">
        <f>H12</f>
        <v>&gt;equity</v>
      </c>
      <c r="P12" s="248" t="s">
        <v>1133</v>
      </c>
      <c r="Q12" s="244" t="str">
        <f>L12</f>
        <v>V-.5,a-sea,aprev</v>
      </c>
      <c r="R12" s="242" t="str">
        <f>M12</f>
        <v>SEA-ADJ</v>
      </c>
      <c r="S12" t="s">
        <v>1059</v>
      </c>
      <c r="T12" t="s">
        <v>1151</v>
      </c>
      <c r="U12" t="s">
        <v>1183</v>
      </c>
      <c r="V12" s="274" t="s">
        <v>1220</v>
      </c>
      <c r="W12" t="s">
        <v>776</v>
      </c>
      <c r="X12" s="112" t="s">
        <v>1098</v>
      </c>
      <c r="Y12" s="249" t="s">
        <v>1105</v>
      </c>
      <c r="Z12" t="s">
        <v>1152</v>
      </c>
      <c r="AA12" s="112" t="s">
        <v>1153</v>
      </c>
      <c r="AB12" s="186" t="s">
        <v>1154</v>
      </c>
      <c r="AC12" s="253" t="s">
        <v>1098</v>
      </c>
      <c r="AD12" s="112" t="s">
        <v>1181</v>
      </c>
      <c r="AE12" s="246" t="s">
        <v>1134</v>
      </c>
      <c r="AF12" s="245" t="str">
        <f>L12</f>
        <v>V-.5,a-sea,aprev</v>
      </c>
      <c r="AG12" s="243" t="s">
        <v>1162</v>
      </c>
      <c r="AH12" s="251" t="str">
        <f>H12</f>
        <v>&gt;equity</v>
      </c>
      <c r="AI12" s="251" t="str">
        <f>I12</f>
        <v>&lt;equity</v>
      </c>
      <c r="AJ12" s="261" t="s">
        <v>1183</v>
      </c>
      <c r="AK12" s="253" t="s">
        <v>1164</v>
      </c>
      <c r="AL12" s="253" t="s">
        <v>1221</v>
      </c>
      <c r="AM12" s="253" t="s">
        <v>1166</v>
      </c>
      <c r="AO12" t="s">
        <v>1165</v>
      </c>
      <c r="AP12" s="95">
        <v>20160801</v>
      </c>
      <c r="AQ12" s="252" t="s">
        <v>1158</v>
      </c>
      <c r="AR12" s="252" t="s">
        <v>1160</v>
      </c>
      <c r="AS12" s="248" t="s">
        <v>1133</v>
      </c>
      <c r="AT12" s="1" t="s">
        <v>1149</v>
      </c>
      <c r="AU12" s="244" t="s">
        <v>1218</v>
      </c>
      <c r="AV12" s="242" t="s">
        <v>1161</v>
      </c>
      <c r="AW12" t="s">
        <v>1060</v>
      </c>
      <c r="AX12" t="str">
        <f>AQ12</f>
        <v>&gt;equity</v>
      </c>
      <c r="AY12" s="248" t="s">
        <v>1133</v>
      </c>
      <c r="AZ12" s="244" t="str">
        <f>AU12</f>
        <v>V-.5,a-sea,aprev</v>
      </c>
      <c r="BA12" s="242" t="str">
        <f>AV12</f>
        <v>SEA-ADJ</v>
      </c>
      <c r="BB12" t="s">
        <v>1059</v>
      </c>
      <c r="BC12" t="s">
        <v>1151</v>
      </c>
      <c r="BD12" t="s">
        <v>1183</v>
      </c>
      <c r="BE12" s="274" t="s">
        <v>1220</v>
      </c>
      <c r="BF12" t="s">
        <v>776</v>
      </c>
      <c r="BG12" s="112" t="s">
        <v>1098</v>
      </c>
      <c r="BH12" s="249" t="s">
        <v>1105</v>
      </c>
      <c r="BI12" t="s">
        <v>1152</v>
      </c>
      <c r="BJ12" s="112" t="s">
        <v>1153</v>
      </c>
      <c r="BK12" s="186" t="s">
        <v>1154</v>
      </c>
      <c r="BL12" s="253" t="s">
        <v>1098</v>
      </c>
      <c r="BM12" s="112" t="s">
        <v>1181</v>
      </c>
      <c r="BN12" s="246" t="s">
        <v>1134</v>
      </c>
      <c r="BO12" s="245" t="str">
        <f>AU12</f>
        <v>V-.5,a-sea,aprev</v>
      </c>
      <c r="BP12" s="243" t="s">
        <v>1162</v>
      </c>
      <c r="BQ12" s="251" t="str">
        <f>AQ12</f>
        <v>&gt;equity</v>
      </c>
      <c r="BR12" s="251" t="str">
        <f>AR12</f>
        <v>&lt;equity</v>
      </c>
      <c r="BS12" s="261" t="s">
        <v>1183</v>
      </c>
      <c r="BT12" s="253" t="s">
        <v>1164</v>
      </c>
      <c r="BU12" s="253" t="s">
        <v>1221</v>
      </c>
      <c r="BV12" s="253" t="s">
        <v>1166</v>
      </c>
      <c r="BX12" t="s">
        <v>1165</v>
      </c>
      <c r="BY12" s="95">
        <v>20160802</v>
      </c>
      <c r="BZ12" s="252" t="s">
        <v>1158</v>
      </c>
      <c r="CA12" s="252" t="s">
        <v>1160</v>
      </c>
      <c r="CB12" s="248" t="s">
        <v>1133</v>
      </c>
      <c r="CC12" s="1" t="s">
        <v>1149</v>
      </c>
      <c r="CD12" s="244" t="s">
        <v>1218</v>
      </c>
      <c r="CE12" s="242" t="s">
        <v>1161</v>
      </c>
      <c r="CF12" t="s">
        <v>1060</v>
      </c>
      <c r="CG12" t="str">
        <f>BZ12</f>
        <v>&gt;equity</v>
      </c>
      <c r="CH12" s="248" t="s">
        <v>1133</v>
      </c>
      <c r="CI12" s="244" t="str">
        <f>CD12</f>
        <v>V-.5,a-sea,aprev</v>
      </c>
      <c r="CJ12" s="242" t="str">
        <f>CE12</f>
        <v>SEA-ADJ</v>
      </c>
      <c r="CK12" t="s">
        <v>1059</v>
      </c>
      <c r="CL12" t="s">
        <v>1151</v>
      </c>
      <c r="CM12" t="s">
        <v>1183</v>
      </c>
      <c r="CN12" s="274" t="s">
        <v>1220</v>
      </c>
      <c r="CO12" t="s">
        <v>776</v>
      </c>
      <c r="CP12" s="112" t="s">
        <v>1098</v>
      </c>
      <c r="CQ12" s="249" t="s">
        <v>1105</v>
      </c>
      <c r="CR12" t="s">
        <v>1152</v>
      </c>
      <c r="CS12" s="112" t="s">
        <v>1153</v>
      </c>
      <c r="CT12" s="186" t="s">
        <v>1154</v>
      </c>
      <c r="CU12" s="253" t="s">
        <v>1098</v>
      </c>
      <c r="CV12" s="112" t="s">
        <v>1181</v>
      </c>
      <c r="CW12" s="246" t="s">
        <v>1134</v>
      </c>
      <c r="CX12" s="245" t="str">
        <f>CD12</f>
        <v>V-.5,a-sea,aprev</v>
      </c>
      <c r="CY12" s="243" t="s">
        <v>1162</v>
      </c>
      <c r="CZ12" s="251" t="str">
        <f>BZ12</f>
        <v>&gt;equity</v>
      </c>
      <c r="DA12" s="251" t="str">
        <f>CA12</f>
        <v>&lt;equity</v>
      </c>
      <c r="DB12" s="261" t="s">
        <v>1183</v>
      </c>
      <c r="DC12" s="253" t="s">
        <v>1164</v>
      </c>
      <c r="DD12" s="253" t="s">
        <v>1221</v>
      </c>
      <c r="DE12" s="253" t="s">
        <v>1166</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v>0.25</v>
      </c>
      <c r="Z13" s="182">
        <f t="shared" ref="Z13:AB13" si="38">SUM(Z14:Z92)</f>
        <v>24162715.832289204</v>
      </c>
      <c r="AA13" s="182">
        <f t="shared" si="38"/>
        <v>25199680.883830618</v>
      </c>
      <c r="AB13" s="187">
        <f t="shared" si="38"/>
        <v>-3020.9573606422487</v>
      </c>
      <c r="AC13" s="187">
        <f>SUM(AC14:AC92)</f>
        <v>16333.246569679815</v>
      </c>
      <c r="AD13" s="187">
        <f t="shared" ref="AD13:AM13" si="39">SUM(AD14:AD92)</f>
        <v>-71968.404364849266</v>
      </c>
      <c r="AE13" s="187">
        <f t="shared" si="39"/>
        <v>-38222.925481672275</v>
      </c>
      <c r="AF13" s="187">
        <f t="shared" si="39"/>
        <v>21943.690810783566</v>
      </c>
      <c r="AG13" s="187">
        <f t="shared" si="39"/>
        <v>-18024.877048876358</v>
      </c>
      <c r="AH13" s="187">
        <f t="shared" si="39"/>
        <v>-8243.6647210266565</v>
      </c>
      <c r="AI13" s="187">
        <f t="shared" si="39"/>
        <v>-10590.746229118431</v>
      </c>
      <c r="AJ13" s="187">
        <f t="shared" si="39"/>
        <v>49564.800678553955</v>
      </c>
      <c r="AK13" s="187">
        <f t="shared" si="39"/>
        <v>-11060.145663851221</v>
      </c>
      <c r="AL13" s="187">
        <f t="shared" si="39"/>
        <v>30624.758815719022</v>
      </c>
      <c r="AM13" s="187">
        <f t="shared" si="39"/>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v>
      </c>
      <c r="AX13" s="241">
        <f>SUM(AX14:AX92)/79</f>
        <v>0</v>
      </c>
      <c r="AY13" s="241">
        <f>SUM(AY14:AY92)/79</f>
        <v>0</v>
      </c>
      <c r="AZ13" s="241">
        <f>SUM(AZ14:AZ92)/79</f>
        <v>0</v>
      </c>
      <c r="BA13" s="241">
        <f>SUM(BA14:BA92)/79</f>
        <v>0</v>
      </c>
      <c r="BD13" s="240">
        <f>COUNTIF(BD14:BD92,1)/79</f>
        <v>0.620253164556962</v>
      </c>
      <c r="BE13" s="240">
        <f>COUNTIF(BE14:BE92,1)/79</f>
        <v>0.58227848101265822</v>
      </c>
      <c r="BG13" s="189"/>
      <c r="BH13" s="179">
        <v>0.25</v>
      </c>
      <c r="BI13" s="182">
        <f t="shared" ref="BI13:BK13" si="40">SUM(BI14:BI92)</f>
        <v>24162715.832289204</v>
      </c>
      <c r="BJ13" s="182">
        <f t="shared" si="40"/>
        <v>27394234.161707971</v>
      </c>
      <c r="BK13" s="187">
        <f t="shared" si="40"/>
        <v>0</v>
      </c>
      <c r="BL13" s="187">
        <f>SUM(BL14:BL92)</f>
        <v>0</v>
      </c>
      <c r="BM13" s="187">
        <f t="shared" ref="BM13:BV13" si="41">SUM(BM14:BM92)</f>
        <v>0</v>
      </c>
      <c r="BN13" s="187">
        <f t="shared" si="41"/>
        <v>0</v>
      </c>
      <c r="BO13" s="187">
        <f t="shared" si="41"/>
        <v>0</v>
      </c>
      <c r="BP13" s="187">
        <f t="shared" si="41"/>
        <v>0</v>
      </c>
      <c r="BQ13" s="187">
        <f t="shared" si="41"/>
        <v>0</v>
      </c>
      <c r="BR13" s="187">
        <f t="shared" si="41"/>
        <v>0</v>
      </c>
      <c r="BS13" s="187">
        <f t="shared" si="41"/>
        <v>0</v>
      </c>
      <c r="BT13" s="187">
        <f t="shared" si="41"/>
        <v>0</v>
      </c>
      <c r="BU13" s="187">
        <f t="shared" si="41"/>
        <v>0</v>
      </c>
      <c r="BV13" s="187">
        <f t="shared" si="41"/>
        <v>0</v>
      </c>
      <c r="BX13" s="240">
        <f>COUNTIF(BX14:BX92,1)/79</f>
        <v>0</v>
      </c>
      <c r="BY13" s="240">
        <f>COUNTIF(BY14:BY92,1)/79</f>
        <v>0</v>
      </c>
      <c r="BZ13" s="240">
        <f>COUNTIF(BZ14:BZ92,1)/79</f>
        <v>0</v>
      </c>
      <c r="CA13" s="240">
        <f>COUNTIF(CA14:CA92,1)/79</f>
        <v>0</v>
      </c>
      <c r="CB13" s="240">
        <f>COUNTIF(CB14:CB92,1)/79</f>
        <v>0</v>
      </c>
      <c r="CC13" s="240"/>
      <c r="CD13" s="240">
        <f>COUNTIF(CD14:CD92,1)/79</f>
        <v>0</v>
      </c>
      <c r="CE13" s="240">
        <f>COUNTIF(CE14:CE92,1)/79</f>
        <v>0</v>
      </c>
      <c r="CF13" s="240">
        <f>COUNTIF(CF14:CF92,1)/79</f>
        <v>0</v>
      </c>
      <c r="CG13" s="241">
        <f>SUM(CG14:CG92)/79</f>
        <v>1</v>
      </c>
      <c r="CH13" s="241">
        <f>SUM(CH14:CH92)/79</f>
        <v>1</v>
      </c>
      <c r="CI13" s="241">
        <f>SUM(CI14:CI92)/79</f>
        <v>0</v>
      </c>
      <c r="CJ13" s="241">
        <f>SUM(CJ14:CJ92)/79</f>
        <v>1</v>
      </c>
      <c r="CM13" s="240">
        <f>COUNTIF(CM14:CM92,1)/79</f>
        <v>0</v>
      </c>
      <c r="CN13" s="240">
        <f>COUNTIF(CN14:CN92,1)/79</f>
        <v>0</v>
      </c>
      <c r="CP13" s="189"/>
      <c r="CQ13" s="179">
        <v>0.25</v>
      </c>
      <c r="CR13" s="182">
        <f t="shared" ref="CR13:CT13" si="42">SUM(CR14:CR92)</f>
        <v>24162715.832289204</v>
      </c>
      <c r="CS13" s="182">
        <f t="shared" si="42"/>
        <v>19169706.550016746</v>
      </c>
      <c r="CT13" s="187">
        <f t="shared" si="42"/>
        <v>0</v>
      </c>
      <c r="CU13" s="187">
        <f>SUM(CU14:CU92)</f>
        <v>0</v>
      </c>
      <c r="CV13" s="187">
        <f t="shared" ref="CV13:DE13" si="43">SUM(CV14:CV92)</f>
        <v>0</v>
      </c>
      <c r="CW13" s="187">
        <f t="shared" si="43"/>
        <v>0</v>
      </c>
      <c r="CX13" s="187">
        <f t="shared" si="43"/>
        <v>0</v>
      </c>
      <c r="CY13" s="187">
        <f t="shared" si="43"/>
        <v>0</v>
      </c>
      <c r="CZ13" s="187">
        <f t="shared" si="43"/>
        <v>0</v>
      </c>
      <c r="DA13" s="187">
        <f t="shared" si="43"/>
        <v>0</v>
      </c>
      <c r="DB13" s="187">
        <f t="shared" si="43"/>
        <v>0</v>
      </c>
      <c r="DC13" s="187">
        <f t="shared" si="43"/>
        <v>0</v>
      </c>
      <c r="DD13" s="187">
        <f t="shared" si="43"/>
        <v>0</v>
      </c>
      <c r="DE13" s="187">
        <f t="shared" si="43"/>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44">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f>VLOOKUP($A14,'FuturesInfo (3)'!$A$2:$O$80,15)*W14</f>
        <v>0</v>
      </c>
      <c r="AA14" s="137">
        <f>VLOOKUP($A14,'FuturesInfo (3)'!$A$2:$O$80,15)*Y14</f>
        <v>0</v>
      </c>
      <c r="AB14" s="188">
        <f>IF(IF(G14=N14,1,0)=1,ABS(Z14*S14),-ABS(Z14*S14))</f>
        <v>0</v>
      </c>
      <c r="AC14" s="188">
        <f t="shared" ref="AC14:AC77" si="45">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c r="AX14">
        <f>IF(AQ14=AW14,1,0)</f>
        <v>0</v>
      </c>
      <c r="AY14">
        <f t="shared" ref="AY14:AY77" si="46">IF(AW14=AS14,1,0)</f>
        <v>0</v>
      </c>
      <c r="AZ14">
        <f>IF(AW14=AU14,1,0)</f>
        <v>0</v>
      </c>
      <c r="BA14">
        <f>IF(AW14=AV14,1,0)</f>
        <v>0</v>
      </c>
      <c r="BB14" s="235"/>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47">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0</v>
      </c>
      <c r="BY14" s="225"/>
      <c r="BZ14" s="225"/>
      <c r="CA14" s="225"/>
      <c r="CB14" s="201"/>
      <c r="CC14" s="226"/>
      <c r="CD14">
        <f>IF(BZ14+CE14+-1*BX14&gt;0,1,-1)</f>
        <v>-1</v>
      </c>
      <c r="CE14">
        <f>IF(CC14&lt;0,CB14*-1,CB14)</f>
        <v>0</v>
      </c>
      <c r="CF14" s="201"/>
      <c r="CG14">
        <f>IF(BZ14=CF14,1,0)</f>
        <v>1</v>
      </c>
      <c r="CH14">
        <f t="shared" ref="CH14:CH77" si="48">IF(CF14=CB14,1,0)</f>
        <v>1</v>
      </c>
      <c r="CI14">
        <f>IF(CF14=CD14,1,0)</f>
        <v>0</v>
      </c>
      <c r="CJ14">
        <f>IF(CF14=CE14,1,0)</f>
        <v>1</v>
      </c>
      <c r="CK14" s="235"/>
      <c r="CL14" s="194"/>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49">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50">IF(H15+M15+-1*F15&gt;0,1,-1)</f>
        <v>-1</v>
      </c>
      <c r="M15">
        <f t="shared" ref="M15:M78" si="51">IF(K15&lt;0,J15*-1,J15)</f>
        <v>-1</v>
      </c>
      <c r="N15">
        <v>-1</v>
      </c>
      <c r="O15">
        <f t="shared" ref="O15:O78" si="52">IF(H15=N15,1,0)</f>
        <v>0</v>
      </c>
      <c r="P15">
        <f t="shared" si="44"/>
        <v>1</v>
      </c>
      <c r="Q15">
        <f>IF(N15=L15,1,0)</f>
        <v>1</v>
      </c>
      <c r="R15">
        <f t="shared" ref="R15:R78" si="53">IF(N15=M15,1,0)</f>
        <v>1</v>
      </c>
      <c r="S15">
        <v>-5.0059280727199999E-3</v>
      </c>
      <c r="T15" s="194">
        <v>42573</v>
      </c>
      <c r="U15">
        <f t="shared" ref="U15:U78" si="54">IF(-F15+-I15+M15&gt;0,1,-1)</f>
        <v>-1</v>
      </c>
      <c r="V15">
        <f t="shared" ref="V15:V78" si="55">IF(U15+X15+L15&lt;0,-1,1)</f>
        <v>-1</v>
      </c>
      <c r="W15">
        <f>VLOOKUP($A15,'FuturesInfo (3)'!$A$2:$V$80,22)</f>
        <v>3</v>
      </c>
      <c r="X15">
        <f t="shared" ref="X15:X78" si="56">IF(G15+J15+-1*F15&gt;0,1,-1)</f>
        <v>-1</v>
      </c>
      <c r="Y15">
        <f t="shared" ref="Y15:Y78" si="57">IF(X15=1,ROUND(W15*(1+Y$13),0),ROUND(W15*(1-Y$13),0))</f>
        <v>2</v>
      </c>
      <c r="Z15" s="137">
        <f>VLOOKUP($A15,'FuturesInfo (3)'!$A$2:$O$80,15)*W15</f>
        <v>226590</v>
      </c>
      <c r="AA15" s="137">
        <f>VLOOKUP($A15,'FuturesInfo (3)'!$A$2:$O$80,15)*Y15</f>
        <v>151060</v>
      </c>
      <c r="AB15" s="188">
        <f t="shared" ref="AB15:AB38" si="58">IF(IF(G15=N15,1,0)=1,ABS(Z15*S15),-ABS(Z15*S15))</f>
        <v>-1134.2932419976248</v>
      </c>
      <c r="AC15" s="188">
        <f t="shared" si="45"/>
        <v>1134.2932419976248</v>
      </c>
      <c r="AD15" s="188">
        <f t="shared" ref="AD15:AD78" si="59">IF(IF(F15=N15,1,0)=1,ABS(Z15*S15),-ABS(Z15*S15))</f>
        <v>-1134.2932419976248</v>
      </c>
      <c r="AE15" s="188">
        <f t="shared" ref="AE15:AE78" si="60">IF(P15=1,ABS(Z15*S15),-ABS(Z15*S15))</f>
        <v>1134.2932419976248</v>
      </c>
      <c r="AF15" s="188">
        <f t="shared" ref="AF15:AF78" si="61">IF(IF(N15=L15,1,0)=1,ABS(Z15*S15),-ABS(Z15*S15))</f>
        <v>1134.2932419976248</v>
      </c>
      <c r="AG15" s="188">
        <f t="shared" ref="AG15:AG20" si="62">IF(R15=1,ABS(Z15*S15),-ABS(Z15*S15))</f>
        <v>1134.2932419976248</v>
      </c>
      <c r="AH15" s="188">
        <f t="shared" ref="AH15:AH78" si="63">IF(IF(H15=N15,1,0)=1,ABS(Z15*S15),-ABS(Z15*S15))</f>
        <v>-1134.2932419976248</v>
      </c>
      <c r="AI15" s="188">
        <f>IF(IF(I15=N15,1,0)=1,ABS(Z15*S15),-ABS(Z15*S15))</f>
        <v>1134.2932419976248</v>
      </c>
      <c r="AJ15" s="188">
        <f t="shared" ref="AJ15:AJ78" si="64">IF(IF(U15=N15,1,0)=1,ABS(Z15*S15),-ABS(Z15*S15))</f>
        <v>1134.2932419976248</v>
      </c>
      <c r="AK15" s="188">
        <f>IF(IF(sym!$Q4=N15,1,0)=1,ABS(Z15*S15),-ABS(Z15*S15))</f>
        <v>-1134.2932419976248</v>
      </c>
      <c r="AL15" s="188">
        <f t="shared" ref="AL15:AL78" si="65">IF(IF(V15=N15,1,0)=1,ABS(Z15*S15),-ABS(Z15*S15))</f>
        <v>1134.2932419976248</v>
      </c>
      <c r="AM15" s="188">
        <f t="shared" ref="AM15:AM78" si="66">ABS(Z15*S15)</f>
        <v>1134.2932419976248</v>
      </c>
      <c r="AO15">
        <f t="shared" ref="AO15:AO78" si="67">N15</f>
        <v>-1</v>
      </c>
      <c r="AP15" s="227">
        <v>-1</v>
      </c>
      <c r="AQ15" s="227">
        <v>-1</v>
      </c>
      <c r="AR15" s="227">
        <v>1</v>
      </c>
      <c r="AS15" s="202">
        <v>-1</v>
      </c>
      <c r="AT15" s="228">
        <v>-6</v>
      </c>
      <c r="AU15">
        <f t="shared" ref="AU15:AU78" si="68">IF(AQ15+AV15+-1*AO15&gt;0,1,-1)</f>
        <v>1</v>
      </c>
      <c r="AV15">
        <f t="shared" ref="AV15:AV78" si="69">IF(AT15&lt;0,AS15*-1,AS15)</f>
        <v>1</v>
      </c>
      <c r="AW15" s="202"/>
      <c r="AX15">
        <f t="shared" ref="AX15:AX78" si="70">IF(AQ15=AW15,1,0)</f>
        <v>0</v>
      </c>
      <c r="AY15">
        <f t="shared" si="46"/>
        <v>0</v>
      </c>
      <c r="AZ15">
        <f>IF(AW15=AU15,1,0)</f>
        <v>0</v>
      </c>
      <c r="BA15">
        <f t="shared" ref="BA15:BA78" si="71">IF(AW15=AV15,1,0)</f>
        <v>0</v>
      </c>
      <c r="BB15" s="236"/>
      <c r="BC15" s="194"/>
      <c r="BD15">
        <f t="shared" ref="BD15:BD78" si="72">IF(-AO15+-AR15+AV15&gt;0,1,-1)</f>
        <v>1</v>
      </c>
      <c r="BE15">
        <f t="shared" ref="BE15:BE78" si="73">IF(BD15+BG15+AU15&lt;0,-1,1)</f>
        <v>1</v>
      </c>
      <c r="BF15">
        <f>VLOOKUP($A15,'FuturesInfo (3)'!$A$2:$V$80,22)</f>
        <v>3</v>
      </c>
      <c r="BG15">
        <f t="shared" ref="BG15:BG78" si="74">IF(AP15+AS15+-1*AO15&gt;0,1,-1)</f>
        <v>-1</v>
      </c>
      <c r="BH15">
        <f t="shared" ref="BH15:BH78" si="75">IF(BG15=1,ROUND(BF15*(1+BH$13),0),ROUND(BF15*(1-BH$13),0))</f>
        <v>2</v>
      </c>
      <c r="BI15" s="137">
        <f>VLOOKUP($A15,'FuturesInfo (3)'!$A$2:$O$80,15)*BF15</f>
        <v>226590</v>
      </c>
      <c r="BJ15" s="137">
        <f>VLOOKUP($A15,'FuturesInfo (3)'!$A$2:$O$80,15)*BH15</f>
        <v>151060</v>
      </c>
      <c r="BK15" s="188">
        <f t="shared" ref="BK15:BK38" si="76">IF(IF(AP15=AW15,1,0)=1,ABS(BI15*BB15),-ABS(BI15*BB15))</f>
        <v>0</v>
      </c>
      <c r="BL15" s="188">
        <f t="shared" si="47"/>
        <v>0</v>
      </c>
      <c r="BM15" s="188">
        <f t="shared" ref="BM15:BM78" si="77">IF(IF(AO15=AW15,1,0)=1,ABS(BI15*BB15),-ABS(BI15*BB15))</f>
        <v>0</v>
      </c>
      <c r="BN15" s="188">
        <f t="shared" ref="BN15:BN78" si="78">IF(AY15=1,ABS(BI15*BB15),-ABS(BI15*BB15))</f>
        <v>0</v>
      </c>
      <c r="BO15" s="188">
        <f t="shared" ref="BO15:BO78" si="79">IF(IF(AW15=AU15,1,0)=1,ABS(BI15*BB15),-ABS(BI15*BB15))</f>
        <v>0</v>
      </c>
      <c r="BP15" s="188">
        <f t="shared" ref="BP15:BP20" si="80">IF(BA15=1,ABS(BI15*BB15),-ABS(BI15*BB15))</f>
        <v>0</v>
      </c>
      <c r="BQ15" s="188">
        <f t="shared" ref="BQ15:BQ78" si="81">IF(IF(AQ15=AW15,1,0)=1,ABS(BI15*BB15),-ABS(BI15*BB15))</f>
        <v>0</v>
      </c>
      <c r="BR15" s="188">
        <f>IF(IF(AR15=AW15,1,0)=1,ABS(BI15*BB15),-ABS(BI15*BB15))</f>
        <v>0</v>
      </c>
      <c r="BS15" s="188">
        <f t="shared" ref="BS15:BS78" si="82">IF(IF(BD15=AW15,1,0)=1,ABS(BI15*BB15),-ABS(BI15*BB15))</f>
        <v>0</v>
      </c>
      <c r="BT15" s="188">
        <f>IF(IF(sym!$Q4=AW15,1,0)=1,ABS(BI15*BB15),-ABS(BI15*BB15))</f>
        <v>0</v>
      </c>
      <c r="BU15" s="188">
        <f t="shared" ref="BU15:BU78" si="83">IF(IF(BE15=AW15,1,0)=1,ABS(BI15*BB15),-ABS(BI15*BB15))</f>
        <v>0</v>
      </c>
      <c r="BV15" s="188">
        <f t="shared" ref="BV15:BV78" si="84">ABS(BI15*BB15)</f>
        <v>0</v>
      </c>
      <c r="BX15">
        <f t="shared" ref="BX15:BX78" si="85">AW15</f>
        <v>0</v>
      </c>
      <c r="BY15" s="227"/>
      <c r="BZ15" s="227"/>
      <c r="CA15" s="227"/>
      <c r="CB15" s="202"/>
      <c r="CC15" s="228"/>
      <c r="CD15">
        <f t="shared" ref="CD15:CD78" si="86">IF(BZ15+CE15+-1*BX15&gt;0,1,-1)</f>
        <v>-1</v>
      </c>
      <c r="CE15">
        <f t="shared" ref="CE15:CE78" si="87">IF(CC15&lt;0,CB15*-1,CB15)</f>
        <v>0</v>
      </c>
      <c r="CF15" s="202"/>
      <c r="CG15">
        <f t="shared" ref="CG15:CG78" si="88">IF(BZ15=CF15,1,0)</f>
        <v>1</v>
      </c>
      <c r="CH15">
        <f t="shared" si="48"/>
        <v>1</v>
      </c>
      <c r="CI15">
        <f>IF(CF15=CD15,1,0)</f>
        <v>0</v>
      </c>
      <c r="CJ15">
        <f t="shared" ref="CJ15:CJ78" si="89">IF(CF15=CE15,1,0)</f>
        <v>1</v>
      </c>
      <c r="CK15" s="236"/>
      <c r="CL15" s="194"/>
      <c r="CM15">
        <f t="shared" ref="CM15:CM78" si="90">IF(-BX15+-CA15+CE15&gt;0,1,-1)</f>
        <v>-1</v>
      </c>
      <c r="CN15">
        <f t="shared" ref="CN15:CN78" si="91">IF(CM15+CP15+CD15&lt;0,-1,1)</f>
        <v>-1</v>
      </c>
      <c r="CO15">
        <f>VLOOKUP($A15,'FuturesInfo (3)'!$A$2:$V$80,22)</f>
        <v>3</v>
      </c>
      <c r="CP15">
        <f t="shared" ref="CP15:CP78" si="92">IF(BY15+CB15+-1*BX15&gt;0,1,-1)</f>
        <v>-1</v>
      </c>
      <c r="CQ15">
        <f t="shared" ref="CQ15:CQ78" si="93">IF(CP15=1,ROUND(CO15*(1+CQ$13),0),ROUND(CO15*(1-CQ$13),0))</f>
        <v>2</v>
      </c>
      <c r="CR15" s="137">
        <f>VLOOKUP($A15,'FuturesInfo (3)'!$A$2:$O$80,15)*CO15</f>
        <v>226590</v>
      </c>
      <c r="CS15" s="137">
        <f>VLOOKUP($A15,'FuturesInfo (3)'!$A$2:$O$80,15)*CQ15</f>
        <v>151060</v>
      </c>
      <c r="CT15" s="188">
        <f t="shared" ref="CT15:CT38" si="94">IF(IF(BY15=CF15,1,0)=1,ABS(CR15*CK15),-ABS(CR15*CK15))</f>
        <v>0</v>
      </c>
      <c r="CU15" s="188">
        <f t="shared" si="49"/>
        <v>0</v>
      </c>
      <c r="CV15" s="188">
        <f t="shared" ref="CV15:CV78" si="95">IF(IF(BX15=CF15,1,0)=1,ABS(CR15*CK15),-ABS(CR15*CK15))</f>
        <v>0</v>
      </c>
      <c r="CW15" s="188">
        <f t="shared" ref="CW15:CW78" si="96">IF(CH15=1,ABS(CR15*CK15),-ABS(CR15*CK15))</f>
        <v>0</v>
      </c>
      <c r="CX15" s="188">
        <f t="shared" ref="CX15:CX78" si="97">IF(IF(CF15=CD15,1,0)=1,ABS(CR15*CK15),-ABS(CR15*CK15))</f>
        <v>0</v>
      </c>
      <c r="CY15" s="188">
        <f t="shared" ref="CY15:CY20" si="98">IF(CJ15=1,ABS(CR15*CK15),-ABS(CR15*CK15))</f>
        <v>0</v>
      </c>
      <c r="CZ15" s="188">
        <f t="shared" ref="CZ15:CZ78" si="99">IF(IF(BZ15=CF15,1,0)=1,ABS(CR15*CK15),-ABS(CR15*CK15))</f>
        <v>0</v>
      </c>
      <c r="DA15" s="188">
        <f>IF(IF(CA15=CF15,1,0)=1,ABS(CR15*CK15),-ABS(CR15*CK15))</f>
        <v>0</v>
      </c>
      <c r="DB15" s="188">
        <f t="shared" ref="DB15:DB78" si="100">IF(IF(CM15=CF15,1,0)=1,ABS(CR15*CK15),-ABS(CR15*CK15))</f>
        <v>0</v>
      </c>
      <c r="DC15" s="188">
        <f>IF(IF(sym!$Q4=CF15,1,0)=1,ABS(CR15*CK15),-ABS(CR15*CK15))</f>
        <v>0</v>
      </c>
      <c r="DD15" s="188">
        <f t="shared" ref="DD15:DD78" si="101">IF(IF(CN15=CF15,1,0)=1,ABS(CR15*CK15),-ABS(CR15*CK15))</f>
        <v>0</v>
      </c>
      <c r="DE15" s="188">
        <f t="shared" ref="DE15:DE78" si="102">ABS(CR15*CK15)</f>
        <v>0</v>
      </c>
    </row>
    <row r="16" spans="1:109" x14ac:dyDescent="0.25">
      <c r="A16" s="1" t="s">
        <v>292</v>
      </c>
      <c r="B16" s="149" t="s">
        <v>292</v>
      </c>
      <c r="C16" s="192" t="s">
        <v>294</v>
      </c>
      <c r="F16">
        <v>1</v>
      </c>
      <c r="G16" s="227">
        <v>1</v>
      </c>
      <c r="H16" s="227">
        <v>-1</v>
      </c>
      <c r="I16" s="227">
        <v>1</v>
      </c>
      <c r="J16" s="202">
        <v>-1</v>
      </c>
      <c r="K16" s="228">
        <v>-16</v>
      </c>
      <c r="L16">
        <f t="shared" si="50"/>
        <v>-1</v>
      </c>
      <c r="M16">
        <f t="shared" si="51"/>
        <v>1</v>
      </c>
      <c r="N16">
        <v>-1</v>
      </c>
      <c r="O16">
        <f t="shared" si="52"/>
        <v>1</v>
      </c>
      <c r="P16">
        <f t="shared" si="44"/>
        <v>1</v>
      </c>
      <c r="Q16">
        <f t="shared" ref="Q16:Q79" si="103">IF(N16=L16,1,0)</f>
        <v>1</v>
      </c>
      <c r="R16">
        <f t="shared" si="53"/>
        <v>0</v>
      </c>
      <c r="S16">
        <v>-1.0974244120899999E-2</v>
      </c>
      <c r="T16" s="194">
        <v>42558</v>
      </c>
      <c r="U16">
        <f t="shared" si="54"/>
        <v>-1</v>
      </c>
      <c r="V16">
        <f t="shared" si="55"/>
        <v>-1</v>
      </c>
      <c r="W16">
        <f>VLOOKUP($A16,'FuturesInfo (3)'!$A$2:$V$80,22)</f>
        <v>2</v>
      </c>
      <c r="X16">
        <f t="shared" si="56"/>
        <v>-1</v>
      </c>
      <c r="Y16">
        <f t="shared" si="57"/>
        <v>2</v>
      </c>
      <c r="Z16" s="137">
        <f>VLOOKUP($A16,'FuturesInfo (3)'!$A$2:$O$80,15)*W16</f>
        <v>197112.576</v>
      </c>
      <c r="AA16" s="137">
        <f>VLOOKUP($A16,'FuturesInfo (3)'!$A$2:$O$80,15)*Y16</f>
        <v>197112.576</v>
      </c>
      <c r="AB16" s="188">
        <f t="shared" si="58"/>
        <v>-2163.1615283234541</v>
      </c>
      <c r="AC16" s="188">
        <f t="shared" si="45"/>
        <v>2163.1615283234541</v>
      </c>
      <c r="AD16" s="188">
        <f t="shared" si="59"/>
        <v>-2163.1615283234541</v>
      </c>
      <c r="AE16" s="188">
        <f t="shared" si="60"/>
        <v>2163.1615283234541</v>
      </c>
      <c r="AF16" s="188">
        <f t="shared" si="61"/>
        <v>2163.1615283234541</v>
      </c>
      <c r="AG16" s="188">
        <f t="shared" si="62"/>
        <v>-2163.1615283234541</v>
      </c>
      <c r="AH16" s="188">
        <f t="shared" si="63"/>
        <v>2163.1615283234541</v>
      </c>
      <c r="AI16" s="188">
        <f t="shared" ref="AI16:AI79" si="104">IF(IF(I16=N16,1,0)=1,ABS(Z16*S16),-ABS(Z16*S16))</f>
        <v>-2163.1615283234541</v>
      </c>
      <c r="AJ16" s="188">
        <f t="shared" si="64"/>
        <v>2163.1615283234541</v>
      </c>
      <c r="AK16" s="188">
        <f>IF(IF(sym!$Q5=N16,1,0)=1,ABS(Z16*S16),-ABS(Z16*S16))</f>
        <v>-2163.1615283234541</v>
      </c>
      <c r="AL16" s="188">
        <f t="shared" si="65"/>
        <v>2163.1615283234541</v>
      </c>
      <c r="AM16" s="188">
        <f t="shared" si="66"/>
        <v>2163.1615283234541</v>
      </c>
      <c r="AO16">
        <f t="shared" si="67"/>
        <v>-1</v>
      </c>
      <c r="AP16" s="227">
        <v>-1</v>
      </c>
      <c r="AQ16" s="227">
        <v>-1</v>
      </c>
      <c r="AR16" s="227">
        <v>-1</v>
      </c>
      <c r="AS16" s="202">
        <v>-1</v>
      </c>
      <c r="AT16" s="228">
        <v>-1</v>
      </c>
      <c r="AU16">
        <f t="shared" si="68"/>
        <v>1</v>
      </c>
      <c r="AV16">
        <f t="shared" si="69"/>
        <v>1</v>
      </c>
      <c r="AW16" s="202"/>
      <c r="AX16">
        <f t="shared" si="70"/>
        <v>0</v>
      </c>
      <c r="AY16">
        <f t="shared" si="46"/>
        <v>0</v>
      </c>
      <c r="AZ16">
        <f t="shared" ref="AZ16:AZ79" si="105">IF(AW16=AU16,1,0)</f>
        <v>0</v>
      </c>
      <c r="BA16">
        <f t="shared" si="71"/>
        <v>0</v>
      </c>
      <c r="BB16" s="236"/>
      <c r="BC16" s="194"/>
      <c r="BD16">
        <f t="shared" si="72"/>
        <v>1</v>
      </c>
      <c r="BE16">
        <f t="shared" si="73"/>
        <v>1</v>
      </c>
      <c r="BF16">
        <f>VLOOKUP($A16,'FuturesInfo (3)'!$A$2:$V$80,22)</f>
        <v>2</v>
      </c>
      <c r="BG16">
        <f t="shared" si="74"/>
        <v>-1</v>
      </c>
      <c r="BH16">
        <f t="shared" si="75"/>
        <v>2</v>
      </c>
      <c r="BI16" s="137">
        <f>VLOOKUP($A16,'FuturesInfo (3)'!$A$2:$O$80,15)*BF16</f>
        <v>197112.576</v>
      </c>
      <c r="BJ16" s="137">
        <f>VLOOKUP($A16,'FuturesInfo (3)'!$A$2:$O$80,15)*BH16</f>
        <v>197112.576</v>
      </c>
      <c r="BK16" s="188">
        <f t="shared" si="76"/>
        <v>0</v>
      </c>
      <c r="BL16" s="188">
        <f t="shared" si="47"/>
        <v>0</v>
      </c>
      <c r="BM16" s="188">
        <f t="shared" si="77"/>
        <v>0</v>
      </c>
      <c r="BN16" s="188">
        <f t="shared" si="78"/>
        <v>0</v>
      </c>
      <c r="BO16" s="188">
        <f t="shared" si="79"/>
        <v>0</v>
      </c>
      <c r="BP16" s="188">
        <f t="shared" si="80"/>
        <v>0</v>
      </c>
      <c r="BQ16" s="188">
        <f t="shared" si="81"/>
        <v>0</v>
      </c>
      <c r="BR16" s="188">
        <f t="shared" ref="BR16:BR79" si="106">IF(IF(AR16=AW16,1,0)=1,ABS(BI16*BB16),-ABS(BI16*BB16))</f>
        <v>0</v>
      </c>
      <c r="BS16" s="188">
        <f t="shared" si="82"/>
        <v>0</v>
      </c>
      <c r="BT16" s="188">
        <f>IF(IF(sym!$Q5=AW16,1,0)=1,ABS(BI16*BB16),-ABS(BI16*BB16))</f>
        <v>0</v>
      </c>
      <c r="BU16" s="188">
        <f t="shared" si="83"/>
        <v>0</v>
      </c>
      <c r="BV16" s="188">
        <f t="shared" si="84"/>
        <v>0</v>
      </c>
      <c r="BX16">
        <f t="shared" si="85"/>
        <v>0</v>
      </c>
      <c r="BY16" s="227"/>
      <c r="BZ16" s="227"/>
      <c r="CA16" s="227"/>
      <c r="CB16" s="202"/>
      <c r="CC16" s="228"/>
      <c r="CD16">
        <f t="shared" si="86"/>
        <v>-1</v>
      </c>
      <c r="CE16">
        <f t="shared" si="87"/>
        <v>0</v>
      </c>
      <c r="CF16" s="202"/>
      <c r="CG16">
        <f t="shared" si="88"/>
        <v>1</v>
      </c>
      <c r="CH16">
        <f t="shared" si="48"/>
        <v>1</v>
      </c>
      <c r="CI16">
        <f t="shared" ref="CI16:CI79" si="107">IF(CF16=CD16,1,0)</f>
        <v>0</v>
      </c>
      <c r="CJ16">
        <f t="shared" si="89"/>
        <v>1</v>
      </c>
      <c r="CK16" s="236"/>
      <c r="CL16" s="194"/>
      <c r="CM16">
        <f t="shared" si="90"/>
        <v>-1</v>
      </c>
      <c r="CN16">
        <f t="shared" si="91"/>
        <v>-1</v>
      </c>
      <c r="CO16">
        <f>VLOOKUP($A16,'FuturesInfo (3)'!$A$2:$V$80,22)</f>
        <v>2</v>
      </c>
      <c r="CP16">
        <f t="shared" si="92"/>
        <v>-1</v>
      </c>
      <c r="CQ16">
        <f t="shared" si="93"/>
        <v>2</v>
      </c>
      <c r="CR16" s="137">
        <f>VLOOKUP($A16,'FuturesInfo (3)'!$A$2:$O$80,15)*CO16</f>
        <v>197112.576</v>
      </c>
      <c r="CS16" s="137">
        <f>VLOOKUP($A16,'FuturesInfo (3)'!$A$2:$O$80,15)*CQ16</f>
        <v>197112.576</v>
      </c>
      <c r="CT16" s="188">
        <f t="shared" si="94"/>
        <v>0</v>
      </c>
      <c r="CU16" s="188">
        <f t="shared" si="49"/>
        <v>0</v>
      </c>
      <c r="CV16" s="188">
        <f t="shared" si="95"/>
        <v>0</v>
      </c>
      <c r="CW16" s="188">
        <f t="shared" si="96"/>
        <v>0</v>
      </c>
      <c r="CX16" s="188">
        <f t="shared" si="97"/>
        <v>0</v>
      </c>
      <c r="CY16" s="188">
        <f t="shared" si="98"/>
        <v>0</v>
      </c>
      <c r="CZ16" s="188">
        <f t="shared" si="99"/>
        <v>0</v>
      </c>
      <c r="DA16" s="188">
        <f t="shared" ref="DA16:DA79" si="108">IF(IF(CA16=CF16,1,0)=1,ABS(CR16*CK16),-ABS(CR16*CK16))</f>
        <v>0</v>
      </c>
      <c r="DB16" s="188">
        <f t="shared" si="100"/>
        <v>0</v>
      </c>
      <c r="DC16" s="188">
        <f>IF(IF(sym!$Q5=CF16,1,0)=1,ABS(CR16*CK16),-ABS(CR16*CK16))</f>
        <v>0</v>
      </c>
      <c r="DD16" s="188">
        <f t="shared" si="101"/>
        <v>0</v>
      </c>
      <c r="DE16" s="188">
        <f t="shared" si="102"/>
        <v>0</v>
      </c>
    </row>
    <row r="17" spans="1:109" x14ac:dyDescent="0.25">
      <c r="A17" s="1" t="s">
        <v>295</v>
      </c>
      <c r="B17" s="149" t="s">
        <v>728</v>
      </c>
      <c r="C17" s="192" t="s">
        <v>297</v>
      </c>
      <c r="F17">
        <v>1</v>
      </c>
      <c r="G17" s="227">
        <v>1</v>
      </c>
      <c r="H17" s="227">
        <v>1</v>
      </c>
      <c r="I17" s="227">
        <v>1</v>
      </c>
      <c r="J17" s="202">
        <v>1</v>
      </c>
      <c r="K17" s="228">
        <v>3</v>
      </c>
      <c r="L17">
        <f t="shared" si="50"/>
        <v>1</v>
      </c>
      <c r="M17">
        <f t="shared" si="51"/>
        <v>1</v>
      </c>
      <c r="N17">
        <v>-1</v>
      </c>
      <c r="O17">
        <f t="shared" si="52"/>
        <v>0</v>
      </c>
      <c r="P17">
        <f t="shared" si="44"/>
        <v>0</v>
      </c>
      <c r="Q17">
        <f t="shared" si="103"/>
        <v>0</v>
      </c>
      <c r="R17">
        <f t="shared" si="53"/>
        <v>0</v>
      </c>
      <c r="S17">
        <v>-2.0421393841200002E-2</v>
      </c>
      <c r="T17" s="194">
        <v>42576</v>
      </c>
      <c r="U17">
        <f t="shared" si="54"/>
        <v>-1</v>
      </c>
      <c r="V17">
        <f t="shared" si="55"/>
        <v>1</v>
      </c>
      <c r="W17">
        <f>VLOOKUP($A17,'FuturesInfo (3)'!$A$2:$V$80,22)</f>
        <v>5</v>
      </c>
      <c r="X17">
        <f t="shared" si="56"/>
        <v>1</v>
      </c>
      <c r="Y17">
        <f t="shared" si="57"/>
        <v>6</v>
      </c>
      <c r="Z17" s="137">
        <f>VLOOKUP($A17,'FuturesInfo (3)'!$A$2:$O$80,15)*W17</f>
        <v>90660</v>
      </c>
      <c r="AA17" s="137">
        <f>VLOOKUP($A17,'FuturesInfo (3)'!$A$2:$O$80,15)*Y17</f>
        <v>108792</v>
      </c>
      <c r="AB17" s="188">
        <f t="shared" si="58"/>
        <v>-1851.4035656431922</v>
      </c>
      <c r="AC17" s="188">
        <f t="shared" si="45"/>
        <v>-1851.4035656431922</v>
      </c>
      <c r="AD17" s="188">
        <f t="shared" si="59"/>
        <v>-1851.4035656431922</v>
      </c>
      <c r="AE17" s="188">
        <f t="shared" si="60"/>
        <v>-1851.4035656431922</v>
      </c>
      <c r="AF17" s="188">
        <f t="shared" si="61"/>
        <v>-1851.4035656431922</v>
      </c>
      <c r="AG17" s="188">
        <f t="shared" si="62"/>
        <v>-1851.4035656431922</v>
      </c>
      <c r="AH17" s="188">
        <f t="shared" si="63"/>
        <v>-1851.4035656431922</v>
      </c>
      <c r="AI17" s="188">
        <f t="shared" si="104"/>
        <v>-1851.4035656431922</v>
      </c>
      <c r="AJ17" s="188">
        <f t="shared" si="64"/>
        <v>1851.4035656431922</v>
      </c>
      <c r="AK17" s="188">
        <f>IF(IF(sym!$Q6=N17,1,0)=1,ABS(Z17*S17),-ABS(Z17*S17))</f>
        <v>-1851.4035656431922</v>
      </c>
      <c r="AL17" s="188">
        <f t="shared" si="65"/>
        <v>-1851.4035656431922</v>
      </c>
      <c r="AM17" s="188">
        <f t="shared" si="66"/>
        <v>1851.4035656431922</v>
      </c>
      <c r="AO17">
        <f t="shared" si="67"/>
        <v>-1</v>
      </c>
      <c r="AP17" s="227">
        <v>-1</v>
      </c>
      <c r="AQ17" s="227">
        <v>-1</v>
      </c>
      <c r="AR17" s="227">
        <v>1</v>
      </c>
      <c r="AS17" s="202">
        <v>-1</v>
      </c>
      <c r="AT17" s="228">
        <v>4</v>
      </c>
      <c r="AU17">
        <f t="shared" si="68"/>
        <v>-1</v>
      </c>
      <c r="AV17">
        <f t="shared" si="69"/>
        <v>-1</v>
      </c>
      <c r="AW17" s="202"/>
      <c r="AX17">
        <f t="shared" si="70"/>
        <v>0</v>
      </c>
      <c r="AY17">
        <f t="shared" si="46"/>
        <v>0</v>
      </c>
      <c r="AZ17">
        <f t="shared" si="105"/>
        <v>0</v>
      </c>
      <c r="BA17">
        <f t="shared" si="71"/>
        <v>0</v>
      </c>
      <c r="BB17" s="236"/>
      <c r="BC17" s="194"/>
      <c r="BD17">
        <f t="shared" si="72"/>
        <v>-1</v>
      </c>
      <c r="BE17">
        <f t="shared" si="73"/>
        <v>-1</v>
      </c>
      <c r="BF17">
        <f>VLOOKUP($A17,'FuturesInfo (3)'!$A$2:$V$80,22)</f>
        <v>5</v>
      </c>
      <c r="BG17">
        <f t="shared" si="74"/>
        <v>-1</v>
      </c>
      <c r="BH17">
        <f t="shared" si="75"/>
        <v>4</v>
      </c>
      <c r="BI17" s="137">
        <f>VLOOKUP($A17,'FuturesInfo (3)'!$A$2:$O$80,15)*BF17</f>
        <v>90660</v>
      </c>
      <c r="BJ17" s="137">
        <f>VLOOKUP($A17,'FuturesInfo (3)'!$A$2:$O$80,15)*BH17</f>
        <v>72528</v>
      </c>
      <c r="BK17" s="188">
        <f t="shared" si="76"/>
        <v>0</v>
      </c>
      <c r="BL17" s="188">
        <f t="shared" si="47"/>
        <v>0</v>
      </c>
      <c r="BM17" s="188">
        <f t="shared" si="77"/>
        <v>0</v>
      </c>
      <c r="BN17" s="188">
        <f t="shared" si="78"/>
        <v>0</v>
      </c>
      <c r="BO17" s="188">
        <f t="shared" si="79"/>
        <v>0</v>
      </c>
      <c r="BP17" s="188">
        <f t="shared" si="80"/>
        <v>0</v>
      </c>
      <c r="BQ17" s="188">
        <f t="shared" si="81"/>
        <v>0</v>
      </c>
      <c r="BR17" s="188">
        <f t="shared" si="106"/>
        <v>0</v>
      </c>
      <c r="BS17" s="188">
        <f t="shared" si="82"/>
        <v>0</v>
      </c>
      <c r="BT17" s="188">
        <f>IF(IF(sym!$Q6=AW17,1,0)=1,ABS(BI17*BB17),-ABS(BI17*BB17))</f>
        <v>0</v>
      </c>
      <c r="BU17" s="188">
        <f t="shared" si="83"/>
        <v>0</v>
      </c>
      <c r="BV17" s="188">
        <f t="shared" si="84"/>
        <v>0</v>
      </c>
      <c r="BX17">
        <f t="shared" si="85"/>
        <v>0</v>
      </c>
      <c r="BY17" s="227"/>
      <c r="BZ17" s="227"/>
      <c r="CA17" s="227"/>
      <c r="CB17" s="202"/>
      <c r="CC17" s="228"/>
      <c r="CD17">
        <f t="shared" si="86"/>
        <v>-1</v>
      </c>
      <c r="CE17">
        <f t="shared" si="87"/>
        <v>0</v>
      </c>
      <c r="CF17" s="202"/>
      <c r="CG17">
        <f t="shared" si="88"/>
        <v>1</v>
      </c>
      <c r="CH17">
        <f t="shared" si="48"/>
        <v>1</v>
      </c>
      <c r="CI17">
        <f t="shared" si="107"/>
        <v>0</v>
      </c>
      <c r="CJ17">
        <f t="shared" si="89"/>
        <v>1</v>
      </c>
      <c r="CK17" s="236"/>
      <c r="CL17" s="194"/>
      <c r="CM17">
        <f t="shared" si="90"/>
        <v>-1</v>
      </c>
      <c r="CN17">
        <f t="shared" si="91"/>
        <v>-1</v>
      </c>
      <c r="CO17">
        <f>VLOOKUP($A17,'FuturesInfo (3)'!$A$2:$V$80,22)</f>
        <v>5</v>
      </c>
      <c r="CP17">
        <f t="shared" si="92"/>
        <v>-1</v>
      </c>
      <c r="CQ17">
        <f t="shared" si="93"/>
        <v>4</v>
      </c>
      <c r="CR17" s="137">
        <f>VLOOKUP($A17,'FuturesInfo (3)'!$A$2:$O$80,15)*CO17</f>
        <v>90660</v>
      </c>
      <c r="CS17" s="137">
        <f>VLOOKUP($A17,'FuturesInfo (3)'!$A$2:$O$80,15)*CQ17</f>
        <v>72528</v>
      </c>
      <c r="CT17" s="188">
        <f t="shared" si="94"/>
        <v>0</v>
      </c>
      <c r="CU17" s="188">
        <f t="shared" si="49"/>
        <v>0</v>
      </c>
      <c r="CV17" s="188">
        <f t="shared" si="95"/>
        <v>0</v>
      </c>
      <c r="CW17" s="188">
        <f t="shared" si="96"/>
        <v>0</v>
      </c>
      <c r="CX17" s="188">
        <f t="shared" si="97"/>
        <v>0</v>
      </c>
      <c r="CY17" s="188">
        <f t="shared" si="98"/>
        <v>0</v>
      </c>
      <c r="CZ17" s="188">
        <f t="shared" si="99"/>
        <v>0</v>
      </c>
      <c r="DA17" s="188">
        <f t="shared" si="108"/>
        <v>0</v>
      </c>
      <c r="DB17" s="188">
        <f t="shared" si="100"/>
        <v>0</v>
      </c>
      <c r="DC17" s="188">
        <f>IF(IF(sym!$Q6=CF17,1,0)=1,ABS(CR17*CK17),-ABS(CR17*CK17))</f>
        <v>0</v>
      </c>
      <c r="DD17" s="188">
        <f t="shared" si="101"/>
        <v>0</v>
      </c>
      <c r="DE17" s="188">
        <f t="shared" si="102"/>
        <v>0</v>
      </c>
    </row>
    <row r="18" spans="1:109" x14ac:dyDescent="0.25">
      <c r="A18" s="1" t="s">
        <v>298</v>
      </c>
      <c r="B18" s="149" t="s">
        <v>479</v>
      </c>
      <c r="C18" s="192" t="s">
        <v>1121</v>
      </c>
      <c r="F18">
        <v>1</v>
      </c>
      <c r="G18" s="227">
        <v>-1</v>
      </c>
      <c r="H18" s="227">
        <v>1</v>
      </c>
      <c r="I18" s="227">
        <v>-1</v>
      </c>
      <c r="J18" s="202">
        <v>-1</v>
      </c>
      <c r="K18" s="228">
        <v>-11</v>
      </c>
      <c r="L18">
        <f t="shared" si="50"/>
        <v>1</v>
      </c>
      <c r="M18">
        <f t="shared" si="51"/>
        <v>1</v>
      </c>
      <c r="N18">
        <v>-1</v>
      </c>
      <c r="O18">
        <f t="shared" si="52"/>
        <v>0</v>
      </c>
      <c r="P18">
        <f t="shared" si="44"/>
        <v>1</v>
      </c>
      <c r="Q18">
        <f t="shared" si="103"/>
        <v>0</v>
      </c>
      <c r="R18">
        <f t="shared" si="53"/>
        <v>0</v>
      </c>
      <c r="S18">
        <v>-3.54797312599E-3</v>
      </c>
      <c r="T18" s="194">
        <v>42565</v>
      </c>
      <c r="U18">
        <f t="shared" si="54"/>
        <v>1</v>
      </c>
      <c r="V18">
        <f t="shared" si="55"/>
        <v>1</v>
      </c>
      <c r="W18">
        <f>VLOOKUP($A18,'FuturesInfo (3)'!$A$2:$V$80,22)</f>
        <v>2</v>
      </c>
      <c r="X18">
        <f t="shared" si="56"/>
        <v>-1</v>
      </c>
      <c r="Y18">
        <f t="shared" si="57"/>
        <v>2</v>
      </c>
      <c r="Z18" s="137">
        <f>VLOOKUP($A18,'FuturesInfo (3)'!$A$2:$O$80,15)*W18</f>
        <v>165000</v>
      </c>
      <c r="AA18" s="137">
        <f>VLOOKUP($A18,'FuturesInfo (3)'!$A$2:$O$80,15)*Y18</f>
        <v>165000</v>
      </c>
      <c r="AB18" s="188">
        <f t="shared" si="58"/>
        <v>585.41556578835002</v>
      </c>
      <c r="AC18" s="188">
        <f t="shared" si="45"/>
        <v>585.41556578835002</v>
      </c>
      <c r="AD18" s="188">
        <f t="shared" si="59"/>
        <v>-585.41556578835002</v>
      </c>
      <c r="AE18" s="188">
        <f t="shared" si="60"/>
        <v>585.41556578835002</v>
      </c>
      <c r="AF18" s="188">
        <f t="shared" si="61"/>
        <v>-585.41556578835002</v>
      </c>
      <c r="AG18" s="188">
        <f t="shared" si="62"/>
        <v>-585.41556578835002</v>
      </c>
      <c r="AH18" s="188">
        <f t="shared" si="63"/>
        <v>-585.41556578835002</v>
      </c>
      <c r="AI18" s="188">
        <f t="shared" si="104"/>
        <v>585.41556578835002</v>
      </c>
      <c r="AJ18" s="188">
        <f t="shared" si="64"/>
        <v>-585.41556578835002</v>
      </c>
      <c r="AK18" s="188">
        <f>IF(IF(sym!$Q7=N18,1,0)=1,ABS(Z18*S18),-ABS(Z18*S18))</f>
        <v>-585.41556578835002</v>
      </c>
      <c r="AL18" s="188">
        <f t="shared" si="65"/>
        <v>-585.41556578835002</v>
      </c>
      <c r="AM18" s="188">
        <f t="shared" si="66"/>
        <v>585.41556578835002</v>
      </c>
      <c r="AO18">
        <f t="shared" si="67"/>
        <v>-1</v>
      </c>
      <c r="AP18" s="227">
        <v>-1</v>
      </c>
      <c r="AQ18" s="227">
        <v>1</v>
      </c>
      <c r="AR18" s="227">
        <v>-1</v>
      </c>
      <c r="AS18" s="202">
        <v>-1</v>
      </c>
      <c r="AT18" s="228">
        <v>-12</v>
      </c>
      <c r="AU18">
        <f t="shared" si="68"/>
        <v>1</v>
      </c>
      <c r="AV18">
        <f t="shared" si="69"/>
        <v>1</v>
      </c>
      <c r="AW18" s="202"/>
      <c r="AX18">
        <f t="shared" si="70"/>
        <v>0</v>
      </c>
      <c r="AY18">
        <f t="shared" si="46"/>
        <v>0</v>
      </c>
      <c r="AZ18">
        <f t="shared" si="105"/>
        <v>0</v>
      </c>
      <c r="BA18">
        <f t="shared" si="71"/>
        <v>0</v>
      </c>
      <c r="BB18" s="236"/>
      <c r="BC18" s="194"/>
      <c r="BD18">
        <f t="shared" si="72"/>
        <v>1</v>
      </c>
      <c r="BE18">
        <f t="shared" si="73"/>
        <v>1</v>
      </c>
      <c r="BF18">
        <f>VLOOKUP($A18,'FuturesInfo (3)'!$A$2:$V$80,22)</f>
        <v>2</v>
      </c>
      <c r="BG18">
        <f t="shared" si="74"/>
        <v>-1</v>
      </c>
      <c r="BH18">
        <f t="shared" si="75"/>
        <v>2</v>
      </c>
      <c r="BI18" s="137">
        <f>VLOOKUP($A18,'FuturesInfo (3)'!$A$2:$O$80,15)*BF18</f>
        <v>165000</v>
      </c>
      <c r="BJ18" s="137">
        <f>VLOOKUP($A18,'FuturesInfo (3)'!$A$2:$O$80,15)*BH18</f>
        <v>165000</v>
      </c>
      <c r="BK18" s="188">
        <f t="shared" si="76"/>
        <v>0</v>
      </c>
      <c r="BL18" s="188">
        <f t="shared" si="47"/>
        <v>0</v>
      </c>
      <c r="BM18" s="188">
        <f t="shared" si="77"/>
        <v>0</v>
      </c>
      <c r="BN18" s="188">
        <f t="shared" si="78"/>
        <v>0</v>
      </c>
      <c r="BO18" s="188">
        <f t="shared" si="79"/>
        <v>0</v>
      </c>
      <c r="BP18" s="188">
        <f t="shared" si="80"/>
        <v>0</v>
      </c>
      <c r="BQ18" s="188">
        <f t="shared" si="81"/>
        <v>0</v>
      </c>
      <c r="BR18" s="188">
        <f t="shared" si="106"/>
        <v>0</v>
      </c>
      <c r="BS18" s="188">
        <f t="shared" si="82"/>
        <v>0</v>
      </c>
      <c r="BT18" s="188">
        <f>IF(IF(sym!$Q7=AW18,1,0)=1,ABS(BI18*BB18),-ABS(BI18*BB18))</f>
        <v>0</v>
      </c>
      <c r="BU18" s="188">
        <f t="shared" si="83"/>
        <v>0</v>
      </c>
      <c r="BV18" s="188">
        <f t="shared" si="84"/>
        <v>0</v>
      </c>
      <c r="BX18">
        <f t="shared" si="85"/>
        <v>0</v>
      </c>
      <c r="BY18" s="227"/>
      <c r="BZ18" s="227"/>
      <c r="CA18" s="227"/>
      <c r="CB18" s="202"/>
      <c r="CC18" s="228"/>
      <c r="CD18">
        <f t="shared" si="86"/>
        <v>-1</v>
      </c>
      <c r="CE18">
        <f t="shared" si="87"/>
        <v>0</v>
      </c>
      <c r="CF18" s="202"/>
      <c r="CG18">
        <f t="shared" si="88"/>
        <v>1</v>
      </c>
      <c r="CH18">
        <f t="shared" si="48"/>
        <v>1</v>
      </c>
      <c r="CI18">
        <f t="shared" si="107"/>
        <v>0</v>
      </c>
      <c r="CJ18">
        <f t="shared" si="89"/>
        <v>1</v>
      </c>
      <c r="CK18" s="236"/>
      <c r="CL18" s="194"/>
      <c r="CM18">
        <f t="shared" si="90"/>
        <v>-1</v>
      </c>
      <c r="CN18">
        <f t="shared" si="91"/>
        <v>-1</v>
      </c>
      <c r="CO18">
        <f>VLOOKUP($A18,'FuturesInfo (3)'!$A$2:$V$80,22)</f>
        <v>2</v>
      </c>
      <c r="CP18">
        <f t="shared" si="92"/>
        <v>-1</v>
      </c>
      <c r="CQ18">
        <f t="shared" si="93"/>
        <v>2</v>
      </c>
      <c r="CR18" s="137">
        <f>VLOOKUP($A18,'FuturesInfo (3)'!$A$2:$O$80,15)*CO18</f>
        <v>165000</v>
      </c>
      <c r="CS18" s="137">
        <f>VLOOKUP($A18,'FuturesInfo (3)'!$A$2:$O$80,15)*CQ18</f>
        <v>165000</v>
      </c>
      <c r="CT18" s="188">
        <f t="shared" si="94"/>
        <v>0</v>
      </c>
      <c r="CU18" s="188">
        <f t="shared" si="49"/>
        <v>0</v>
      </c>
      <c r="CV18" s="188">
        <f t="shared" si="95"/>
        <v>0</v>
      </c>
      <c r="CW18" s="188">
        <f t="shared" si="96"/>
        <v>0</v>
      </c>
      <c r="CX18" s="188">
        <f t="shared" si="97"/>
        <v>0</v>
      </c>
      <c r="CY18" s="188">
        <f t="shared" si="98"/>
        <v>0</v>
      </c>
      <c r="CZ18" s="188">
        <f t="shared" si="99"/>
        <v>0</v>
      </c>
      <c r="DA18" s="188">
        <f t="shared" si="108"/>
        <v>0</v>
      </c>
      <c r="DB18" s="188">
        <f t="shared" si="100"/>
        <v>0</v>
      </c>
      <c r="DC18" s="188">
        <f>IF(IF(sym!$Q7=CF18,1,0)=1,ABS(CR18*CK18),-ABS(CR18*CK18))</f>
        <v>0</v>
      </c>
      <c r="DD18" s="188">
        <f t="shared" si="101"/>
        <v>0</v>
      </c>
      <c r="DE18" s="188">
        <f t="shared" si="102"/>
        <v>0</v>
      </c>
    </row>
    <row r="19" spans="1:109" x14ac:dyDescent="0.25">
      <c r="A19" s="1" t="s">
        <v>300</v>
      </c>
      <c r="B19" s="149" t="s">
        <v>518</v>
      </c>
      <c r="C19" s="192" t="s">
        <v>297</v>
      </c>
      <c r="F19">
        <v>1</v>
      </c>
      <c r="G19" s="227">
        <v>1</v>
      </c>
      <c r="H19" s="227">
        <v>1</v>
      </c>
      <c r="I19" s="227">
        <v>1</v>
      </c>
      <c r="J19" s="202">
        <v>1</v>
      </c>
      <c r="K19" s="228">
        <v>12</v>
      </c>
      <c r="L19">
        <f t="shared" si="50"/>
        <v>1</v>
      </c>
      <c r="M19">
        <f t="shared" si="51"/>
        <v>1</v>
      </c>
      <c r="N19">
        <v>-1</v>
      </c>
      <c r="O19">
        <f t="shared" si="52"/>
        <v>0</v>
      </c>
      <c r="P19">
        <f t="shared" si="44"/>
        <v>0</v>
      </c>
      <c r="Q19">
        <f t="shared" si="103"/>
        <v>0</v>
      </c>
      <c r="R19">
        <f t="shared" si="53"/>
        <v>0</v>
      </c>
      <c r="S19">
        <v>-2.4799416484300001E-2</v>
      </c>
      <c r="T19" s="194">
        <v>42564</v>
      </c>
      <c r="U19">
        <f t="shared" si="54"/>
        <v>-1</v>
      </c>
      <c r="V19">
        <f t="shared" si="55"/>
        <v>1</v>
      </c>
      <c r="W19">
        <f>VLOOKUP($A19,'FuturesInfo (3)'!$A$2:$V$80,22)</f>
        <v>4</v>
      </c>
      <c r="X19">
        <f t="shared" si="56"/>
        <v>1</v>
      </c>
      <c r="Y19">
        <f t="shared" si="57"/>
        <v>5</v>
      </c>
      <c r="Z19" s="137">
        <f>VLOOKUP($A19,'FuturesInfo (3)'!$A$2:$O$80,15)*W19</f>
        <v>66850</v>
      </c>
      <c r="AA19" s="137">
        <f>VLOOKUP($A19,'FuturesInfo (3)'!$A$2:$O$80,15)*Y19</f>
        <v>83562.5</v>
      </c>
      <c r="AB19" s="188">
        <f t="shared" si="58"/>
        <v>-1657.8409919754552</v>
      </c>
      <c r="AC19" s="188">
        <f t="shared" si="45"/>
        <v>-1657.8409919754552</v>
      </c>
      <c r="AD19" s="188">
        <f t="shared" si="59"/>
        <v>-1657.8409919754552</v>
      </c>
      <c r="AE19" s="188">
        <f t="shared" si="60"/>
        <v>-1657.8409919754552</v>
      </c>
      <c r="AF19" s="188">
        <f t="shared" si="61"/>
        <v>-1657.8409919754552</v>
      </c>
      <c r="AG19" s="188">
        <f t="shared" si="62"/>
        <v>-1657.8409919754552</v>
      </c>
      <c r="AH19" s="188">
        <f t="shared" si="63"/>
        <v>-1657.8409919754552</v>
      </c>
      <c r="AI19" s="188">
        <f t="shared" si="104"/>
        <v>-1657.8409919754552</v>
      </c>
      <c r="AJ19" s="188">
        <f t="shared" si="64"/>
        <v>1657.8409919754552</v>
      </c>
      <c r="AK19" s="188">
        <f>IF(IF(sym!$Q8=N19,1,0)=1,ABS(Z19*S19),-ABS(Z19*S19))</f>
        <v>-1657.8409919754552</v>
      </c>
      <c r="AL19" s="188">
        <f t="shared" si="65"/>
        <v>-1657.8409919754552</v>
      </c>
      <c r="AM19" s="188">
        <f t="shared" si="66"/>
        <v>1657.8409919754552</v>
      </c>
      <c r="AO19">
        <f t="shared" si="67"/>
        <v>-1</v>
      </c>
      <c r="AP19" s="227">
        <v>-1</v>
      </c>
      <c r="AQ19" s="227">
        <v>1</v>
      </c>
      <c r="AR19" s="227">
        <v>-1</v>
      </c>
      <c r="AS19" s="202">
        <v>1</v>
      </c>
      <c r="AT19" s="228">
        <v>-2</v>
      </c>
      <c r="AU19">
        <f t="shared" si="68"/>
        <v>1</v>
      </c>
      <c r="AV19">
        <f t="shared" si="69"/>
        <v>-1</v>
      </c>
      <c r="AW19" s="202"/>
      <c r="AX19">
        <f t="shared" si="70"/>
        <v>0</v>
      </c>
      <c r="AY19">
        <f t="shared" si="46"/>
        <v>0</v>
      </c>
      <c r="AZ19">
        <f t="shared" si="105"/>
        <v>0</v>
      </c>
      <c r="BA19">
        <f t="shared" si="71"/>
        <v>0</v>
      </c>
      <c r="BB19" s="236"/>
      <c r="BC19" s="194"/>
      <c r="BD19">
        <f t="shared" si="72"/>
        <v>1</v>
      </c>
      <c r="BE19">
        <f t="shared" si="73"/>
        <v>1</v>
      </c>
      <c r="BF19">
        <f>VLOOKUP($A19,'FuturesInfo (3)'!$A$2:$V$80,22)</f>
        <v>4</v>
      </c>
      <c r="BG19">
        <f t="shared" si="74"/>
        <v>1</v>
      </c>
      <c r="BH19">
        <f t="shared" si="75"/>
        <v>5</v>
      </c>
      <c r="BI19" s="137">
        <f>VLOOKUP($A19,'FuturesInfo (3)'!$A$2:$O$80,15)*BF19</f>
        <v>66850</v>
      </c>
      <c r="BJ19" s="137">
        <f>VLOOKUP($A19,'FuturesInfo (3)'!$A$2:$O$80,15)*BH19</f>
        <v>83562.5</v>
      </c>
      <c r="BK19" s="188">
        <f t="shared" si="76"/>
        <v>0</v>
      </c>
      <c r="BL19" s="188">
        <f t="shared" si="47"/>
        <v>0</v>
      </c>
      <c r="BM19" s="188">
        <f t="shared" si="77"/>
        <v>0</v>
      </c>
      <c r="BN19" s="188">
        <f t="shared" si="78"/>
        <v>0</v>
      </c>
      <c r="BO19" s="188">
        <f t="shared" si="79"/>
        <v>0</v>
      </c>
      <c r="BP19" s="188">
        <f t="shared" si="80"/>
        <v>0</v>
      </c>
      <c r="BQ19" s="188">
        <f t="shared" si="81"/>
        <v>0</v>
      </c>
      <c r="BR19" s="188">
        <f t="shared" si="106"/>
        <v>0</v>
      </c>
      <c r="BS19" s="188">
        <f t="shared" si="82"/>
        <v>0</v>
      </c>
      <c r="BT19" s="188">
        <f>IF(IF(sym!$Q8=AW19,1,0)=1,ABS(BI19*BB19),-ABS(BI19*BB19))</f>
        <v>0</v>
      </c>
      <c r="BU19" s="188">
        <f t="shared" si="83"/>
        <v>0</v>
      </c>
      <c r="BV19" s="188">
        <f t="shared" si="84"/>
        <v>0</v>
      </c>
      <c r="BX19">
        <f t="shared" si="85"/>
        <v>0</v>
      </c>
      <c r="BY19" s="227"/>
      <c r="BZ19" s="227"/>
      <c r="CA19" s="227"/>
      <c r="CB19" s="202"/>
      <c r="CC19" s="228"/>
      <c r="CD19">
        <f t="shared" si="86"/>
        <v>-1</v>
      </c>
      <c r="CE19">
        <f t="shared" si="87"/>
        <v>0</v>
      </c>
      <c r="CF19" s="202"/>
      <c r="CG19">
        <f t="shared" si="88"/>
        <v>1</v>
      </c>
      <c r="CH19">
        <f t="shared" si="48"/>
        <v>1</v>
      </c>
      <c r="CI19">
        <f t="shared" si="107"/>
        <v>0</v>
      </c>
      <c r="CJ19">
        <f t="shared" si="89"/>
        <v>1</v>
      </c>
      <c r="CK19" s="236"/>
      <c r="CL19" s="194"/>
      <c r="CM19">
        <f t="shared" si="90"/>
        <v>-1</v>
      </c>
      <c r="CN19">
        <f t="shared" si="91"/>
        <v>-1</v>
      </c>
      <c r="CO19">
        <f>VLOOKUP($A19,'FuturesInfo (3)'!$A$2:$V$80,22)</f>
        <v>4</v>
      </c>
      <c r="CP19">
        <f t="shared" si="92"/>
        <v>-1</v>
      </c>
      <c r="CQ19">
        <f t="shared" si="93"/>
        <v>3</v>
      </c>
      <c r="CR19" s="137">
        <f>VLOOKUP($A19,'FuturesInfo (3)'!$A$2:$O$80,15)*CO19</f>
        <v>66850</v>
      </c>
      <c r="CS19" s="137">
        <f>VLOOKUP($A19,'FuturesInfo (3)'!$A$2:$O$80,15)*CQ19</f>
        <v>50137.5</v>
      </c>
      <c r="CT19" s="188">
        <f t="shared" si="94"/>
        <v>0</v>
      </c>
      <c r="CU19" s="188">
        <f t="shared" si="49"/>
        <v>0</v>
      </c>
      <c r="CV19" s="188">
        <f t="shared" si="95"/>
        <v>0</v>
      </c>
      <c r="CW19" s="188">
        <f t="shared" si="96"/>
        <v>0</v>
      </c>
      <c r="CX19" s="188">
        <f t="shared" si="97"/>
        <v>0</v>
      </c>
      <c r="CY19" s="188">
        <f t="shared" si="98"/>
        <v>0</v>
      </c>
      <c r="CZ19" s="188">
        <f t="shared" si="99"/>
        <v>0</v>
      </c>
      <c r="DA19" s="188">
        <f t="shared" si="108"/>
        <v>0</v>
      </c>
      <c r="DB19" s="188">
        <f t="shared" si="100"/>
        <v>0</v>
      </c>
      <c r="DC19" s="188">
        <f>IF(IF(sym!$Q8=CF19,1,0)=1,ABS(CR19*CK19),-ABS(CR19*CK19))</f>
        <v>0</v>
      </c>
      <c r="DD19" s="188">
        <f t="shared" si="101"/>
        <v>0</v>
      </c>
      <c r="DE19" s="188">
        <f t="shared" si="102"/>
        <v>0</v>
      </c>
    </row>
    <row r="20" spans="1:109" x14ac:dyDescent="0.25">
      <c r="A20" s="1" t="s">
        <v>302</v>
      </c>
      <c r="B20" s="149" t="s">
        <v>509</v>
      </c>
      <c r="C20" s="192" t="s">
        <v>304</v>
      </c>
      <c r="F20">
        <v>-1</v>
      </c>
      <c r="G20" s="227">
        <v>-1</v>
      </c>
      <c r="H20" s="227">
        <v>1</v>
      </c>
      <c r="I20" s="227">
        <v>-1</v>
      </c>
      <c r="J20" s="202">
        <v>-1</v>
      </c>
      <c r="K20" s="228">
        <v>20</v>
      </c>
      <c r="L20">
        <f t="shared" si="50"/>
        <v>1</v>
      </c>
      <c r="M20">
        <f t="shared" si="51"/>
        <v>-1</v>
      </c>
      <c r="N20">
        <v>1</v>
      </c>
      <c r="O20">
        <f t="shared" si="52"/>
        <v>1</v>
      </c>
      <c r="P20">
        <f t="shared" si="44"/>
        <v>0</v>
      </c>
      <c r="Q20">
        <f t="shared" si="103"/>
        <v>1</v>
      </c>
      <c r="R20">
        <f t="shared" si="53"/>
        <v>0</v>
      </c>
      <c r="S20">
        <v>3.2098765432100003E-2</v>
      </c>
      <c r="T20" s="194">
        <v>42565</v>
      </c>
      <c r="U20">
        <f t="shared" si="54"/>
        <v>1</v>
      </c>
      <c r="V20">
        <f t="shared" si="55"/>
        <v>1</v>
      </c>
      <c r="W20">
        <f>VLOOKUP($A20,'FuturesInfo (3)'!$A$2:$V$80,22)</f>
        <v>4</v>
      </c>
      <c r="X20">
        <f t="shared" si="56"/>
        <v>-1</v>
      </c>
      <c r="Y20">
        <f t="shared" si="57"/>
        <v>3</v>
      </c>
      <c r="Z20" s="137">
        <f>VLOOKUP($A20,'FuturesInfo (3)'!$A$2:$O$80,15)*W20</f>
        <v>117040</v>
      </c>
      <c r="AA20" s="137">
        <f>VLOOKUP($A20,'FuturesInfo (3)'!$A$2:$O$80,15)*Y20</f>
        <v>87780</v>
      </c>
      <c r="AB20" s="188">
        <f t="shared" si="58"/>
        <v>-3756.8395061729843</v>
      </c>
      <c r="AC20" s="188">
        <f t="shared" si="45"/>
        <v>-3756.8395061729843</v>
      </c>
      <c r="AD20" s="188">
        <f t="shared" si="59"/>
        <v>-3756.8395061729843</v>
      </c>
      <c r="AE20" s="188">
        <f t="shared" si="60"/>
        <v>-3756.8395061729843</v>
      </c>
      <c r="AF20" s="188">
        <f t="shared" si="61"/>
        <v>3756.8395061729843</v>
      </c>
      <c r="AG20" s="188">
        <f t="shared" si="62"/>
        <v>-3756.8395061729843</v>
      </c>
      <c r="AH20" s="188">
        <f t="shared" si="63"/>
        <v>3756.8395061729843</v>
      </c>
      <c r="AI20" s="188">
        <f t="shared" si="104"/>
        <v>-3756.8395061729843</v>
      </c>
      <c r="AJ20" s="188">
        <f t="shared" si="64"/>
        <v>3756.8395061729843</v>
      </c>
      <c r="AK20" s="188">
        <f>IF(IF(sym!$Q9=N20,1,0)=1,ABS(Z20*S20),-ABS(Z20*S20))</f>
        <v>3756.8395061729843</v>
      </c>
      <c r="AL20" s="188">
        <f t="shared" si="65"/>
        <v>3756.8395061729843</v>
      </c>
      <c r="AM20" s="188">
        <f t="shared" si="66"/>
        <v>3756.8395061729843</v>
      </c>
      <c r="AO20">
        <f t="shared" si="67"/>
        <v>1</v>
      </c>
      <c r="AP20" s="227">
        <v>-1</v>
      </c>
      <c r="AQ20" s="227">
        <v>1</v>
      </c>
      <c r="AR20" s="227">
        <v>-1</v>
      </c>
      <c r="AS20" s="202">
        <v>-1</v>
      </c>
      <c r="AT20" s="228">
        <v>-1</v>
      </c>
      <c r="AU20">
        <f t="shared" si="68"/>
        <v>1</v>
      </c>
      <c r="AV20">
        <f t="shared" si="69"/>
        <v>1</v>
      </c>
      <c r="AW20" s="202"/>
      <c r="AX20">
        <f t="shared" si="70"/>
        <v>0</v>
      </c>
      <c r="AY20">
        <f t="shared" si="46"/>
        <v>0</v>
      </c>
      <c r="AZ20">
        <f t="shared" si="105"/>
        <v>0</v>
      </c>
      <c r="BA20">
        <f t="shared" si="71"/>
        <v>0</v>
      </c>
      <c r="BB20" s="236"/>
      <c r="BC20" s="194"/>
      <c r="BD20">
        <f t="shared" si="72"/>
        <v>1</v>
      </c>
      <c r="BE20">
        <f t="shared" si="73"/>
        <v>1</v>
      </c>
      <c r="BF20">
        <f>VLOOKUP($A20,'FuturesInfo (3)'!$A$2:$V$80,22)</f>
        <v>4</v>
      </c>
      <c r="BG20">
        <f t="shared" si="74"/>
        <v>-1</v>
      </c>
      <c r="BH20">
        <f t="shared" si="75"/>
        <v>3</v>
      </c>
      <c r="BI20" s="137">
        <f>VLOOKUP($A20,'FuturesInfo (3)'!$A$2:$O$80,15)*BF20</f>
        <v>117040</v>
      </c>
      <c r="BJ20" s="137">
        <f>VLOOKUP($A20,'FuturesInfo (3)'!$A$2:$O$80,15)*BH20</f>
        <v>87780</v>
      </c>
      <c r="BK20" s="188">
        <f t="shared" si="76"/>
        <v>0</v>
      </c>
      <c r="BL20" s="188">
        <f t="shared" si="47"/>
        <v>0</v>
      </c>
      <c r="BM20" s="188">
        <f t="shared" si="77"/>
        <v>0</v>
      </c>
      <c r="BN20" s="188">
        <f t="shared" si="78"/>
        <v>0</v>
      </c>
      <c r="BO20" s="188">
        <f t="shared" si="79"/>
        <v>0</v>
      </c>
      <c r="BP20" s="188">
        <f t="shared" si="80"/>
        <v>0</v>
      </c>
      <c r="BQ20" s="188">
        <f t="shared" si="81"/>
        <v>0</v>
      </c>
      <c r="BR20" s="188">
        <f t="shared" si="106"/>
        <v>0</v>
      </c>
      <c r="BS20" s="188">
        <f t="shared" si="82"/>
        <v>0</v>
      </c>
      <c r="BT20" s="188">
        <f>IF(IF(sym!$Q9=AW20,1,0)=1,ABS(BI20*BB20),-ABS(BI20*BB20))</f>
        <v>0</v>
      </c>
      <c r="BU20" s="188">
        <f t="shared" si="83"/>
        <v>0</v>
      </c>
      <c r="BV20" s="188">
        <f t="shared" si="84"/>
        <v>0</v>
      </c>
      <c r="BX20">
        <f t="shared" si="85"/>
        <v>0</v>
      </c>
      <c r="BY20" s="227"/>
      <c r="BZ20" s="227"/>
      <c r="CA20" s="227"/>
      <c r="CB20" s="202"/>
      <c r="CC20" s="228"/>
      <c r="CD20">
        <f t="shared" si="86"/>
        <v>-1</v>
      </c>
      <c r="CE20">
        <f t="shared" si="87"/>
        <v>0</v>
      </c>
      <c r="CF20" s="202"/>
      <c r="CG20">
        <f t="shared" si="88"/>
        <v>1</v>
      </c>
      <c r="CH20">
        <f t="shared" si="48"/>
        <v>1</v>
      </c>
      <c r="CI20">
        <f t="shared" si="107"/>
        <v>0</v>
      </c>
      <c r="CJ20">
        <f t="shared" si="89"/>
        <v>1</v>
      </c>
      <c r="CK20" s="236"/>
      <c r="CL20" s="194"/>
      <c r="CM20">
        <f t="shared" si="90"/>
        <v>-1</v>
      </c>
      <c r="CN20">
        <f t="shared" si="91"/>
        <v>-1</v>
      </c>
      <c r="CO20">
        <f>VLOOKUP($A20,'FuturesInfo (3)'!$A$2:$V$80,22)</f>
        <v>4</v>
      </c>
      <c r="CP20">
        <f t="shared" si="92"/>
        <v>-1</v>
      </c>
      <c r="CQ20">
        <f t="shared" si="93"/>
        <v>3</v>
      </c>
      <c r="CR20" s="137">
        <f>VLOOKUP($A20,'FuturesInfo (3)'!$A$2:$O$80,15)*CO20</f>
        <v>117040</v>
      </c>
      <c r="CS20" s="137">
        <f>VLOOKUP($A20,'FuturesInfo (3)'!$A$2:$O$80,15)*CQ20</f>
        <v>87780</v>
      </c>
      <c r="CT20" s="188">
        <f t="shared" si="94"/>
        <v>0</v>
      </c>
      <c r="CU20" s="188">
        <f t="shared" si="49"/>
        <v>0</v>
      </c>
      <c r="CV20" s="188">
        <f t="shared" si="95"/>
        <v>0</v>
      </c>
      <c r="CW20" s="188">
        <f t="shared" si="96"/>
        <v>0</v>
      </c>
      <c r="CX20" s="188">
        <f t="shared" si="97"/>
        <v>0</v>
      </c>
      <c r="CY20" s="188">
        <f t="shared" si="98"/>
        <v>0</v>
      </c>
      <c r="CZ20" s="188">
        <f t="shared" si="99"/>
        <v>0</v>
      </c>
      <c r="DA20" s="188">
        <f t="shared" si="108"/>
        <v>0</v>
      </c>
      <c r="DB20" s="188">
        <f t="shared" si="100"/>
        <v>0</v>
      </c>
      <c r="DC20" s="188">
        <f>IF(IF(sym!$Q9=CF20,1,0)=1,ABS(CR20*CK20),-ABS(CR20*CK20))</f>
        <v>0</v>
      </c>
      <c r="DD20" s="188">
        <f t="shared" si="101"/>
        <v>0</v>
      </c>
      <c r="DE20" s="188">
        <f t="shared" si="102"/>
        <v>0</v>
      </c>
    </row>
    <row r="21" spans="1:109" x14ac:dyDescent="0.25">
      <c r="A21" s="1" t="s">
        <v>305</v>
      </c>
      <c r="B21" s="149" t="s">
        <v>488</v>
      </c>
      <c r="C21" s="192" t="s">
        <v>1121</v>
      </c>
      <c r="F21">
        <v>1</v>
      </c>
      <c r="G21" s="227">
        <v>1</v>
      </c>
      <c r="H21" s="227">
        <v>-1</v>
      </c>
      <c r="I21" s="227">
        <v>1</v>
      </c>
      <c r="J21" s="202">
        <v>-1</v>
      </c>
      <c r="K21" s="228">
        <v>-4</v>
      </c>
      <c r="L21">
        <f t="shared" si="50"/>
        <v>-1</v>
      </c>
      <c r="M21">
        <f t="shared" si="51"/>
        <v>1</v>
      </c>
      <c r="N21">
        <v>-1</v>
      </c>
      <c r="O21">
        <f t="shared" si="52"/>
        <v>1</v>
      </c>
      <c r="P21">
        <f t="shared" si="44"/>
        <v>1</v>
      </c>
      <c r="Q21">
        <f t="shared" si="103"/>
        <v>1</v>
      </c>
      <c r="R21">
        <f t="shared" si="53"/>
        <v>0</v>
      </c>
      <c r="S21">
        <v>-4.23811697203E-3</v>
      </c>
      <c r="T21" s="194">
        <v>42576</v>
      </c>
      <c r="U21">
        <f t="shared" si="54"/>
        <v>-1</v>
      </c>
      <c r="V21">
        <f t="shared" si="55"/>
        <v>-1</v>
      </c>
      <c r="W21">
        <f>VLOOKUP($A21,'FuturesInfo (3)'!$A$2:$V$80,22)</f>
        <v>4</v>
      </c>
      <c r="X21">
        <f t="shared" si="56"/>
        <v>-1</v>
      </c>
      <c r="Y21">
        <f t="shared" si="57"/>
        <v>3</v>
      </c>
      <c r="Z21" s="137">
        <f>VLOOKUP($A21,'FuturesInfo (3)'!$A$2:$O$80,15)*W21</f>
        <v>305440</v>
      </c>
      <c r="AA21" s="137">
        <f>VLOOKUP($A21,'FuturesInfo (3)'!$A$2:$O$80,15)*Y21</f>
        <v>229080</v>
      </c>
      <c r="AB21" s="188">
        <f t="shared" si="58"/>
        <v>-1294.4904479368431</v>
      </c>
      <c r="AC21" s="188">
        <f t="shared" si="45"/>
        <v>1294.4904479368431</v>
      </c>
      <c r="AD21" s="188">
        <f t="shared" si="59"/>
        <v>-1294.4904479368431</v>
      </c>
      <c r="AE21" s="188">
        <f t="shared" si="60"/>
        <v>1294.4904479368431</v>
      </c>
      <c r="AF21" s="188">
        <f t="shared" si="61"/>
        <v>1294.4904479368431</v>
      </c>
      <c r="AG21" s="188">
        <f>IF(R21=1,ABS(Z21*S21),-ABS(Z21*S21))</f>
        <v>-1294.4904479368431</v>
      </c>
      <c r="AH21" s="188">
        <f t="shared" si="63"/>
        <v>1294.4904479368431</v>
      </c>
      <c r="AI21" s="188">
        <f t="shared" si="104"/>
        <v>-1294.4904479368431</v>
      </c>
      <c r="AJ21" s="188">
        <f t="shared" si="64"/>
        <v>1294.4904479368431</v>
      </c>
      <c r="AK21" s="188">
        <f>IF(IF(sym!$Q10=N21,1,0)=1,ABS(Z21*S21),-ABS(Z21*S21))</f>
        <v>-1294.4904479368431</v>
      </c>
      <c r="AL21" s="188">
        <f t="shared" si="65"/>
        <v>1294.4904479368431</v>
      </c>
      <c r="AM21" s="188">
        <f t="shared" si="66"/>
        <v>1294.4904479368431</v>
      </c>
      <c r="AO21">
        <f t="shared" si="67"/>
        <v>-1</v>
      </c>
      <c r="AP21" s="227">
        <v>-1</v>
      </c>
      <c r="AQ21" s="227">
        <v>-1</v>
      </c>
      <c r="AR21" s="227">
        <v>1</v>
      </c>
      <c r="AS21" s="202">
        <v>-1</v>
      </c>
      <c r="AT21" s="228">
        <v>-5</v>
      </c>
      <c r="AU21">
        <f t="shared" si="68"/>
        <v>1</v>
      </c>
      <c r="AV21">
        <f t="shared" si="69"/>
        <v>1</v>
      </c>
      <c r="AW21" s="202"/>
      <c r="AX21">
        <f t="shared" si="70"/>
        <v>0</v>
      </c>
      <c r="AY21">
        <f t="shared" si="46"/>
        <v>0</v>
      </c>
      <c r="AZ21">
        <f t="shared" si="105"/>
        <v>0</v>
      </c>
      <c r="BA21">
        <f t="shared" si="71"/>
        <v>0</v>
      </c>
      <c r="BB21" s="236"/>
      <c r="BC21" s="194"/>
      <c r="BD21">
        <f t="shared" si="72"/>
        <v>1</v>
      </c>
      <c r="BE21">
        <f t="shared" si="73"/>
        <v>1</v>
      </c>
      <c r="BF21">
        <f>VLOOKUP($A21,'FuturesInfo (3)'!$A$2:$V$80,22)</f>
        <v>4</v>
      </c>
      <c r="BG21">
        <f t="shared" si="74"/>
        <v>-1</v>
      </c>
      <c r="BH21">
        <f t="shared" si="75"/>
        <v>3</v>
      </c>
      <c r="BI21" s="137">
        <f>VLOOKUP($A21,'FuturesInfo (3)'!$A$2:$O$80,15)*BF21</f>
        <v>305440</v>
      </c>
      <c r="BJ21" s="137">
        <f>VLOOKUP($A21,'FuturesInfo (3)'!$A$2:$O$80,15)*BH21</f>
        <v>229080</v>
      </c>
      <c r="BK21" s="188">
        <f t="shared" si="76"/>
        <v>0</v>
      </c>
      <c r="BL21" s="188">
        <f t="shared" si="47"/>
        <v>0</v>
      </c>
      <c r="BM21" s="188">
        <f t="shared" si="77"/>
        <v>0</v>
      </c>
      <c r="BN21" s="188">
        <f t="shared" si="78"/>
        <v>0</v>
      </c>
      <c r="BO21" s="188">
        <f t="shared" si="79"/>
        <v>0</v>
      </c>
      <c r="BP21" s="188">
        <f>IF(BA21=1,ABS(BI21*BB21),-ABS(BI21*BB21))</f>
        <v>0</v>
      </c>
      <c r="BQ21" s="188">
        <f t="shared" si="81"/>
        <v>0</v>
      </c>
      <c r="BR21" s="188">
        <f t="shared" si="106"/>
        <v>0</v>
      </c>
      <c r="BS21" s="188">
        <f t="shared" si="82"/>
        <v>0</v>
      </c>
      <c r="BT21" s="188">
        <f>IF(IF(sym!$Q10=AW21,1,0)=1,ABS(BI21*BB21),-ABS(BI21*BB21))</f>
        <v>0</v>
      </c>
      <c r="BU21" s="188">
        <f t="shared" si="83"/>
        <v>0</v>
      </c>
      <c r="BV21" s="188">
        <f t="shared" si="84"/>
        <v>0</v>
      </c>
      <c r="BX21">
        <f t="shared" si="85"/>
        <v>0</v>
      </c>
      <c r="BY21" s="227"/>
      <c r="BZ21" s="227"/>
      <c r="CA21" s="227"/>
      <c r="CB21" s="202"/>
      <c r="CC21" s="228"/>
      <c r="CD21">
        <f t="shared" si="86"/>
        <v>-1</v>
      </c>
      <c r="CE21">
        <f t="shared" si="87"/>
        <v>0</v>
      </c>
      <c r="CF21" s="202"/>
      <c r="CG21">
        <f t="shared" si="88"/>
        <v>1</v>
      </c>
      <c r="CH21">
        <f t="shared" si="48"/>
        <v>1</v>
      </c>
      <c r="CI21">
        <f t="shared" si="107"/>
        <v>0</v>
      </c>
      <c r="CJ21">
        <f t="shared" si="89"/>
        <v>1</v>
      </c>
      <c r="CK21" s="236"/>
      <c r="CL21" s="194"/>
      <c r="CM21">
        <f t="shared" si="90"/>
        <v>-1</v>
      </c>
      <c r="CN21">
        <f t="shared" si="91"/>
        <v>-1</v>
      </c>
      <c r="CO21">
        <f>VLOOKUP($A21,'FuturesInfo (3)'!$A$2:$V$80,22)</f>
        <v>4</v>
      </c>
      <c r="CP21">
        <f t="shared" si="92"/>
        <v>-1</v>
      </c>
      <c r="CQ21">
        <f t="shared" si="93"/>
        <v>3</v>
      </c>
      <c r="CR21" s="137">
        <f>VLOOKUP($A21,'FuturesInfo (3)'!$A$2:$O$80,15)*CO21</f>
        <v>305440</v>
      </c>
      <c r="CS21" s="137">
        <f>VLOOKUP($A21,'FuturesInfo (3)'!$A$2:$O$80,15)*CQ21</f>
        <v>229080</v>
      </c>
      <c r="CT21" s="188">
        <f t="shared" si="94"/>
        <v>0</v>
      </c>
      <c r="CU21" s="188">
        <f t="shared" si="49"/>
        <v>0</v>
      </c>
      <c r="CV21" s="188">
        <f t="shared" si="95"/>
        <v>0</v>
      </c>
      <c r="CW21" s="188">
        <f t="shared" si="96"/>
        <v>0</v>
      </c>
      <c r="CX21" s="188">
        <f t="shared" si="97"/>
        <v>0</v>
      </c>
      <c r="CY21" s="188">
        <f>IF(CJ21=1,ABS(CR21*CK21),-ABS(CR21*CK21))</f>
        <v>0</v>
      </c>
      <c r="CZ21" s="188">
        <f t="shared" si="99"/>
        <v>0</v>
      </c>
      <c r="DA21" s="188">
        <f t="shared" si="108"/>
        <v>0</v>
      </c>
      <c r="DB21" s="188">
        <f t="shared" si="100"/>
        <v>0</v>
      </c>
      <c r="DC21" s="188">
        <f>IF(IF(sym!$Q10=CF21,1,0)=1,ABS(CR21*CK21),-ABS(CR21*CK21))</f>
        <v>0</v>
      </c>
      <c r="DD21" s="188">
        <f t="shared" si="101"/>
        <v>0</v>
      </c>
      <c r="DE21" s="188">
        <f t="shared" si="102"/>
        <v>0</v>
      </c>
    </row>
    <row r="22" spans="1:109" x14ac:dyDescent="0.25">
      <c r="A22" s="1" t="s">
        <v>307</v>
      </c>
      <c r="B22" s="149" t="s">
        <v>484</v>
      </c>
      <c r="C22" s="192" t="s">
        <v>1122</v>
      </c>
      <c r="F22">
        <v>1</v>
      </c>
      <c r="G22" s="227">
        <v>-1</v>
      </c>
      <c r="H22" s="227">
        <v>1</v>
      </c>
      <c r="I22" s="227">
        <v>-1</v>
      </c>
      <c r="J22" s="202">
        <v>1</v>
      </c>
      <c r="K22" s="228">
        <v>7</v>
      </c>
      <c r="L22">
        <f t="shared" si="50"/>
        <v>1</v>
      </c>
      <c r="M22">
        <f t="shared" si="51"/>
        <v>1</v>
      </c>
      <c r="N22">
        <v>1</v>
      </c>
      <c r="O22">
        <f t="shared" si="52"/>
        <v>1</v>
      </c>
      <c r="P22">
        <f t="shared" si="44"/>
        <v>1</v>
      </c>
      <c r="Q22">
        <f t="shared" si="103"/>
        <v>1</v>
      </c>
      <c r="R22">
        <f t="shared" si="53"/>
        <v>1</v>
      </c>
      <c r="T22" s="194">
        <v>42571</v>
      </c>
      <c r="U22">
        <f t="shared" si="54"/>
        <v>1</v>
      </c>
      <c r="V22">
        <f t="shared" si="55"/>
        <v>1</v>
      </c>
      <c r="W22">
        <f>VLOOKUP($A22,'FuturesInfo (3)'!$A$2:$V$80,22)</f>
        <v>0</v>
      </c>
      <c r="X22">
        <f t="shared" si="56"/>
        <v>-1</v>
      </c>
      <c r="Y22">
        <f t="shared" si="57"/>
        <v>0</v>
      </c>
      <c r="Z22" s="137">
        <f>VLOOKUP($A22,'FuturesInfo (3)'!$A$2:$O$80,15)*W22</f>
        <v>0</v>
      </c>
      <c r="AA22" s="137">
        <f>VLOOKUP($A22,'FuturesInfo (3)'!$A$2:$O$80,15)*Y22</f>
        <v>0</v>
      </c>
      <c r="AB22" s="188">
        <f t="shared" si="58"/>
        <v>0</v>
      </c>
      <c r="AC22" s="188">
        <f t="shared" si="45"/>
        <v>0</v>
      </c>
      <c r="AD22" s="188">
        <f t="shared" si="59"/>
        <v>0</v>
      </c>
      <c r="AE22" s="188">
        <f t="shared" si="60"/>
        <v>0</v>
      </c>
      <c r="AF22" s="188">
        <f t="shared" si="61"/>
        <v>0</v>
      </c>
      <c r="AG22" s="188">
        <f t="shared" ref="AG22:AG85" si="109">IF(R22=1,ABS(Z22*S22),-ABS(Z22*S22))</f>
        <v>0</v>
      </c>
      <c r="AH22" s="188">
        <f t="shared" si="63"/>
        <v>0</v>
      </c>
      <c r="AI22" s="188">
        <f t="shared" si="104"/>
        <v>0</v>
      </c>
      <c r="AJ22" s="188">
        <f t="shared" si="64"/>
        <v>0</v>
      </c>
      <c r="AK22" s="188">
        <f>IF(IF(sym!$Q11=N22,1,0)=1,ABS(Z22*S22),-ABS(Z22*S22))</f>
        <v>0</v>
      </c>
      <c r="AL22" s="188">
        <f t="shared" si="65"/>
        <v>0</v>
      </c>
      <c r="AM22" s="188">
        <f t="shared" si="66"/>
        <v>0</v>
      </c>
      <c r="AO22">
        <f t="shared" si="67"/>
        <v>1</v>
      </c>
      <c r="AP22" s="227">
        <v>-1</v>
      </c>
      <c r="AQ22" s="227">
        <v>1</v>
      </c>
      <c r="AR22" s="227">
        <v>-1</v>
      </c>
      <c r="AS22" s="202">
        <v>1</v>
      </c>
      <c r="AT22" s="228">
        <v>7</v>
      </c>
      <c r="AU22">
        <f t="shared" si="68"/>
        <v>1</v>
      </c>
      <c r="AV22">
        <f t="shared" si="69"/>
        <v>1</v>
      </c>
      <c r="AW22" s="202"/>
      <c r="AX22">
        <f t="shared" si="70"/>
        <v>0</v>
      </c>
      <c r="AY22">
        <f t="shared" si="46"/>
        <v>0</v>
      </c>
      <c r="AZ22">
        <f t="shared" si="105"/>
        <v>0</v>
      </c>
      <c r="BA22">
        <f t="shared" si="71"/>
        <v>0</v>
      </c>
      <c r="BB22" s="236"/>
      <c r="BC22" s="194"/>
      <c r="BD22">
        <f t="shared" si="72"/>
        <v>1</v>
      </c>
      <c r="BE22">
        <f t="shared" si="73"/>
        <v>1</v>
      </c>
      <c r="BF22">
        <f>VLOOKUP($A22,'FuturesInfo (3)'!$A$2:$V$80,22)</f>
        <v>0</v>
      </c>
      <c r="BG22">
        <f t="shared" si="74"/>
        <v>-1</v>
      </c>
      <c r="BH22">
        <f t="shared" si="75"/>
        <v>0</v>
      </c>
      <c r="BI22" s="137">
        <f>VLOOKUP($A22,'FuturesInfo (3)'!$A$2:$O$80,15)*BF22</f>
        <v>0</v>
      </c>
      <c r="BJ22" s="137">
        <f>VLOOKUP($A22,'FuturesInfo (3)'!$A$2:$O$80,15)*BH22</f>
        <v>0</v>
      </c>
      <c r="BK22" s="188">
        <f t="shared" si="76"/>
        <v>0</v>
      </c>
      <c r="BL22" s="188">
        <f t="shared" si="47"/>
        <v>0</v>
      </c>
      <c r="BM22" s="188">
        <f t="shared" si="77"/>
        <v>0</v>
      </c>
      <c r="BN22" s="188">
        <f t="shared" si="78"/>
        <v>0</v>
      </c>
      <c r="BO22" s="188">
        <f t="shared" si="79"/>
        <v>0</v>
      </c>
      <c r="BP22" s="188">
        <f t="shared" ref="BP22:BP85" si="110">IF(BA22=1,ABS(BI22*BB22),-ABS(BI22*BB22))</f>
        <v>0</v>
      </c>
      <c r="BQ22" s="188">
        <f t="shared" si="81"/>
        <v>0</v>
      </c>
      <c r="BR22" s="188">
        <f t="shared" si="106"/>
        <v>0</v>
      </c>
      <c r="BS22" s="188">
        <f t="shared" si="82"/>
        <v>0</v>
      </c>
      <c r="BT22" s="188">
        <f>IF(IF(sym!$Q11=AW22,1,0)=1,ABS(BI22*BB22),-ABS(BI22*BB22))</f>
        <v>0</v>
      </c>
      <c r="BU22" s="188">
        <f t="shared" si="83"/>
        <v>0</v>
      </c>
      <c r="BV22" s="188">
        <f t="shared" si="84"/>
        <v>0</v>
      </c>
      <c r="BX22">
        <f t="shared" si="85"/>
        <v>0</v>
      </c>
      <c r="BY22" s="227"/>
      <c r="BZ22" s="227"/>
      <c r="CA22" s="227"/>
      <c r="CB22" s="202"/>
      <c r="CC22" s="228"/>
      <c r="CD22">
        <f t="shared" si="86"/>
        <v>-1</v>
      </c>
      <c r="CE22">
        <f t="shared" si="87"/>
        <v>0</v>
      </c>
      <c r="CF22" s="202"/>
      <c r="CG22">
        <f t="shared" si="88"/>
        <v>1</v>
      </c>
      <c r="CH22">
        <f t="shared" si="48"/>
        <v>1</v>
      </c>
      <c r="CI22">
        <f t="shared" si="107"/>
        <v>0</v>
      </c>
      <c r="CJ22">
        <f t="shared" si="89"/>
        <v>1</v>
      </c>
      <c r="CK22" s="236"/>
      <c r="CL22" s="194"/>
      <c r="CM22">
        <f t="shared" si="90"/>
        <v>-1</v>
      </c>
      <c r="CN22">
        <f t="shared" si="91"/>
        <v>-1</v>
      </c>
      <c r="CO22">
        <f>VLOOKUP($A22,'FuturesInfo (3)'!$A$2:$V$80,22)</f>
        <v>0</v>
      </c>
      <c r="CP22">
        <f t="shared" si="92"/>
        <v>-1</v>
      </c>
      <c r="CQ22">
        <f t="shared" si="93"/>
        <v>0</v>
      </c>
      <c r="CR22" s="137">
        <f>VLOOKUP($A22,'FuturesInfo (3)'!$A$2:$O$80,15)*CO22</f>
        <v>0</v>
      </c>
      <c r="CS22" s="137">
        <f>VLOOKUP($A22,'FuturesInfo (3)'!$A$2:$O$80,15)*CQ22</f>
        <v>0</v>
      </c>
      <c r="CT22" s="188">
        <f t="shared" si="94"/>
        <v>0</v>
      </c>
      <c r="CU22" s="188">
        <f t="shared" si="49"/>
        <v>0</v>
      </c>
      <c r="CV22" s="188">
        <f t="shared" si="95"/>
        <v>0</v>
      </c>
      <c r="CW22" s="188">
        <f t="shared" si="96"/>
        <v>0</v>
      </c>
      <c r="CX22" s="188">
        <f t="shared" si="97"/>
        <v>0</v>
      </c>
      <c r="CY22" s="188">
        <f t="shared" ref="CY22:CY85" si="111">IF(CJ22=1,ABS(CR22*CK22),-ABS(CR22*CK22))</f>
        <v>0</v>
      </c>
      <c r="CZ22" s="188">
        <f t="shared" si="99"/>
        <v>0</v>
      </c>
      <c r="DA22" s="188">
        <f t="shared" si="108"/>
        <v>0</v>
      </c>
      <c r="DB22" s="188">
        <f t="shared" si="100"/>
        <v>0</v>
      </c>
      <c r="DC22" s="188">
        <f>IF(IF(sym!$Q11=CF22,1,0)=1,ABS(CR22*CK22),-ABS(CR22*CK22))</f>
        <v>0</v>
      </c>
      <c r="DD22" s="188">
        <f t="shared" si="101"/>
        <v>0</v>
      </c>
      <c r="DE22" s="188">
        <f t="shared" si="102"/>
        <v>0</v>
      </c>
    </row>
    <row r="23" spans="1:109" x14ac:dyDescent="0.25">
      <c r="A23" s="1" t="s">
        <v>309</v>
      </c>
      <c r="B23" s="149" t="s">
        <v>522</v>
      </c>
      <c r="C23" s="192" t="s">
        <v>288</v>
      </c>
      <c r="F23">
        <v>1</v>
      </c>
      <c r="G23" s="227">
        <v>-1</v>
      </c>
      <c r="H23" s="227">
        <v>-1</v>
      </c>
      <c r="I23" s="227">
        <v>-1</v>
      </c>
      <c r="J23" s="202">
        <v>-1</v>
      </c>
      <c r="K23" s="228">
        <v>13</v>
      </c>
      <c r="L23">
        <f t="shared" si="50"/>
        <v>-1</v>
      </c>
      <c r="M23">
        <f t="shared" si="51"/>
        <v>-1</v>
      </c>
      <c r="N23">
        <v>-1</v>
      </c>
      <c r="O23">
        <f t="shared" si="52"/>
        <v>1</v>
      </c>
      <c r="P23">
        <f t="shared" si="44"/>
        <v>1</v>
      </c>
      <c r="Q23">
        <f t="shared" si="103"/>
        <v>1</v>
      </c>
      <c r="R23">
        <f t="shared" si="53"/>
        <v>1</v>
      </c>
      <c r="S23">
        <v>-3.7019230769200002E-2</v>
      </c>
      <c r="T23" s="194">
        <v>42563</v>
      </c>
      <c r="U23">
        <f t="shared" si="54"/>
        <v>-1</v>
      </c>
      <c r="V23">
        <f t="shared" si="55"/>
        <v>-1</v>
      </c>
      <c r="W23">
        <f>VLOOKUP($A23,'FuturesInfo (3)'!$A$2:$V$80,22)</f>
        <v>2</v>
      </c>
      <c r="X23">
        <f t="shared" si="56"/>
        <v>-1</v>
      </c>
      <c r="Y23">
        <f t="shared" si="57"/>
        <v>2</v>
      </c>
      <c r="Z23" s="137">
        <f>VLOOKUP($A23,'FuturesInfo (3)'!$A$2:$O$80,15)*W23</f>
        <v>80120</v>
      </c>
      <c r="AA23" s="137">
        <f>VLOOKUP($A23,'FuturesInfo (3)'!$A$2:$O$80,15)*Y23</f>
        <v>80120</v>
      </c>
      <c r="AB23" s="188">
        <f t="shared" si="58"/>
        <v>2965.9807692283043</v>
      </c>
      <c r="AC23" s="188">
        <f t="shared" si="45"/>
        <v>2965.9807692283043</v>
      </c>
      <c r="AD23" s="188">
        <f t="shared" si="59"/>
        <v>-2965.9807692283043</v>
      </c>
      <c r="AE23" s="188">
        <f t="shared" si="60"/>
        <v>2965.9807692283043</v>
      </c>
      <c r="AF23" s="188">
        <f t="shared" si="61"/>
        <v>2965.9807692283043</v>
      </c>
      <c r="AG23" s="188">
        <f t="shared" si="109"/>
        <v>2965.9807692283043</v>
      </c>
      <c r="AH23" s="188">
        <f t="shared" si="63"/>
        <v>2965.9807692283043</v>
      </c>
      <c r="AI23" s="188">
        <f t="shared" si="104"/>
        <v>2965.9807692283043</v>
      </c>
      <c r="AJ23" s="188">
        <f t="shared" si="64"/>
        <v>2965.9807692283043</v>
      </c>
      <c r="AK23" s="188">
        <f>IF(IF(sym!$Q12=N23,1,0)=1,ABS(Z23*S23),-ABS(Z23*S23))</f>
        <v>-2965.9807692283043</v>
      </c>
      <c r="AL23" s="188">
        <f t="shared" si="65"/>
        <v>2965.9807692283043</v>
      </c>
      <c r="AM23" s="188">
        <f t="shared" si="66"/>
        <v>2965.9807692283043</v>
      </c>
      <c r="AO23">
        <f t="shared" si="67"/>
        <v>-1</v>
      </c>
      <c r="AP23" s="227">
        <v>-1</v>
      </c>
      <c r="AQ23" s="227">
        <v>1</v>
      </c>
      <c r="AR23" s="227">
        <v>-1</v>
      </c>
      <c r="AS23" s="202">
        <v>-1</v>
      </c>
      <c r="AT23" s="228">
        <v>14</v>
      </c>
      <c r="AU23">
        <f t="shared" si="68"/>
        <v>1</v>
      </c>
      <c r="AV23">
        <f t="shared" si="69"/>
        <v>-1</v>
      </c>
      <c r="AW23" s="202"/>
      <c r="AX23">
        <f t="shared" si="70"/>
        <v>0</v>
      </c>
      <c r="AY23">
        <f t="shared" si="46"/>
        <v>0</v>
      </c>
      <c r="AZ23">
        <f t="shared" si="105"/>
        <v>0</v>
      </c>
      <c r="BA23">
        <f t="shared" si="71"/>
        <v>0</v>
      </c>
      <c r="BB23" s="236"/>
      <c r="BC23" s="194"/>
      <c r="BD23">
        <f t="shared" si="72"/>
        <v>1</v>
      </c>
      <c r="BE23">
        <f t="shared" si="73"/>
        <v>1</v>
      </c>
      <c r="BF23">
        <f>VLOOKUP($A23,'FuturesInfo (3)'!$A$2:$V$80,22)</f>
        <v>2</v>
      </c>
      <c r="BG23">
        <f t="shared" si="74"/>
        <v>-1</v>
      </c>
      <c r="BH23">
        <f t="shared" si="75"/>
        <v>2</v>
      </c>
      <c r="BI23" s="137">
        <f>VLOOKUP($A23,'FuturesInfo (3)'!$A$2:$O$80,15)*BF23</f>
        <v>80120</v>
      </c>
      <c r="BJ23" s="137">
        <f>VLOOKUP($A23,'FuturesInfo (3)'!$A$2:$O$80,15)*BH23</f>
        <v>80120</v>
      </c>
      <c r="BK23" s="188">
        <f t="shared" si="76"/>
        <v>0</v>
      </c>
      <c r="BL23" s="188">
        <f t="shared" si="47"/>
        <v>0</v>
      </c>
      <c r="BM23" s="188">
        <f t="shared" si="77"/>
        <v>0</v>
      </c>
      <c r="BN23" s="188">
        <f t="shared" si="78"/>
        <v>0</v>
      </c>
      <c r="BO23" s="188">
        <f t="shared" si="79"/>
        <v>0</v>
      </c>
      <c r="BP23" s="188">
        <f t="shared" si="110"/>
        <v>0</v>
      </c>
      <c r="BQ23" s="188">
        <f t="shared" si="81"/>
        <v>0</v>
      </c>
      <c r="BR23" s="188">
        <f t="shared" si="106"/>
        <v>0</v>
      </c>
      <c r="BS23" s="188">
        <f t="shared" si="82"/>
        <v>0</v>
      </c>
      <c r="BT23" s="188">
        <f>IF(IF(sym!$Q12=AW23,1,0)=1,ABS(BI23*BB23),-ABS(BI23*BB23))</f>
        <v>0</v>
      </c>
      <c r="BU23" s="188">
        <f t="shared" si="83"/>
        <v>0</v>
      </c>
      <c r="BV23" s="188">
        <f t="shared" si="84"/>
        <v>0</v>
      </c>
      <c r="BX23">
        <f t="shared" si="85"/>
        <v>0</v>
      </c>
      <c r="BY23" s="227"/>
      <c r="BZ23" s="227"/>
      <c r="CA23" s="227"/>
      <c r="CB23" s="202"/>
      <c r="CC23" s="228"/>
      <c r="CD23">
        <f t="shared" si="86"/>
        <v>-1</v>
      </c>
      <c r="CE23">
        <f t="shared" si="87"/>
        <v>0</v>
      </c>
      <c r="CF23" s="202"/>
      <c r="CG23">
        <f t="shared" si="88"/>
        <v>1</v>
      </c>
      <c r="CH23">
        <f t="shared" si="48"/>
        <v>1</v>
      </c>
      <c r="CI23">
        <f t="shared" si="107"/>
        <v>0</v>
      </c>
      <c r="CJ23">
        <f t="shared" si="89"/>
        <v>1</v>
      </c>
      <c r="CK23" s="236"/>
      <c r="CL23" s="194"/>
      <c r="CM23">
        <f t="shared" si="90"/>
        <v>-1</v>
      </c>
      <c r="CN23">
        <f t="shared" si="91"/>
        <v>-1</v>
      </c>
      <c r="CO23">
        <f>VLOOKUP($A23,'FuturesInfo (3)'!$A$2:$V$80,22)</f>
        <v>2</v>
      </c>
      <c r="CP23">
        <f t="shared" si="92"/>
        <v>-1</v>
      </c>
      <c r="CQ23">
        <f t="shared" si="93"/>
        <v>2</v>
      </c>
      <c r="CR23" s="137">
        <f>VLOOKUP($A23,'FuturesInfo (3)'!$A$2:$O$80,15)*CO23</f>
        <v>80120</v>
      </c>
      <c r="CS23" s="137">
        <f>VLOOKUP($A23,'FuturesInfo (3)'!$A$2:$O$80,15)*CQ23</f>
        <v>80120</v>
      </c>
      <c r="CT23" s="188">
        <f t="shared" si="94"/>
        <v>0</v>
      </c>
      <c r="CU23" s="188">
        <f t="shared" si="49"/>
        <v>0</v>
      </c>
      <c r="CV23" s="188">
        <f t="shared" si="95"/>
        <v>0</v>
      </c>
      <c r="CW23" s="188">
        <f t="shared" si="96"/>
        <v>0</v>
      </c>
      <c r="CX23" s="188">
        <f t="shared" si="97"/>
        <v>0</v>
      </c>
      <c r="CY23" s="188">
        <f t="shared" si="111"/>
        <v>0</v>
      </c>
      <c r="CZ23" s="188">
        <f t="shared" si="99"/>
        <v>0</v>
      </c>
      <c r="DA23" s="188">
        <f t="shared" si="108"/>
        <v>0</v>
      </c>
      <c r="DB23" s="188">
        <f t="shared" si="100"/>
        <v>0</v>
      </c>
      <c r="DC23" s="188">
        <f>IF(IF(sym!$Q12=CF23,1,0)=1,ABS(CR23*CK23),-ABS(CR23*CK23))</f>
        <v>0</v>
      </c>
      <c r="DD23" s="188">
        <f t="shared" si="101"/>
        <v>0</v>
      </c>
      <c r="DE23" s="188">
        <f t="shared" si="102"/>
        <v>0</v>
      </c>
    </row>
    <row r="24" spans="1:109" x14ac:dyDescent="0.25">
      <c r="A24" s="1" t="s">
        <v>311</v>
      </c>
      <c r="B24" s="149" t="s">
        <v>520</v>
      </c>
      <c r="C24" s="192" t="s">
        <v>304</v>
      </c>
      <c r="F24">
        <v>1</v>
      </c>
      <c r="G24" s="229">
        <v>-1</v>
      </c>
      <c r="H24" s="229">
        <v>-1</v>
      </c>
      <c r="I24" s="229">
        <v>-1</v>
      </c>
      <c r="J24" s="202">
        <v>-1</v>
      </c>
      <c r="K24" s="228">
        <v>-4</v>
      </c>
      <c r="L24">
        <f t="shared" si="50"/>
        <v>-1</v>
      </c>
      <c r="M24">
        <f t="shared" si="51"/>
        <v>1</v>
      </c>
      <c r="N24">
        <v>1</v>
      </c>
      <c r="O24">
        <f t="shared" si="52"/>
        <v>0</v>
      </c>
      <c r="P24">
        <f t="shared" si="44"/>
        <v>0</v>
      </c>
      <c r="Q24">
        <f t="shared" si="103"/>
        <v>0</v>
      </c>
      <c r="R24">
        <f t="shared" si="53"/>
        <v>1</v>
      </c>
      <c r="S24">
        <v>4.5921123716899997E-3</v>
      </c>
      <c r="T24" s="194">
        <v>42576</v>
      </c>
      <c r="U24">
        <f t="shared" si="54"/>
        <v>1</v>
      </c>
      <c r="V24">
        <f t="shared" si="55"/>
        <v>-1</v>
      </c>
      <c r="W24">
        <f>VLOOKUP($A24,'FuturesInfo (3)'!$A$2:$V$80,22)</f>
        <v>3</v>
      </c>
      <c r="X24">
        <f t="shared" si="56"/>
        <v>-1</v>
      </c>
      <c r="Y24">
        <f t="shared" si="57"/>
        <v>2</v>
      </c>
      <c r="Z24" s="137">
        <f>VLOOKUP($A24,'FuturesInfo (3)'!$A$2:$O$80,15)*W24</f>
        <v>111570</v>
      </c>
      <c r="AA24" s="137">
        <f>VLOOKUP($A24,'FuturesInfo (3)'!$A$2:$O$80,15)*Y24</f>
        <v>74380</v>
      </c>
      <c r="AB24" s="188">
        <f t="shared" si="58"/>
        <v>-512.34197730945323</v>
      </c>
      <c r="AC24" s="188">
        <f t="shared" si="45"/>
        <v>-512.34197730945323</v>
      </c>
      <c r="AD24" s="188">
        <f t="shared" si="59"/>
        <v>512.34197730945323</v>
      </c>
      <c r="AE24" s="188">
        <f t="shared" si="60"/>
        <v>-512.34197730945323</v>
      </c>
      <c r="AF24" s="188">
        <f t="shared" si="61"/>
        <v>-512.34197730945323</v>
      </c>
      <c r="AG24" s="188">
        <f t="shared" si="109"/>
        <v>512.34197730945323</v>
      </c>
      <c r="AH24" s="188">
        <f t="shared" si="63"/>
        <v>-512.34197730945323</v>
      </c>
      <c r="AI24" s="188">
        <f t="shared" si="104"/>
        <v>-512.34197730945323</v>
      </c>
      <c r="AJ24" s="188">
        <f t="shared" si="64"/>
        <v>512.34197730945323</v>
      </c>
      <c r="AK24" s="188">
        <f>IF(IF(sym!$Q13=N24,1,0)=1,ABS(Z24*S24),-ABS(Z24*S24))</f>
        <v>512.34197730945323</v>
      </c>
      <c r="AL24" s="188">
        <f t="shared" si="65"/>
        <v>-512.34197730945323</v>
      </c>
      <c r="AM24" s="188">
        <f t="shared" si="66"/>
        <v>512.34197730945323</v>
      </c>
      <c r="AO24">
        <f t="shared" si="67"/>
        <v>1</v>
      </c>
      <c r="AP24" s="229">
        <v>-1</v>
      </c>
      <c r="AQ24" s="229">
        <v>-1</v>
      </c>
      <c r="AR24" s="229">
        <v>-1</v>
      </c>
      <c r="AS24" s="202">
        <v>-1</v>
      </c>
      <c r="AT24" s="228">
        <v>-5</v>
      </c>
      <c r="AU24">
        <f t="shared" si="68"/>
        <v>-1</v>
      </c>
      <c r="AV24">
        <f t="shared" si="69"/>
        <v>1</v>
      </c>
      <c r="AW24" s="233"/>
      <c r="AX24">
        <f t="shared" si="70"/>
        <v>0</v>
      </c>
      <c r="AY24">
        <f t="shared" si="46"/>
        <v>0</v>
      </c>
      <c r="AZ24">
        <f t="shared" si="105"/>
        <v>0</v>
      </c>
      <c r="BA24">
        <f t="shared" si="71"/>
        <v>0</v>
      </c>
      <c r="BB24" s="234"/>
      <c r="BC24" s="194"/>
      <c r="BD24">
        <f t="shared" si="72"/>
        <v>1</v>
      </c>
      <c r="BE24">
        <f t="shared" si="73"/>
        <v>-1</v>
      </c>
      <c r="BF24">
        <f>VLOOKUP($A24,'FuturesInfo (3)'!$A$2:$V$80,22)</f>
        <v>3</v>
      </c>
      <c r="BG24">
        <f t="shared" si="74"/>
        <v>-1</v>
      </c>
      <c r="BH24">
        <f t="shared" si="75"/>
        <v>2</v>
      </c>
      <c r="BI24" s="137">
        <f>VLOOKUP($A24,'FuturesInfo (3)'!$A$2:$O$80,15)*BF24</f>
        <v>111570</v>
      </c>
      <c r="BJ24" s="137">
        <f>VLOOKUP($A24,'FuturesInfo (3)'!$A$2:$O$80,15)*BH24</f>
        <v>74380</v>
      </c>
      <c r="BK24" s="188">
        <f t="shared" si="76"/>
        <v>0</v>
      </c>
      <c r="BL24" s="188">
        <f t="shared" si="47"/>
        <v>0</v>
      </c>
      <c r="BM24" s="188">
        <f t="shared" si="77"/>
        <v>0</v>
      </c>
      <c r="BN24" s="188">
        <f t="shared" si="78"/>
        <v>0</v>
      </c>
      <c r="BO24" s="188">
        <f t="shared" si="79"/>
        <v>0</v>
      </c>
      <c r="BP24" s="188">
        <f t="shared" si="110"/>
        <v>0</v>
      </c>
      <c r="BQ24" s="188">
        <f t="shared" si="81"/>
        <v>0</v>
      </c>
      <c r="BR24" s="188">
        <f t="shared" si="106"/>
        <v>0</v>
      </c>
      <c r="BS24" s="188">
        <f t="shared" si="82"/>
        <v>0</v>
      </c>
      <c r="BT24" s="188">
        <f>IF(IF(sym!$Q13=AW24,1,0)=1,ABS(BI24*BB24),-ABS(BI24*BB24))</f>
        <v>0</v>
      </c>
      <c r="BU24" s="188">
        <f t="shared" si="83"/>
        <v>0</v>
      </c>
      <c r="BV24" s="188">
        <f t="shared" si="84"/>
        <v>0</v>
      </c>
      <c r="BX24">
        <f t="shared" si="85"/>
        <v>0</v>
      </c>
      <c r="BY24" s="229"/>
      <c r="BZ24" s="229"/>
      <c r="CA24" s="229"/>
      <c r="CB24" s="202"/>
      <c r="CC24" s="228"/>
      <c r="CD24">
        <f t="shared" si="86"/>
        <v>-1</v>
      </c>
      <c r="CE24">
        <f t="shared" si="87"/>
        <v>0</v>
      </c>
      <c r="CF24" s="233"/>
      <c r="CG24">
        <f t="shared" si="88"/>
        <v>1</v>
      </c>
      <c r="CH24">
        <f t="shared" si="48"/>
        <v>1</v>
      </c>
      <c r="CI24">
        <f t="shared" si="107"/>
        <v>0</v>
      </c>
      <c r="CJ24">
        <f t="shared" si="89"/>
        <v>1</v>
      </c>
      <c r="CK24" s="234"/>
      <c r="CL24" s="194"/>
      <c r="CM24">
        <f t="shared" si="90"/>
        <v>-1</v>
      </c>
      <c r="CN24">
        <f t="shared" si="91"/>
        <v>-1</v>
      </c>
      <c r="CO24">
        <f>VLOOKUP($A24,'FuturesInfo (3)'!$A$2:$V$80,22)</f>
        <v>3</v>
      </c>
      <c r="CP24">
        <f t="shared" si="92"/>
        <v>-1</v>
      </c>
      <c r="CQ24">
        <f t="shared" si="93"/>
        <v>2</v>
      </c>
      <c r="CR24" s="137">
        <f>VLOOKUP($A24,'FuturesInfo (3)'!$A$2:$O$80,15)*CO24</f>
        <v>111570</v>
      </c>
      <c r="CS24" s="137">
        <f>VLOOKUP($A24,'FuturesInfo (3)'!$A$2:$O$80,15)*CQ24</f>
        <v>74380</v>
      </c>
      <c r="CT24" s="188">
        <f t="shared" si="94"/>
        <v>0</v>
      </c>
      <c r="CU24" s="188">
        <f t="shared" si="49"/>
        <v>0</v>
      </c>
      <c r="CV24" s="188">
        <f t="shared" si="95"/>
        <v>0</v>
      </c>
      <c r="CW24" s="188">
        <f t="shared" si="96"/>
        <v>0</v>
      </c>
      <c r="CX24" s="188">
        <f t="shared" si="97"/>
        <v>0</v>
      </c>
      <c r="CY24" s="188">
        <f t="shared" si="111"/>
        <v>0</v>
      </c>
      <c r="CZ24" s="188">
        <f t="shared" si="99"/>
        <v>0</v>
      </c>
      <c r="DA24" s="188">
        <f t="shared" si="108"/>
        <v>0</v>
      </c>
      <c r="DB24" s="188">
        <f t="shared" si="100"/>
        <v>0</v>
      </c>
      <c r="DC24" s="188">
        <f>IF(IF(sym!$Q13=CF24,1,0)=1,ABS(CR24*CK24),-ABS(CR24*CK24))</f>
        <v>0</v>
      </c>
      <c r="DD24" s="188">
        <f t="shared" si="101"/>
        <v>0</v>
      </c>
      <c r="DE24" s="188">
        <f t="shared" si="102"/>
        <v>0</v>
      </c>
    </row>
    <row r="25" spans="1:109" x14ac:dyDescent="0.25">
      <c r="A25" s="1" t="s">
        <v>1008</v>
      </c>
      <c r="B25" s="149" t="s">
        <v>583</v>
      </c>
      <c r="C25" s="192" t="s">
        <v>1121</v>
      </c>
      <c r="F25">
        <v>1</v>
      </c>
      <c r="G25" s="227">
        <v>-1</v>
      </c>
      <c r="H25" s="227">
        <v>1</v>
      </c>
      <c r="I25" s="227">
        <v>-1</v>
      </c>
      <c r="J25" s="202">
        <v>1</v>
      </c>
      <c r="K25" s="228">
        <v>5</v>
      </c>
      <c r="L25">
        <f t="shared" si="50"/>
        <v>1</v>
      </c>
      <c r="M25">
        <f t="shared" si="51"/>
        <v>1</v>
      </c>
      <c r="N25">
        <v>-1</v>
      </c>
      <c r="O25">
        <f t="shared" si="52"/>
        <v>0</v>
      </c>
      <c r="P25">
        <f t="shared" si="44"/>
        <v>0</v>
      </c>
      <c r="Q25">
        <f t="shared" si="103"/>
        <v>0</v>
      </c>
      <c r="R25">
        <f t="shared" si="53"/>
        <v>0</v>
      </c>
      <c r="S25">
        <v>-9.3737445877800001E-4</v>
      </c>
      <c r="T25" s="194">
        <v>42573</v>
      </c>
      <c r="U25">
        <f t="shared" si="54"/>
        <v>1</v>
      </c>
      <c r="V25">
        <f t="shared" si="55"/>
        <v>1</v>
      </c>
      <c r="W25">
        <f>VLOOKUP($A25,'FuturesInfo (3)'!$A$2:$V$80,22)</f>
        <v>3</v>
      </c>
      <c r="X25">
        <f t="shared" si="56"/>
        <v>-1</v>
      </c>
      <c r="Y25">
        <f t="shared" si="57"/>
        <v>2</v>
      </c>
      <c r="Z25" s="137">
        <f>VLOOKUP($A25,'FuturesInfo (3)'!$A$2:$O$80,15)*W25</f>
        <v>419662.5</v>
      </c>
      <c r="AA25" s="137">
        <f>VLOOKUP($A25,'FuturesInfo (3)'!$A$2:$O$80,15)*Y25</f>
        <v>279775</v>
      </c>
      <c r="AB25" s="188">
        <f t="shared" si="58"/>
        <v>393.38090880692243</v>
      </c>
      <c r="AC25" s="188">
        <f t="shared" si="45"/>
        <v>393.38090880692243</v>
      </c>
      <c r="AD25" s="188">
        <f t="shared" si="59"/>
        <v>-393.38090880692243</v>
      </c>
      <c r="AE25" s="188">
        <f t="shared" si="60"/>
        <v>-393.38090880692243</v>
      </c>
      <c r="AF25" s="188">
        <f t="shared" si="61"/>
        <v>-393.38090880692243</v>
      </c>
      <c r="AG25" s="188">
        <f t="shared" si="109"/>
        <v>-393.38090880692243</v>
      </c>
      <c r="AH25" s="188">
        <f t="shared" si="63"/>
        <v>-393.38090880692243</v>
      </c>
      <c r="AI25" s="188">
        <f t="shared" si="104"/>
        <v>393.38090880692243</v>
      </c>
      <c r="AJ25" s="188">
        <f t="shared" si="64"/>
        <v>-393.38090880692243</v>
      </c>
      <c r="AK25" s="188">
        <f>IF(IF(sym!$Q14=N25,1,0)=1,ABS(Z25*S25),-ABS(Z25*S25))</f>
        <v>-393.38090880692243</v>
      </c>
      <c r="AL25" s="188">
        <f t="shared" si="65"/>
        <v>-393.38090880692243</v>
      </c>
      <c r="AM25" s="188">
        <f t="shared" si="66"/>
        <v>393.38090880692243</v>
      </c>
      <c r="AO25">
        <f t="shared" si="67"/>
        <v>-1</v>
      </c>
      <c r="AP25" s="227">
        <v>1</v>
      </c>
      <c r="AQ25" s="227">
        <v>1</v>
      </c>
      <c r="AR25" s="227">
        <v>1</v>
      </c>
      <c r="AS25" s="202">
        <v>1</v>
      </c>
      <c r="AT25" s="228">
        <v>6</v>
      </c>
      <c r="AU25">
        <f t="shared" si="68"/>
        <v>1</v>
      </c>
      <c r="AV25">
        <f t="shared" si="69"/>
        <v>1</v>
      </c>
      <c r="AW25" s="202"/>
      <c r="AX25">
        <f t="shared" si="70"/>
        <v>0</v>
      </c>
      <c r="AY25">
        <f t="shared" si="46"/>
        <v>0</v>
      </c>
      <c r="AZ25">
        <f t="shared" si="105"/>
        <v>0</v>
      </c>
      <c r="BA25">
        <f t="shared" si="71"/>
        <v>0</v>
      </c>
      <c r="BB25" s="236"/>
      <c r="BC25" s="194"/>
      <c r="BD25">
        <f t="shared" si="72"/>
        <v>1</v>
      </c>
      <c r="BE25">
        <f t="shared" si="73"/>
        <v>1</v>
      </c>
      <c r="BF25">
        <f>VLOOKUP($A25,'FuturesInfo (3)'!$A$2:$V$80,22)</f>
        <v>3</v>
      </c>
      <c r="BG25">
        <f t="shared" si="74"/>
        <v>1</v>
      </c>
      <c r="BH25">
        <f t="shared" si="75"/>
        <v>4</v>
      </c>
      <c r="BI25" s="137">
        <f>VLOOKUP($A25,'FuturesInfo (3)'!$A$2:$O$80,15)*BF25</f>
        <v>419662.5</v>
      </c>
      <c r="BJ25" s="137">
        <f>VLOOKUP($A25,'FuturesInfo (3)'!$A$2:$O$80,15)*BH25</f>
        <v>559550</v>
      </c>
      <c r="BK25" s="188">
        <f t="shared" si="76"/>
        <v>0</v>
      </c>
      <c r="BL25" s="188">
        <f t="shared" si="47"/>
        <v>0</v>
      </c>
      <c r="BM25" s="188">
        <f t="shared" si="77"/>
        <v>0</v>
      </c>
      <c r="BN25" s="188">
        <f t="shared" si="78"/>
        <v>0</v>
      </c>
      <c r="BO25" s="188">
        <f t="shared" si="79"/>
        <v>0</v>
      </c>
      <c r="BP25" s="188">
        <f t="shared" si="110"/>
        <v>0</v>
      </c>
      <c r="BQ25" s="188">
        <f t="shared" si="81"/>
        <v>0</v>
      </c>
      <c r="BR25" s="188">
        <f t="shared" si="106"/>
        <v>0</v>
      </c>
      <c r="BS25" s="188">
        <f t="shared" si="82"/>
        <v>0</v>
      </c>
      <c r="BT25" s="188">
        <f>IF(IF(sym!$Q14=AW25,1,0)=1,ABS(BI25*BB25),-ABS(BI25*BB25))</f>
        <v>0</v>
      </c>
      <c r="BU25" s="188">
        <f t="shared" si="83"/>
        <v>0</v>
      </c>
      <c r="BV25" s="188">
        <f t="shared" si="84"/>
        <v>0</v>
      </c>
      <c r="BX25">
        <f t="shared" si="85"/>
        <v>0</v>
      </c>
      <c r="BY25" s="227"/>
      <c r="BZ25" s="227"/>
      <c r="CA25" s="227"/>
      <c r="CB25" s="202"/>
      <c r="CC25" s="228"/>
      <c r="CD25">
        <f t="shared" si="86"/>
        <v>-1</v>
      </c>
      <c r="CE25">
        <f t="shared" si="87"/>
        <v>0</v>
      </c>
      <c r="CF25" s="202"/>
      <c r="CG25">
        <f t="shared" si="88"/>
        <v>1</v>
      </c>
      <c r="CH25">
        <f t="shared" si="48"/>
        <v>1</v>
      </c>
      <c r="CI25">
        <f t="shared" si="107"/>
        <v>0</v>
      </c>
      <c r="CJ25">
        <f t="shared" si="89"/>
        <v>1</v>
      </c>
      <c r="CK25" s="236"/>
      <c r="CL25" s="194"/>
      <c r="CM25">
        <f t="shared" si="90"/>
        <v>-1</v>
      </c>
      <c r="CN25">
        <f t="shared" si="91"/>
        <v>-1</v>
      </c>
      <c r="CO25">
        <f>VLOOKUP($A25,'FuturesInfo (3)'!$A$2:$V$80,22)</f>
        <v>3</v>
      </c>
      <c r="CP25">
        <f t="shared" si="92"/>
        <v>-1</v>
      </c>
      <c r="CQ25">
        <f t="shared" si="93"/>
        <v>2</v>
      </c>
      <c r="CR25" s="137">
        <f>VLOOKUP($A25,'FuturesInfo (3)'!$A$2:$O$80,15)*CO25</f>
        <v>419662.5</v>
      </c>
      <c r="CS25" s="137">
        <f>VLOOKUP($A25,'FuturesInfo (3)'!$A$2:$O$80,15)*CQ25</f>
        <v>279775</v>
      </c>
      <c r="CT25" s="188">
        <f t="shared" si="94"/>
        <v>0</v>
      </c>
      <c r="CU25" s="188">
        <f t="shared" si="49"/>
        <v>0</v>
      </c>
      <c r="CV25" s="188">
        <f t="shared" si="95"/>
        <v>0</v>
      </c>
      <c r="CW25" s="188">
        <f t="shared" si="96"/>
        <v>0</v>
      </c>
      <c r="CX25" s="188">
        <f t="shared" si="97"/>
        <v>0</v>
      </c>
      <c r="CY25" s="188">
        <f t="shared" si="111"/>
        <v>0</v>
      </c>
      <c r="CZ25" s="188">
        <f t="shared" si="99"/>
        <v>0</v>
      </c>
      <c r="DA25" s="188">
        <f t="shared" si="108"/>
        <v>0</v>
      </c>
      <c r="DB25" s="188">
        <f t="shared" si="100"/>
        <v>0</v>
      </c>
      <c r="DC25" s="188">
        <f>IF(IF(sym!$Q14=CF25,1,0)=1,ABS(CR25*CK25),-ABS(CR25*CK25))</f>
        <v>0</v>
      </c>
      <c r="DD25" s="188">
        <f t="shared" si="101"/>
        <v>0</v>
      </c>
      <c r="DE25" s="188">
        <f t="shared" si="102"/>
        <v>0</v>
      </c>
    </row>
    <row r="26" spans="1:109" x14ac:dyDescent="0.25">
      <c r="A26" s="1" t="s">
        <v>314</v>
      </c>
      <c r="B26" s="149" t="s">
        <v>755</v>
      </c>
      <c r="C26" s="192" t="s">
        <v>1121</v>
      </c>
      <c r="F26">
        <v>-1</v>
      </c>
      <c r="G26" s="227">
        <v>-1</v>
      </c>
      <c r="H26" s="227">
        <v>-1</v>
      </c>
      <c r="I26" s="227">
        <v>-1</v>
      </c>
      <c r="J26" s="202">
        <v>1</v>
      </c>
      <c r="K26" s="228">
        <v>5</v>
      </c>
      <c r="L26">
        <f t="shared" si="50"/>
        <v>1</v>
      </c>
      <c r="M26">
        <f t="shared" si="51"/>
        <v>1</v>
      </c>
      <c r="N26">
        <v>1</v>
      </c>
      <c r="O26">
        <f t="shared" si="52"/>
        <v>0</v>
      </c>
      <c r="P26">
        <f t="shared" si="44"/>
        <v>1</v>
      </c>
      <c r="Q26">
        <f t="shared" si="103"/>
        <v>1</v>
      </c>
      <c r="R26">
        <f t="shared" si="53"/>
        <v>1</v>
      </c>
      <c r="S26">
        <v>1.9478275439599999E-3</v>
      </c>
      <c r="T26" s="194">
        <v>42573</v>
      </c>
      <c r="U26">
        <f t="shared" si="54"/>
        <v>1</v>
      </c>
      <c r="V26">
        <f t="shared" si="55"/>
        <v>1</v>
      </c>
      <c r="W26">
        <f>VLOOKUP($A26,'FuturesInfo (3)'!$A$2:$V$80,22)</f>
        <v>4</v>
      </c>
      <c r="X26">
        <f t="shared" si="56"/>
        <v>1</v>
      </c>
      <c r="Y26">
        <f t="shared" si="57"/>
        <v>5</v>
      </c>
      <c r="Z26" s="137">
        <f>VLOOKUP($A26,'FuturesInfo (3)'!$A$2:$O$80,15)*W26</f>
        <v>382708</v>
      </c>
      <c r="AA26" s="137">
        <f>VLOOKUP($A26,'FuturesInfo (3)'!$A$2:$O$80,15)*Y26</f>
        <v>478385</v>
      </c>
      <c r="AB26" s="188">
        <f t="shared" si="58"/>
        <v>-745.44918369384368</v>
      </c>
      <c r="AC26" s="188">
        <f t="shared" si="45"/>
        <v>745.44918369384368</v>
      </c>
      <c r="AD26" s="188">
        <f t="shared" si="59"/>
        <v>-745.44918369384368</v>
      </c>
      <c r="AE26" s="188">
        <f t="shared" si="60"/>
        <v>745.44918369384368</v>
      </c>
      <c r="AF26" s="188">
        <f t="shared" si="61"/>
        <v>745.44918369384368</v>
      </c>
      <c r="AG26" s="188">
        <f t="shared" si="109"/>
        <v>745.44918369384368</v>
      </c>
      <c r="AH26" s="188">
        <f t="shared" si="63"/>
        <v>-745.44918369384368</v>
      </c>
      <c r="AI26" s="188">
        <f t="shared" si="104"/>
        <v>-745.44918369384368</v>
      </c>
      <c r="AJ26" s="188">
        <f t="shared" si="64"/>
        <v>745.44918369384368</v>
      </c>
      <c r="AK26" s="188">
        <f>IF(IF(sym!$Q15=N26,1,0)=1,ABS(Z26*S26),-ABS(Z26*S26))</f>
        <v>-745.44918369384368</v>
      </c>
      <c r="AL26" s="188">
        <f t="shared" si="65"/>
        <v>745.44918369384368</v>
      </c>
      <c r="AM26" s="188">
        <f t="shared" si="66"/>
        <v>745.44918369384368</v>
      </c>
      <c r="AO26">
        <f t="shared" si="67"/>
        <v>1</v>
      </c>
      <c r="AP26" s="227">
        <v>1</v>
      </c>
      <c r="AQ26" s="227">
        <v>-1</v>
      </c>
      <c r="AR26" s="227">
        <v>1</v>
      </c>
      <c r="AS26" s="202">
        <v>1</v>
      </c>
      <c r="AT26" s="228">
        <v>6</v>
      </c>
      <c r="AU26">
        <f t="shared" si="68"/>
        <v>-1</v>
      </c>
      <c r="AV26">
        <f t="shared" si="69"/>
        <v>1</v>
      </c>
      <c r="AW26" s="202"/>
      <c r="AX26">
        <f t="shared" si="70"/>
        <v>0</v>
      </c>
      <c r="AY26">
        <f t="shared" si="46"/>
        <v>0</v>
      </c>
      <c r="AZ26">
        <f t="shared" si="105"/>
        <v>0</v>
      </c>
      <c r="BA26">
        <f t="shared" si="71"/>
        <v>0</v>
      </c>
      <c r="BB26" s="236"/>
      <c r="BC26" s="194"/>
      <c r="BD26">
        <f t="shared" si="72"/>
        <v>-1</v>
      </c>
      <c r="BE26">
        <f t="shared" si="73"/>
        <v>-1</v>
      </c>
      <c r="BF26">
        <f>VLOOKUP($A26,'FuturesInfo (3)'!$A$2:$V$80,22)</f>
        <v>4</v>
      </c>
      <c r="BG26">
        <f t="shared" si="74"/>
        <v>1</v>
      </c>
      <c r="BH26">
        <f t="shared" si="75"/>
        <v>5</v>
      </c>
      <c r="BI26" s="137">
        <f>VLOOKUP($A26,'FuturesInfo (3)'!$A$2:$O$80,15)*BF26</f>
        <v>382708</v>
      </c>
      <c r="BJ26" s="137">
        <f>VLOOKUP($A26,'FuturesInfo (3)'!$A$2:$O$80,15)*BH26</f>
        <v>478385</v>
      </c>
      <c r="BK26" s="188">
        <f t="shared" si="76"/>
        <v>0</v>
      </c>
      <c r="BL26" s="188">
        <f t="shared" si="47"/>
        <v>0</v>
      </c>
      <c r="BM26" s="188">
        <f t="shared" si="77"/>
        <v>0</v>
      </c>
      <c r="BN26" s="188">
        <f t="shared" si="78"/>
        <v>0</v>
      </c>
      <c r="BO26" s="188">
        <f t="shared" si="79"/>
        <v>0</v>
      </c>
      <c r="BP26" s="188">
        <f t="shared" si="110"/>
        <v>0</v>
      </c>
      <c r="BQ26" s="188">
        <f t="shared" si="81"/>
        <v>0</v>
      </c>
      <c r="BR26" s="188">
        <f t="shared" si="106"/>
        <v>0</v>
      </c>
      <c r="BS26" s="188">
        <f t="shared" si="82"/>
        <v>0</v>
      </c>
      <c r="BT26" s="188">
        <f>IF(IF(sym!$Q15=AW26,1,0)=1,ABS(BI26*BB26),-ABS(BI26*BB26))</f>
        <v>0</v>
      </c>
      <c r="BU26" s="188">
        <f t="shared" si="83"/>
        <v>0</v>
      </c>
      <c r="BV26" s="188">
        <f t="shared" si="84"/>
        <v>0</v>
      </c>
      <c r="BX26">
        <f t="shared" si="85"/>
        <v>0</v>
      </c>
      <c r="BY26" s="227"/>
      <c r="BZ26" s="227"/>
      <c r="CA26" s="227"/>
      <c r="CB26" s="202"/>
      <c r="CC26" s="228"/>
      <c r="CD26">
        <f t="shared" si="86"/>
        <v>-1</v>
      </c>
      <c r="CE26">
        <f t="shared" si="87"/>
        <v>0</v>
      </c>
      <c r="CF26" s="202"/>
      <c r="CG26">
        <f t="shared" si="88"/>
        <v>1</v>
      </c>
      <c r="CH26">
        <f t="shared" si="48"/>
        <v>1</v>
      </c>
      <c r="CI26">
        <f t="shared" si="107"/>
        <v>0</v>
      </c>
      <c r="CJ26">
        <f t="shared" si="89"/>
        <v>1</v>
      </c>
      <c r="CK26" s="236"/>
      <c r="CL26" s="194"/>
      <c r="CM26">
        <f t="shared" si="90"/>
        <v>-1</v>
      </c>
      <c r="CN26">
        <f t="shared" si="91"/>
        <v>-1</v>
      </c>
      <c r="CO26">
        <f>VLOOKUP($A26,'FuturesInfo (3)'!$A$2:$V$80,22)</f>
        <v>4</v>
      </c>
      <c r="CP26">
        <f t="shared" si="92"/>
        <v>-1</v>
      </c>
      <c r="CQ26">
        <f t="shared" si="93"/>
        <v>3</v>
      </c>
      <c r="CR26" s="137">
        <f>VLOOKUP($A26,'FuturesInfo (3)'!$A$2:$O$80,15)*CO26</f>
        <v>382708</v>
      </c>
      <c r="CS26" s="137">
        <f>VLOOKUP($A26,'FuturesInfo (3)'!$A$2:$O$80,15)*CQ26</f>
        <v>287031</v>
      </c>
      <c r="CT26" s="188">
        <f t="shared" si="94"/>
        <v>0</v>
      </c>
      <c r="CU26" s="188">
        <f t="shared" si="49"/>
        <v>0</v>
      </c>
      <c r="CV26" s="188">
        <f t="shared" si="95"/>
        <v>0</v>
      </c>
      <c r="CW26" s="188">
        <f t="shared" si="96"/>
        <v>0</v>
      </c>
      <c r="CX26" s="188">
        <f t="shared" si="97"/>
        <v>0</v>
      </c>
      <c r="CY26" s="188">
        <f t="shared" si="111"/>
        <v>0</v>
      </c>
      <c r="CZ26" s="188">
        <f t="shared" si="99"/>
        <v>0</v>
      </c>
      <c r="DA26" s="188">
        <f t="shared" si="108"/>
        <v>0</v>
      </c>
      <c r="DB26" s="188">
        <f t="shared" si="100"/>
        <v>0</v>
      </c>
      <c r="DC26" s="188">
        <f>IF(IF(sym!$Q15=CF26,1,0)=1,ABS(CR26*CK26),-ABS(CR26*CK26))</f>
        <v>0</v>
      </c>
      <c r="DD26" s="188">
        <f t="shared" si="101"/>
        <v>0</v>
      </c>
      <c r="DE26" s="188">
        <f t="shared" si="102"/>
        <v>0</v>
      </c>
    </row>
    <row r="27" spans="1:109" x14ac:dyDescent="0.25">
      <c r="A27" s="1" t="s">
        <v>316</v>
      </c>
      <c r="B27" s="149" t="s">
        <v>562</v>
      </c>
      <c r="C27" s="192" t="s">
        <v>1122</v>
      </c>
      <c r="F27">
        <v>1</v>
      </c>
      <c r="G27" s="227">
        <v>1</v>
      </c>
      <c r="H27" s="227">
        <v>1</v>
      </c>
      <c r="I27" s="227">
        <v>-1</v>
      </c>
      <c r="J27" s="202">
        <v>1</v>
      </c>
      <c r="K27" s="228">
        <v>10</v>
      </c>
      <c r="L27">
        <f t="shared" si="50"/>
        <v>1</v>
      </c>
      <c r="M27">
        <f t="shared" si="51"/>
        <v>1</v>
      </c>
      <c r="N27">
        <v>-1</v>
      </c>
      <c r="O27">
        <f t="shared" si="52"/>
        <v>0</v>
      </c>
      <c r="P27">
        <f t="shared" si="44"/>
        <v>0</v>
      </c>
      <c r="Q27">
        <f t="shared" si="103"/>
        <v>0</v>
      </c>
      <c r="R27">
        <f t="shared" si="53"/>
        <v>0</v>
      </c>
      <c r="S27">
        <v>-2.14528335618E-3</v>
      </c>
      <c r="T27" s="194">
        <v>42566</v>
      </c>
      <c r="U27">
        <f t="shared" si="54"/>
        <v>1</v>
      </c>
      <c r="V27">
        <f t="shared" si="55"/>
        <v>1</v>
      </c>
      <c r="W27">
        <f>VLOOKUP($A27,'FuturesInfo (3)'!$A$2:$V$80,22)</f>
        <v>3</v>
      </c>
      <c r="X27">
        <f t="shared" si="56"/>
        <v>1</v>
      </c>
      <c r="Y27">
        <f t="shared" si="57"/>
        <v>4</v>
      </c>
      <c r="Z27" s="137">
        <f>VLOOKUP($A27,'FuturesInfo (3)'!$A$2:$O$80,15)*W27</f>
        <v>560572.36499999999</v>
      </c>
      <c r="AA27" s="137">
        <f>VLOOKUP($A27,'FuturesInfo (3)'!$A$2:$O$80,15)*Y27</f>
        <v>747429.82</v>
      </c>
      <c r="AB27" s="188">
        <f t="shared" si="58"/>
        <v>-1202.5865645689598</v>
      </c>
      <c r="AC27" s="188">
        <f t="shared" si="45"/>
        <v>-1202.5865645689598</v>
      </c>
      <c r="AD27" s="188">
        <f t="shared" si="59"/>
        <v>-1202.5865645689598</v>
      </c>
      <c r="AE27" s="188">
        <f t="shared" si="60"/>
        <v>-1202.5865645689598</v>
      </c>
      <c r="AF27" s="188">
        <f t="shared" si="61"/>
        <v>-1202.5865645689598</v>
      </c>
      <c r="AG27" s="188">
        <f t="shared" si="109"/>
        <v>-1202.5865645689598</v>
      </c>
      <c r="AH27" s="188">
        <f t="shared" si="63"/>
        <v>-1202.5865645689598</v>
      </c>
      <c r="AI27" s="188">
        <f t="shared" si="104"/>
        <v>1202.5865645689598</v>
      </c>
      <c r="AJ27" s="188">
        <f t="shared" si="64"/>
        <v>-1202.5865645689598</v>
      </c>
      <c r="AK27" s="188">
        <f>IF(IF(sym!$Q16=N27,1,0)=1,ABS(Z27*S27),-ABS(Z27*S27))</f>
        <v>1202.5865645689598</v>
      </c>
      <c r="AL27" s="188">
        <f t="shared" si="65"/>
        <v>-1202.5865645689598</v>
      </c>
      <c r="AM27" s="188">
        <f t="shared" si="66"/>
        <v>1202.5865645689598</v>
      </c>
      <c r="AO27">
        <f t="shared" si="67"/>
        <v>-1</v>
      </c>
      <c r="AP27" s="227">
        <v>1</v>
      </c>
      <c r="AQ27" s="227">
        <v>1</v>
      </c>
      <c r="AR27" s="227">
        <v>-1</v>
      </c>
      <c r="AS27" s="202">
        <v>1</v>
      </c>
      <c r="AT27" s="228">
        <v>11</v>
      </c>
      <c r="AU27">
        <f t="shared" si="68"/>
        <v>1</v>
      </c>
      <c r="AV27">
        <f t="shared" si="69"/>
        <v>1</v>
      </c>
      <c r="AW27" s="202"/>
      <c r="AX27">
        <f t="shared" si="70"/>
        <v>0</v>
      </c>
      <c r="AY27">
        <f t="shared" si="46"/>
        <v>0</v>
      </c>
      <c r="AZ27">
        <f t="shared" si="105"/>
        <v>0</v>
      </c>
      <c r="BA27">
        <f t="shared" si="71"/>
        <v>0</v>
      </c>
      <c r="BB27" s="236"/>
      <c r="BC27" s="194"/>
      <c r="BD27">
        <f t="shared" si="72"/>
        <v>1</v>
      </c>
      <c r="BE27">
        <f t="shared" si="73"/>
        <v>1</v>
      </c>
      <c r="BF27">
        <f>VLOOKUP($A27,'FuturesInfo (3)'!$A$2:$V$80,22)</f>
        <v>3</v>
      </c>
      <c r="BG27">
        <f t="shared" si="74"/>
        <v>1</v>
      </c>
      <c r="BH27">
        <f t="shared" si="75"/>
        <v>4</v>
      </c>
      <c r="BI27" s="137">
        <f>VLOOKUP($A27,'FuturesInfo (3)'!$A$2:$O$80,15)*BF27</f>
        <v>560572.36499999999</v>
      </c>
      <c r="BJ27" s="137">
        <f>VLOOKUP($A27,'FuturesInfo (3)'!$A$2:$O$80,15)*BH27</f>
        <v>747429.82</v>
      </c>
      <c r="BK27" s="188">
        <f t="shared" si="76"/>
        <v>0</v>
      </c>
      <c r="BL27" s="188">
        <f t="shared" si="47"/>
        <v>0</v>
      </c>
      <c r="BM27" s="188">
        <f t="shared" si="77"/>
        <v>0</v>
      </c>
      <c r="BN27" s="188">
        <f t="shared" si="78"/>
        <v>0</v>
      </c>
      <c r="BO27" s="188">
        <f t="shared" si="79"/>
        <v>0</v>
      </c>
      <c r="BP27" s="188">
        <f t="shared" si="110"/>
        <v>0</v>
      </c>
      <c r="BQ27" s="188">
        <f t="shared" si="81"/>
        <v>0</v>
      </c>
      <c r="BR27" s="188">
        <f t="shared" si="106"/>
        <v>0</v>
      </c>
      <c r="BS27" s="188">
        <f t="shared" si="82"/>
        <v>0</v>
      </c>
      <c r="BT27" s="188">
        <f>IF(IF(sym!$Q16=AW27,1,0)=1,ABS(BI27*BB27),-ABS(BI27*BB27))</f>
        <v>0</v>
      </c>
      <c r="BU27" s="188">
        <f t="shared" si="83"/>
        <v>0</v>
      </c>
      <c r="BV27" s="188">
        <f t="shared" si="84"/>
        <v>0</v>
      </c>
      <c r="BX27">
        <f t="shared" si="85"/>
        <v>0</v>
      </c>
      <c r="BY27" s="227"/>
      <c r="BZ27" s="227"/>
      <c r="CA27" s="227"/>
      <c r="CB27" s="202"/>
      <c r="CC27" s="228"/>
      <c r="CD27">
        <f t="shared" si="86"/>
        <v>-1</v>
      </c>
      <c r="CE27">
        <f t="shared" si="87"/>
        <v>0</v>
      </c>
      <c r="CF27" s="202"/>
      <c r="CG27">
        <f t="shared" si="88"/>
        <v>1</v>
      </c>
      <c r="CH27">
        <f t="shared" si="48"/>
        <v>1</v>
      </c>
      <c r="CI27">
        <f t="shared" si="107"/>
        <v>0</v>
      </c>
      <c r="CJ27">
        <f t="shared" si="89"/>
        <v>1</v>
      </c>
      <c r="CK27" s="236"/>
      <c r="CL27" s="194"/>
      <c r="CM27">
        <f t="shared" si="90"/>
        <v>-1</v>
      </c>
      <c r="CN27">
        <f t="shared" si="91"/>
        <v>-1</v>
      </c>
      <c r="CO27">
        <f>VLOOKUP($A27,'FuturesInfo (3)'!$A$2:$V$80,22)</f>
        <v>3</v>
      </c>
      <c r="CP27">
        <f t="shared" si="92"/>
        <v>-1</v>
      </c>
      <c r="CQ27">
        <f t="shared" si="93"/>
        <v>2</v>
      </c>
      <c r="CR27" s="137">
        <f>VLOOKUP($A27,'FuturesInfo (3)'!$A$2:$O$80,15)*CO27</f>
        <v>560572.36499999999</v>
      </c>
      <c r="CS27" s="137">
        <f>VLOOKUP($A27,'FuturesInfo (3)'!$A$2:$O$80,15)*CQ27</f>
        <v>373714.91</v>
      </c>
      <c r="CT27" s="188">
        <f t="shared" si="94"/>
        <v>0</v>
      </c>
      <c r="CU27" s="188">
        <f t="shared" si="49"/>
        <v>0</v>
      </c>
      <c r="CV27" s="188">
        <f t="shared" si="95"/>
        <v>0</v>
      </c>
      <c r="CW27" s="188">
        <f t="shared" si="96"/>
        <v>0</v>
      </c>
      <c r="CX27" s="188">
        <f t="shared" si="97"/>
        <v>0</v>
      </c>
      <c r="CY27" s="188">
        <f t="shared" si="111"/>
        <v>0</v>
      </c>
      <c r="CZ27" s="188">
        <f t="shared" si="99"/>
        <v>0</v>
      </c>
      <c r="DA27" s="188">
        <f t="shared" si="108"/>
        <v>0</v>
      </c>
      <c r="DB27" s="188">
        <f t="shared" si="100"/>
        <v>0</v>
      </c>
      <c r="DC27" s="188">
        <f>IF(IF(sym!$Q16=CF27,1,0)=1,ABS(CR27*CK27),-ABS(CR27*CK27))</f>
        <v>0</v>
      </c>
      <c r="DD27" s="188">
        <f t="shared" si="101"/>
        <v>0</v>
      </c>
      <c r="DE27" s="188">
        <f t="shared" si="102"/>
        <v>0</v>
      </c>
    </row>
    <row r="28" spans="1:109" x14ac:dyDescent="0.25">
      <c r="A28" s="1" t="s">
        <v>318</v>
      </c>
      <c r="B28" s="149" t="s">
        <v>560</v>
      </c>
      <c r="C28" s="192" t="s">
        <v>1122</v>
      </c>
      <c r="F28">
        <v>1</v>
      </c>
      <c r="G28" s="227">
        <v>-1</v>
      </c>
      <c r="H28" s="227">
        <v>-1</v>
      </c>
      <c r="I28" s="227">
        <v>-1</v>
      </c>
      <c r="J28" s="202">
        <v>1</v>
      </c>
      <c r="K28" s="228">
        <v>-15</v>
      </c>
      <c r="L28">
        <f t="shared" si="50"/>
        <v>-1</v>
      </c>
      <c r="M28">
        <f t="shared" si="51"/>
        <v>-1</v>
      </c>
      <c r="N28">
        <v>-1</v>
      </c>
      <c r="O28">
        <f t="shared" si="52"/>
        <v>1</v>
      </c>
      <c r="P28">
        <f t="shared" si="44"/>
        <v>0</v>
      </c>
      <c r="Q28">
        <f t="shared" si="103"/>
        <v>1</v>
      </c>
      <c r="R28">
        <f t="shared" si="53"/>
        <v>1</v>
      </c>
      <c r="S28">
        <v>-7.48111019675E-4</v>
      </c>
      <c r="T28" s="194">
        <v>42559</v>
      </c>
      <c r="U28">
        <f t="shared" si="54"/>
        <v>-1</v>
      </c>
      <c r="V28">
        <f t="shared" si="55"/>
        <v>-1</v>
      </c>
      <c r="W28">
        <f>VLOOKUP($A28,'FuturesInfo (3)'!$A$2:$V$80,22)</f>
        <v>10</v>
      </c>
      <c r="X28">
        <f t="shared" si="56"/>
        <v>-1</v>
      </c>
      <c r="Y28">
        <f t="shared" si="57"/>
        <v>8</v>
      </c>
      <c r="Z28" s="137">
        <f>VLOOKUP($A28,'FuturesInfo (3)'!$A$2:$O$80,15)*W28</f>
        <v>1490507.63</v>
      </c>
      <c r="AA28" s="137">
        <f>VLOOKUP($A28,'FuturesInfo (3)'!$A$2:$O$80,15)*Y28</f>
        <v>1192406.1039999998</v>
      </c>
      <c r="AB28" s="188">
        <f t="shared" si="58"/>
        <v>1115.0651829126675</v>
      </c>
      <c r="AC28" s="188">
        <f t="shared" si="45"/>
        <v>1115.0651829126675</v>
      </c>
      <c r="AD28" s="188">
        <f t="shared" si="59"/>
        <v>-1115.0651829126675</v>
      </c>
      <c r="AE28" s="188">
        <f t="shared" si="60"/>
        <v>-1115.0651829126675</v>
      </c>
      <c r="AF28" s="188">
        <f t="shared" si="61"/>
        <v>1115.0651829126675</v>
      </c>
      <c r="AG28" s="188">
        <f t="shared" si="109"/>
        <v>1115.0651829126675</v>
      </c>
      <c r="AH28" s="188">
        <f t="shared" si="63"/>
        <v>1115.0651829126675</v>
      </c>
      <c r="AI28" s="188">
        <f t="shared" si="104"/>
        <v>1115.0651829126675</v>
      </c>
      <c r="AJ28" s="188">
        <f t="shared" si="64"/>
        <v>1115.0651829126675</v>
      </c>
      <c r="AK28" s="188">
        <f>IF(IF(sym!$Q17=N28,1,0)=1,ABS(Z28*S28),-ABS(Z28*S28))</f>
        <v>1115.0651829126675</v>
      </c>
      <c r="AL28" s="188">
        <f t="shared" si="65"/>
        <v>1115.0651829126675</v>
      </c>
      <c r="AM28" s="188">
        <f t="shared" si="66"/>
        <v>1115.0651829126675</v>
      </c>
      <c r="AO28">
        <f t="shared" si="67"/>
        <v>-1</v>
      </c>
      <c r="AP28" s="227">
        <v>1</v>
      </c>
      <c r="AQ28" s="227">
        <v>1</v>
      </c>
      <c r="AR28" s="227">
        <v>-1</v>
      </c>
      <c r="AS28" s="202">
        <v>1</v>
      </c>
      <c r="AT28" s="228">
        <v>-16</v>
      </c>
      <c r="AU28">
        <f t="shared" si="68"/>
        <v>1</v>
      </c>
      <c r="AV28">
        <f t="shared" si="69"/>
        <v>-1</v>
      </c>
      <c r="AW28" s="202"/>
      <c r="AX28">
        <f t="shared" si="70"/>
        <v>0</v>
      </c>
      <c r="AY28">
        <f t="shared" si="46"/>
        <v>0</v>
      </c>
      <c r="AZ28">
        <f t="shared" si="105"/>
        <v>0</v>
      </c>
      <c r="BA28">
        <f t="shared" si="71"/>
        <v>0</v>
      </c>
      <c r="BB28" s="237"/>
      <c r="BC28" s="194"/>
      <c r="BD28">
        <f t="shared" si="72"/>
        <v>1</v>
      </c>
      <c r="BE28">
        <f t="shared" si="73"/>
        <v>1</v>
      </c>
      <c r="BF28">
        <f>VLOOKUP($A28,'FuturesInfo (3)'!$A$2:$V$80,22)</f>
        <v>10</v>
      </c>
      <c r="BG28">
        <f t="shared" si="74"/>
        <v>1</v>
      </c>
      <c r="BH28">
        <f t="shared" si="75"/>
        <v>13</v>
      </c>
      <c r="BI28" s="137">
        <f>VLOOKUP($A28,'FuturesInfo (3)'!$A$2:$O$80,15)*BF28</f>
        <v>1490507.63</v>
      </c>
      <c r="BJ28" s="137">
        <f>VLOOKUP($A28,'FuturesInfo (3)'!$A$2:$O$80,15)*BH28</f>
        <v>1937659.9189999998</v>
      </c>
      <c r="BK28" s="188">
        <f t="shared" si="76"/>
        <v>0</v>
      </c>
      <c r="BL28" s="188">
        <f t="shared" si="47"/>
        <v>0</v>
      </c>
      <c r="BM28" s="188">
        <f t="shared" si="77"/>
        <v>0</v>
      </c>
      <c r="BN28" s="188">
        <f t="shared" si="78"/>
        <v>0</v>
      </c>
      <c r="BO28" s="188">
        <f t="shared" si="79"/>
        <v>0</v>
      </c>
      <c r="BP28" s="188">
        <f t="shared" si="110"/>
        <v>0</v>
      </c>
      <c r="BQ28" s="188">
        <f t="shared" si="81"/>
        <v>0</v>
      </c>
      <c r="BR28" s="188">
        <f t="shared" si="106"/>
        <v>0</v>
      </c>
      <c r="BS28" s="188">
        <f t="shared" si="82"/>
        <v>0</v>
      </c>
      <c r="BT28" s="188">
        <f>IF(IF(sym!$Q17=AW28,1,0)=1,ABS(BI28*BB28),-ABS(BI28*BB28))</f>
        <v>0</v>
      </c>
      <c r="BU28" s="188">
        <f t="shared" si="83"/>
        <v>0</v>
      </c>
      <c r="BV28" s="188">
        <f t="shared" si="84"/>
        <v>0</v>
      </c>
      <c r="BX28">
        <f t="shared" si="85"/>
        <v>0</v>
      </c>
      <c r="BY28" s="227"/>
      <c r="BZ28" s="227"/>
      <c r="CA28" s="227"/>
      <c r="CB28" s="202"/>
      <c r="CC28" s="228"/>
      <c r="CD28">
        <f t="shared" si="86"/>
        <v>-1</v>
      </c>
      <c r="CE28">
        <f t="shared" si="87"/>
        <v>0</v>
      </c>
      <c r="CF28" s="202"/>
      <c r="CG28">
        <f t="shared" si="88"/>
        <v>1</v>
      </c>
      <c r="CH28">
        <f t="shared" si="48"/>
        <v>1</v>
      </c>
      <c r="CI28">
        <f t="shared" si="107"/>
        <v>0</v>
      </c>
      <c r="CJ28">
        <f t="shared" si="89"/>
        <v>1</v>
      </c>
      <c r="CK28" s="237"/>
      <c r="CL28" s="194"/>
      <c r="CM28">
        <f t="shared" si="90"/>
        <v>-1</v>
      </c>
      <c r="CN28">
        <f t="shared" si="91"/>
        <v>-1</v>
      </c>
      <c r="CO28">
        <f>VLOOKUP($A28,'FuturesInfo (3)'!$A$2:$V$80,22)</f>
        <v>10</v>
      </c>
      <c r="CP28">
        <f t="shared" si="92"/>
        <v>-1</v>
      </c>
      <c r="CQ28">
        <f t="shared" si="93"/>
        <v>8</v>
      </c>
      <c r="CR28" s="137">
        <f>VLOOKUP($A28,'FuturesInfo (3)'!$A$2:$O$80,15)*CO28</f>
        <v>1490507.63</v>
      </c>
      <c r="CS28" s="137">
        <f>VLOOKUP($A28,'FuturesInfo (3)'!$A$2:$O$80,15)*CQ28</f>
        <v>1192406.1039999998</v>
      </c>
      <c r="CT28" s="188">
        <f t="shared" si="94"/>
        <v>0</v>
      </c>
      <c r="CU28" s="188">
        <f t="shared" si="49"/>
        <v>0</v>
      </c>
      <c r="CV28" s="188">
        <f t="shared" si="95"/>
        <v>0</v>
      </c>
      <c r="CW28" s="188">
        <f t="shared" si="96"/>
        <v>0</v>
      </c>
      <c r="CX28" s="188">
        <f t="shared" si="97"/>
        <v>0</v>
      </c>
      <c r="CY28" s="188">
        <f t="shared" si="111"/>
        <v>0</v>
      </c>
      <c r="CZ28" s="188">
        <f t="shared" si="99"/>
        <v>0</v>
      </c>
      <c r="DA28" s="188">
        <f t="shared" si="108"/>
        <v>0</v>
      </c>
      <c r="DB28" s="188">
        <f t="shared" si="100"/>
        <v>0</v>
      </c>
      <c r="DC28" s="188">
        <f>IF(IF(sym!$Q17=CF28,1,0)=1,ABS(CR28*CK28),-ABS(CR28*CK28))</f>
        <v>0</v>
      </c>
      <c r="DD28" s="188">
        <f t="shared" si="101"/>
        <v>0</v>
      </c>
      <c r="DE28" s="188">
        <f t="shared" si="102"/>
        <v>0</v>
      </c>
    </row>
    <row r="29" spans="1:109" x14ac:dyDescent="0.25">
      <c r="A29" s="1" t="s">
        <v>320</v>
      </c>
      <c r="B29" s="149" t="s">
        <v>564</v>
      </c>
      <c r="C29" s="192" t="s">
        <v>1122</v>
      </c>
      <c r="F29">
        <v>1</v>
      </c>
      <c r="G29" s="227">
        <v>-1</v>
      </c>
      <c r="H29" s="227">
        <v>1</v>
      </c>
      <c r="I29" s="227">
        <v>-1</v>
      </c>
      <c r="J29" s="202">
        <v>1</v>
      </c>
      <c r="K29" s="228">
        <v>-14</v>
      </c>
      <c r="L29">
        <f t="shared" si="50"/>
        <v>-1</v>
      </c>
      <c r="M29">
        <f t="shared" si="51"/>
        <v>-1</v>
      </c>
      <c r="N29">
        <v>-1</v>
      </c>
      <c r="O29">
        <f t="shared" si="52"/>
        <v>0</v>
      </c>
      <c r="P29">
        <f t="shared" si="44"/>
        <v>0</v>
      </c>
      <c r="Q29">
        <f t="shared" si="103"/>
        <v>1</v>
      </c>
      <c r="R29">
        <f t="shared" si="53"/>
        <v>1</v>
      </c>
      <c r="S29">
        <v>-2.6780931976399998E-4</v>
      </c>
      <c r="T29" s="194">
        <v>42562</v>
      </c>
      <c r="U29">
        <f t="shared" si="54"/>
        <v>-1</v>
      </c>
      <c r="V29">
        <f t="shared" si="55"/>
        <v>-1</v>
      </c>
      <c r="W29">
        <f>VLOOKUP($A29,'FuturesInfo (3)'!$A$2:$V$80,22)</f>
        <v>0</v>
      </c>
      <c r="X29">
        <f t="shared" si="56"/>
        <v>-1</v>
      </c>
      <c r="Y29">
        <f t="shared" si="57"/>
        <v>0</v>
      </c>
      <c r="Z29" s="137">
        <f>VLOOKUP($A29,'FuturesInfo (3)'!$A$2:$O$80,15)*W29</f>
        <v>0</v>
      </c>
      <c r="AA29" s="137">
        <f>VLOOKUP($A29,'FuturesInfo (3)'!$A$2:$O$80,15)*Y29</f>
        <v>0</v>
      </c>
      <c r="AB29" s="188">
        <f t="shared" si="58"/>
        <v>0</v>
      </c>
      <c r="AC29" s="188">
        <f t="shared" si="45"/>
        <v>0</v>
      </c>
      <c r="AD29" s="188">
        <f t="shared" si="59"/>
        <v>0</v>
      </c>
      <c r="AE29" s="188">
        <f t="shared" si="60"/>
        <v>0</v>
      </c>
      <c r="AF29" s="188">
        <f t="shared" si="61"/>
        <v>0</v>
      </c>
      <c r="AG29" s="188">
        <f t="shared" si="109"/>
        <v>0</v>
      </c>
      <c r="AH29" s="188">
        <f t="shared" si="63"/>
        <v>0</v>
      </c>
      <c r="AI29" s="188">
        <f t="shared" si="104"/>
        <v>0</v>
      </c>
      <c r="AJ29" s="188">
        <f t="shared" si="64"/>
        <v>0</v>
      </c>
      <c r="AK29" s="188">
        <f>IF(IF(sym!$Q18=N29,1,0)=1,ABS(Z29*S29),-ABS(Z29*S29))</f>
        <v>0</v>
      </c>
      <c r="AL29" s="188">
        <f t="shared" si="65"/>
        <v>0</v>
      </c>
      <c r="AM29" s="188">
        <f t="shared" si="66"/>
        <v>0</v>
      </c>
      <c r="AO29">
        <f t="shared" si="67"/>
        <v>-1</v>
      </c>
      <c r="AP29" s="227">
        <v>-1</v>
      </c>
      <c r="AQ29" s="227">
        <v>1</v>
      </c>
      <c r="AR29" s="227">
        <v>-1</v>
      </c>
      <c r="AS29" s="202">
        <v>1</v>
      </c>
      <c r="AT29" s="228">
        <v>-15</v>
      </c>
      <c r="AU29">
        <f t="shared" si="68"/>
        <v>1</v>
      </c>
      <c r="AV29">
        <f t="shared" si="69"/>
        <v>-1</v>
      </c>
      <c r="AW29" s="202"/>
      <c r="AX29">
        <f t="shared" si="70"/>
        <v>0</v>
      </c>
      <c r="AY29">
        <f t="shared" si="46"/>
        <v>0</v>
      </c>
      <c r="AZ29">
        <f t="shared" si="105"/>
        <v>0</v>
      </c>
      <c r="BA29">
        <f t="shared" si="71"/>
        <v>0</v>
      </c>
      <c r="BB29" s="237"/>
      <c r="BC29" s="194"/>
      <c r="BD29">
        <f t="shared" si="72"/>
        <v>1</v>
      </c>
      <c r="BE29">
        <f t="shared" si="73"/>
        <v>1</v>
      </c>
      <c r="BF29">
        <f>VLOOKUP($A29,'FuturesInfo (3)'!$A$2:$V$80,22)</f>
        <v>0</v>
      </c>
      <c r="BG29">
        <f t="shared" si="74"/>
        <v>1</v>
      </c>
      <c r="BH29">
        <f t="shared" si="75"/>
        <v>0</v>
      </c>
      <c r="BI29" s="137">
        <f>VLOOKUP($A29,'FuturesInfo (3)'!$A$2:$O$80,15)*BF29</f>
        <v>0</v>
      </c>
      <c r="BJ29" s="137">
        <f>VLOOKUP($A29,'FuturesInfo (3)'!$A$2:$O$80,15)*BH29</f>
        <v>0</v>
      </c>
      <c r="BK29" s="188">
        <f t="shared" si="76"/>
        <v>0</v>
      </c>
      <c r="BL29" s="188">
        <f t="shared" si="47"/>
        <v>0</v>
      </c>
      <c r="BM29" s="188">
        <f t="shared" si="77"/>
        <v>0</v>
      </c>
      <c r="BN29" s="188">
        <f t="shared" si="78"/>
        <v>0</v>
      </c>
      <c r="BO29" s="188">
        <f t="shared" si="79"/>
        <v>0</v>
      </c>
      <c r="BP29" s="188">
        <f t="shared" si="110"/>
        <v>0</v>
      </c>
      <c r="BQ29" s="188">
        <f t="shared" si="81"/>
        <v>0</v>
      </c>
      <c r="BR29" s="188">
        <f t="shared" si="106"/>
        <v>0</v>
      </c>
      <c r="BS29" s="188">
        <f t="shared" si="82"/>
        <v>0</v>
      </c>
      <c r="BT29" s="188">
        <f>IF(IF(sym!$Q18=AW29,1,0)=1,ABS(BI29*BB29),-ABS(BI29*BB29))</f>
        <v>0</v>
      </c>
      <c r="BU29" s="188">
        <f t="shared" si="83"/>
        <v>0</v>
      </c>
      <c r="BV29" s="188">
        <f t="shared" si="84"/>
        <v>0</v>
      </c>
      <c r="BX29">
        <f t="shared" si="85"/>
        <v>0</v>
      </c>
      <c r="BY29" s="227"/>
      <c r="BZ29" s="227"/>
      <c r="CA29" s="227"/>
      <c r="CB29" s="202"/>
      <c r="CC29" s="228"/>
      <c r="CD29">
        <f t="shared" si="86"/>
        <v>-1</v>
      </c>
      <c r="CE29">
        <f t="shared" si="87"/>
        <v>0</v>
      </c>
      <c r="CF29" s="202"/>
      <c r="CG29">
        <f t="shared" si="88"/>
        <v>1</v>
      </c>
      <c r="CH29">
        <f t="shared" si="48"/>
        <v>1</v>
      </c>
      <c r="CI29">
        <f t="shared" si="107"/>
        <v>0</v>
      </c>
      <c r="CJ29">
        <f t="shared" si="89"/>
        <v>1</v>
      </c>
      <c r="CK29" s="237"/>
      <c r="CL29" s="194"/>
      <c r="CM29">
        <f t="shared" si="90"/>
        <v>-1</v>
      </c>
      <c r="CN29">
        <f t="shared" si="91"/>
        <v>-1</v>
      </c>
      <c r="CO29">
        <f>VLOOKUP($A29,'FuturesInfo (3)'!$A$2:$V$80,22)</f>
        <v>0</v>
      </c>
      <c r="CP29">
        <f t="shared" si="92"/>
        <v>-1</v>
      </c>
      <c r="CQ29">
        <f t="shared" si="93"/>
        <v>0</v>
      </c>
      <c r="CR29" s="137">
        <f>VLOOKUP($A29,'FuturesInfo (3)'!$A$2:$O$80,15)*CO29</f>
        <v>0</v>
      </c>
      <c r="CS29" s="137">
        <f>VLOOKUP($A29,'FuturesInfo (3)'!$A$2:$O$80,15)*CQ29</f>
        <v>0</v>
      </c>
      <c r="CT29" s="188">
        <f t="shared" si="94"/>
        <v>0</v>
      </c>
      <c r="CU29" s="188">
        <f t="shared" si="49"/>
        <v>0</v>
      </c>
      <c r="CV29" s="188">
        <f t="shared" si="95"/>
        <v>0</v>
      </c>
      <c r="CW29" s="188">
        <f t="shared" si="96"/>
        <v>0</v>
      </c>
      <c r="CX29" s="188">
        <f t="shared" si="97"/>
        <v>0</v>
      </c>
      <c r="CY29" s="188">
        <f t="shared" si="111"/>
        <v>0</v>
      </c>
      <c r="CZ29" s="188">
        <f t="shared" si="99"/>
        <v>0</v>
      </c>
      <c r="DA29" s="188">
        <f t="shared" si="108"/>
        <v>0</v>
      </c>
      <c r="DB29" s="188">
        <f t="shared" si="100"/>
        <v>0</v>
      </c>
      <c r="DC29" s="188">
        <f>IF(IF(sym!$Q18=CF29,1,0)=1,ABS(CR29*CK29),-ABS(CR29*CK29))</f>
        <v>0</v>
      </c>
      <c r="DD29" s="188">
        <f t="shared" si="101"/>
        <v>0</v>
      </c>
      <c r="DE29" s="188">
        <f t="shared" si="102"/>
        <v>0</v>
      </c>
    </row>
    <row r="30" spans="1:109" x14ac:dyDescent="0.25">
      <c r="A30" s="1" t="s">
        <v>323</v>
      </c>
      <c r="B30" s="149" t="s">
        <v>581</v>
      </c>
      <c r="C30" s="192" t="s">
        <v>1122</v>
      </c>
      <c r="F30">
        <v>1</v>
      </c>
      <c r="G30" s="227">
        <v>1</v>
      </c>
      <c r="H30" s="227">
        <v>1</v>
      </c>
      <c r="I30" s="227">
        <v>1</v>
      </c>
      <c r="J30" s="202">
        <v>1</v>
      </c>
      <c r="K30" s="228">
        <v>4</v>
      </c>
      <c r="L30">
        <f t="shared" si="50"/>
        <v>1</v>
      </c>
      <c r="M30">
        <f t="shared" si="51"/>
        <v>1</v>
      </c>
      <c r="N30">
        <v>-1</v>
      </c>
      <c r="O30">
        <f t="shared" si="52"/>
        <v>0</v>
      </c>
      <c r="P30">
        <f t="shared" si="44"/>
        <v>0</v>
      </c>
      <c r="Q30">
        <f t="shared" si="103"/>
        <v>0</v>
      </c>
      <c r="R30">
        <f t="shared" si="53"/>
        <v>0</v>
      </c>
      <c r="S30">
        <v>-1.0084203095900001E-4</v>
      </c>
      <c r="T30" s="194">
        <v>42576</v>
      </c>
      <c r="U30">
        <f t="shared" si="54"/>
        <v>-1</v>
      </c>
      <c r="V30">
        <f t="shared" si="55"/>
        <v>1</v>
      </c>
      <c r="W30">
        <f>VLOOKUP($A30,'FuturesInfo (3)'!$A$2:$V$80,22)</f>
        <v>0</v>
      </c>
      <c r="X30">
        <f t="shared" si="56"/>
        <v>1</v>
      </c>
      <c r="Y30">
        <f t="shared" si="57"/>
        <v>0</v>
      </c>
      <c r="Z30" s="137">
        <f>VLOOKUP($A30,'FuturesInfo (3)'!$A$2:$O$80,15)*W30</f>
        <v>0</v>
      </c>
      <c r="AA30" s="137">
        <f>VLOOKUP($A30,'FuturesInfo (3)'!$A$2:$O$80,15)*Y30</f>
        <v>0</v>
      </c>
      <c r="AB30" s="188">
        <f t="shared" si="58"/>
        <v>0</v>
      </c>
      <c r="AC30" s="188">
        <f t="shared" si="45"/>
        <v>0</v>
      </c>
      <c r="AD30" s="188">
        <f t="shared" si="59"/>
        <v>0</v>
      </c>
      <c r="AE30" s="188">
        <f t="shared" si="60"/>
        <v>0</v>
      </c>
      <c r="AF30" s="188">
        <f t="shared" si="61"/>
        <v>0</v>
      </c>
      <c r="AG30" s="188">
        <f t="shared" si="109"/>
        <v>0</v>
      </c>
      <c r="AH30" s="188">
        <f t="shared" si="63"/>
        <v>0</v>
      </c>
      <c r="AI30" s="188">
        <f t="shared" si="104"/>
        <v>0</v>
      </c>
      <c r="AJ30" s="188">
        <f t="shared" si="64"/>
        <v>0</v>
      </c>
      <c r="AK30" s="188">
        <f>IF(IF(sym!$Q19=N30,1,0)=1,ABS(Z30*S30),-ABS(Z30*S30))</f>
        <v>0</v>
      </c>
      <c r="AL30" s="188">
        <f t="shared" si="65"/>
        <v>0</v>
      </c>
      <c r="AM30" s="188">
        <f t="shared" si="66"/>
        <v>0</v>
      </c>
      <c r="AO30">
        <f t="shared" si="67"/>
        <v>-1</v>
      </c>
      <c r="AP30" s="227">
        <v>-1</v>
      </c>
      <c r="AQ30" s="227">
        <v>1</v>
      </c>
      <c r="AR30" s="227">
        <v>-1</v>
      </c>
      <c r="AS30" s="202">
        <v>1</v>
      </c>
      <c r="AT30" s="228">
        <v>5</v>
      </c>
      <c r="AU30">
        <f t="shared" si="68"/>
        <v>1</v>
      </c>
      <c r="AV30">
        <f t="shared" si="69"/>
        <v>1</v>
      </c>
      <c r="AW30" s="202"/>
      <c r="AX30">
        <f t="shared" si="70"/>
        <v>0</v>
      </c>
      <c r="AY30">
        <f t="shared" si="46"/>
        <v>0</v>
      </c>
      <c r="AZ30">
        <f t="shared" si="105"/>
        <v>0</v>
      </c>
      <c r="BA30">
        <f t="shared" si="71"/>
        <v>0</v>
      </c>
      <c r="BB30" s="237"/>
      <c r="BC30" s="194"/>
      <c r="BD30">
        <f t="shared" si="72"/>
        <v>1</v>
      </c>
      <c r="BE30">
        <f t="shared" si="73"/>
        <v>1</v>
      </c>
      <c r="BF30">
        <f>VLOOKUP($A30,'FuturesInfo (3)'!$A$2:$V$80,22)</f>
        <v>0</v>
      </c>
      <c r="BG30">
        <f t="shared" si="74"/>
        <v>1</v>
      </c>
      <c r="BH30">
        <f t="shared" si="75"/>
        <v>0</v>
      </c>
      <c r="BI30" s="137">
        <f>VLOOKUP($A30,'FuturesInfo (3)'!$A$2:$O$80,15)*BF30</f>
        <v>0</v>
      </c>
      <c r="BJ30" s="137">
        <f>VLOOKUP($A30,'FuturesInfo (3)'!$A$2:$O$80,15)*BH30</f>
        <v>0</v>
      </c>
      <c r="BK30" s="188">
        <f t="shared" si="76"/>
        <v>0</v>
      </c>
      <c r="BL30" s="188">
        <f t="shared" si="47"/>
        <v>0</v>
      </c>
      <c r="BM30" s="188">
        <f t="shared" si="77"/>
        <v>0</v>
      </c>
      <c r="BN30" s="188">
        <f t="shared" si="78"/>
        <v>0</v>
      </c>
      <c r="BO30" s="188">
        <f t="shared" si="79"/>
        <v>0</v>
      </c>
      <c r="BP30" s="188">
        <f t="shared" si="110"/>
        <v>0</v>
      </c>
      <c r="BQ30" s="188">
        <f t="shared" si="81"/>
        <v>0</v>
      </c>
      <c r="BR30" s="188">
        <f t="shared" si="106"/>
        <v>0</v>
      </c>
      <c r="BS30" s="188">
        <f t="shared" si="82"/>
        <v>0</v>
      </c>
      <c r="BT30" s="188">
        <f>IF(IF(sym!$Q19=AW30,1,0)=1,ABS(BI30*BB30),-ABS(BI30*BB30))</f>
        <v>0</v>
      </c>
      <c r="BU30" s="188">
        <f t="shared" si="83"/>
        <v>0</v>
      </c>
      <c r="BV30" s="188">
        <f t="shared" si="84"/>
        <v>0</v>
      </c>
      <c r="BX30">
        <f t="shared" si="85"/>
        <v>0</v>
      </c>
      <c r="BY30" s="227"/>
      <c r="BZ30" s="227"/>
      <c r="CA30" s="227"/>
      <c r="CB30" s="202"/>
      <c r="CC30" s="228"/>
      <c r="CD30">
        <f t="shared" si="86"/>
        <v>-1</v>
      </c>
      <c r="CE30">
        <f t="shared" si="87"/>
        <v>0</v>
      </c>
      <c r="CF30" s="202"/>
      <c r="CG30">
        <f t="shared" si="88"/>
        <v>1</v>
      </c>
      <c r="CH30">
        <f t="shared" si="48"/>
        <v>1</v>
      </c>
      <c r="CI30">
        <f t="shared" si="107"/>
        <v>0</v>
      </c>
      <c r="CJ30">
        <f t="shared" si="89"/>
        <v>1</v>
      </c>
      <c r="CK30" s="237"/>
      <c r="CL30" s="194"/>
      <c r="CM30">
        <f t="shared" si="90"/>
        <v>-1</v>
      </c>
      <c r="CN30">
        <f t="shared" si="91"/>
        <v>-1</v>
      </c>
      <c r="CO30">
        <f>VLOOKUP($A30,'FuturesInfo (3)'!$A$2:$V$80,22)</f>
        <v>0</v>
      </c>
      <c r="CP30">
        <f t="shared" si="92"/>
        <v>-1</v>
      </c>
      <c r="CQ30">
        <f t="shared" si="93"/>
        <v>0</v>
      </c>
      <c r="CR30" s="137">
        <f>VLOOKUP($A30,'FuturesInfo (3)'!$A$2:$O$80,15)*CO30</f>
        <v>0</v>
      </c>
      <c r="CS30" s="137">
        <f>VLOOKUP($A30,'FuturesInfo (3)'!$A$2:$O$80,15)*CQ30</f>
        <v>0</v>
      </c>
      <c r="CT30" s="188">
        <f t="shared" si="94"/>
        <v>0</v>
      </c>
      <c r="CU30" s="188">
        <f t="shared" si="49"/>
        <v>0</v>
      </c>
      <c r="CV30" s="188">
        <f t="shared" si="95"/>
        <v>0</v>
      </c>
      <c r="CW30" s="188">
        <f t="shared" si="96"/>
        <v>0</v>
      </c>
      <c r="CX30" s="188">
        <f t="shared" si="97"/>
        <v>0</v>
      </c>
      <c r="CY30" s="188">
        <f t="shared" si="111"/>
        <v>0</v>
      </c>
      <c r="CZ30" s="188">
        <f t="shared" si="99"/>
        <v>0</v>
      </c>
      <c r="DA30" s="188">
        <f t="shared" si="108"/>
        <v>0</v>
      </c>
      <c r="DB30" s="188">
        <f t="shared" si="100"/>
        <v>0</v>
      </c>
      <c r="DC30" s="188">
        <f>IF(IF(sym!$Q19=CF30,1,0)=1,ABS(CR30*CK30),-ABS(CR30*CK30))</f>
        <v>0</v>
      </c>
      <c r="DD30" s="188">
        <f t="shared" si="101"/>
        <v>0</v>
      </c>
      <c r="DE30" s="188">
        <f t="shared" si="102"/>
        <v>0</v>
      </c>
    </row>
    <row r="31" spans="1:109" x14ac:dyDescent="0.25">
      <c r="A31" s="1" t="s">
        <v>325</v>
      </c>
      <c r="B31" s="149" t="s">
        <v>653</v>
      </c>
      <c r="C31" s="192" t="s">
        <v>294</v>
      </c>
      <c r="F31">
        <v>1</v>
      </c>
      <c r="G31" s="227">
        <v>1</v>
      </c>
      <c r="H31" s="227">
        <v>1</v>
      </c>
      <c r="I31" s="227">
        <v>1</v>
      </c>
      <c r="J31" s="202">
        <v>1</v>
      </c>
      <c r="K31" s="228">
        <v>-12</v>
      </c>
      <c r="L31">
        <f t="shared" si="50"/>
        <v>-1</v>
      </c>
      <c r="M31">
        <f t="shared" si="51"/>
        <v>-1</v>
      </c>
      <c r="N31">
        <v>-1</v>
      </c>
      <c r="O31">
        <f t="shared" si="52"/>
        <v>0</v>
      </c>
      <c r="P31">
        <f t="shared" si="44"/>
        <v>0</v>
      </c>
      <c r="Q31">
        <f t="shared" si="103"/>
        <v>1</v>
      </c>
      <c r="R31">
        <f t="shared" si="53"/>
        <v>1</v>
      </c>
      <c r="S31">
        <v>-2.7618986447400001E-3</v>
      </c>
      <c r="T31" s="194">
        <v>42564</v>
      </c>
      <c r="U31">
        <f t="shared" si="54"/>
        <v>-1</v>
      </c>
      <c r="V31">
        <f t="shared" si="55"/>
        <v>-1</v>
      </c>
      <c r="W31">
        <f>VLOOKUP($A31,'FuturesInfo (3)'!$A$2:$V$80,22)</f>
        <v>2</v>
      </c>
      <c r="X31">
        <f t="shared" si="56"/>
        <v>1</v>
      </c>
      <c r="Y31">
        <f t="shared" si="57"/>
        <v>3</v>
      </c>
      <c r="Z31" s="137">
        <f>VLOOKUP($A31,'FuturesInfo (3)'!$A$2:$O$80,15)*W31</f>
        <v>310520</v>
      </c>
      <c r="AA31" s="137">
        <f>VLOOKUP($A31,'FuturesInfo (3)'!$A$2:$O$80,15)*Y31</f>
        <v>465780</v>
      </c>
      <c r="AB31" s="188">
        <f t="shared" si="58"/>
        <v>-857.62476716466483</v>
      </c>
      <c r="AC31" s="188">
        <f t="shared" si="45"/>
        <v>-857.62476716466483</v>
      </c>
      <c r="AD31" s="188">
        <f t="shared" si="59"/>
        <v>-857.62476716466483</v>
      </c>
      <c r="AE31" s="188">
        <f t="shared" si="60"/>
        <v>-857.62476716466483</v>
      </c>
      <c r="AF31" s="188">
        <f t="shared" si="61"/>
        <v>857.62476716466483</v>
      </c>
      <c r="AG31" s="188">
        <f t="shared" si="109"/>
        <v>857.62476716466483</v>
      </c>
      <c r="AH31" s="188">
        <f t="shared" si="63"/>
        <v>-857.62476716466483</v>
      </c>
      <c r="AI31" s="188">
        <f t="shared" si="104"/>
        <v>-857.62476716466483</v>
      </c>
      <c r="AJ31" s="188">
        <f t="shared" si="64"/>
        <v>857.62476716466483</v>
      </c>
      <c r="AK31" s="188">
        <f>IF(IF(sym!$Q20=N31,1,0)=1,ABS(Z31*S31),-ABS(Z31*S31))</f>
        <v>-857.62476716466483</v>
      </c>
      <c r="AL31" s="188">
        <f t="shared" si="65"/>
        <v>857.62476716466483</v>
      </c>
      <c r="AM31" s="188">
        <f t="shared" si="66"/>
        <v>857.62476716466483</v>
      </c>
      <c r="AO31">
        <f t="shared" si="67"/>
        <v>-1</v>
      </c>
      <c r="AP31" s="227">
        <v>1</v>
      </c>
      <c r="AQ31" s="227">
        <v>-1</v>
      </c>
      <c r="AR31" s="227">
        <v>1</v>
      </c>
      <c r="AS31" s="202">
        <v>-1</v>
      </c>
      <c r="AT31" s="228">
        <v>-13</v>
      </c>
      <c r="AU31">
        <f t="shared" si="68"/>
        <v>1</v>
      </c>
      <c r="AV31">
        <f t="shared" si="69"/>
        <v>1</v>
      </c>
      <c r="AW31" s="202"/>
      <c r="AX31">
        <f t="shared" si="70"/>
        <v>0</v>
      </c>
      <c r="AY31">
        <f t="shared" si="46"/>
        <v>0</v>
      </c>
      <c r="AZ31">
        <f t="shared" si="105"/>
        <v>0</v>
      </c>
      <c r="BA31">
        <f t="shared" si="71"/>
        <v>0</v>
      </c>
      <c r="BB31" s="236"/>
      <c r="BC31" s="194"/>
      <c r="BD31">
        <f t="shared" si="72"/>
        <v>1</v>
      </c>
      <c r="BE31">
        <f t="shared" si="73"/>
        <v>1</v>
      </c>
      <c r="BF31">
        <f>VLOOKUP($A31,'FuturesInfo (3)'!$A$2:$V$80,22)</f>
        <v>2</v>
      </c>
      <c r="BG31">
        <f t="shared" si="74"/>
        <v>1</v>
      </c>
      <c r="BH31">
        <f t="shared" si="75"/>
        <v>3</v>
      </c>
      <c r="BI31" s="137">
        <f>VLOOKUP($A31,'FuturesInfo (3)'!$A$2:$O$80,15)*BF31</f>
        <v>310520</v>
      </c>
      <c r="BJ31" s="137">
        <f>VLOOKUP($A31,'FuturesInfo (3)'!$A$2:$O$80,15)*BH31</f>
        <v>465780</v>
      </c>
      <c r="BK31" s="188">
        <f t="shared" si="76"/>
        <v>0</v>
      </c>
      <c r="BL31" s="188">
        <f t="shared" si="47"/>
        <v>0</v>
      </c>
      <c r="BM31" s="188">
        <f t="shared" si="77"/>
        <v>0</v>
      </c>
      <c r="BN31" s="188">
        <f t="shared" si="78"/>
        <v>0</v>
      </c>
      <c r="BO31" s="188">
        <f t="shared" si="79"/>
        <v>0</v>
      </c>
      <c r="BP31" s="188">
        <f t="shared" si="110"/>
        <v>0</v>
      </c>
      <c r="BQ31" s="188">
        <f t="shared" si="81"/>
        <v>0</v>
      </c>
      <c r="BR31" s="188">
        <f t="shared" si="106"/>
        <v>0</v>
      </c>
      <c r="BS31" s="188">
        <f t="shared" si="82"/>
        <v>0</v>
      </c>
      <c r="BT31" s="188">
        <f>IF(IF(sym!$Q20=AW31,1,0)=1,ABS(BI31*BB31),-ABS(BI31*BB31))</f>
        <v>0</v>
      </c>
      <c r="BU31" s="188">
        <f t="shared" si="83"/>
        <v>0</v>
      </c>
      <c r="BV31" s="188">
        <f t="shared" si="84"/>
        <v>0</v>
      </c>
      <c r="BX31">
        <f t="shared" si="85"/>
        <v>0</v>
      </c>
      <c r="BY31" s="227"/>
      <c r="BZ31" s="227"/>
      <c r="CA31" s="227"/>
      <c r="CB31" s="202"/>
      <c r="CC31" s="228"/>
      <c r="CD31">
        <f t="shared" si="86"/>
        <v>-1</v>
      </c>
      <c r="CE31">
        <f t="shared" si="87"/>
        <v>0</v>
      </c>
      <c r="CF31" s="202"/>
      <c r="CG31">
        <f t="shared" si="88"/>
        <v>1</v>
      </c>
      <c r="CH31">
        <f t="shared" si="48"/>
        <v>1</v>
      </c>
      <c r="CI31">
        <f t="shared" si="107"/>
        <v>0</v>
      </c>
      <c r="CJ31">
        <f t="shared" si="89"/>
        <v>1</v>
      </c>
      <c r="CK31" s="236"/>
      <c r="CL31" s="194"/>
      <c r="CM31">
        <f t="shared" si="90"/>
        <v>-1</v>
      </c>
      <c r="CN31">
        <f t="shared" si="91"/>
        <v>-1</v>
      </c>
      <c r="CO31">
        <f>VLOOKUP($A31,'FuturesInfo (3)'!$A$2:$V$80,22)</f>
        <v>2</v>
      </c>
      <c r="CP31">
        <f t="shared" si="92"/>
        <v>-1</v>
      </c>
      <c r="CQ31">
        <f t="shared" si="93"/>
        <v>2</v>
      </c>
      <c r="CR31" s="137">
        <f>VLOOKUP($A31,'FuturesInfo (3)'!$A$2:$O$80,15)*CO31</f>
        <v>310520</v>
      </c>
      <c r="CS31" s="137">
        <f>VLOOKUP($A31,'FuturesInfo (3)'!$A$2:$O$80,15)*CQ31</f>
        <v>310520</v>
      </c>
      <c r="CT31" s="188">
        <f t="shared" si="94"/>
        <v>0</v>
      </c>
      <c r="CU31" s="188">
        <f t="shared" si="49"/>
        <v>0</v>
      </c>
      <c r="CV31" s="188">
        <f t="shared" si="95"/>
        <v>0</v>
      </c>
      <c r="CW31" s="188">
        <f t="shared" si="96"/>
        <v>0</v>
      </c>
      <c r="CX31" s="188">
        <f t="shared" si="97"/>
        <v>0</v>
      </c>
      <c r="CY31" s="188">
        <f t="shared" si="111"/>
        <v>0</v>
      </c>
      <c r="CZ31" s="188">
        <f t="shared" si="99"/>
        <v>0</v>
      </c>
      <c r="DA31" s="188">
        <f t="shared" si="108"/>
        <v>0</v>
      </c>
      <c r="DB31" s="188">
        <f t="shared" si="100"/>
        <v>0</v>
      </c>
      <c r="DC31" s="188">
        <f>IF(IF(sym!$Q20=CF31,1,0)=1,ABS(CR31*CK31),-ABS(CR31*CK31))</f>
        <v>0</v>
      </c>
      <c r="DD31" s="188">
        <f t="shared" si="101"/>
        <v>0</v>
      </c>
      <c r="DE31" s="188">
        <f t="shared" si="102"/>
        <v>0</v>
      </c>
    </row>
    <row r="32" spans="1:109" x14ac:dyDescent="0.25">
      <c r="A32" s="1" t="s">
        <v>327</v>
      </c>
      <c r="B32" s="149" t="s">
        <v>552</v>
      </c>
      <c r="C32" s="192" t="s">
        <v>294</v>
      </c>
      <c r="F32">
        <v>1</v>
      </c>
      <c r="G32" s="227">
        <v>1</v>
      </c>
      <c r="H32" s="227">
        <v>-1</v>
      </c>
      <c r="I32" s="227">
        <v>1</v>
      </c>
      <c r="J32" s="202">
        <v>-1</v>
      </c>
      <c r="K32" s="228">
        <v>-10</v>
      </c>
      <c r="L32">
        <f t="shared" si="50"/>
        <v>-1</v>
      </c>
      <c r="M32">
        <f t="shared" si="51"/>
        <v>1</v>
      </c>
      <c r="N32">
        <v>-1</v>
      </c>
      <c r="O32">
        <f t="shared" si="52"/>
        <v>1</v>
      </c>
      <c r="P32">
        <f t="shared" si="44"/>
        <v>1</v>
      </c>
      <c r="Q32">
        <f t="shared" si="103"/>
        <v>1</v>
      </c>
      <c r="R32">
        <f t="shared" si="53"/>
        <v>0</v>
      </c>
      <c r="S32">
        <v>-1.7295053614700001E-3</v>
      </c>
      <c r="T32" s="194">
        <v>42566</v>
      </c>
      <c r="U32">
        <f t="shared" si="54"/>
        <v>-1</v>
      </c>
      <c r="V32">
        <f t="shared" si="55"/>
        <v>-1</v>
      </c>
      <c r="W32">
        <f>VLOOKUP($A32,'FuturesInfo (3)'!$A$2:$V$80,22)</f>
        <v>3</v>
      </c>
      <c r="X32">
        <f t="shared" si="56"/>
        <v>-1</v>
      </c>
      <c r="Y32">
        <f t="shared" si="57"/>
        <v>2</v>
      </c>
      <c r="Z32" s="137">
        <f>VLOOKUP($A32,'FuturesInfo (3)'!$A$2:$O$80,15)*W32</f>
        <v>324675</v>
      </c>
      <c r="AA32" s="137">
        <f>VLOOKUP($A32,'FuturesInfo (3)'!$A$2:$O$80,15)*Y32</f>
        <v>216450</v>
      </c>
      <c r="AB32" s="188">
        <f t="shared" si="58"/>
        <v>-561.52715323527229</v>
      </c>
      <c r="AC32" s="188">
        <f t="shared" si="45"/>
        <v>561.52715323527229</v>
      </c>
      <c r="AD32" s="188">
        <f t="shared" si="59"/>
        <v>-561.52715323527229</v>
      </c>
      <c r="AE32" s="188">
        <f t="shared" si="60"/>
        <v>561.52715323527229</v>
      </c>
      <c r="AF32" s="188">
        <f t="shared" si="61"/>
        <v>561.52715323527229</v>
      </c>
      <c r="AG32" s="188">
        <f t="shared" si="109"/>
        <v>-561.52715323527229</v>
      </c>
      <c r="AH32" s="188">
        <f t="shared" si="63"/>
        <v>561.52715323527229</v>
      </c>
      <c r="AI32" s="188">
        <f t="shared" si="104"/>
        <v>-561.52715323527229</v>
      </c>
      <c r="AJ32" s="188">
        <f t="shared" si="64"/>
        <v>561.52715323527229</v>
      </c>
      <c r="AK32" s="188">
        <f>IF(IF(sym!$Q21=N32,1,0)=1,ABS(Z32*S32),-ABS(Z32*S32))</f>
        <v>-561.52715323527229</v>
      </c>
      <c r="AL32" s="188">
        <f t="shared" si="65"/>
        <v>561.52715323527229</v>
      </c>
      <c r="AM32" s="188">
        <f t="shared" si="66"/>
        <v>561.52715323527229</v>
      </c>
      <c r="AO32">
        <f t="shared" si="67"/>
        <v>-1</v>
      </c>
      <c r="AP32" s="227">
        <v>1</v>
      </c>
      <c r="AQ32" s="227">
        <v>-1</v>
      </c>
      <c r="AR32" s="227">
        <v>1</v>
      </c>
      <c r="AS32" s="202">
        <v>-1</v>
      </c>
      <c r="AT32" s="228">
        <v>-11</v>
      </c>
      <c r="AU32">
        <f t="shared" si="68"/>
        <v>1</v>
      </c>
      <c r="AV32">
        <f t="shared" si="69"/>
        <v>1</v>
      </c>
      <c r="AW32" s="202"/>
      <c r="AX32">
        <f t="shared" si="70"/>
        <v>0</v>
      </c>
      <c r="AY32">
        <f t="shared" si="46"/>
        <v>0</v>
      </c>
      <c r="AZ32">
        <f t="shared" si="105"/>
        <v>0</v>
      </c>
      <c r="BA32">
        <f t="shared" si="71"/>
        <v>0</v>
      </c>
      <c r="BB32" s="236"/>
      <c r="BC32" s="194"/>
      <c r="BD32">
        <f t="shared" si="72"/>
        <v>1</v>
      </c>
      <c r="BE32">
        <f t="shared" si="73"/>
        <v>1</v>
      </c>
      <c r="BF32">
        <f>VLOOKUP($A32,'FuturesInfo (3)'!$A$2:$V$80,22)</f>
        <v>3</v>
      </c>
      <c r="BG32">
        <f t="shared" si="74"/>
        <v>1</v>
      </c>
      <c r="BH32">
        <f t="shared" si="75"/>
        <v>4</v>
      </c>
      <c r="BI32" s="137">
        <f>VLOOKUP($A32,'FuturesInfo (3)'!$A$2:$O$80,15)*BF32</f>
        <v>324675</v>
      </c>
      <c r="BJ32" s="137">
        <f>VLOOKUP($A32,'FuturesInfo (3)'!$A$2:$O$80,15)*BH32</f>
        <v>432900</v>
      </c>
      <c r="BK32" s="188">
        <f t="shared" si="76"/>
        <v>0</v>
      </c>
      <c r="BL32" s="188">
        <f t="shared" si="47"/>
        <v>0</v>
      </c>
      <c r="BM32" s="188">
        <f t="shared" si="77"/>
        <v>0</v>
      </c>
      <c r="BN32" s="188">
        <f t="shared" si="78"/>
        <v>0</v>
      </c>
      <c r="BO32" s="188">
        <f t="shared" si="79"/>
        <v>0</v>
      </c>
      <c r="BP32" s="188">
        <f t="shared" si="110"/>
        <v>0</v>
      </c>
      <c r="BQ32" s="188">
        <f t="shared" si="81"/>
        <v>0</v>
      </c>
      <c r="BR32" s="188">
        <f t="shared" si="106"/>
        <v>0</v>
      </c>
      <c r="BS32" s="188">
        <f t="shared" si="82"/>
        <v>0</v>
      </c>
      <c r="BT32" s="188">
        <f>IF(IF(sym!$Q21=AW32,1,0)=1,ABS(BI32*BB32),-ABS(BI32*BB32))</f>
        <v>0</v>
      </c>
      <c r="BU32" s="188">
        <f t="shared" si="83"/>
        <v>0</v>
      </c>
      <c r="BV32" s="188">
        <f t="shared" si="84"/>
        <v>0</v>
      </c>
      <c r="BX32">
        <f t="shared" si="85"/>
        <v>0</v>
      </c>
      <c r="BY32" s="227"/>
      <c r="BZ32" s="227"/>
      <c r="CA32" s="227"/>
      <c r="CB32" s="202"/>
      <c r="CC32" s="228"/>
      <c r="CD32">
        <f t="shared" si="86"/>
        <v>-1</v>
      </c>
      <c r="CE32">
        <f t="shared" si="87"/>
        <v>0</v>
      </c>
      <c r="CF32" s="202"/>
      <c r="CG32">
        <f t="shared" si="88"/>
        <v>1</v>
      </c>
      <c r="CH32">
        <f t="shared" si="48"/>
        <v>1</v>
      </c>
      <c r="CI32">
        <f t="shared" si="107"/>
        <v>0</v>
      </c>
      <c r="CJ32">
        <f t="shared" si="89"/>
        <v>1</v>
      </c>
      <c r="CK32" s="236"/>
      <c r="CL32" s="194"/>
      <c r="CM32">
        <f t="shared" si="90"/>
        <v>-1</v>
      </c>
      <c r="CN32">
        <f t="shared" si="91"/>
        <v>-1</v>
      </c>
      <c r="CO32">
        <f>VLOOKUP($A32,'FuturesInfo (3)'!$A$2:$V$80,22)</f>
        <v>3</v>
      </c>
      <c r="CP32">
        <f t="shared" si="92"/>
        <v>-1</v>
      </c>
      <c r="CQ32">
        <f t="shared" si="93"/>
        <v>2</v>
      </c>
      <c r="CR32" s="137">
        <f>VLOOKUP($A32,'FuturesInfo (3)'!$A$2:$O$80,15)*CO32</f>
        <v>324675</v>
      </c>
      <c r="CS32" s="137">
        <f>VLOOKUP($A32,'FuturesInfo (3)'!$A$2:$O$80,15)*CQ32</f>
        <v>216450</v>
      </c>
      <c r="CT32" s="188">
        <f t="shared" si="94"/>
        <v>0</v>
      </c>
      <c r="CU32" s="188">
        <f t="shared" si="49"/>
        <v>0</v>
      </c>
      <c r="CV32" s="188">
        <f t="shared" si="95"/>
        <v>0</v>
      </c>
      <c r="CW32" s="188">
        <f t="shared" si="96"/>
        <v>0</v>
      </c>
      <c r="CX32" s="188">
        <f t="shared" si="97"/>
        <v>0</v>
      </c>
      <c r="CY32" s="188">
        <f t="shared" si="111"/>
        <v>0</v>
      </c>
      <c r="CZ32" s="188">
        <f t="shared" si="99"/>
        <v>0</v>
      </c>
      <c r="DA32" s="188">
        <f t="shared" si="108"/>
        <v>0</v>
      </c>
      <c r="DB32" s="188">
        <f t="shared" si="100"/>
        <v>0</v>
      </c>
      <c r="DC32" s="188">
        <f>IF(IF(sym!$Q21=CF32,1,0)=1,ABS(CR32*CK32),-ABS(CR32*CK32))</f>
        <v>0</v>
      </c>
      <c r="DD32" s="188">
        <f t="shared" si="101"/>
        <v>0</v>
      </c>
      <c r="DE32" s="188">
        <f t="shared" si="102"/>
        <v>0</v>
      </c>
    </row>
    <row r="33" spans="1:109" x14ac:dyDescent="0.25">
      <c r="A33" s="1" t="s">
        <v>329</v>
      </c>
      <c r="B33" s="149" t="s">
        <v>589</v>
      </c>
      <c r="C33" s="192" t="s">
        <v>313</v>
      </c>
      <c r="F33">
        <v>-1</v>
      </c>
      <c r="G33" s="230">
        <v>1</v>
      </c>
      <c r="H33" s="230">
        <v>1</v>
      </c>
      <c r="I33" s="230">
        <v>-1</v>
      </c>
      <c r="J33" s="202">
        <v>-1</v>
      </c>
      <c r="K33" s="228">
        <v>6</v>
      </c>
      <c r="L33">
        <f t="shared" si="50"/>
        <v>1</v>
      </c>
      <c r="M33">
        <f t="shared" si="51"/>
        <v>-1</v>
      </c>
      <c r="N33">
        <v>1</v>
      </c>
      <c r="O33">
        <f t="shared" si="52"/>
        <v>1</v>
      </c>
      <c r="P33">
        <f t="shared" si="44"/>
        <v>0</v>
      </c>
      <c r="Q33">
        <f t="shared" si="103"/>
        <v>1</v>
      </c>
      <c r="R33">
        <f t="shared" si="53"/>
        <v>0</v>
      </c>
      <c r="S33">
        <v>3.21313816494E-2</v>
      </c>
      <c r="T33" s="194">
        <v>42572</v>
      </c>
      <c r="U33">
        <f t="shared" si="54"/>
        <v>1</v>
      </c>
      <c r="V33">
        <f t="shared" si="55"/>
        <v>1</v>
      </c>
      <c r="W33">
        <f>VLOOKUP($A33,'FuturesInfo (3)'!$A$2:$V$80,22)</f>
        <v>2</v>
      </c>
      <c r="X33">
        <f t="shared" si="56"/>
        <v>1</v>
      </c>
      <c r="Y33">
        <f t="shared" si="57"/>
        <v>3</v>
      </c>
      <c r="Z33" s="137">
        <f>VLOOKUP($A33,'FuturesInfo (3)'!$A$2:$O$80,15)*W33</f>
        <v>144550</v>
      </c>
      <c r="AA33" s="137">
        <f>VLOOKUP($A33,'FuturesInfo (3)'!$A$2:$O$80,15)*Y33</f>
        <v>216825</v>
      </c>
      <c r="AB33" s="188">
        <f t="shared" si="58"/>
        <v>4644.5912174207697</v>
      </c>
      <c r="AC33" s="188">
        <f t="shared" si="45"/>
        <v>4644.5912174207697</v>
      </c>
      <c r="AD33" s="188">
        <f t="shared" si="59"/>
        <v>-4644.5912174207697</v>
      </c>
      <c r="AE33" s="188">
        <f t="shared" si="60"/>
        <v>-4644.5912174207697</v>
      </c>
      <c r="AF33" s="188">
        <f t="shared" si="61"/>
        <v>4644.5912174207697</v>
      </c>
      <c r="AG33" s="188">
        <f t="shared" si="109"/>
        <v>-4644.5912174207697</v>
      </c>
      <c r="AH33" s="188">
        <f t="shared" si="63"/>
        <v>4644.5912174207697</v>
      </c>
      <c r="AI33" s="188">
        <f t="shared" si="104"/>
        <v>-4644.5912174207697</v>
      </c>
      <c r="AJ33" s="188">
        <f t="shared" si="64"/>
        <v>4644.5912174207697</v>
      </c>
      <c r="AK33" s="188">
        <f>IF(IF(sym!$Q22=N33,1,0)=1,ABS(Z33*S33),-ABS(Z33*S33))</f>
        <v>4644.5912174207697</v>
      </c>
      <c r="AL33" s="188">
        <f t="shared" si="65"/>
        <v>4644.5912174207697</v>
      </c>
      <c r="AM33" s="188">
        <f t="shared" si="66"/>
        <v>4644.5912174207697</v>
      </c>
      <c r="AO33">
        <f t="shared" si="67"/>
        <v>1</v>
      </c>
      <c r="AP33" s="230">
        <v>-1</v>
      </c>
      <c r="AQ33" s="230">
        <v>-1</v>
      </c>
      <c r="AR33" s="230">
        <v>1</v>
      </c>
      <c r="AS33" s="202">
        <v>-1</v>
      </c>
      <c r="AT33" s="228">
        <v>7</v>
      </c>
      <c r="AU33">
        <f t="shared" si="68"/>
        <v>-1</v>
      </c>
      <c r="AV33">
        <f t="shared" si="69"/>
        <v>-1</v>
      </c>
      <c r="AW33" s="234"/>
      <c r="AX33">
        <f t="shared" si="70"/>
        <v>0</v>
      </c>
      <c r="AY33">
        <f t="shared" si="46"/>
        <v>0</v>
      </c>
      <c r="AZ33">
        <f t="shared" si="105"/>
        <v>0</v>
      </c>
      <c r="BA33">
        <f t="shared" si="71"/>
        <v>0</v>
      </c>
      <c r="BB33" s="234"/>
      <c r="BC33" s="194"/>
      <c r="BD33">
        <f t="shared" si="72"/>
        <v>-1</v>
      </c>
      <c r="BE33">
        <f t="shared" si="73"/>
        <v>-1</v>
      </c>
      <c r="BF33">
        <f>VLOOKUP($A33,'FuturesInfo (3)'!$A$2:$V$80,22)</f>
        <v>2</v>
      </c>
      <c r="BG33">
        <f t="shared" si="74"/>
        <v>-1</v>
      </c>
      <c r="BH33">
        <f t="shared" si="75"/>
        <v>2</v>
      </c>
      <c r="BI33" s="137">
        <f>VLOOKUP($A33,'FuturesInfo (3)'!$A$2:$O$80,15)*BF33</f>
        <v>144550</v>
      </c>
      <c r="BJ33" s="137">
        <f>VLOOKUP($A33,'FuturesInfo (3)'!$A$2:$O$80,15)*BH33</f>
        <v>144550</v>
      </c>
      <c r="BK33" s="188">
        <f t="shared" si="76"/>
        <v>0</v>
      </c>
      <c r="BL33" s="188">
        <f t="shared" si="47"/>
        <v>0</v>
      </c>
      <c r="BM33" s="188">
        <f t="shared" si="77"/>
        <v>0</v>
      </c>
      <c r="BN33" s="188">
        <f t="shared" si="78"/>
        <v>0</v>
      </c>
      <c r="BO33" s="188">
        <f t="shared" si="79"/>
        <v>0</v>
      </c>
      <c r="BP33" s="188">
        <f t="shared" si="110"/>
        <v>0</v>
      </c>
      <c r="BQ33" s="188">
        <f t="shared" si="81"/>
        <v>0</v>
      </c>
      <c r="BR33" s="188">
        <f t="shared" si="106"/>
        <v>0</v>
      </c>
      <c r="BS33" s="188">
        <f t="shared" si="82"/>
        <v>0</v>
      </c>
      <c r="BT33" s="188">
        <f>IF(IF(sym!$Q22=AW33,1,0)=1,ABS(BI33*BB33),-ABS(BI33*BB33))</f>
        <v>0</v>
      </c>
      <c r="BU33" s="188">
        <f t="shared" si="83"/>
        <v>0</v>
      </c>
      <c r="BV33" s="188">
        <f t="shared" si="84"/>
        <v>0</v>
      </c>
      <c r="BX33">
        <f t="shared" si="85"/>
        <v>0</v>
      </c>
      <c r="BY33" s="230"/>
      <c r="BZ33" s="230"/>
      <c r="CA33" s="230"/>
      <c r="CB33" s="202"/>
      <c r="CC33" s="228"/>
      <c r="CD33">
        <f t="shared" si="86"/>
        <v>-1</v>
      </c>
      <c r="CE33">
        <f t="shared" si="87"/>
        <v>0</v>
      </c>
      <c r="CF33" s="234"/>
      <c r="CG33">
        <f t="shared" si="88"/>
        <v>1</v>
      </c>
      <c r="CH33">
        <f t="shared" si="48"/>
        <v>1</v>
      </c>
      <c r="CI33">
        <f t="shared" si="107"/>
        <v>0</v>
      </c>
      <c r="CJ33">
        <f t="shared" si="89"/>
        <v>1</v>
      </c>
      <c r="CK33" s="234"/>
      <c r="CL33" s="194"/>
      <c r="CM33">
        <f t="shared" si="90"/>
        <v>-1</v>
      </c>
      <c r="CN33">
        <f t="shared" si="91"/>
        <v>-1</v>
      </c>
      <c r="CO33">
        <f>VLOOKUP($A33,'FuturesInfo (3)'!$A$2:$V$80,22)</f>
        <v>2</v>
      </c>
      <c r="CP33">
        <f t="shared" si="92"/>
        <v>-1</v>
      </c>
      <c r="CQ33">
        <f t="shared" si="93"/>
        <v>2</v>
      </c>
      <c r="CR33" s="137">
        <f>VLOOKUP($A33,'FuturesInfo (3)'!$A$2:$O$80,15)*CO33</f>
        <v>144550</v>
      </c>
      <c r="CS33" s="137">
        <f>VLOOKUP($A33,'FuturesInfo (3)'!$A$2:$O$80,15)*CQ33</f>
        <v>144550</v>
      </c>
      <c r="CT33" s="188">
        <f t="shared" si="94"/>
        <v>0</v>
      </c>
      <c r="CU33" s="188">
        <f t="shared" si="49"/>
        <v>0</v>
      </c>
      <c r="CV33" s="188">
        <f t="shared" si="95"/>
        <v>0</v>
      </c>
      <c r="CW33" s="188">
        <f t="shared" si="96"/>
        <v>0</v>
      </c>
      <c r="CX33" s="188">
        <f t="shared" si="97"/>
        <v>0</v>
      </c>
      <c r="CY33" s="188">
        <f t="shared" si="111"/>
        <v>0</v>
      </c>
      <c r="CZ33" s="188">
        <f t="shared" si="99"/>
        <v>0</v>
      </c>
      <c r="DA33" s="188">
        <f t="shared" si="108"/>
        <v>0</v>
      </c>
      <c r="DB33" s="188">
        <f t="shared" si="100"/>
        <v>0</v>
      </c>
      <c r="DC33" s="188">
        <f>IF(IF(sym!$Q22=CF33,1,0)=1,ABS(CR33*CK33),-ABS(CR33*CK33))</f>
        <v>0</v>
      </c>
      <c r="DD33" s="188">
        <f t="shared" si="101"/>
        <v>0</v>
      </c>
      <c r="DE33" s="188">
        <f t="shared" si="102"/>
        <v>0</v>
      </c>
    </row>
    <row r="34" spans="1:109" x14ac:dyDescent="0.25">
      <c r="A34" s="1" t="s">
        <v>331</v>
      </c>
      <c r="B34" s="149" t="s">
        <v>481</v>
      </c>
      <c r="C34" s="192" t="s">
        <v>294</v>
      </c>
      <c r="F34">
        <v>1</v>
      </c>
      <c r="G34" s="227">
        <v>1</v>
      </c>
      <c r="H34" s="227">
        <v>1</v>
      </c>
      <c r="I34" s="227">
        <v>1</v>
      </c>
      <c r="J34" s="202">
        <v>-1</v>
      </c>
      <c r="K34" s="228">
        <v>-17</v>
      </c>
      <c r="L34">
        <f t="shared" si="50"/>
        <v>1</v>
      </c>
      <c r="M34">
        <f t="shared" si="51"/>
        <v>1</v>
      </c>
      <c r="N34">
        <v>-1</v>
      </c>
      <c r="O34">
        <f t="shared" si="52"/>
        <v>0</v>
      </c>
      <c r="P34">
        <f t="shared" si="44"/>
        <v>1</v>
      </c>
      <c r="Q34">
        <f t="shared" si="103"/>
        <v>0</v>
      </c>
      <c r="R34">
        <f t="shared" si="53"/>
        <v>0</v>
      </c>
      <c r="S34">
        <v>-6.9827683297699998E-3</v>
      </c>
      <c r="T34" s="194">
        <v>42557</v>
      </c>
      <c r="U34">
        <f t="shared" si="54"/>
        <v>-1</v>
      </c>
      <c r="V34">
        <f t="shared" si="55"/>
        <v>-1</v>
      </c>
      <c r="W34">
        <f>VLOOKUP($A34,'FuturesInfo (3)'!$A$2:$V$80,22)</f>
        <v>3</v>
      </c>
      <c r="X34">
        <f t="shared" si="56"/>
        <v>-1</v>
      </c>
      <c r="Y34">
        <f t="shared" si="57"/>
        <v>2</v>
      </c>
      <c r="Z34" s="137">
        <f>VLOOKUP($A34,'FuturesInfo (3)'!$A$2:$O$80,15)*W34</f>
        <v>147583.35449999999</v>
      </c>
      <c r="AA34" s="137">
        <f>VLOOKUP($A34,'FuturesInfo (3)'!$A$2:$O$80,15)*Y34</f>
        <v>98388.902999999991</v>
      </c>
      <c r="AB34" s="188">
        <f t="shared" si="58"/>
        <v>-1030.5403738038187</v>
      </c>
      <c r="AC34" s="188">
        <f t="shared" si="45"/>
        <v>1030.5403738038187</v>
      </c>
      <c r="AD34" s="188">
        <f t="shared" si="59"/>
        <v>-1030.5403738038187</v>
      </c>
      <c r="AE34" s="188">
        <f t="shared" si="60"/>
        <v>1030.5403738038187</v>
      </c>
      <c r="AF34" s="188">
        <f t="shared" si="61"/>
        <v>-1030.5403738038187</v>
      </c>
      <c r="AG34" s="188">
        <f t="shared" si="109"/>
        <v>-1030.5403738038187</v>
      </c>
      <c r="AH34" s="188">
        <f t="shared" si="63"/>
        <v>-1030.5403738038187</v>
      </c>
      <c r="AI34" s="188">
        <f t="shared" si="104"/>
        <v>-1030.5403738038187</v>
      </c>
      <c r="AJ34" s="188">
        <f t="shared" si="64"/>
        <v>1030.5403738038187</v>
      </c>
      <c r="AK34" s="188">
        <f>IF(IF(sym!$Q23=N34,1,0)=1,ABS(Z34*S34),-ABS(Z34*S34))</f>
        <v>-1030.5403738038187</v>
      </c>
      <c r="AL34" s="188">
        <f t="shared" si="65"/>
        <v>1030.5403738038187</v>
      </c>
      <c r="AM34" s="188">
        <f t="shared" si="66"/>
        <v>1030.5403738038187</v>
      </c>
      <c r="AO34">
        <f t="shared" si="67"/>
        <v>-1</v>
      </c>
      <c r="AP34" s="227">
        <v>1</v>
      </c>
      <c r="AQ34" s="227">
        <v>-1</v>
      </c>
      <c r="AR34" s="227">
        <v>1</v>
      </c>
      <c r="AS34" s="202">
        <v>-1</v>
      </c>
      <c r="AT34" s="228">
        <v>-18</v>
      </c>
      <c r="AU34">
        <f t="shared" si="68"/>
        <v>1</v>
      </c>
      <c r="AV34">
        <f t="shared" si="69"/>
        <v>1</v>
      </c>
      <c r="AW34" s="202"/>
      <c r="AX34">
        <f t="shared" si="70"/>
        <v>0</v>
      </c>
      <c r="AY34">
        <f t="shared" si="46"/>
        <v>0</v>
      </c>
      <c r="AZ34">
        <f t="shared" si="105"/>
        <v>0</v>
      </c>
      <c r="BA34">
        <f t="shared" si="71"/>
        <v>0</v>
      </c>
      <c r="BB34" s="236"/>
      <c r="BC34" s="194"/>
      <c r="BD34">
        <f t="shared" si="72"/>
        <v>1</v>
      </c>
      <c r="BE34">
        <f t="shared" si="73"/>
        <v>1</v>
      </c>
      <c r="BF34">
        <f>VLOOKUP($A34,'FuturesInfo (3)'!$A$2:$V$80,22)</f>
        <v>3</v>
      </c>
      <c r="BG34">
        <f t="shared" si="74"/>
        <v>1</v>
      </c>
      <c r="BH34">
        <f t="shared" si="75"/>
        <v>4</v>
      </c>
      <c r="BI34" s="137">
        <f>VLOOKUP($A34,'FuturesInfo (3)'!$A$2:$O$80,15)*BF34</f>
        <v>147583.35449999999</v>
      </c>
      <c r="BJ34" s="137">
        <f>VLOOKUP($A34,'FuturesInfo (3)'!$A$2:$O$80,15)*BH34</f>
        <v>196777.80599999998</v>
      </c>
      <c r="BK34" s="188">
        <f t="shared" si="76"/>
        <v>0</v>
      </c>
      <c r="BL34" s="188">
        <f t="shared" si="47"/>
        <v>0</v>
      </c>
      <c r="BM34" s="188">
        <f t="shared" si="77"/>
        <v>0</v>
      </c>
      <c r="BN34" s="188">
        <f t="shared" si="78"/>
        <v>0</v>
      </c>
      <c r="BO34" s="188">
        <f t="shared" si="79"/>
        <v>0</v>
      </c>
      <c r="BP34" s="188">
        <f t="shared" si="110"/>
        <v>0</v>
      </c>
      <c r="BQ34" s="188">
        <f t="shared" si="81"/>
        <v>0</v>
      </c>
      <c r="BR34" s="188">
        <f t="shared" si="106"/>
        <v>0</v>
      </c>
      <c r="BS34" s="188">
        <f t="shared" si="82"/>
        <v>0</v>
      </c>
      <c r="BT34" s="188">
        <f>IF(IF(sym!$Q23=AW34,1,0)=1,ABS(BI34*BB34),-ABS(BI34*BB34))</f>
        <v>0</v>
      </c>
      <c r="BU34" s="188">
        <f t="shared" si="83"/>
        <v>0</v>
      </c>
      <c r="BV34" s="188">
        <f t="shared" si="84"/>
        <v>0</v>
      </c>
      <c r="BX34">
        <f t="shared" si="85"/>
        <v>0</v>
      </c>
      <c r="BY34" s="227"/>
      <c r="BZ34" s="227"/>
      <c r="CA34" s="227"/>
      <c r="CB34" s="202"/>
      <c r="CC34" s="228"/>
      <c r="CD34">
        <f t="shared" si="86"/>
        <v>-1</v>
      </c>
      <c r="CE34">
        <f t="shared" si="87"/>
        <v>0</v>
      </c>
      <c r="CF34" s="202"/>
      <c r="CG34">
        <f t="shared" si="88"/>
        <v>1</v>
      </c>
      <c r="CH34">
        <f t="shared" si="48"/>
        <v>1</v>
      </c>
      <c r="CI34">
        <f t="shared" si="107"/>
        <v>0</v>
      </c>
      <c r="CJ34">
        <f t="shared" si="89"/>
        <v>1</v>
      </c>
      <c r="CK34" s="236"/>
      <c r="CL34" s="194"/>
      <c r="CM34">
        <f t="shared" si="90"/>
        <v>-1</v>
      </c>
      <c r="CN34">
        <f t="shared" si="91"/>
        <v>-1</v>
      </c>
      <c r="CO34">
        <f>VLOOKUP($A34,'FuturesInfo (3)'!$A$2:$V$80,22)</f>
        <v>3</v>
      </c>
      <c r="CP34">
        <f t="shared" si="92"/>
        <v>-1</v>
      </c>
      <c r="CQ34">
        <f t="shared" si="93"/>
        <v>2</v>
      </c>
      <c r="CR34" s="137">
        <f>VLOOKUP($A34,'FuturesInfo (3)'!$A$2:$O$80,15)*CO34</f>
        <v>147583.35449999999</v>
      </c>
      <c r="CS34" s="137">
        <f>VLOOKUP($A34,'FuturesInfo (3)'!$A$2:$O$80,15)*CQ34</f>
        <v>98388.902999999991</v>
      </c>
      <c r="CT34" s="188">
        <f t="shared" si="94"/>
        <v>0</v>
      </c>
      <c r="CU34" s="188">
        <f t="shared" si="49"/>
        <v>0</v>
      </c>
      <c r="CV34" s="188">
        <f t="shared" si="95"/>
        <v>0</v>
      </c>
      <c r="CW34" s="188">
        <f t="shared" si="96"/>
        <v>0</v>
      </c>
      <c r="CX34" s="188">
        <f t="shared" si="97"/>
        <v>0</v>
      </c>
      <c r="CY34" s="188">
        <f t="shared" si="111"/>
        <v>0</v>
      </c>
      <c r="CZ34" s="188">
        <f t="shared" si="99"/>
        <v>0</v>
      </c>
      <c r="DA34" s="188">
        <f t="shared" si="108"/>
        <v>0</v>
      </c>
      <c r="DB34" s="188">
        <f t="shared" si="100"/>
        <v>0</v>
      </c>
      <c r="DC34" s="188">
        <f>IF(IF(sym!$Q23=CF34,1,0)=1,ABS(CR34*CK34),-ABS(CR34*CK34))</f>
        <v>0</v>
      </c>
      <c r="DD34" s="188">
        <f t="shared" si="101"/>
        <v>0</v>
      </c>
      <c r="DE34" s="188">
        <f t="shared" si="102"/>
        <v>0</v>
      </c>
    </row>
    <row r="35" spans="1:109" x14ac:dyDescent="0.25">
      <c r="A35" s="1" t="s">
        <v>333</v>
      </c>
      <c r="B35" s="149" t="s">
        <v>663</v>
      </c>
      <c r="C35" s="192" t="s">
        <v>294</v>
      </c>
      <c r="F35">
        <v>1</v>
      </c>
      <c r="G35" s="227">
        <v>1</v>
      </c>
      <c r="H35" s="227">
        <v>-1</v>
      </c>
      <c r="I35" s="227">
        <v>1</v>
      </c>
      <c r="J35" s="202">
        <v>-1</v>
      </c>
      <c r="K35" s="228">
        <v>-11</v>
      </c>
      <c r="L35">
        <f t="shared" si="50"/>
        <v>-1</v>
      </c>
      <c r="M35">
        <f t="shared" si="51"/>
        <v>1</v>
      </c>
      <c r="N35">
        <v>1</v>
      </c>
      <c r="O35">
        <f t="shared" si="52"/>
        <v>0</v>
      </c>
      <c r="P35">
        <f t="shared" si="44"/>
        <v>0</v>
      </c>
      <c r="Q35">
        <f t="shared" si="103"/>
        <v>0</v>
      </c>
      <c r="R35">
        <f t="shared" si="53"/>
        <v>1</v>
      </c>
      <c r="S35">
        <v>1.0168506682200001E-3</v>
      </c>
      <c r="T35" s="194">
        <v>42565</v>
      </c>
      <c r="U35">
        <f t="shared" si="54"/>
        <v>-1</v>
      </c>
      <c r="V35">
        <f t="shared" si="55"/>
        <v>-1</v>
      </c>
      <c r="W35">
        <f>VLOOKUP($A35,'FuturesInfo (3)'!$A$2:$V$80,22)</f>
        <v>3</v>
      </c>
      <c r="X35">
        <f t="shared" si="56"/>
        <v>-1</v>
      </c>
      <c r="Y35">
        <f t="shared" si="57"/>
        <v>2</v>
      </c>
      <c r="Z35" s="137">
        <f>VLOOKUP($A35,'FuturesInfo (3)'!$A$2:$O$80,15)*W35</f>
        <v>173017.50524999999</v>
      </c>
      <c r="AA35" s="137">
        <f>VLOOKUP($A35,'FuturesInfo (3)'!$A$2:$O$80,15)*Y35</f>
        <v>115345.00349999999</v>
      </c>
      <c r="AB35" s="188">
        <f t="shared" si="58"/>
        <v>175.93296582721985</v>
      </c>
      <c r="AC35" s="188">
        <f t="shared" si="45"/>
        <v>-175.93296582721985</v>
      </c>
      <c r="AD35" s="188">
        <f t="shared" si="59"/>
        <v>175.93296582721985</v>
      </c>
      <c r="AE35" s="188">
        <f t="shared" si="60"/>
        <v>-175.93296582721985</v>
      </c>
      <c r="AF35" s="188">
        <f t="shared" si="61"/>
        <v>-175.93296582721985</v>
      </c>
      <c r="AG35" s="188">
        <f t="shared" si="109"/>
        <v>175.93296582721985</v>
      </c>
      <c r="AH35" s="188">
        <f t="shared" si="63"/>
        <v>-175.93296582721985</v>
      </c>
      <c r="AI35" s="188">
        <f t="shared" si="104"/>
        <v>175.93296582721985</v>
      </c>
      <c r="AJ35" s="188">
        <f t="shared" si="64"/>
        <v>-175.93296582721985</v>
      </c>
      <c r="AK35" s="188">
        <f>IF(IF(sym!$Q24=N35,1,0)=1,ABS(Z35*S35),-ABS(Z35*S35))</f>
        <v>175.93296582721985</v>
      </c>
      <c r="AL35" s="188">
        <f t="shared" si="65"/>
        <v>-175.93296582721985</v>
      </c>
      <c r="AM35" s="188">
        <f t="shared" si="66"/>
        <v>175.93296582721985</v>
      </c>
      <c r="AO35">
        <f t="shared" si="67"/>
        <v>1</v>
      </c>
      <c r="AP35" s="227">
        <v>-1</v>
      </c>
      <c r="AQ35" s="227">
        <v>-1</v>
      </c>
      <c r="AR35" s="227">
        <v>-1</v>
      </c>
      <c r="AS35" s="202">
        <v>-1</v>
      </c>
      <c r="AT35" s="228">
        <v>-12</v>
      </c>
      <c r="AU35">
        <f t="shared" si="68"/>
        <v>-1</v>
      </c>
      <c r="AV35">
        <f t="shared" si="69"/>
        <v>1</v>
      </c>
      <c r="AW35" s="202"/>
      <c r="AX35">
        <f t="shared" si="70"/>
        <v>0</v>
      </c>
      <c r="AY35">
        <f t="shared" si="46"/>
        <v>0</v>
      </c>
      <c r="AZ35">
        <f t="shared" si="105"/>
        <v>0</v>
      </c>
      <c r="BA35">
        <f t="shared" si="71"/>
        <v>0</v>
      </c>
      <c r="BB35" s="236"/>
      <c r="BC35" s="194"/>
      <c r="BD35">
        <f t="shared" si="72"/>
        <v>1</v>
      </c>
      <c r="BE35">
        <f t="shared" si="73"/>
        <v>-1</v>
      </c>
      <c r="BF35">
        <f>VLOOKUP($A35,'FuturesInfo (3)'!$A$2:$V$80,22)</f>
        <v>3</v>
      </c>
      <c r="BG35">
        <f t="shared" si="74"/>
        <v>-1</v>
      </c>
      <c r="BH35">
        <f t="shared" si="75"/>
        <v>2</v>
      </c>
      <c r="BI35" s="137">
        <f>VLOOKUP($A35,'FuturesInfo (3)'!$A$2:$O$80,15)*BF35</f>
        <v>173017.50524999999</v>
      </c>
      <c r="BJ35" s="137">
        <f>VLOOKUP($A35,'FuturesInfo (3)'!$A$2:$O$80,15)*BH35</f>
        <v>115345.00349999999</v>
      </c>
      <c r="BK35" s="188">
        <f t="shared" si="76"/>
        <v>0</v>
      </c>
      <c r="BL35" s="188">
        <f t="shared" si="47"/>
        <v>0</v>
      </c>
      <c r="BM35" s="188">
        <f t="shared" si="77"/>
        <v>0</v>
      </c>
      <c r="BN35" s="188">
        <f t="shared" si="78"/>
        <v>0</v>
      </c>
      <c r="BO35" s="188">
        <f t="shared" si="79"/>
        <v>0</v>
      </c>
      <c r="BP35" s="188">
        <f t="shared" si="110"/>
        <v>0</v>
      </c>
      <c r="BQ35" s="188">
        <f t="shared" si="81"/>
        <v>0</v>
      </c>
      <c r="BR35" s="188">
        <f t="shared" si="106"/>
        <v>0</v>
      </c>
      <c r="BS35" s="188">
        <f t="shared" si="82"/>
        <v>0</v>
      </c>
      <c r="BT35" s="188">
        <f>IF(IF(sym!$Q24=AW35,1,0)=1,ABS(BI35*BB35),-ABS(BI35*BB35))</f>
        <v>0</v>
      </c>
      <c r="BU35" s="188">
        <f t="shared" si="83"/>
        <v>0</v>
      </c>
      <c r="BV35" s="188">
        <f t="shared" si="84"/>
        <v>0</v>
      </c>
      <c r="BX35">
        <f t="shared" si="85"/>
        <v>0</v>
      </c>
      <c r="BY35" s="227"/>
      <c r="BZ35" s="227"/>
      <c r="CA35" s="227"/>
      <c r="CB35" s="202"/>
      <c r="CC35" s="228"/>
      <c r="CD35">
        <f t="shared" si="86"/>
        <v>-1</v>
      </c>
      <c r="CE35">
        <f t="shared" si="87"/>
        <v>0</v>
      </c>
      <c r="CF35" s="202"/>
      <c r="CG35">
        <f t="shared" si="88"/>
        <v>1</v>
      </c>
      <c r="CH35">
        <f t="shared" si="48"/>
        <v>1</v>
      </c>
      <c r="CI35">
        <f t="shared" si="107"/>
        <v>0</v>
      </c>
      <c r="CJ35">
        <f t="shared" si="89"/>
        <v>1</v>
      </c>
      <c r="CK35" s="236"/>
      <c r="CL35" s="194"/>
      <c r="CM35">
        <f t="shared" si="90"/>
        <v>-1</v>
      </c>
      <c r="CN35">
        <f t="shared" si="91"/>
        <v>-1</v>
      </c>
      <c r="CO35">
        <f>VLOOKUP($A35,'FuturesInfo (3)'!$A$2:$V$80,22)</f>
        <v>3</v>
      </c>
      <c r="CP35">
        <f t="shared" si="92"/>
        <v>-1</v>
      </c>
      <c r="CQ35">
        <f t="shared" si="93"/>
        <v>2</v>
      </c>
      <c r="CR35" s="137">
        <f>VLOOKUP($A35,'FuturesInfo (3)'!$A$2:$O$80,15)*CO35</f>
        <v>173017.50524999999</v>
      </c>
      <c r="CS35" s="137">
        <f>VLOOKUP($A35,'FuturesInfo (3)'!$A$2:$O$80,15)*CQ35</f>
        <v>115345.00349999999</v>
      </c>
      <c r="CT35" s="188">
        <f t="shared" si="94"/>
        <v>0</v>
      </c>
      <c r="CU35" s="188">
        <f t="shared" si="49"/>
        <v>0</v>
      </c>
      <c r="CV35" s="188">
        <f t="shared" si="95"/>
        <v>0</v>
      </c>
      <c r="CW35" s="188">
        <f t="shared" si="96"/>
        <v>0</v>
      </c>
      <c r="CX35" s="188">
        <f t="shared" si="97"/>
        <v>0</v>
      </c>
      <c r="CY35" s="188">
        <f t="shared" si="111"/>
        <v>0</v>
      </c>
      <c r="CZ35" s="188">
        <f t="shared" si="99"/>
        <v>0</v>
      </c>
      <c r="DA35" s="188">
        <f t="shared" si="108"/>
        <v>0</v>
      </c>
      <c r="DB35" s="188">
        <f t="shared" si="100"/>
        <v>0</v>
      </c>
      <c r="DC35" s="188">
        <f>IF(IF(sym!$Q24=CF35,1,0)=1,ABS(CR35*CK35),-ABS(CR35*CK35))</f>
        <v>0</v>
      </c>
      <c r="DD35" s="188">
        <f t="shared" si="101"/>
        <v>0</v>
      </c>
      <c r="DE35" s="188">
        <f t="shared" si="102"/>
        <v>0</v>
      </c>
    </row>
    <row r="36" spans="1:109" x14ac:dyDescent="0.25">
      <c r="A36" s="1" t="s">
        <v>335</v>
      </c>
      <c r="B36" s="149" t="s">
        <v>568</v>
      </c>
      <c r="C36" s="192" t="s">
        <v>1122</v>
      </c>
      <c r="F36">
        <v>1</v>
      </c>
      <c r="G36" s="227">
        <v>-1</v>
      </c>
      <c r="H36" s="227">
        <v>1</v>
      </c>
      <c r="I36" s="227">
        <v>-1</v>
      </c>
      <c r="J36" s="202">
        <v>1</v>
      </c>
      <c r="K36" s="228">
        <v>-6</v>
      </c>
      <c r="L36">
        <f t="shared" si="50"/>
        <v>-1</v>
      </c>
      <c r="M36">
        <f t="shared" si="51"/>
        <v>-1</v>
      </c>
      <c r="N36">
        <v>1</v>
      </c>
      <c r="O36">
        <f t="shared" si="52"/>
        <v>1</v>
      </c>
      <c r="P36">
        <f t="shared" si="44"/>
        <v>1</v>
      </c>
      <c r="Q36">
        <f t="shared" si="103"/>
        <v>0</v>
      </c>
      <c r="R36">
        <f t="shared" si="53"/>
        <v>0</v>
      </c>
      <c r="S36" s="257">
        <v>4.9838026414000002E-5</v>
      </c>
      <c r="T36" s="194">
        <v>42559</v>
      </c>
      <c r="U36">
        <f t="shared" si="54"/>
        <v>-1</v>
      </c>
      <c r="V36">
        <f t="shared" si="55"/>
        <v>-1</v>
      </c>
      <c r="W36">
        <f>VLOOKUP($A36,'FuturesInfo (3)'!$A$2:$V$80,22)</f>
        <v>0</v>
      </c>
      <c r="X36">
        <f t="shared" si="56"/>
        <v>-1</v>
      </c>
      <c r="Y36">
        <f t="shared" si="57"/>
        <v>0</v>
      </c>
      <c r="Z36" s="137">
        <f>VLOOKUP($A36,'FuturesInfo (3)'!$A$2:$O$80,15)*W36</f>
        <v>0</v>
      </c>
      <c r="AA36" s="137">
        <f>VLOOKUP($A36,'FuturesInfo (3)'!$A$2:$O$80,15)*Y36</f>
        <v>0</v>
      </c>
      <c r="AB36" s="188">
        <f t="shared" si="58"/>
        <v>0</v>
      </c>
      <c r="AC36" s="188">
        <f t="shared" si="45"/>
        <v>0</v>
      </c>
      <c r="AD36" s="188">
        <f t="shared" si="59"/>
        <v>0</v>
      </c>
      <c r="AE36" s="188">
        <f t="shared" si="60"/>
        <v>0</v>
      </c>
      <c r="AF36" s="188">
        <f t="shared" si="61"/>
        <v>0</v>
      </c>
      <c r="AG36" s="188">
        <f t="shared" si="109"/>
        <v>0</v>
      </c>
      <c r="AH36" s="188">
        <f t="shared" si="63"/>
        <v>0</v>
      </c>
      <c r="AI36" s="188">
        <f t="shared" si="104"/>
        <v>0</v>
      </c>
      <c r="AJ36" s="188">
        <f t="shared" si="64"/>
        <v>0</v>
      </c>
      <c r="AK36" s="188">
        <f>IF(IF(sym!$Q25=N36,1,0)=1,ABS(Z36*S36),-ABS(Z36*S36))</f>
        <v>0</v>
      </c>
      <c r="AL36" s="188">
        <f t="shared" si="65"/>
        <v>0</v>
      </c>
      <c r="AM36" s="188">
        <f t="shared" si="66"/>
        <v>0</v>
      </c>
      <c r="AO36">
        <f t="shared" si="67"/>
        <v>1</v>
      </c>
      <c r="AP36" s="227">
        <v>-1</v>
      </c>
      <c r="AQ36" s="227">
        <v>-1</v>
      </c>
      <c r="AR36" s="227">
        <v>-1</v>
      </c>
      <c r="AS36" s="202">
        <v>1</v>
      </c>
      <c r="AT36" s="228">
        <v>-7</v>
      </c>
      <c r="AU36">
        <f t="shared" si="68"/>
        <v>-1</v>
      </c>
      <c r="AV36">
        <f t="shared" si="69"/>
        <v>-1</v>
      </c>
      <c r="AW36" s="202"/>
      <c r="AX36">
        <f t="shared" si="70"/>
        <v>0</v>
      </c>
      <c r="AY36">
        <f t="shared" si="46"/>
        <v>0</v>
      </c>
      <c r="AZ36">
        <f t="shared" si="105"/>
        <v>0</v>
      </c>
      <c r="BA36">
        <f t="shared" si="71"/>
        <v>0</v>
      </c>
      <c r="BB36" s="237"/>
      <c r="BC36" s="194"/>
      <c r="BD36">
        <f t="shared" si="72"/>
        <v>-1</v>
      </c>
      <c r="BE36">
        <f t="shared" si="73"/>
        <v>-1</v>
      </c>
      <c r="BF36">
        <f>VLOOKUP($A36,'FuturesInfo (3)'!$A$2:$V$80,22)</f>
        <v>0</v>
      </c>
      <c r="BG36">
        <f t="shared" si="74"/>
        <v>-1</v>
      </c>
      <c r="BH36">
        <f t="shared" si="75"/>
        <v>0</v>
      </c>
      <c r="BI36" s="137">
        <f>VLOOKUP($A36,'FuturesInfo (3)'!$A$2:$O$80,15)*BF36</f>
        <v>0</v>
      </c>
      <c r="BJ36" s="137">
        <f>VLOOKUP($A36,'FuturesInfo (3)'!$A$2:$O$80,15)*BH36</f>
        <v>0</v>
      </c>
      <c r="BK36" s="188">
        <f t="shared" si="76"/>
        <v>0</v>
      </c>
      <c r="BL36" s="188">
        <f t="shared" si="47"/>
        <v>0</v>
      </c>
      <c r="BM36" s="188">
        <f t="shared" si="77"/>
        <v>0</v>
      </c>
      <c r="BN36" s="188">
        <f t="shared" si="78"/>
        <v>0</v>
      </c>
      <c r="BO36" s="188">
        <f t="shared" si="79"/>
        <v>0</v>
      </c>
      <c r="BP36" s="188">
        <f t="shared" si="110"/>
        <v>0</v>
      </c>
      <c r="BQ36" s="188">
        <f t="shared" si="81"/>
        <v>0</v>
      </c>
      <c r="BR36" s="188">
        <f t="shared" si="106"/>
        <v>0</v>
      </c>
      <c r="BS36" s="188">
        <f t="shared" si="82"/>
        <v>0</v>
      </c>
      <c r="BT36" s="188">
        <f>IF(IF(sym!$Q25=AW36,1,0)=1,ABS(BI36*BB36),-ABS(BI36*BB36))</f>
        <v>0</v>
      </c>
      <c r="BU36" s="188">
        <f t="shared" si="83"/>
        <v>0</v>
      </c>
      <c r="BV36" s="188">
        <f t="shared" si="84"/>
        <v>0</v>
      </c>
      <c r="BX36">
        <f t="shared" si="85"/>
        <v>0</v>
      </c>
      <c r="BY36" s="227"/>
      <c r="BZ36" s="227"/>
      <c r="CA36" s="227"/>
      <c r="CB36" s="202"/>
      <c r="CC36" s="228"/>
      <c r="CD36">
        <f t="shared" si="86"/>
        <v>-1</v>
      </c>
      <c r="CE36">
        <f t="shared" si="87"/>
        <v>0</v>
      </c>
      <c r="CF36" s="202"/>
      <c r="CG36">
        <f t="shared" si="88"/>
        <v>1</v>
      </c>
      <c r="CH36">
        <f t="shared" si="48"/>
        <v>1</v>
      </c>
      <c r="CI36">
        <f t="shared" si="107"/>
        <v>0</v>
      </c>
      <c r="CJ36">
        <f t="shared" si="89"/>
        <v>1</v>
      </c>
      <c r="CK36" s="237"/>
      <c r="CL36" s="194"/>
      <c r="CM36">
        <f t="shared" si="90"/>
        <v>-1</v>
      </c>
      <c r="CN36">
        <f t="shared" si="91"/>
        <v>-1</v>
      </c>
      <c r="CO36">
        <f>VLOOKUP($A36,'FuturesInfo (3)'!$A$2:$V$80,22)</f>
        <v>0</v>
      </c>
      <c r="CP36">
        <f t="shared" si="92"/>
        <v>-1</v>
      </c>
      <c r="CQ36">
        <f t="shared" si="93"/>
        <v>0</v>
      </c>
      <c r="CR36" s="137">
        <f>VLOOKUP($A36,'FuturesInfo (3)'!$A$2:$O$80,15)*CO36</f>
        <v>0</v>
      </c>
      <c r="CS36" s="137">
        <f>VLOOKUP($A36,'FuturesInfo (3)'!$A$2:$O$80,15)*CQ36</f>
        <v>0</v>
      </c>
      <c r="CT36" s="188">
        <f t="shared" si="94"/>
        <v>0</v>
      </c>
      <c r="CU36" s="188">
        <f t="shared" si="49"/>
        <v>0</v>
      </c>
      <c r="CV36" s="188">
        <f t="shared" si="95"/>
        <v>0</v>
      </c>
      <c r="CW36" s="188">
        <f t="shared" si="96"/>
        <v>0</v>
      </c>
      <c r="CX36" s="188">
        <f t="shared" si="97"/>
        <v>0</v>
      </c>
      <c r="CY36" s="188">
        <f t="shared" si="111"/>
        <v>0</v>
      </c>
      <c r="CZ36" s="188">
        <f t="shared" si="99"/>
        <v>0</v>
      </c>
      <c r="DA36" s="188">
        <f t="shared" si="108"/>
        <v>0</v>
      </c>
      <c r="DB36" s="188">
        <f t="shared" si="100"/>
        <v>0</v>
      </c>
      <c r="DC36" s="188">
        <f>IF(IF(sym!$Q25=CF36,1,0)=1,ABS(CR36*CK36),-ABS(CR36*CK36))</f>
        <v>0</v>
      </c>
      <c r="DD36" s="188">
        <f t="shared" si="101"/>
        <v>0</v>
      </c>
      <c r="DE36" s="188">
        <f t="shared" si="102"/>
        <v>0</v>
      </c>
    </row>
    <row r="37" spans="1:109" x14ac:dyDescent="0.25">
      <c r="A37" s="1" t="s">
        <v>337</v>
      </c>
      <c r="B37" s="149" t="s">
        <v>591</v>
      </c>
      <c r="C37" s="192" t="s">
        <v>294</v>
      </c>
      <c r="F37">
        <v>-1</v>
      </c>
      <c r="G37" s="227">
        <v>1</v>
      </c>
      <c r="H37" s="227">
        <v>-1</v>
      </c>
      <c r="I37" s="227">
        <v>1</v>
      </c>
      <c r="J37" s="202">
        <v>1</v>
      </c>
      <c r="K37" s="228">
        <v>-11</v>
      </c>
      <c r="L37">
        <f t="shared" si="50"/>
        <v>-1</v>
      </c>
      <c r="M37">
        <f t="shared" si="51"/>
        <v>-1</v>
      </c>
      <c r="N37">
        <v>-1</v>
      </c>
      <c r="O37">
        <f t="shared" si="52"/>
        <v>1</v>
      </c>
      <c r="P37">
        <f t="shared" si="44"/>
        <v>0</v>
      </c>
      <c r="Q37">
        <f t="shared" si="103"/>
        <v>1</v>
      </c>
      <c r="R37">
        <f t="shared" si="53"/>
        <v>1</v>
      </c>
      <c r="S37">
        <v>-4.1938141241700004E-3</v>
      </c>
      <c r="T37" s="194">
        <v>42565</v>
      </c>
      <c r="U37">
        <f t="shared" si="54"/>
        <v>-1</v>
      </c>
      <c r="V37">
        <f t="shared" si="55"/>
        <v>-1</v>
      </c>
      <c r="W37">
        <f>VLOOKUP($A37,'FuturesInfo (3)'!$A$2:$V$80,22)</f>
        <v>3</v>
      </c>
      <c r="X37">
        <f t="shared" si="56"/>
        <v>1</v>
      </c>
      <c r="Y37">
        <f t="shared" si="57"/>
        <v>4</v>
      </c>
      <c r="Z37" s="137">
        <f>VLOOKUP($A37,'FuturesInfo (3)'!$A$2:$O$80,15)*W37</f>
        <v>262841.799</v>
      </c>
      <c r="AA37" s="137">
        <f>VLOOKUP($A37,'FuturesInfo (3)'!$A$2:$O$80,15)*Y37</f>
        <v>350455.73200000002</v>
      </c>
      <c r="AB37" s="188">
        <f t="shared" si="58"/>
        <v>-1102.3096490684522</v>
      </c>
      <c r="AC37" s="188">
        <f t="shared" si="45"/>
        <v>-1102.3096490684522</v>
      </c>
      <c r="AD37" s="188">
        <f t="shared" si="59"/>
        <v>1102.3096490684522</v>
      </c>
      <c r="AE37" s="188">
        <f t="shared" si="60"/>
        <v>-1102.3096490684522</v>
      </c>
      <c r="AF37" s="188">
        <f t="shared" si="61"/>
        <v>1102.3096490684522</v>
      </c>
      <c r="AG37" s="188">
        <f t="shared" si="109"/>
        <v>1102.3096490684522</v>
      </c>
      <c r="AH37" s="188">
        <f t="shared" si="63"/>
        <v>1102.3096490684522</v>
      </c>
      <c r="AI37" s="188">
        <f t="shared" si="104"/>
        <v>-1102.3096490684522</v>
      </c>
      <c r="AJ37" s="188">
        <f t="shared" si="64"/>
        <v>1102.3096490684522</v>
      </c>
      <c r="AK37" s="188">
        <f>IF(IF(sym!$Q26=N37,1,0)=1,ABS(Z37*S37),-ABS(Z37*S37))</f>
        <v>-1102.3096490684522</v>
      </c>
      <c r="AL37" s="188">
        <f t="shared" si="65"/>
        <v>1102.3096490684522</v>
      </c>
      <c r="AM37" s="188">
        <f t="shared" si="66"/>
        <v>1102.3096490684522</v>
      </c>
      <c r="AO37">
        <f t="shared" si="67"/>
        <v>-1</v>
      </c>
      <c r="AP37" s="227">
        <v>1</v>
      </c>
      <c r="AQ37" s="227">
        <v>1</v>
      </c>
      <c r="AR37" s="227">
        <v>1</v>
      </c>
      <c r="AS37" s="202">
        <v>1</v>
      </c>
      <c r="AT37" s="228">
        <v>4</v>
      </c>
      <c r="AU37">
        <f t="shared" si="68"/>
        <v>1</v>
      </c>
      <c r="AV37">
        <f t="shared" si="69"/>
        <v>1</v>
      </c>
      <c r="AW37" s="202"/>
      <c r="AX37">
        <f t="shared" si="70"/>
        <v>0</v>
      </c>
      <c r="AY37">
        <f t="shared" si="46"/>
        <v>0</v>
      </c>
      <c r="AZ37">
        <f t="shared" si="105"/>
        <v>0</v>
      </c>
      <c r="BA37">
        <f t="shared" si="71"/>
        <v>0</v>
      </c>
      <c r="BB37" s="236"/>
      <c r="BC37" s="194"/>
      <c r="BD37">
        <f t="shared" si="72"/>
        <v>1</v>
      </c>
      <c r="BE37">
        <f t="shared" si="73"/>
        <v>1</v>
      </c>
      <c r="BF37">
        <f>VLOOKUP($A37,'FuturesInfo (3)'!$A$2:$V$80,22)</f>
        <v>3</v>
      </c>
      <c r="BG37">
        <f t="shared" si="74"/>
        <v>1</v>
      </c>
      <c r="BH37">
        <f t="shared" si="75"/>
        <v>4</v>
      </c>
      <c r="BI37" s="137">
        <f>VLOOKUP($A37,'FuturesInfo (3)'!$A$2:$O$80,15)*BF37</f>
        <v>262841.799</v>
      </c>
      <c r="BJ37" s="137">
        <f>VLOOKUP($A37,'FuturesInfo (3)'!$A$2:$O$80,15)*BH37</f>
        <v>350455.73200000002</v>
      </c>
      <c r="BK37" s="188">
        <f t="shared" si="76"/>
        <v>0</v>
      </c>
      <c r="BL37" s="188">
        <f t="shared" si="47"/>
        <v>0</v>
      </c>
      <c r="BM37" s="188">
        <f t="shared" si="77"/>
        <v>0</v>
      </c>
      <c r="BN37" s="188">
        <f t="shared" si="78"/>
        <v>0</v>
      </c>
      <c r="BO37" s="188">
        <f t="shared" si="79"/>
        <v>0</v>
      </c>
      <c r="BP37" s="188">
        <f t="shared" si="110"/>
        <v>0</v>
      </c>
      <c r="BQ37" s="188">
        <f t="shared" si="81"/>
        <v>0</v>
      </c>
      <c r="BR37" s="188">
        <f t="shared" si="106"/>
        <v>0</v>
      </c>
      <c r="BS37" s="188">
        <f t="shared" si="82"/>
        <v>0</v>
      </c>
      <c r="BT37" s="188">
        <f>IF(IF(sym!$Q26=AW37,1,0)=1,ABS(BI37*BB37),-ABS(BI37*BB37))</f>
        <v>0</v>
      </c>
      <c r="BU37" s="188">
        <f t="shared" si="83"/>
        <v>0</v>
      </c>
      <c r="BV37" s="188">
        <f t="shared" si="84"/>
        <v>0</v>
      </c>
      <c r="BX37">
        <f t="shared" si="85"/>
        <v>0</v>
      </c>
      <c r="BY37" s="227"/>
      <c r="BZ37" s="227"/>
      <c r="CA37" s="227"/>
      <c r="CB37" s="202"/>
      <c r="CC37" s="228"/>
      <c r="CD37">
        <f t="shared" si="86"/>
        <v>-1</v>
      </c>
      <c r="CE37">
        <f t="shared" si="87"/>
        <v>0</v>
      </c>
      <c r="CF37" s="202"/>
      <c r="CG37">
        <f t="shared" si="88"/>
        <v>1</v>
      </c>
      <c r="CH37">
        <f t="shared" si="48"/>
        <v>1</v>
      </c>
      <c r="CI37">
        <f t="shared" si="107"/>
        <v>0</v>
      </c>
      <c r="CJ37">
        <f t="shared" si="89"/>
        <v>1</v>
      </c>
      <c r="CK37" s="236"/>
      <c r="CL37" s="194"/>
      <c r="CM37">
        <f t="shared" si="90"/>
        <v>-1</v>
      </c>
      <c r="CN37">
        <f t="shared" si="91"/>
        <v>-1</v>
      </c>
      <c r="CO37">
        <f>VLOOKUP($A37,'FuturesInfo (3)'!$A$2:$V$80,22)</f>
        <v>3</v>
      </c>
      <c r="CP37">
        <f t="shared" si="92"/>
        <v>-1</v>
      </c>
      <c r="CQ37">
        <f t="shared" si="93"/>
        <v>2</v>
      </c>
      <c r="CR37" s="137">
        <f>VLOOKUP($A37,'FuturesInfo (3)'!$A$2:$O$80,15)*CO37</f>
        <v>262841.799</v>
      </c>
      <c r="CS37" s="137">
        <f>VLOOKUP($A37,'FuturesInfo (3)'!$A$2:$O$80,15)*CQ37</f>
        <v>175227.86600000001</v>
      </c>
      <c r="CT37" s="188">
        <f t="shared" si="94"/>
        <v>0</v>
      </c>
      <c r="CU37" s="188">
        <f t="shared" si="49"/>
        <v>0</v>
      </c>
      <c r="CV37" s="188">
        <f t="shared" si="95"/>
        <v>0</v>
      </c>
      <c r="CW37" s="188">
        <f t="shared" si="96"/>
        <v>0</v>
      </c>
      <c r="CX37" s="188">
        <f t="shared" si="97"/>
        <v>0</v>
      </c>
      <c r="CY37" s="188">
        <f t="shared" si="111"/>
        <v>0</v>
      </c>
      <c r="CZ37" s="188">
        <f t="shared" si="99"/>
        <v>0</v>
      </c>
      <c r="DA37" s="188">
        <f t="shared" si="108"/>
        <v>0</v>
      </c>
      <c r="DB37" s="188">
        <f t="shared" si="100"/>
        <v>0</v>
      </c>
      <c r="DC37" s="188">
        <f>IF(IF(sym!$Q26=CF37,1,0)=1,ABS(CR37*CK37),-ABS(CR37*CK37))</f>
        <v>0</v>
      </c>
      <c r="DD37" s="188">
        <f t="shared" si="101"/>
        <v>0</v>
      </c>
      <c r="DE37" s="188">
        <f t="shared" si="102"/>
        <v>0</v>
      </c>
    </row>
    <row r="38" spans="1:109" x14ac:dyDescent="0.25">
      <c r="A38" s="1" t="s">
        <v>339</v>
      </c>
      <c r="B38" s="149" t="s">
        <v>596</v>
      </c>
      <c r="C38" s="192" t="s">
        <v>1122</v>
      </c>
      <c r="F38">
        <v>1</v>
      </c>
      <c r="G38" s="227">
        <v>1</v>
      </c>
      <c r="H38" s="227">
        <v>1</v>
      </c>
      <c r="I38" s="227">
        <v>1</v>
      </c>
      <c r="J38" s="202">
        <v>1</v>
      </c>
      <c r="K38" s="228">
        <v>26</v>
      </c>
      <c r="L38">
        <f t="shared" si="50"/>
        <v>1</v>
      </c>
      <c r="M38">
        <f t="shared" si="51"/>
        <v>1</v>
      </c>
      <c r="N38">
        <v>-1</v>
      </c>
      <c r="O38">
        <f t="shared" si="52"/>
        <v>0</v>
      </c>
      <c r="P38">
        <f t="shared" si="44"/>
        <v>0</v>
      </c>
      <c r="Q38">
        <f t="shared" si="103"/>
        <v>0</v>
      </c>
      <c r="R38">
        <f t="shared" si="53"/>
        <v>0</v>
      </c>
      <c r="S38">
        <v>-3.9709812905699996E-3</v>
      </c>
      <c r="T38" s="194">
        <v>42544</v>
      </c>
      <c r="U38">
        <f t="shared" si="54"/>
        <v>-1</v>
      </c>
      <c r="V38">
        <f t="shared" si="55"/>
        <v>1</v>
      </c>
      <c r="W38">
        <f>VLOOKUP($A38,'FuturesInfo (3)'!$A$2:$V$80,22)</f>
        <v>3</v>
      </c>
      <c r="X38">
        <f t="shared" si="56"/>
        <v>1</v>
      </c>
      <c r="Y38">
        <f t="shared" si="57"/>
        <v>4</v>
      </c>
      <c r="Z38" s="137">
        <f>VLOOKUP($A38,'FuturesInfo (3)'!$A$2:$O$80,15)*W38</f>
        <v>515641.96200000006</v>
      </c>
      <c r="AA38" s="137">
        <f>VLOOKUP($A38,'FuturesInfo (3)'!$A$2:$O$80,15)*Y38</f>
        <v>687522.61600000004</v>
      </c>
      <c r="AB38" s="188">
        <f t="shared" si="58"/>
        <v>-2047.604583734807</v>
      </c>
      <c r="AC38" s="188">
        <f t="shared" si="45"/>
        <v>-2047.604583734807</v>
      </c>
      <c r="AD38" s="188">
        <f t="shared" si="59"/>
        <v>-2047.604583734807</v>
      </c>
      <c r="AE38" s="188">
        <f t="shared" si="60"/>
        <v>-2047.604583734807</v>
      </c>
      <c r="AF38" s="188">
        <f t="shared" si="61"/>
        <v>-2047.604583734807</v>
      </c>
      <c r="AG38" s="188">
        <f t="shared" si="109"/>
        <v>-2047.604583734807</v>
      </c>
      <c r="AH38" s="188">
        <f t="shared" si="63"/>
        <v>-2047.604583734807</v>
      </c>
      <c r="AI38" s="188">
        <f t="shared" si="104"/>
        <v>-2047.604583734807</v>
      </c>
      <c r="AJ38" s="188">
        <f t="shared" si="64"/>
        <v>2047.604583734807</v>
      </c>
      <c r="AK38" s="188">
        <f>IF(IF(sym!$Q27=N38,1,0)=1,ABS(Z38*S38),-ABS(Z38*S38))</f>
        <v>2047.604583734807</v>
      </c>
      <c r="AL38" s="188">
        <f t="shared" si="65"/>
        <v>-2047.604583734807</v>
      </c>
      <c r="AM38" s="188">
        <f t="shared" si="66"/>
        <v>2047.604583734807</v>
      </c>
      <c r="AO38">
        <f t="shared" si="67"/>
        <v>-1</v>
      </c>
      <c r="AP38" s="227">
        <v>-1</v>
      </c>
      <c r="AQ38" s="227">
        <v>-1</v>
      </c>
      <c r="AR38" s="227">
        <v>1</v>
      </c>
      <c r="AS38" s="202">
        <v>1</v>
      </c>
      <c r="AT38" s="228">
        <v>27</v>
      </c>
      <c r="AU38">
        <f t="shared" si="68"/>
        <v>1</v>
      </c>
      <c r="AV38">
        <f t="shared" si="69"/>
        <v>1</v>
      </c>
      <c r="AW38" s="202"/>
      <c r="AX38">
        <f t="shared" si="70"/>
        <v>0</v>
      </c>
      <c r="AY38">
        <f t="shared" si="46"/>
        <v>0</v>
      </c>
      <c r="AZ38">
        <f t="shared" si="105"/>
        <v>0</v>
      </c>
      <c r="BA38">
        <f t="shared" si="71"/>
        <v>0</v>
      </c>
      <c r="BB38" s="236"/>
      <c r="BC38" s="194"/>
      <c r="BD38">
        <f t="shared" si="72"/>
        <v>1</v>
      </c>
      <c r="BE38">
        <f t="shared" si="73"/>
        <v>1</v>
      </c>
      <c r="BF38">
        <f>VLOOKUP($A38,'FuturesInfo (3)'!$A$2:$V$80,22)</f>
        <v>3</v>
      </c>
      <c r="BG38">
        <f t="shared" si="74"/>
        <v>1</v>
      </c>
      <c r="BH38">
        <f t="shared" si="75"/>
        <v>4</v>
      </c>
      <c r="BI38" s="137">
        <f>VLOOKUP($A38,'FuturesInfo (3)'!$A$2:$O$80,15)*BF38</f>
        <v>515641.96200000006</v>
      </c>
      <c r="BJ38" s="137">
        <f>VLOOKUP($A38,'FuturesInfo (3)'!$A$2:$O$80,15)*BH38</f>
        <v>687522.61600000004</v>
      </c>
      <c r="BK38" s="188">
        <f t="shared" si="76"/>
        <v>0</v>
      </c>
      <c r="BL38" s="188">
        <f t="shared" si="47"/>
        <v>0</v>
      </c>
      <c r="BM38" s="188">
        <f t="shared" si="77"/>
        <v>0</v>
      </c>
      <c r="BN38" s="188">
        <f t="shared" si="78"/>
        <v>0</v>
      </c>
      <c r="BO38" s="188">
        <f t="shared" si="79"/>
        <v>0</v>
      </c>
      <c r="BP38" s="188">
        <f t="shared" si="110"/>
        <v>0</v>
      </c>
      <c r="BQ38" s="188">
        <f t="shared" si="81"/>
        <v>0</v>
      </c>
      <c r="BR38" s="188">
        <f t="shared" si="106"/>
        <v>0</v>
      </c>
      <c r="BS38" s="188">
        <f t="shared" si="82"/>
        <v>0</v>
      </c>
      <c r="BT38" s="188">
        <f>IF(IF(sym!$Q27=AW38,1,0)=1,ABS(BI38*BB38),-ABS(BI38*BB38))</f>
        <v>0</v>
      </c>
      <c r="BU38" s="188">
        <f t="shared" si="83"/>
        <v>0</v>
      </c>
      <c r="BV38" s="188">
        <f t="shared" si="84"/>
        <v>0</v>
      </c>
      <c r="BX38">
        <f t="shared" si="85"/>
        <v>0</v>
      </c>
      <c r="BY38" s="227"/>
      <c r="BZ38" s="227"/>
      <c r="CA38" s="227"/>
      <c r="CB38" s="202"/>
      <c r="CC38" s="228"/>
      <c r="CD38">
        <f t="shared" si="86"/>
        <v>-1</v>
      </c>
      <c r="CE38">
        <f t="shared" si="87"/>
        <v>0</v>
      </c>
      <c r="CF38" s="202"/>
      <c r="CG38">
        <f t="shared" si="88"/>
        <v>1</v>
      </c>
      <c r="CH38">
        <f t="shared" si="48"/>
        <v>1</v>
      </c>
      <c r="CI38">
        <f t="shared" si="107"/>
        <v>0</v>
      </c>
      <c r="CJ38">
        <f t="shared" si="89"/>
        <v>1</v>
      </c>
      <c r="CK38" s="236"/>
      <c r="CL38" s="194"/>
      <c r="CM38">
        <f t="shared" si="90"/>
        <v>-1</v>
      </c>
      <c r="CN38">
        <f t="shared" si="91"/>
        <v>-1</v>
      </c>
      <c r="CO38">
        <f>VLOOKUP($A38,'FuturesInfo (3)'!$A$2:$V$80,22)</f>
        <v>3</v>
      </c>
      <c r="CP38">
        <f t="shared" si="92"/>
        <v>-1</v>
      </c>
      <c r="CQ38">
        <f t="shared" si="93"/>
        <v>2</v>
      </c>
      <c r="CR38" s="137">
        <f>VLOOKUP($A38,'FuturesInfo (3)'!$A$2:$O$80,15)*CO38</f>
        <v>515641.96200000006</v>
      </c>
      <c r="CS38" s="137">
        <f>VLOOKUP($A38,'FuturesInfo (3)'!$A$2:$O$80,15)*CQ38</f>
        <v>343761.30800000002</v>
      </c>
      <c r="CT38" s="188">
        <f t="shared" si="94"/>
        <v>0</v>
      </c>
      <c r="CU38" s="188">
        <f t="shared" si="49"/>
        <v>0</v>
      </c>
      <c r="CV38" s="188">
        <f t="shared" si="95"/>
        <v>0</v>
      </c>
      <c r="CW38" s="188">
        <f t="shared" si="96"/>
        <v>0</v>
      </c>
      <c r="CX38" s="188">
        <f t="shared" si="97"/>
        <v>0</v>
      </c>
      <c r="CY38" s="188">
        <f t="shared" si="111"/>
        <v>0</v>
      </c>
      <c r="CZ38" s="188">
        <f t="shared" si="99"/>
        <v>0</v>
      </c>
      <c r="DA38" s="188">
        <f t="shared" si="108"/>
        <v>0</v>
      </c>
      <c r="DB38" s="188">
        <f t="shared" si="100"/>
        <v>0</v>
      </c>
      <c r="DC38" s="188">
        <f>IF(IF(sym!$Q27=CF38,1,0)=1,ABS(CR38*CK38),-ABS(CR38*CK38))</f>
        <v>0</v>
      </c>
      <c r="DD38" s="188">
        <f t="shared" si="101"/>
        <v>0</v>
      </c>
      <c r="DE38" s="188">
        <f t="shared" si="102"/>
        <v>0</v>
      </c>
    </row>
    <row r="39" spans="1:109" x14ac:dyDescent="0.25">
      <c r="A39" s="1" t="s">
        <v>341</v>
      </c>
      <c r="B39" s="149" t="s">
        <v>453</v>
      </c>
      <c r="C39" s="192" t="s">
        <v>1122</v>
      </c>
      <c r="F39">
        <v>1</v>
      </c>
      <c r="G39" s="227">
        <v>1</v>
      </c>
      <c r="H39" s="227">
        <v>-1</v>
      </c>
      <c r="I39" s="227">
        <v>1</v>
      </c>
      <c r="J39" s="202">
        <v>-1</v>
      </c>
      <c r="K39" s="228">
        <v>-11</v>
      </c>
      <c r="L39">
        <f t="shared" si="50"/>
        <v>-1</v>
      </c>
      <c r="M39">
        <f t="shared" si="51"/>
        <v>1</v>
      </c>
      <c r="N39">
        <v>-1</v>
      </c>
      <c r="O39">
        <f t="shared" si="52"/>
        <v>1</v>
      </c>
      <c r="P39">
        <f t="shared" si="44"/>
        <v>1</v>
      </c>
      <c r="Q39">
        <f t="shared" si="103"/>
        <v>1</v>
      </c>
      <c r="R39">
        <f t="shared" si="53"/>
        <v>0</v>
      </c>
      <c r="S39">
        <v>-1.00290843446E-4</v>
      </c>
      <c r="T39" s="194">
        <v>42565</v>
      </c>
      <c r="U39">
        <f t="shared" si="54"/>
        <v>-1</v>
      </c>
      <c r="V39">
        <f t="shared" si="55"/>
        <v>-1</v>
      </c>
      <c r="W39">
        <f>VLOOKUP($A39,'FuturesInfo (3)'!$A$2:$V$80,22)</f>
        <v>0</v>
      </c>
      <c r="X39">
        <f t="shared" si="56"/>
        <v>-1</v>
      </c>
      <c r="Y39">
        <f t="shared" si="57"/>
        <v>0</v>
      </c>
      <c r="Z39" s="137">
        <f>VLOOKUP($A39,'FuturesInfo (3)'!$A$2:$O$80,15)*W39</f>
        <v>0</v>
      </c>
      <c r="AA39" s="137">
        <f>VLOOKUP($A39,'FuturesInfo (3)'!$A$2:$O$80,15)*Y39</f>
        <v>0</v>
      </c>
      <c r="AB39" s="188">
        <f>IF(IF(G39=N39,1,0)=1,ABS(Z39*S39),-ABS(Z39*S39))</f>
        <v>0</v>
      </c>
      <c r="AC39" s="188">
        <f t="shared" si="45"/>
        <v>0</v>
      </c>
      <c r="AD39" s="188">
        <f t="shared" si="59"/>
        <v>0</v>
      </c>
      <c r="AE39" s="188">
        <f t="shared" si="60"/>
        <v>0</v>
      </c>
      <c r="AF39" s="188">
        <f t="shared" si="61"/>
        <v>0</v>
      </c>
      <c r="AG39" s="188">
        <f t="shared" si="109"/>
        <v>0</v>
      </c>
      <c r="AH39" s="188">
        <f t="shared" si="63"/>
        <v>0</v>
      </c>
      <c r="AI39" s="188">
        <f t="shared" si="104"/>
        <v>0</v>
      </c>
      <c r="AJ39" s="188">
        <f t="shared" si="64"/>
        <v>0</v>
      </c>
      <c r="AK39" s="188">
        <f>IF(IF(sym!$Q28=N39,1,0)=1,ABS(Z39*S39),-ABS(Z39*S39))</f>
        <v>0</v>
      </c>
      <c r="AL39" s="188">
        <f t="shared" si="65"/>
        <v>0</v>
      </c>
      <c r="AM39" s="188">
        <f t="shared" si="66"/>
        <v>0</v>
      </c>
      <c r="AO39">
        <f t="shared" si="67"/>
        <v>-1</v>
      </c>
      <c r="AP39" s="227">
        <v>1</v>
      </c>
      <c r="AQ39" s="227">
        <v>-1</v>
      </c>
      <c r="AR39" s="227">
        <v>1</v>
      </c>
      <c r="AS39" s="202">
        <v>-1</v>
      </c>
      <c r="AT39" s="228">
        <v>-12</v>
      </c>
      <c r="AU39">
        <f t="shared" si="68"/>
        <v>1</v>
      </c>
      <c r="AV39">
        <f t="shared" si="69"/>
        <v>1</v>
      </c>
      <c r="AW39" s="202"/>
      <c r="AX39">
        <f t="shared" si="70"/>
        <v>0</v>
      </c>
      <c r="AY39">
        <f t="shared" si="46"/>
        <v>0</v>
      </c>
      <c r="AZ39">
        <f t="shared" si="105"/>
        <v>0</v>
      </c>
      <c r="BA39">
        <f t="shared" si="71"/>
        <v>0</v>
      </c>
      <c r="BB39" s="236"/>
      <c r="BC39" s="194"/>
      <c r="BD39">
        <f t="shared" si="72"/>
        <v>1</v>
      </c>
      <c r="BE39">
        <f t="shared" si="73"/>
        <v>1</v>
      </c>
      <c r="BF39">
        <f>VLOOKUP($A39,'FuturesInfo (3)'!$A$2:$V$80,22)</f>
        <v>0</v>
      </c>
      <c r="BG39">
        <f t="shared" si="74"/>
        <v>1</v>
      </c>
      <c r="BH39">
        <f t="shared" si="75"/>
        <v>0</v>
      </c>
      <c r="BI39" s="137">
        <f>VLOOKUP($A39,'FuturesInfo (3)'!$A$2:$O$80,15)*BF39</f>
        <v>0</v>
      </c>
      <c r="BJ39" s="137">
        <f>VLOOKUP($A39,'FuturesInfo (3)'!$A$2:$O$80,15)*BH39</f>
        <v>0</v>
      </c>
      <c r="BK39" s="188">
        <f>IF(IF(AP39=AW39,1,0)=1,ABS(BI39*BB39),-ABS(BI39*BB39))</f>
        <v>0</v>
      </c>
      <c r="BL39" s="188">
        <f t="shared" si="47"/>
        <v>0</v>
      </c>
      <c r="BM39" s="188">
        <f t="shared" si="77"/>
        <v>0</v>
      </c>
      <c r="BN39" s="188">
        <f t="shared" si="78"/>
        <v>0</v>
      </c>
      <c r="BO39" s="188">
        <f t="shared" si="79"/>
        <v>0</v>
      </c>
      <c r="BP39" s="188">
        <f t="shared" si="110"/>
        <v>0</v>
      </c>
      <c r="BQ39" s="188">
        <f t="shared" si="81"/>
        <v>0</v>
      </c>
      <c r="BR39" s="188">
        <f t="shared" si="106"/>
        <v>0</v>
      </c>
      <c r="BS39" s="188">
        <f t="shared" si="82"/>
        <v>0</v>
      </c>
      <c r="BT39" s="188">
        <f>IF(IF(sym!$Q28=AW39,1,0)=1,ABS(BI39*BB39),-ABS(BI39*BB39))</f>
        <v>0</v>
      </c>
      <c r="BU39" s="188">
        <f t="shared" si="83"/>
        <v>0</v>
      </c>
      <c r="BV39" s="188">
        <f t="shared" si="84"/>
        <v>0</v>
      </c>
      <c r="BX39">
        <f t="shared" si="85"/>
        <v>0</v>
      </c>
      <c r="BY39" s="227"/>
      <c r="BZ39" s="227"/>
      <c r="CA39" s="227"/>
      <c r="CB39" s="202"/>
      <c r="CC39" s="228"/>
      <c r="CD39">
        <f t="shared" si="86"/>
        <v>-1</v>
      </c>
      <c r="CE39">
        <f t="shared" si="87"/>
        <v>0</v>
      </c>
      <c r="CF39" s="202"/>
      <c r="CG39">
        <f t="shared" si="88"/>
        <v>1</v>
      </c>
      <c r="CH39">
        <f t="shared" si="48"/>
        <v>1</v>
      </c>
      <c r="CI39">
        <f t="shared" si="107"/>
        <v>0</v>
      </c>
      <c r="CJ39">
        <f t="shared" si="89"/>
        <v>1</v>
      </c>
      <c r="CK39" s="236"/>
      <c r="CL39" s="194"/>
      <c r="CM39">
        <f t="shared" si="90"/>
        <v>-1</v>
      </c>
      <c r="CN39">
        <f t="shared" si="91"/>
        <v>-1</v>
      </c>
      <c r="CO39">
        <f>VLOOKUP($A39,'FuturesInfo (3)'!$A$2:$V$80,22)</f>
        <v>0</v>
      </c>
      <c r="CP39">
        <f t="shared" si="92"/>
        <v>-1</v>
      </c>
      <c r="CQ39">
        <f t="shared" si="93"/>
        <v>0</v>
      </c>
      <c r="CR39" s="137">
        <f>VLOOKUP($A39,'FuturesInfo (3)'!$A$2:$O$80,15)*CO39</f>
        <v>0</v>
      </c>
      <c r="CS39" s="137">
        <f>VLOOKUP($A39,'FuturesInfo (3)'!$A$2:$O$80,15)*CQ39</f>
        <v>0</v>
      </c>
      <c r="CT39" s="188">
        <f>IF(IF(BY39=CF39,1,0)=1,ABS(CR39*CK39),-ABS(CR39*CK39))</f>
        <v>0</v>
      </c>
      <c r="CU39" s="188">
        <f t="shared" si="49"/>
        <v>0</v>
      </c>
      <c r="CV39" s="188">
        <f t="shared" si="95"/>
        <v>0</v>
      </c>
      <c r="CW39" s="188">
        <f t="shared" si="96"/>
        <v>0</v>
      </c>
      <c r="CX39" s="188">
        <f t="shared" si="97"/>
        <v>0</v>
      </c>
      <c r="CY39" s="188">
        <f t="shared" si="111"/>
        <v>0</v>
      </c>
      <c r="CZ39" s="188">
        <f t="shared" si="99"/>
        <v>0</v>
      </c>
      <c r="DA39" s="188">
        <f t="shared" si="108"/>
        <v>0</v>
      </c>
      <c r="DB39" s="188">
        <f t="shared" si="100"/>
        <v>0</v>
      </c>
      <c r="DC39" s="188">
        <f>IF(IF(sym!$Q28=CF39,1,0)=1,ABS(CR39*CK39),-ABS(CR39*CK39))</f>
        <v>0</v>
      </c>
      <c r="DD39" s="188">
        <f t="shared" si="101"/>
        <v>0</v>
      </c>
      <c r="DE39" s="188">
        <f t="shared" si="102"/>
        <v>0</v>
      </c>
    </row>
    <row r="40" spans="1:109" x14ac:dyDescent="0.25">
      <c r="A40" s="1" t="s">
        <v>343</v>
      </c>
      <c r="B40" s="149" t="s">
        <v>765</v>
      </c>
      <c r="C40" s="192" t="s">
        <v>1122</v>
      </c>
      <c r="F40">
        <v>1</v>
      </c>
      <c r="G40" s="227">
        <v>1</v>
      </c>
      <c r="H40" s="227">
        <v>1</v>
      </c>
      <c r="I40" s="227">
        <v>1</v>
      </c>
      <c r="J40" s="202">
        <v>1</v>
      </c>
      <c r="K40" s="228">
        <v>10</v>
      </c>
      <c r="L40">
        <f t="shared" si="50"/>
        <v>1</v>
      </c>
      <c r="M40">
        <f t="shared" si="51"/>
        <v>1</v>
      </c>
      <c r="N40">
        <v>-1</v>
      </c>
      <c r="O40">
        <f t="shared" si="52"/>
        <v>0</v>
      </c>
      <c r="P40">
        <f t="shared" si="44"/>
        <v>0</v>
      </c>
      <c r="Q40">
        <f t="shared" si="103"/>
        <v>0</v>
      </c>
      <c r="R40">
        <f t="shared" si="53"/>
        <v>0</v>
      </c>
      <c r="S40">
        <v>-6.4028684850799998E-4</v>
      </c>
      <c r="T40" s="194">
        <v>42566</v>
      </c>
      <c r="U40">
        <f t="shared" si="54"/>
        <v>-1</v>
      </c>
      <c r="V40">
        <f t="shared" si="55"/>
        <v>1</v>
      </c>
      <c r="W40">
        <f>VLOOKUP($A40,'FuturesInfo (3)'!$A$2:$V$80,22)</f>
        <v>6</v>
      </c>
      <c r="X40">
        <f t="shared" si="56"/>
        <v>1</v>
      </c>
      <c r="Y40">
        <f t="shared" si="57"/>
        <v>8</v>
      </c>
      <c r="Z40" s="137">
        <f>VLOOKUP($A40,'FuturesInfo (3)'!$A$2:$O$80,15)*W40</f>
        <v>731625</v>
      </c>
      <c r="AA40" s="137">
        <f>VLOOKUP($A40,'FuturesInfo (3)'!$A$2:$O$80,15)*Y40</f>
        <v>975500</v>
      </c>
      <c r="AB40" s="188">
        <f t="shared" ref="AB40:AB92" si="112">IF(IF(G40=N40,1,0)=1,ABS(Z40*S40),-ABS(Z40*S40))</f>
        <v>-468.4498655396655</v>
      </c>
      <c r="AC40" s="188">
        <f t="shared" si="45"/>
        <v>-468.4498655396655</v>
      </c>
      <c r="AD40" s="188">
        <f t="shared" si="59"/>
        <v>-468.4498655396655</v>
      </c>
      <c r="AE40" s="188">
        <f t="shared" si="60"/>
        <v>-468.4498655396655</v>
      </c>
      <c r="AF40" s="188">
        <f t="shared" si="61"/>
        <v>-468.4498655396655</v>
      </c>
      <c r="AG40" s="188">
        <f t="shared" si="109"/>
        <v>-468.4498655396655</v>
      </c>
      <c r="AH40" s="188">
        <f t="shared" si="63"/>
        <v>-468.4498655396655</v>
      </c>
      <c r="AI40" s="188">
        <f t="shared" si="104"/>
        <v>-468.4498655396655</v>
      </c>
      <c r="AJ40" s="188">
        <f t="shared" si="64"/>
        <v>468.4498655396655</v>
      </c>
      <c r="AK40" s="188">
        <f>IF(IF(sym!$Q29=N40,1,0)=1,ABS(Z40*S40),-ABS(Z40*S40))</f>
        <v>468.4498655396655</v>
      </c>
      <c r="AL40" s="188">
        <f t="shared" si="65"/>
        <v>-468.4498655396655</v>
      </c>
      <c r="AM40" s="188">
        <f t="shared" si="66"/>
        <v>468.4498655396655</v>
      </c>
      <c r="AO40">
        <f t="shared" si="67"/>
        <v>-1</v>
      </c>
      <c r="AP40" s="227">
        <v>1</v>
      </c>
      <c r="AQ40" s="227">
        <v>1</v>
      </c>
      <c r="AR40" s="227">
        <v>1</v>
      </c>
      <c r="AS40" s="202">
        <v>1</v>
      </c>
      <c r="AT40" s="228">
        <v>11</v>
      </c>
      <c r="AU40">
        <f t="shared" si="68"/>
        <v>1</v>
      </c>
      <c r="AV40">
        <f t="shared" si="69"/>
        <v>1</v>
      </c>
      <c r="AW40" s="202"/>
      <c r="AX40">
        <f t="shared" si="70"/>
        <v>0</v>
      </c>
      <c r="AY40">
        <f t="shared" si="46"/>
        <v>0</v>
      </c>
      <c r="AZ40">
        <f t="shared" si="105"/>
        <v>0</v>
      </c>
      <c r="BA40">
        <f t="shared" si="71"/>
        <v>0</v>
      </c>
      <c r="BB40" s="236"/>
      <c r="BC40" s="194"/>
      <c r="BD40">
        <f t="shared" si="72"/>
        <v>1</v>
      </c>
      <c r="BE40">
        <f t="shared" si="73"/>
        <v>1</v>
      </c>
      <c r="BF40">
        <f>VLOOKUP($A40,'FuturesInfo (3)'!$A$2:$V$80,22)</f>
        <v>6</v>
      </c>
      <c r="BG40">
        <f t="shared" si="74"/>
        <v>1</v>
      </c>
      <c r="BH40">
        <f t="shared" si="75"/>
        <v>8</v>
      </c>
      <c r="BI40" s="137">
        <f>VLOOKUP($A40,'FuturesInfo (3)'!$A$2:$O$80,15)*BF40</f>
        <v>731625</v>
      </c>
      <c r="BJ40" s="137">
        <f>VLOOKUP($A40,'FuturesInfo (3)'!$A$2:$O$80,15)*BH40</f>
        <v>975500</v>
      </c>
      <c r="BK40" s="188">
        <f t="shared" ref="BK40:BK92" si="113">IF(IF(AP40=AW40,1,0)=1,ABS(BI40*BB40),-ABS(BI40*BB40))</f>
        <v>0</v>
      </c>
      <c r="BL40" s="188">
        <f t="shared" si="47"/>
        <v>0</v>
      </c>
      <c r="BM40" s="188">
        <f t="shared" si="77"/>
        <v>0</v>
      </c>
      <c r="BN40" s="188">
        <f t="shared" si="78"/>
        <v>0</v>
      </c>
      <c r="BO40" s="188">
        <f t="shared" si="79"/>
        <v>0</v>
      </c>
      <c r="BP40" s="188">
        <f t="shared" si="110"/>
        <v>0</v>
      </c>
      <c r="BQ40" s="188">
        <f t="shared" si="81"/>
        <v>0</v>
      </c>
      <c r="BR40" s="188">
        <f t="shared" si="106"/>
        <v>0</v>
      </c>
      <c r="BS40" s="188">
        <f t="shared" si="82"/>
        <v>0</v>
      </c>
      <c r="BT40" s="188">
        <f>IF(IF(sym!$Q29=AW40,1,0)=1,ABS(BI40*BB40),-ABS(BI40*BB40))</f>
        <v>0</v>
      </c>
      <c r="BU40" s="188">
        <f t="shared" si="83"/>
        <v>0</v>
      </c>
      <c r="BV40" s="188">
        <f t="shared" si="84"/>
        <v>0</v>
      </c>
      <c r="BX40">
        <f t="shared" si="85"/>
        <v>0</v>
      </c>
      <c r="BY40" s="227"/>
      <c r="BZ40" s="227"/>
      <c r="CA40" s="227"/>
      <c r="CB40" s="202"/>
      <c r="CC40" s="228"/>
      <c r="CD40">
        <f t="shared" si="86"/>
        <v>-1</v>
      </c>
      <c r="CE40">
        <f t="shared" si="87"/>
        <v>0</v>
      </c>
      <c r="CF40" s="202"/>
      <c r="CG40">
        <f t="shared" si="88"/>
        <v>1</v>
      </c>
      <c r="CH40">
        <f t="shared" si="48"/>
        <v>1</v>
      </c>
      <c r="CI40">
        <f t="shared" si="107"/>
        <v>0</v>
      </c>
      <c r="CJ40">
        <f t="shared" si="89"/>
        <v>1</v>
      </c>
      <c r="CK40" s="236"/>
      <c r="CL40" s="194"/>
      <c r="CM40">
        <f t="shared" si="90"/>
        <v>-1</v>
      </c>
      <c r="CN40">
        <f t="shared" si="91"/>
        <v>-1</v>
      </c>
      <c r="CO40">
        <f>VLOOKUP($A40,'FuturesInfo (3)'!$A$2:$V$80,22)</f>
        <v>6</v>
      </c>
      <c r="CP40">
        <f t="shared" si="92"/>
        <v>-1</v>
      </c>
      <c r="CQ40">
        <f t="shared" si="93"/>
        <v>5</v>
      </c>
      <c r="CR40" s="137">
        <f>VLOOKUP($A40,'FuturesInfo (3)'!$A$2:$O$80,15)*CO40</f>
        <v>731625</v>
      </c>
      <c r="CS40" s="137">
        <f>VLOOKUP($A40,'FuturesInfo (3)'!$A$2:$O$80,15)*CQ40</f>
        <v>609687.5</v>
      </c>
      <c r="CT40" s="188">
        <f t="shared" ref="CT40:CT92" si="114">IF(IF(BY40=CF40,1,0)=1,ABS(CR40*CK40),-ABS(CR40*CK40))</f>
        <v>0</v>
      </c>
      <c r="CU40" s="188">
        <f t="shared" si="49"/>
        <v>0</v>
      </c>
      <c r="CV40" s="188">
        <f t="shared" si="95"/>
        <v>0</v>
      </c>
      <c r="CW40" s="188">
        <f t="shared" si="96"/>
        <v>0</v>
      </c>
      <c r="CX40" s="188">
        <f t="shared" si="97"/>
        <v>0</v>
      </c>
      <c r="CY40" s="188">
        <f t="shared" si="111"/>
        <v>0</v>
      </c>
      <c r="CZ40" s="188">
        <f t="shared" si="99"/>
        <v>0</v>
      </c>
      <c r="DA40" s="188">
        <f t="shared" si="108"/>
        <v>0</v>
      </c>
      <c r="DB40" s="188">
        <f t="shared" si="100"/>
        <v>0</v>
      </c>
      <c r="DC40" s="188">
        <f>IF(IF(sym!$Q29=CF40,1,0)=1,ABS(CR40*CK40),-ABS(CR40*CK40))</f>
        <v>0</v>
      </c>
      <c r="DD40" s="188">
        <f t="shared" si="101"/>
        <v>0</v>
      </c>
      <c r="DE40" s="188">
        <f t="shared" si="102"/>
        <v>0</v>
      </c>
    </row>
    <row r="41" spans="1:109" x14ac:dyDescent="0.25">
      <c r="A41" s="1" t="s">
        <v>345</v>
      </c>
      <c r="B41" s="149" t="s">
        <v>602</v>
      </c>
      <c r="C41" s="192" t="s">
        <v>347</v>
      </c>
      <c r="F41">
        <v>1</v>
      </c>
      <c r="G41" s="227">
        <v>1</v>
      </c>
      <c r="H41" s="227">
        <v>-1</v>
      </c>
      <c r="I41" s="227">
        <v>1</v>
      </c>
      <c r="J41" s="202">
        <v>1</v>
      </c>
      <c r="K41" s="228">
        <v>-17</v>
      </c>
      <c r="L41">
        <f t="shared" si="50"/>
        <v>-1</v>
      </c>
      <c r="M41">
        <f t="shared" si="51"/>
        <v>-1</v>
      </c>
      <c r="N41">
        <v>1</v>
      </c>
      <c r="O41">
        <f t="shared" si="52"/>
        <v>0</v>
      </c>
      <c r="P41">
        <f t="shared" si="44"/>
        <v>1</v>
      </c>
      <c r="Q41">
        <f t="shared" si="103"/>
        <v>0</v>
      </c>
      <c r="R41">
        <f t="shared" si="53"/>
        <v>0</v>
      </c>
      <c r="S41">
        <v>1.54696132597E-3</v>
      </c>
      <c r="T41" s="194">
        <v>42571</v>
      </c>
      <c r="U41">
        <f t="shared" si="54"/>
        <v>-1</v>
      </c>
      <c r="V41">
        <f t="shared" si="55"/>
        <v>-1</v>
      </c>
      <c r="W41">
        <f>VLOOKUP($A41,'FuturesInfo (3)'!$A$2:$V$80,22)</f>
        <v>2</v>
      </c>
      <c r="X41">
        <f t="shared" si="56"/>
        <v>1</v>
      </c>
      <c r="Y41">
        <f t="shared" si="57"/>
        <v>3</v>
      </c>
      <c r="Z41" s="137">
        <f>VLOOKUP($A41,'FuturesInfo (3)'!$A$2:$O$80,15)*W41</f>
        <v>271920</v>
      </c>
      <c r="AA41" s="137">
        <f>VLOOKUP($A41,'FuturesInfo (3)'!$A$2:$O$80,15)*Y41</f>
        <v>407880</v>
      </c>
      <c r="AB41" s="188">
        <f t="shared" si="112"/>
        <v>420.64972375776239</v>
      </c>
      <c r="AC41" s="188">
        <f t="shared" si="45"/>
        <v>420.64972375776239</v>
      </c>
      <c r="AD41" s="188">
        <f t="shared" si="59"/>
        <v>420.64972375776239</v>
      </c>
      <c r="AE41" s="188">
        <f t="shared" si="60"/>
        <v>420.64972375776239</v>
      </c>
      <c r="AF41" s="188">
        <f t="shared" si="61"/>
        <v>-420.64972375776239</v>
      </c>
      <c r="AG41" s="188">
        <f t="shared" si="109"/>
        <v>-420.64972375776239</v>
      </c>
      <c r="AH41" s="188">
        <f t="shared" si="63"/>
        <v>-420.64972375776239</v>
      </c>
      <c r="AI41" s="188">
        <f t="shared" si="104"/>
        <v>420.64972375776239</v>
      </c>
      <c r="AJ41" s="188">
        <f t="shared" si="64"/>
        <v>-420.64972375776239</v>
      </c>
      <c r="AK41" s="188">
        <f>IF(IF(sym!$Q30=N41,1,0)=1,ABS(Z41*S41),-ABS(Z41*S41))</f>
        <v>-420.64972375776239</v>
      </c>
      <c r="AL41" s="188">
        <f t="shared" si="65"/>
        <v>-420.64972375776239</v>
      </c>
      <c r="AM41" s="188">
        <f t="shared" si="66"/>
        <v>420.64972375776239</v>
      </c>
      <c r="AO41">
        <f t="shared" si="67"/>
        <v>1</v>
      </c>
      <c r="AP41" s="227">
        <v>1</v>
      </c>
      <c r="AQ41" s="227">
        <v>-1</v>
      </c>
      <c r="AR41" s="227">
        <v>1</v>
      </c>
      <c r="AS41" s="202">
        <v>1</v>
      </c>
      <c r="AT41" s="228">
        <v>-18</v>
      </c>
      <c r="AU41">
        <f t="shared" si="68"/>
        <v>-1</v>
      </c>
      <c r="AV41">
        <f t="shared" si="69"/>
        <v>-1</v>
      </c>
      <c r="AW41" s="202"/>
      <c r="AX41">
        <f t="shared" si="70"/>
        <v>0</v>
      </c>
      <c r="AY41">
        <f t="shared" si="46"/>
        <v>0</v>
      </c>
      <c r="AZ41">
        <f t="shared" si="105"/>
        <v>0</v>
      </c>
      <c r="BA41">
        <f t="shared" si="71"/>
        <v>0</v>
      </c>
      <c r="BB41" s="236"/>
      <c r="BC41" s="194"/>
      <c r="BD41">
        <f t="shared" si="72"/>
        <v>-1</v>
      </c>
      <c r="BE41">
        <f t="shared" si="73"/>
        <v>-1</v>
      </c>
      <c r="BF41">
        <f>VLOOKUP($A41,'FuturesInfo (3)'!$A$2:$V$80,22)</f>
        <v>2</v>
      </c>
      <c r="BG41">
        <f t="shared" si="74"/>
        <v>1</v>
      </c>
      <c r="BH41">
        <f t="shared" si="75"/>
        <v>3</v>
      </c>
      <c r="BI41" s="137">
        <f>VLOOKUP($A41,'FuturesInfo (3)'!$A$2:$O$80,15)*BF41</f>
        <v>271920</v>
      </c>
      <c r="BJ41" s="137">
        <f>VLOOKUP($A41,'FuturesInfo (3)'!$A$2:$O$80,15)*BH41</f>
        <v>407880</v>
      </c>
      <c r="BK41" s="188">
        <f t="shared" si="113"/>
        <v>0</v>
      </c>
      <c r="BL41" s="188">
        <f t="shared" si="47"/>
        <v>0</v>
      </c>
      <c r="BM41" s="188">
        <f t="shared" si="77"/>
        <v>0</v>
      </c>
      <c r="BN41" s="188">
        <f t="shared" si="78"/>
        <v>0</v>
      </c>
      <c r="BO41" s="188">
        <f t="shared" si="79"/>
        <v>0</v>
      </c>
      <c r="BP41" s="188">
        <f t="shared" si="110"/>
        <v>0</v>
      </c>
      <c r="BQ41" s="188">
        <f t="shared" si="81"/>
        <v>0</v>
      </c>
      <c r="BR41" s="188">
        <f t="shared" si="106"/>
        <v>0</v>
      </c>
      <c r="BS41" s="188">
        <f t="shared" si="82"/>
        <v>0</v>
      </c>
      <c r="BT41" s="188">
        <f>IF(IF(sym!$Q30=AW41,1,0)=1,ABS(BI41*BB41),-ABS(BI41*BB41))</f>
        <v>0</v>
      </c>
      <c r="BU41" s="188">
        <f t="shared" si="83"/>
        <v>0</v>
      </c>
      <c r="BV41" s="188">
        <f t="shared" si="84"/>
        <v>0</v>
      </c>
      <c r="BX41">
        <f t="shared" si="85"/>
        <v>0</v>
      </c>
      <c r="BY41" s="227"/>
      <c r="BZ41" s="227"/>
      <c r="CA41" s="227"/>
      <c r="CB41" s="202"/>
      <c r="CC41" s="228"/>
      <c r="CD41">
        <f t="shared" si="86"/>
        <v>-1</v>
      </c>
      <c r="CE41">
        <f t="shared" si="87"/>
        <v>0</v>
      </c>
      <c r="CF41" s="202"/>
      <c r="CG41">
        <f t="shared" si="88"/>
        <v>1</v>
      </c>
      <c r="CH41">
        <f t="shared" si="48"/>
        <v>1</v>
      </c>
      <c r="CI41">
        <f t="shared" si="107"/>
        <v>0</v>
      </c>
      <c r="CJ41">
        <f t="shared" si="89"/>
        <v>1</v>
      </c>
      <c r="CK41" s="236"/>
      <c r="CL41" s="194"/>
      <c r="CM41">
        <f t="shared" si="90"/>
        <v>-1</v>
      </c>
      <c r="CN41">
        <f t="shared" si="91"/>
        <v>-1</v>
      </c>
      <c r="CO41">
        <f>VLOOKUP($A41,'FuturesInfo (3)'!$A$2:$V$80,22)</f>
        <v>2</v>
      </c>
      <c r="CP41">
        <f t="shared" si="92"/>
        <v>-1</v>
      </c>
      <c r="CQ41">
        <f t="shared" si="93"/>
        <v>2</v>
      </c>
      <c r="CR41" s="137">
        <f>VLOOKUP($A41,'FuturesInfo (3)'!$A$2:$O$80,15)*CO41</f>
        <v>271920</v>
      </c>
      <c r="CS41" s="137">
        <f>VLOOKUP($A41,'FuturesInfo (3)'!$A$2:$O$80,15)*CQ41</f>
        <v>271920</v>
      </c>
      <c r="CT41" s="188">
        <f t="shared" si="114"/>
        <v>0</v>
      </c>
      <c r="CU41" s="188">
        <f t="shared" si="49"/>
        <v>0</v>
      </c>
      <c r="CV41" s="188">
        <f t="shared" si="95"/>
        <v>0</v>
      </c>
      <c r="CW41" s="188">
        <f t="shared" si="96"/>
        <v>0</v>
      </c>
      <c r="CX41" s="188">
        <f t="shared" si="97"/>
        <v>0</v>
      </c>
      <c r="CY41" s="188">
        <f t="shared" si="111"/>
        <v>0</v>
      </c>
      <c r="CZ41" s="188">
        <f t="shared" si="99"/>
        <v>0</v>
      </c>
      <c r="DA41" s="188">
        <f t="shared" si="108"/>
        <v>0</v>
      </c>
      <c r="DB41" s="188">
        <f t="shared" si="100"/>
        <v>0</v>
      </c>
      <c r="DC41" s="188">
        <f>IF(IF(sym!$Q30=CF41,1,0)=1,ABS(CR41*CK41),-ABS(CR41*CK41))</f>
        <v>0</v>
      </c>
      <c r="DD41" s="188">
        <f t="shared" si="101"/>
        <v>0</v>
      </c>
      <c r="DE41" s="188">
        <f t="shared" si="102"/>
        <v>0</v>
      </c>
    </row>
    <row r="42" spans="1:109" x14ac:dyDescent="0.25">
      <c r="A42" s="1" t="s">
        <v>1023</v>
      </c>
      <c r="B42" s="149" t="s">
        <v>604</v>
      </c>
      <c r="C42" s="192" t="s">
        <v>294</v>
      </c>
      <c r="F42">
        <v>-1</v>
      </c>
      <c r="G42" s="227">
        <v>1</v>
      </c>
      <c r="H42" s="227">
        <v>-1</v>
      </c>
      <c r="I42" s="227">
        <v>1</v>
      </c>
      <c r="J42" s="202">
        <v>-1</v>
      </c>
      <c r="K42" s="228">
        <v>23</v>
      </c>
      <c r="L42">
        <f t="shared" si="50"/>
        <v>-1</v>
      </c>
      <c r="M42">
        <f t="shared" si="51"/>
        <v>-1</v>
      </c>
      <c r="N42">
        <v>1</v>
      </c>
      <c r="O42">
        <f t="shared" si="52"/>
        <v>0</v>
      </c>
      <c r="P42">
        <f t="shared" si="44"/>
        <v>0</v>
      </c>
      <c r="Q42">
        <f t="shared" si="103"/>
        <v>0</v>
      </c>
      <c r="R42">
        <f t="shared" si="53"/>
        <v>0</v>
      </c>
      <c r="S42">
        <v>1.9725844199299999E-2</v>
      </c>
      <c r="T42" s="194">
        <v>42545</v>
      </c>
      <c r="U42">
        <f t="shared" si="54"/>
        <v>-1</v>
      </c>
      <c r="V42">
        <f t="shared" si="55"/>
        <v>-1</v>
      </c>
      <c r="W42">
        <f>VLOOKUP($A42,'FuturesInfo (3)'!$A$2:$V$80,22)</f>
        <v>3</v>
      </c>
      <c r="X42">
        <f t="shared" si="56"/>
        <v>1</v>
      </c>
      <c r="Y42">
        <f t="shared" si="57"/>
        <v>4</v>
      </c>
      <c r="Z42" s="137">
        <f>VLOOKUP($A42,'FuturesInfo (3)'!$A$2:$O$80,15)*W42</f>
        <v>176640.92664092666</v>
      </c>
      <c r="AA42" s="137">
        <f>VLOOKUP($A42,'FuturesInfo (3)'!$A$2:$O$80,15)*Y42</f>
        <v>235521.23552123553</v>
      </c>
      <c r="AB42" s="188">
        <f t="shared" si="112"/>
        <v>3484.3913981388996</v>
      </c>
      <c r="AC42" s="188">
        <f t="shared" si="45"/>
        <v>3484.3913981388996</v>
      </c>
      <c r="AD42" s="188">
        <f t="shared" si="59"/>
        <v>-3484.3913981388996</v>
      </c>
      <c r="AE42" s="188">
        <f t="shared" si="60"/>
        <v>-3484.3913981388996</v>
      </c>
      <c r="AF42" s="188">
        <f t="shared" si="61"/>
        <v>-3484.3913981388996</v>
      </c>
      <c r="AG42" s="188">
        <f t="shared" si="109"/>
        <v>-3484.3913981388996</v>
      </c>
      <c r="AH42" s="188">
        <f t="shared" si="63"/>
        <v>-3484.3913981388996</v>
      </c>
      <c r="AI42" s="188">
        <f t="shared" si="104"/>
        <v>3484.3913981388996</v>
      </c>
      <c r="AJ42" s="188">
        <f t="shared" si="64"/>
        <v>-3484.3913981388996</v>
      </c>
      <c r="AK42" s="188">
        <f>IF(IF(sym!$Q31=N42,1,0)=1,ABS(Z42*S42),-ABS(Z42*S42))</f>
        <v>3484.3913981388996</v>
      </c>
      <c r="AL42" s="188">
        <f t="shared" si="65"/>
        <v>-3484.3913981388996</v>
      </c>
      <c r="AM42" s="188">
        <f t="shared" si="66"/>
        <v>3484.3913981388996</v>
      </c>
      <c r="AO42">
        <f t="shared" si="67"/>
        <v>1</v>
      </c>
      <c r="AP42" s="227">
        <v>1</v>
      </c>
      <c r="AQ42" s="227">
        <v>-1</v>
      </c>
      <c r="AR42" s="227">
        <v>1</v>
      </c>
      <c r="AS42" s="202">
        <v>-1</v>
      </c>
      <c r="AT42" s="228">
        <v>25</v>
      </c>
      <c r="AU42">
        <f t="shared" si="68"/>
        <v>-1</v>
      </c>
      <c r="AV42">
        <f t="shared" si="69"/>
        <v>-1</v>
      </c>
      <c r="AW42" s="202"/>
      <c r="AX42">
        <f t="shared" si="70"/>
        <v>0</v>
      </c>
      <c r="AY42">
        <f t="shared" si="46"/>
        <v>0</v>
      </c>
      <c r="AZ42">
        <f t="shared" si="105"/>
        <v>0</v>
      </c>
      <c r="BA42">
        <f t="shared" si="71"/>
        <v>0</v>
      </c>
      <c r="BB42" s="236"/>
      <c r="BC42" s="194"/>
      <c r="BD42">
        <f t="shared" si="72"/>
        <v>-1</v>
      </c>
      <c r="BE42">
        <f t="shared" si="73"/>
        <v>-1</v>
      </c>
      <c r="BF42">
        <f>VLOOKUP($A42,'FuturesInfo (3)'!$A$2:$V$80,22)</f>
        <v>3</v>
      </c>
      <c r="BG42">
        <f t="shared" si="74"/>
        <v>-1</v>
      </c>
      <c r="BH42">
        <f t="shared" si="75"/>
        <v>2</v>
      </c>
      <c r="BI42" s="137">
        <f>VLOOKUP($A42,'FuturesInfo (3)'!$A$2:$O$80,15)*BF42</f>
        <v>176640.92664092666</v>
      </c>
      <c r="BJ42" s="137">
        <f>VLOOKUP($A42,'FuturesInfo (3)'!$A$2:$O$80,15)*BH42</f>
        <v>117760.61776061777</v>
      </c>
      <c r="BK42" s="188">
        <f t="shared" si="113"/>
        <v>0</v>
      </c>
      <c r="BL42" s="188">
        <f t="shared" si="47"/>
        <v>0</v>
      </c>
      <c r="BM42" s="188">
        <f t="shared" si="77"/>
        <v>0</v>
      </c>
      <c r="BN42" s="188">
        <f t="shared" si="78"/>
        <v>0</v>
      </c>
      <c r="BO42" s="188">
        <f t="shared" si="79"/>
        <v>0</v>
      </c>
      <c r="BP42" s="188">
        <f t="shared" si="110"/>
        <v>0</v>
      </c>
      <c r="BQ42" s="188">
        <f t="shared" si="81"/>
        <v>0</v>
      </c>
      <c r="BR42" s="188">
        <f t="shared" si="106"/>
        <v>0</v>
      </c>
      <c r="BS42" s="188">
        <f t="shared" si="82"/>
        <v>0</v>
      </c>
      <c r="BT42" s="188">
        <f>IF(IF(sym!$Q31=AW42,1,0)=1,ABS(BI42*BB42),-ABS(BI42*BB42))</f>
        <v>0</v>
      </c>
      <c r="BU42" s="188">
        <f t="shared" si="83"/>
        <v>0</v>
      </c>
      <c r="BV42" s="188">
        <f t="shared" si="84"/>
        <v>0</v>
      </c>
      <c r="BX42">
        <f t="shared" si="85"/>
        <v>0</v>
      </c>
      <c r="BY42" s="227"/>
      <c r="BZ42" s="227"/>
      <c r="CA42" s="227"/>
      <c r="CB42" s="202"/>
      <c r="CC42" s="228"/>
      <c r="CD42">
        <f t="shared" si="86"/>
        <v>-1</v>
      </c>
      <c r="CE42">
        <f t="shared" si="87"/>
        <v>0</v>
      </c>
      <c r="CF42" s="202"/>
      <c r="CG42">
        <f t="shared" si="88"/>
        <v>1</v>
      </c>
      <c r="CH42">
        <f t="shared" si="48"/>
        <v>1</v>
      </c>
      <c r="CI42">
        <f t="shared" si="107"/>
        <v>0</v>
      </c>
      <c r="CJ42">
        <f t="shared" si="89"/>
        <v>1</v>
      </c>
      <c r="CK42" s="236"/>
      <c r="CL42" s="194"/>
      <c r="CM42">
        <f t="shared" si="90"/>
        <v>-1</v>
      </c>
      <c r="CN42">
        <f t="shared" si="91"/>
        <v>-1</v>
      </c>
      <c r="CO42">
        <f>VLOOKUP($A42,'FuturesInfo (3)'!$A$2:$V$80,22)</f>
        <v>3</v>
      </c>
      <c r="CP42">
        <f t="shared" si="92"/>
        <v>-1</v>
      </c>
      <c r="CQ42">
        <f t="shared" si="93"/>
        <v>2</v>
      </c>
      <c r="CR42" s="137">
        <f>VLOOKUP($A42,'FuturesInfo (3)'!$A$2:$O$80,15)*CO42</f>
        <v>176640.92664092666</v>
      </c>
      <c r="CS42" s="137">
        <f>VLOOKUP($A42,'FuturesInfo (3)'!$A$2:$O$80,15)*CQ42</f>
        <v>117760.61776061777</v>
      </c>
      <c r="CT42" s="188">
        <f t="shared" si="114"/>
        <v>0</v>
      </c>
      <c r="CU42" s="188">
        <f t="shared" si="49"/>
        <v>0</v>
      </c>
      <c r="CV42" s="188">
        <f t="shared" si="95"/>
        <v>0</v>
      </c>
      <c r="CW42" s="188">
        <f t="shared" si="96"/>
        <v>0</v>
      </c>
      <c r="CX42" s="188">
        <f t="shared" si="97"/>
        <v>0</v>
      </c>
      <c r="CY42" s="188">
        <f t="shared" si="111"/>
        <v>0</v>
      </c>
      <c r="CZ42" s="188">
        <f t="shared" si="99"/>
        <v>0</v>
      </c>
      <c r="DA42" s="188">
        <f t="shared" si="108"/>
        <v>0</v>
      </c>
      <c r="DB42" s="188">
        <f t="shared" si="100"/>
        <v>0</v>
      </c>
      <c r="DC42" s="188">
        <f>IF(IF(sym!$Q31=CF42,1,0)=1,ABS(CR42*CK42),-ABS(CR42*CK42))</f>
        <v>0</v>
      </c>
      <c r="DD42" s="188">
        <f t="shared" si="101"/>
        <v>0</v>
      </c>
      <c r="DE42" s="188">
        <f t="shared" si="102"/>
        <v>0</v>
      </c>
    </row>
    <row r="43" spans="1:109" x14ac:dyDescent="0.25">
      <c r="A43" s="1" t="s">
        <v>349</v>
      </c>
      <c r="B43" s="149" t="s">
        <v>515</v>
      </c>
      <c r="C43" s="192" t="s">
        <v>347</v>
      </c>
      <c r="F43">
        <v>1</v>
      </c>
      <c r="G43" s="227">
        <v>-1</v>
      </c>
      <c r="H43" s="227">
        <v>-1</v>
      </c>
      <c r="I43" s="227">
        <v>-1</v>
      </c>
      <c r="J43" s="202">
        <v>-1</v>
      </c>
      <c r="K43" s="228">
        <v>-8</v>
      </c>
      <c r="L43">
        <f t="shared" si="50"/>
        <v>-1</v>
      </c>
      <c r="M43">
        <f t="shared" si="51"/>
        <v>1</v>
      </c>
      <c r="N43">
        <v>-1</v>
      </c>
      <c r="O43">
        <f t="shared" si="52"/>
        <v>1</v>
      </c>
      <c r="P43">
        <f t="shared" si="44"/>
        <v>1</v>
      </c>
      <c r="Q43">
        <f t="shared" si="103"/>
        <v>1</v>
      </c>
      <c r="R43">
        <f t="shared" si="53"/>
        <v>0</v>
      </c>
      <c r="S43">
        <v>-9.9032185460300008E-3</v>
      </c>
      <c r="T43" s="194">
        <v>42570</v>
      </c>
      <c r="U43">
        <f t="shared" si="54"/>
        <v>1</v>
      </c>
      <c r="V43">
        <f t="shared" si="55"/>
        <v>-1</v>
      </c>
      <c r="W43">
        <f>VLOOKUP($A43,'FuturesInfo (3)'!$A$2:$V$80,22)</f>
        <v>2</v>
      </c>
      <c r="X43">
        <f t="shared" si="56"/>
        <v>-1</v>
      </c>
      <c r="Y43">
        <f t="shared" si="57"/>
        <v>2</v>
      </c>
      <c r="Z43" s="137">
        <f>VLOOKUP($A43,'FuturesInfo (3)'!$A$2:$O$80,15)*W43</f>
        <v>109975</v>
      </c>
      <c r="AA43" s="137">
        <f>VLOOKUP($A43,'FuturesInfo (3)'!$A$2:$O$80,15)*Y43</f>
        <v>109975</v>
      </c>
      <c r="AB43" s="188">
        <f t="shared" si="112"/>
        <v>1089.1064595996493</v>
      </c>
      <c r="AC43" s="188">
        <f t="shared" si="45"/>
        <v>1089.1064595996493</v>
      </c>
      <c r="AD43" s="188">
        <f t="shared" si="59"/>
        <v>-1089.1064595996493</v>
      </c>
      <c r="AE43" s="188">
        <f t="shared" si="60"/>
        <v>1089.1064595996493</v>
      </c>
      <c r="AF43" s="188">
        <f t="shared" si="61"/>
        <v>1089.1064595996493</v>
      </c>
      <c r="AG43" s="188">
        <f t="shared" si="109"/>
        <v>-1089.1064595996493</v>
      </c>
      <c r="AH43" s="188">
        <f t="shared" si="63"/>
        <v>1089.1064595996493</v>
      </c>
      <c r="AI43" s="188">
        <f t="shared" si="104"/>
        <v>1089.1064595996493</v>
      </c>
      <c r="AJ43" s="188">
        <f t="shared" si="64"/>
        <v>-1089.1064595996493</v>
      </c>
      <c r="AK43" s="188">
        <f>IF(IF(sym!$Q32=N43,1,0)=1,ABS(Z43*S43),-ABS(Z43*S43))</f>
        <v>-1089.1064595996493</v>
      </c>
      <c r="AL43" s="188">
        <f t="shared" si="65"/>
        <v>1089.1064595996493</v>
      </c>
      <c r="AM43" s="188">
        <f t="shared" si="66"/>
        <v>1089.1064595996493</v>
      </c>
      <c r="AO43">
        <f t="shared" si="67"/>
        <v>-1</v>
      </c>
      <c r="AP43" s="227">
        <v>-1</v>
      </c>
      <c r="AQ43" s="227">
        <v>-1</v>
      </c>
      <c r="AR43" s="227">
        <v>-1</v>
      </c>
      <c r="AS43" s="202">
        <v>-1</v>
      </c>
      <c r="AT43" s="228">
        <v>-9</v>
      </c>
      <c r="AU43">
        <f t="shared" si="68"/>
        <v>1</v>
      </c>
      <c r="AV43">
        <f t="shared" si="69"/>
        <v>1</v>
      </c>
      <c r="AW43" s="202"/>
      <c r="AX43">
        <f t="shared" si="70"/>
        <v>0</v>
      </c>
      <c r="AY43">
        <f t="shared" si="46"/>
        <v>0</v>
      </c>
      <c r="AZ43">
        <f t="shared" si="105"/>
        <v>0</v>
      </c>
      <c r="BA43">
        <f t="shared" si="71"/>
        <v>0</v>
      </c>
      <c r="BB43" s="236"/>
      <c r="BC43" s="194"/>
      <c r="BD43">
        <f t="shared" si="72"/>
        <v>1</v>
      </c>
      <c r="BE43">
        <f t="shared" si="73"/>
        <v>1</v>
      </c>
      <c r="BF43">
        <f>VLOOKUP($A43,'FuturesInfo (3)'!$A$2:$V$80,22)</f>
        <v>2</v>
      </c>
      <c r="BG43">
        <f t="shared" si="74"/>
        <v>-1</v>
      </c>
      <c r="BH43">
        <f t="shared" si="75"/>
        <v>2</v>
      </c>
      <c r="BI43" s="137">
        <f>VLOOKUP($A43,'FuturesInfo (3)'!$A$2:$O$80,15)*BF43</f>
        <v>109975</v>
      </c>
      <c r="BJ43" s="137">
        <f>VLOOKUP($A43,'FuturesInfo (3)'!$A$2:$O$80,15)*BH43</f>
        <v>109975</v>
      </c>
      <c r="BK43" s="188">
        <f t="shared" si="113"/>
        <v>0</v>
      </c>
      <c r="BL43" s="188">
        <f t="shared" si="47"/>
        <v>0</v>
      </c>
      <c r="BM43" s="188">
        <f t="shared" si="77"/>
        <v>0</v>
      </c>
      <c r="BN43" s="188">
        <f t="shared" si="78"/>
        <v>0</v>
      </c>
      <c r="BO43" s="188">
        <f t="shared" si="79"/>
        <v>0</v>
      </c>
      <c r="BP43" s="188">
        <f t="shared" si="110"/>
        <v>0</v>
      </c>
      <c r="BQ43" s="188">
        <f t="shared" si="81"/>
        <v>0</v>
      </c>
      <c r="BR43" s="188">
        <f t="shared" si="106"/>
        <v>0</v>
      </c>
      <c r="BS43" s="188">
        <f t="shared" si="82"/>
        <v>0</v>
      </c>
      <c r="BT43" s="188">
        <f>IF(IF(sym!$Q32=AW43,1,0)=1,ABS(BI43*BB43),-ABS(BI43*BB43))</f>
        <v>0</v>
      </c>
      <c r="BU43" s="188">
        <f t="shared" si="83"/>
        <v>0</v>
      </c>
      <c r="BV43" s="188">
        <f t="shared" si="84"/>
        <v>0</v>
      </c>
      <c r="BX43">
        <f t="shared" si="85"/>
        <v>0</v>
      </c>
      <c r="BY43" s="227"/>
      <c r="BZ43" s="227"/>
      <c r="CA43" s="227"/>
      <c r="CB43" s="202"/>
      <c r="CC43" s="228"/>
      <c r="CD43">
        <f t="shared" si="86"/>
        <v>-1</v>
      </c>
      <c r="CE43">
        <f t="shared" si="87"/>
        <v>0</v>
      </c>
      <c r="CF43" s="202"/>
      <c r="CG43">
        <f t="shared" si="88"/>
        <v>1</v>
      </c>
      <c r="CH43">
        <f t="shared" si="48"/>
        <v>1</v>
      </c>
      <c r="CI43">
        <f t="shared" si="107"/>
        <v>0</v>
      </c>
      <c r="CJ43">
        <f t="shared" si="89"/>
        <v>1</v>
      </c>
      <c r="CK43" s="236"/>
      <c r="CL43" s="194"/>
      <c r="CM43">
        <f t="shared" si="90"/>
        <v>-1</v>
      </c>
      <c r="CN43">
        <f t="shared" si="91"/>
        <v>-1</v>
      </c>
      <c r="CO43">
        <f>VLOOKUP($A43,'FuturesInfo (3)'!$A$2:$V$80,22)</f>
        <v>2</v>
      </c>
      <c r="CP43">
        <f t="shared" si="92"/>
        <v>-1</v>
      </c>
      <c r="CQ43">
        <f t="shared" si="93"/>
        <v>2</v>
      </c>
      <c r="CR43" s="137">
        <f>VLOOKUP($A43,'FuturesInfo (3)'!$A$2:$O$80,15)*CO43</f>
        <v>109975</v>
      </c>
      <c r="CS43" s="137">
        <f>VLOOKUP($A43,'FuturesInfo (3)'!$A$2:$O$80,15)*CQ43</f>
        <v>109975</v>
      </c>
      <c r="CT43" s="188">
        <f t="shared" si="114"/>
        <v>0</v>
      </c>
      <c r="CU43" s="188">
        <f t="shared" si="49"/>
        <v>0</v>
      </c>
      <c r="CV43" s="188">
        <f t="shared" si="95"/>
        <v>0</v>
      </c>
      <c r="CW43" s="188">
        <f t="shared" si="96"/>
        <v>0</v>
      </c>
      <c r="CX43" s="188">
        <f t="shared" si="97"/>
        <v>0</v>
      </c>
      <c r="CY43" s="188">
        <f t="shared" si="111"/>
        <v>0</v>
      </c>
      <c r="CZ43" s="188">
        <f t="shared" si="99"/>
        <v>0</v>
      </c>
      <c r="DA43" s="188">
        <f t="shared" si="108"/>
        <v>0</v>
      </c>
      <c r="DB43" s="188">
        <f t="shared" si="100"/>
        <v>0</v>
      </c>
      <c r="DC43" s="188">
        <f>IF(IF(sym!$Q32=CF43,1,0)=1,ABS(CR43*CK43),-ABS(CR43*CK43))</f>
        <v>0</v>
      </c>
      <c r="DD43" s="188">
        <f t="shared" si="101"/>
        <v>0</v>
      </c>
      <c r="DE43" s="188">
        <f t="shared" si="102"/>
        <v>0</v>
      </c>
    </row>
    <row r="44" spans="1:109" x14ac:dyDescent="0.25">
      <c r="A44" s="1" t="s">
        <v>1024</v>
      </c>
      <c r="B44" s="149" t="s">
        <v>353</v>
      </c>
      <c r="C44" s="192" t="s">
        <v>294</v>
      </c>
      <c r="F44">
        <v>-1</v>
      </c>
      <c r="G44" s="227">
        <v>1</v>
      </c>
      <c r="H44" s="227">
        <v>-1</v>
      </c>
      <c r="I44" s="227">
        <v>1</v>
      </c>
      <c r="J44" s="202">
        <v>-1</v>
      </c>
      <c r="K44" s="228">
        <v>23</v>
      </c>
      <c r="L44">
        <f t="shared" si="50"/>
        <v>-1</v>
      </c>
      <c r="M44">
        <f t="shared" si="51"/>
        <v>-1</v>
      </c>
      <c r="N44">
        <v>1</v>
      </c>
      <c r="O44">
        <f t="shared" si="52"/>
        <v>0</v>
      </c>
      <c r="P44">
        <f t="shared" si="44"/>
        <v>0</v>
      </c>
      <c r="Q44">
        <f t="shared" si="103"/>
        <v>0</v>
      </c>
      <c r="R44">
        <f t="shared" si="53"/>
        <v>0</v>
      </c>
      <c r="S44">
        <v>1.58905116194E-2</v>
      </c>
      <c r="T44" s="194">
        <v>42548</v>
      </c>
      <c r="U44">
        <f t="shared" si="54"/>
        <v>-1</v>
      </c>
      <c r="V44">
        <f t="shared" si="55"/>
        <v>-1</v>
      </c>
      <c r="W44">
        <f>VLOOKUP($A44,'FuturesInfo (3)'!$A$2:$V$80,22)</f>
        <v>2</v>
      </c>
      <c r="X44">
        <f t="shared" si="56"/>
        <v>1</v>
      </c>
      <c r="Y44">
        <f t="shared" si="57"/>
        <v>3</v>
      </c>
      <c r="Z44" s="137">
        <f>VLOOKUP($A44,'FuturesInfo (3)'!$A$2:$O$80,15)*W44</f>
        <v>284684.68468468467</v>
      </c>
      <c r="AA44" s="137">
        <f>VLOOKUP($A44,'FuturesInfo (3)'!$A$2:$O$80,15)*Y44</f>
        <v>427027.02702702698</v>
      </c>
      <c r="AB44" s="188">
        <f t="shared" si="112"/>
        <v>4523.7852898472065</v>
      </c>
      <c r="AC44" s="188">
        <f t="shared" si="45"/>
        <v>4523.7852898472065</v>
      </c>
      <c r="AD44" s="188">
        <f t="shared" si="59"/>
        <v>-4523.7852898472065</v>
      </c>
      <c r="AE44" s="188">
        <f t="shared" si="60"/>
        <v>-4523.7852898472065</v>
      </c>
      <c r="AF44" s="188">
        <f t="shared" si="61"/>
        <v>-4523.7852898472065</v>
      </c>
      <c r="AG44" s="188">
        <f t="shared" si="109"/>
        <v>-4523.7852898472065</v>
      </c>
      <c r="AH44" s="188">
        <f t="shared" si="63"/>
        <v>-4523.7852898472065</v>
      </c>
      <c r="AI44" s="188">
        <f t="shared" si="104"/>
        <v>4523.7852898472065</v>
      </c>
      <c r="AJ44" s="188">
        <f t="shared" si="64"/>
        <v>-4523.7852898472065</v>
      </c>
      <c r="AK44" s="188">
        <f>IF(IF(sym!$Q33=N44,1,0)=1,ABS(Z44*S44),-ABS(Z44*S44))</f>
        <v>4523.7852898472065</v>
      </c>
      <c r="AL44" s="188">
        <f t="shared" si="65"/>
        <v>-4523.7852898472065</v>
      </c>
      <c r="AM44" s="188">
        <f t="shared" si="66"/>
        <v>4523.7852898472065</v>
      </c>
      <c r="AO44">
        <f t="shared" si="67"/>
        <v>1</v>
      </c>
      <c r="AP44" s="227">
        <v>1</v>
      </c>
      <c r="AQ44" s="227">
        <v>-1</v>
      </c>
      <c r="AR44" s="227">
        <v>1</v>
      </c>
      <c r="AS44" s="202">
        <v>-1</v>
      </c>
      <c r="AT44" s="228">
        <v>24</v>
      </c>
      <c r="AU44">
        <f t="shared" si="68"/>
        <v>-1</v>
      </c>
      <c r="AV44">
        <f t="shared" si="69"/>
        <v>-1</v>
      </c>
      <c r="AW44" s="202"/>
      <c r="AX44">
        <f t="shared" si="70"/>
        <v>0</v>
      </c>
      <c r="AY44">
        <f t="shared" si="46"/>
        <v>0</v>
      </c>
      <c r="AZ44">
        <f t="shared" si="105"/>
        <v>0</v>
      </c>
      <c r="BA44">
        <f t="shared" si="71"/>
        <v>0</v>
      </c>
      <c r="BB44" s="236"/>
      <c r="BC44" s="194"/>
      <c r="BD44">
        <f t="shared" si="72"/>
        <v>-1</v>
      </c>
      <c r="BE44">
        <f t="shared" si="73"/>
        <v>-1</v>
      </c>
      <c r="BF44">
        <f>VLOOKUP($A44,'FuturesInfo (3)'!$A$2:$V$80,22)</f>
        <v>2</v>
      </c>
      <c r="BG44">
        <f t="shared" si="74"/>
        <v>-1</v>
      </c>
      <c r="BH44">
        <f t="shared" si="75"/>
        <v>2</v>
      </c>
      <c r="BI44" s="137">
        <f>VLOOKUP($A44,'FuturesInfo (3)'!$A$2:$O$80,15)*BF44</f>
        <v>284684.68468468467</v>
      </c>
      <c r="BJ44" s="137">
        <f>VLOOKUP($A44,'FuturesInfo (3)'!$A$2:$O$80,15)*BH44</f>
        <v>284684.68468468467</v>
      </c>
      <c r="BK44" s="188">
        <f t="shared" si="113"/>
        <v>0</v>
      </c>
      <c r="BL44" s="188">
        <f t="shared" si="47"/>
        <v>0</v>
      </c>
      <c r="BM44" s="188">
        <f t="shared" si="77"/>
        <v>0</v>
      </c>
      <c r="BN44" s="188">
        <f t="shared" si="78"/>
        <v>0</v>
      </c>
      <c r="BO44" s="188">
        <f t="shared" si="79"/>
        <v>0</v>
      </c>
      <c r="BP44" s="188">
        <f t="shared" si="110"/>
        <v>0</v>
      </c>
      <c r="BQ44" s="188">
        <f t="shared" si="81"/>
        <v>0</v>
      </c>
      <c r="BR44" s="188">
        <f t="shared" si="106"/>
        <v>0</v>
      </c>
      <c r="BS44" s="188">
        <f t="shared" si="82"/>
        <v>0</v>
      </c>
      <c r="BT44" s="188">
        <f>IF(IF(sym!$Q33=AW44,1,0)=1,ABS(BI44*BB44),-ABS(BI44*BB44))</f>
        <v>0</v>
      </c>
      <c r="BU44" s="188">
        <f t="shared" si="83"/>
        <v>0</v>
      </c>
      <c r="BV44" s="188">
        <f t="shared" si="84"/>
        <v>0</v>
      </c>
      <c r="BX44">
        <f t="shared" si="85"/>
        <v>0</v>
      </c>
      <c r="BY44" s="227"/>
      <c r="BZ44" s="227"/>
      <c r="CA44" s="227"/>
      <c r="CB44" s="202"/>
      <c r="CC44" s="228"/>
      <c r="CD44">
        <f t="shared" si="86"/>
        <v>-1</v>
      </c>
      <c r="CE44">
        <f t="shared" si="87"/>
        <v>0</v>
      </c>
      <c r="CF44" s="202"/>
      <c r="CG44">
        <f t="shared" si="88"/>
        <v>1</v>
      </c>
      <c r="CH44">
        <f t="shared" si="48"/>
        <v>1</v>
      </c>
      <c r="CI44">
        <f t="shared" si="107"/>
        <v>0</v>
      </c>
      <c r="CJ44">
        <f t="shared" si="89"/>
        <v>1</v>
      </c>
      <c r="CK44" s="236"/>
      <c r="CL44" s="194"/>
      <c r="CM44">
        <f t="shared" si="90"/>
        <v>-1</v>
      </c>
      <c r="CN44">
        <f t="shared" si="91"/>
        <v>-1</v>
      </c>
      <c r="CO44">
        <f>VLOOKUP($A44,'FuturesInfo (3)'!$A$2:$V$80,22)</f>
        <v>2</v>
      </c>
      <c r="CP44">
        <f t="shared" si="92"/>
        <v>-1</v>
      </c>
      <c r="CQ44">
        <f t="shared" si="93"/>
        <v>2</v>
      </c>
      <c r="CR44" s="137">
        <f>VLOOKUP($A44,'FuturesInfo (3)'!$A$2:$O$80,15)*CO44</f>
        <v>284684.68468468467</v>
      </c>
      <c r="CS44" s="137">
        <f>VLOOKUP($A44,'FuturesInfo (3)'!$A$2:$O$80,15)*CQ44</f>
        <v>284684.68468468467</v>
      </c>
      <c r="CT44" s="188">
        <f t="shared" si="114"/>
        <v>0</v>
      </c>
      <c r="CU44" s="188">
        <f t="shared" si="49"/>
        <v>0</v>
      </c>
      <c r="CV44" s="188">
        <f t="shared" si="95"/>
        <v>0</v>
      </c>
      <c r="CW44" s="188">
        <f t="shared" si="96"/>
        <v>0</v>
      </c>
      <c r="CX44" s="188">
        <f t="shared" si="97"/>
        <v>0</v>
      </c>
      <c r="CY44" s="188">
        <f t="shared" si="111"/>
        <v>0</v>
      </c>
      <c r="CZ44" s="188">
        <f t="shared" si="99"/>
        <v>0</v>
      </c>
      <c r="DA44" s="188">
        <f t="shared" si="108"/>
        <v>0</v>
      </c>
      <c r="DB44" s="188">
        <f t="shared" si="100"/>
        <v>0</v>
      </c>
      <c r="DC44" s="188">
        <f>IF(IF(sym!$Q33=CF44,1,0)=1,ABS(CR44*CK44),-ABS(CR44*CK44))</f>
        <v>0</v>
      </c>
      <c r="DD44" s="188">
        <f t="shared" si="101"/>
        <v>0</v>
      </c>
      <c r="DE44" s="188">
        <f t="shared" si="102"/>
        <v>0</v>
      </c>
    </row>
    <row r="45" spans="1:109" x14ac:dyDescent="0.25">
      <c r="A45" s="1" t="s">
        <v>351</v>
      </c>
      <c r="B45" s="149" t="s">
        <v>617</v>
      </c>
      <c r="C45" s="192" t="s">
        <v>288</v>
      </c>
      <c r="F45">
        <v>1</v>
      </c>
      <c r="G45" s="227">
        <v>-1</v>
      </c>
      <c r="H45" s="227">
        <v>1</v>
      </c>
      <c r="I45" s="227">
        <v>-1</v>
      </c>
      <c r="J45" s="202">
        <v>1</v>
      </c>
      <c r="K45" s="228">
        <v>21</v>
      </c>
      <c r="L45">
        <f t="shared" si="50"/>
        <v>1</v>
      </c>
      <c r="M45">
        <f t="shared" si="51"/>
        <v>1</v>
      </c>
      <c r="N45">
        <v>-1</v>
      </c>
      <c r="O45">
        <f t="shared" si="52"/>
        <v>0</v>
      </c>
      <c r="P45">
        <f t="shared" si="44"/>
        <v>0</v>
      </c>
      <c r="Q45">
        <f t="shared" si="103"/>
        <v>0</v>
      </c>
      <c r="R45">
        <f t="shared" si="53"/>
        <v>0</v>
      </c>
      <c r="S45">
        <v>-3.7934990439799997E-2</v>
      </c>
      <c r="T45" s="194">
        <v>42550</v>
      </c>
      <c r="U45">
        <f t="shared" si="54"/>
        <v>1</v>
      </c>
      <c r="V45">
        <f t="shared" si="55"/>
        <v>1</v>
      </c>
      <c r="W45">
        <f>VLOOKUP($A45,'FuturesInfo (3)'!$A$2:$V$80,22)</f>
        <v>2</v>
      </c>
      <c r="X45">
        <f t="shared" si="56"/>
        <v>-1</v>
      </c>
      <c r="Y45">
        <f t="shared" si="57"/>
        <v>2</v>
      </c>
      <c r="Z45" s="137">
        <f>VLOOKUP($A45,'FuturesInfo (3)'!$A$2:$O$80,15)*W45</f>
        <v>105663.6</v>
      </c>
      <c r="AA45" s="137">
        <f>VLOOKUP($A45,'FuturesInfo (3)'!$A$2:$O$80,15)*Y45</f>
        <v>105663.6</v>
      </c>
      <c r="AB45" s="188">
        <f t="shared" si="112"/>
        <v>4008.3476558348511</v>
      </c>
      <c r="AC45" s="188">
        <f t="shared" si="45"/>
        <v>4008.3476558348511</v>
      </c>
      <c r="AD45" s="188">
        <f t="shared" si="59"/>
        <v>-4008.3476558348511</v>
      </c>
      <c r="AE45" s="188">
        <f t="shared" si="60"/>
        <v>-4008.3476558348511</v>
      </c>
      <c r="AF45" s="188">
        <f t="shared" si="61"/>
        <v>-4008.3476558348511</v>
      </c>
      <c r="AG45" s="188">
        <f t="shared" si="109"/>
        <v>-4008.3476558348511</v>
      </c>
      <c r="AH45" s="188">
        <f t="shared" si="63"/>
        <v>-4008.3476558348511</v>
      </c>
      <c r="AI45" s="188">
        <f t="shared" si="104"/>
        <v>4008.3476558348511</v>
      </c>
      <c r="AJ45" s="188">
        <f t="shared" si="64"/>
        <v>-4008.3476558348511</v>
      </c>
      <c r="AK45" s="188">
        <f>IF(IF(sym!$Q34=N45,1,0)=1,ABS(Z45*S45),-ABS(Z45*S45))</f>
        <v>-4008.3476558348511</v>
      </c>
      <c r="AL45" s="188">
        <f t="shared" si="65"/>
        <v>-4008.3476558348511</v>
      </c>
      <c r="AM45" s="188">
        <f t="shared" si="66"/>
        <v>4008.3476558348511</v>
      </c>
      <c r="AO45">
        <f t="shared" si="67"/>
        <v>-1</v>
      </c>
      <c r="AP45" s="227">
        <v>-1</v>
      </c>
      <c r="AQ45" s="227">
        <v>-1</v>
      </c>
      <c r="AR45" s="227">
        <v>-1</v>
      </c>
      <c r="AS45" s="202">
        <v>1</v>
      </c>
      <c r="AT45" s="228">
        <v>-5</v>
      </c>
      <c r="AU45">
        <f t="shared" si="68"/>
        <v>-1</v>
      </c>
      <c r="AV45">
        <f t="shared" si="69"/>
        <v>-1</v>
      </c>
      <c r="AW45" s="202"/>
      <c r="AX45">
        <f t="shared" si="70"/>
        <v>0</v>
      </c>
      <c r="AY45">
        <f t="shared" si="46"/>
        <v>0</v>
      </c>
      <c r="AZ45">
        <f t="shared" si="105"/>
        <v>0</v>
      </c>
      <c r="BA45">
        <f t="shared" si="71"/>
        <v>0</v>
      </c>
      <c r="BB45" s="236"/>
      <c r="BC45" s="194"/>
      <c r="BD45">
        <f t="shared" si="72"/>
        <v>1</v>
      </c>
      <c r="BE45">
        <f t="shared" si="73"/>
        <v>1</v>
      </c>
      <c r="BF45">
        <f>VLOOKUP($A45,'FuturesInfo (3)'!$A$2:$V$80,22)</f>
        <v>2</v>
      </c>
      <c r="BG45">
        <f t="shared" si="74"/>
        <v>1</v>
      </c>
      <c r="BH45">
        <f t="shared" si="75"/>
        <v>3</v>
      </c>
      <c r="BI45" s="137">
        <f>VLOOKUP($A45,'FuturesInfo (3)'!$A$2:$O$80,15)*BF45</f>
        <v>105663.6</v>
      </c>
      <c r="BJ45" s="137">
        <f>VLOOKUP($A45,'FuturesInfo (3)'!$A$2:$O$80,15)*BH45</f>
        <v>158495.40000000002</v>
      </c>
      <c r="BK45" s="188">
        <f t="shared" si="113"/>
        <v>0</v>
      </c>
      <c r="BL45" s="188">
        <f t="shared" si="47"/>
        <v>0</v>
      </c>
      <c r="BM45" s="188">
        <f t="shared" si="77"/>
        <v>0</v>
      </c>
      <c r="BN45" s="188">
        <f t="shared" si="78"/>
        <v>0</v>
      </c>
      <c r="BO45" s="188">
        <f t="shared" si="79"/>
        <v>0</v>
      </c>
      <c r="BP45" s="188">
        <f t="shared" si="110"/>
        <v>0</v>
      </c>
      <c r="BQ45" s="188">
        <f t="shared" si="81"/>
        <v>0</v>
      </c>
      <c r="BR45" s="188">
        <f t="shared" si="106"/>
        <v>0</v>
      </c>
      <c r="BS45" s="188">
        <f t="shared" si="82"/>
        <v>0</v>
      </c>
      <c r="BT45" s="188">
        <f>IF(IF(sym!$Q34=AW45,1,0)=1,ABS(BI45*BB45),-ABS(BI45*BB45))</f>
        <v>0</v>
      </c>
      <c r="BU45" s="188">
        <f t="shared" si="83"/>
        <v>0</v>
      </c>
      <c r="BV45" s="188">
        <f t="shared" si="84"/>
        <v>0</v>
      </c>
      <c r="BX45">
        <f t="shared" si="85"/>
        <v>0</v>
      </c>
      <c r="BY45" s="227"/>
      <c r="BZ45" s="227"/>
      <c r="CA45" s="227"/>
      <c r="CB45" s="202"/>
      <c r="CC45" s="228"/>
      <c r="CD45">
        <f t="shared" si="86"/>
        <v>-1</v>
      </c>
      <c r="CE45">
        <f t="shared" si="87"/>
        <v>0</v>
      </c>
      <c r="CF45" s="202"/>
      <c r="CG45">
        <f t="shared" si="88"/>
        <v>1</v>
      </c>
      <c r="CH45">
        <f t="shared" si="48"/>
        <v>1</v>
      </c>
      <c r="CI45">
        <f t="shared" si="107"/>
        <v>0</v>
      </c>
      <c r="CJ45">
        <f t="shared" si="89"/>
        <v>1</v>
      </c>
      <c r="CK45" s="236"/>
      <c r="CL45" s="194"/>
      <c r="CM45">
        <f t="shared" si="90"/>
        <v>-1</v>
      </c>
      <c r="CN45">
        <f t="shared" si="91"/>
        <v>-1</v>
      </c>
      <c r="CO45">
        <f>VLOOKUP($A45,'FuturesInfo (3)'!$A$2:$V$80,22)</f>
        <v>2</v>
      </c>
      <c r="CP45">
        <f t="shared" si="92"/>
        <v>-1</v>
      </c>
      <c r="CQ45">
        <f t="shared" si="93"/>
        <v>2</v>
      </c>
      <c r="CR45" s="137">
        <f>VLOOKUP($A45,'FuturesInfo (3)'!$A$2:$O$80,15)*CO45</f>
        <v>105663.6</v>
      </c>
      <c r="CS45" s="137">
        <f>VLOOKUP($A45,'FuturesInfo (3)'!$A$2:$O$80,15)*CQ45</f>
        <v>105663.6</v>
      </c>
      <c r="CT45" s="188">
        <f t="shared" si="114"/>
        <v>0</v>
      </c>
      <c r="CU45" s="188">
        <f t="shared" si="49"/>
        <v>0</v>
      </c>
      <c r="CV45" s="188">
        <f t="shared" si="95"/>
        <v>0</v>
      </c>
      <c r="CW45" s="188">
        <f t="shared" si="96"/>
        <v>0</v>
      </c>
      <c r="CX45" s="188">
        <f t="shared" si="97"/>
        <v>0</v>
      </c>
      <c r="CY45" s="188">
        <f t="shared" si="111"/>
        <v>0</v>
      </c>
      <c r="CZ45" s="188">
        <f t="shared" si="99"/>
        <v>0</v>
      </c>
      <c r="DA45" s="188">
        <f t="shared" si="108"/>
        <v>0</v>
      </c>
      <c r="DB45" s="188">
        <f t="shared" si="100"/>
        <v>0</v>
      </c>
      <c r="DC45" s="188">
        <f>IF(IF(sym!$Q34=CF45,1,0)=1,ABS(CR45*CK45),-ABS(CR45*CK45))</f>
        <v>0</v>
      </c>
      <c r="DD45" s="188">
        <f t="shared" si="101"/>
        <v>0</v>
      </c>
      <c r="DE45" s="188">
        <f t="shared" si="102"/>
        <v>0</v>
      </c>
    </row>
    <row r="46" spans="1:109" x14ac:dyDescent="0.25">
      <c r="A46" s="1" t="s">
        <v>355</v>
      </c>
      <c r="B46" s="149" t="s">
        <v>623</v>
      </c>
      <c r="C46" s="192" t="s">
        <v>1121</v>
      </c>
      <c r="F46">
        <v>1</v>
      </c>
      <c r="G46" s="227">
        <v>1</v>
      </c>
      <c r="H46" s="227">
        <v>-1</v>
      </c>
      <c r="I46" s="227">
        <v>1</v>
      </c>
      <c r="J46" s="202">
        <v>1</v>
      </c>
      <c r="K46" s="228">
        <v>7</v>
      </c>
      <c r="L46">
        <f t="shared" si="50"/>
        <v>-1</v>
      </c>
      <c r="M46">
        <f t="shared" si="51"/>
        <v>1</v>
      </c>
      <c r="N46">
        <v>-1</v>
      </c>
      <c r="O46">
        <f t="shared" si="52"/>
        <v>1</v>
      </c>
      <c r="P46">
        <f t="shared" si="44"/>
        <v>0</v>
      </c>
      <c r="Q46">
        <f t="shared" si="103"/>
        <v>1</v>
      </c>
      <c r="R46">
        <f t="shared" si="53"/>
        <v>0</v>
      </c>
      <c r="S46">
        <v>-3.4624980905300002E-3</v>
      </c>
      <c r="T46" s="194">
        <v>42571</v>
      </c>
      <c r="U46">
        <f t="shared" si="54"/>
        <v>-1</v>
      </c>
      <c r="V46">
        <f t="shared" si="55"/>
        <v>-1</v>
      </c>
      <c r="W46">
        <f>VLOOKUP($A46,'FuturesInfo (3)'!$A$2:$V$80,22)</f>
        <v>2</v>
      </c>
      <c r="X46">
        <f t="shared" si="56"/>
        <v>1</v>
      </c>
      <c r="Y46">
        <f t="shared" si="57"/>
        <v>3</v>
      </c>
      <c r="Z46" s="137">
        <f>VLOOKUP($A46,'FuturesInfo (3)'!$A$2:$O$80,15)*W46</f>
        <v>244637.5</v>
      </c>
      <c r="AA46" s="137">
        <f>VLOOKUP($A46,'FuturesInfo (3)'!$A$2:$O$80,15)*Y46</f>
        <v>366956.25</v>
      </c>
      <c r="AB46" s="188">
        <f t="shared" si="112"/>
        <v>-847.05687662203297</v>
      </c>
      <c r="AC46" s="188">
        <f t="shared" si="45"/>
        <v>-847.05687662203297</v>
      </c>
      <c r="AD46" s="188">
        <f t="shared" si="59"/>
        <v>-847.05687662203297</v>
      </c>
      <c r="AE46" s="188">
        <f t="shared" si="60"/>
        <v>-847.05687662203297</v>
      </c>
      <c r="AF46" s="188">
        <f t="shared" si="61"/>
        <v>847.05687662203297</v>
      </c>
      <c r="AG46" s="188">
        <f t="shared" si="109"/>
        <v>-847.05687662203297</v>
      </c>
      <c r="AH46" s="188">
        <f t="shared" si="63"/>
        <v>847.05687662203297</v>
      </c>
      <c r="AI46" s="188">
        <f t="shared" si="104"/>
        <v>-847.05687662203297</v>
      </c>
      <c r="AJ46" s="188">
        <f t="shared" si="64"/>
        <v>847.05687662203297</v>
      </c>
      <c r="AK46" s="188">
        <f>IF(IF(sym!$Q35=N46,1,0)=1,ABS(Z46*S46),-ABS(Z46*S46))</f>
        <v>847.05687662203297</v>
      </c>
      <c r="AL46" s="188">
        <f t="shared" si="65"/>
        <v>847.05687662203297</v>
      </c>
      <c r="AM46" s="188">
        <f t="shared" si="66"/>
        <v>847.05687662203297</v>
      </c>
      <c r="AO46">
        <f t="shared" si="67"/>
        <v>-1</v>
      </c>
      <c r="AP46" s="227">
        <v>1</v>
      </c>
      <c r="AQ46" s="227">
        <v>-1</v>
      </c>
      <c r="AR46" s="227">
        <v>1</v>
      </c>
      <c r="AS46" s="202">
        <v>1</v>
      </c>
      <c r="AT46" s="228">
        <v>8</v>
      </c>
      <c r="AU46">
        <f t="shared" si="68"/>
        <v>1</v>
      </c>
      <c r="AV46">
        <f t="shared" si="69"/>
        <v>1</v>
      </c>
      <c r="AW46" s="202"/>
      <c r="AX46">
        <f t="shared" si="70"/>
        <v>0</v>
      </c>
      <c r="AY46">
        <f t="shared" si="46"/>
        <v>0</v>
      </c>
      <c r="AZ46">
        <f t="shared" si="105"/>
        <v>0</v>
      </c>
      <c r="BA46">
        <f t="shared" si="71"/>
        <v>0</v>
      </c>
      <c r="BB46" s="236"/>
      <c r="BC46" s="194"/>
      <c r="BD46">
        <f t="shared" si="72"/>
        <v>1</v>
      </c>
      <c r="BE46">
        <f t="shared" si="73"/>
        <v>1</v>
      </c>
      <c r="BF46">
        <f>VLOOKUP($A46,'FuturesInfo (3)'!$A$2:$V$80,22)</f>
        <v>2</v>
      </c>
      <c r="BG46">
        <f t="shared" si="74"/>
        <v>1</v>
      </c>
      <c r="BH46">
        <f t="shared" si="75"/>
        <v>3</v>
      </c>
      <c r="BI46" s="137">
        <f>VLOOKUP($A46,'FuturesInfo (3)'!$A$2:$O$80,15)*BF46</f>
        <v>244637.5</v>
      </c>
      <c r="BJ46" s="137">
        <f>VLOOKUP($A46,'FuturesInfo (3)'!$A$2:$O$80,15)*BH46</f>
        <v>366956.25</v>
      </c>
      <c r="BK46" s="188">
        <f t="shared" si="113"/>
        <v>0</v>
      </c>
      <c r="BL46" s="188">
        <f t="shared" si="47"/>
        <v>0</v>
      </c>
      <c r="BM46" s="188">
        <f t="shared" si="77"/>
        <v>0</v>
      </c>
      <c r="BN46" s="188">
        <f t="shared" si="78"/>
        <v>0</v>
      </c>
      <c r="BO46" s="188">
        <f t="shared" si="79"/>
        <v>0</v>
      </c>
      <c r="BP46" s="188">
        <f t="shared" si="110"/>
        <v>0</v>
      </c>
      <c r="BQ46" s="188">
        <f t="shared" si="81"/>
        <v>0</v>
      </c>
      <c r="BR46" s="188">
        <f t="shared" si="106"/>
        <v>0</v>
      </c>
      <c r="BS46" s="188">
        <f t="shared" si="82"/>
        <v>0</v>
      </c>
      <c r="BT46" s="188">
        <f>IF(IF(sym!$Q35=AW46,1,0)=1,ABS(BI46*BB46),-ABS(BI46*BB46))</f>
        <v>0</v>
      </c>
      <c r="BU46" s="188">
        <f t="shared" si="83"/>
        <v>0</v>
      </c>
      <c r="BV46" s="188">
        <f t="shared" si="84"/>
        <v>0</v>
      </c>
      <c r="BX46">
        <f t="shared" si="85"/>
        <v>0</v>
      </c>
      <c r="BY46" s="227"/>
      <c r="BZ46" s="227"/>
      <c r="CA46" s="227"/>
      <c r="CB46" s="202"/>
      <c r="CC46" s="228"/>
      <c r="CD46">
        <f t="shared" si="86"/>
        <v>-1</v>
      </c>
      <c r="CE46">
        <f t="shared" si="87"/>
        <v>0</v>
      </c>
      <c r="CF46" s="202"/>
      <c r="CG46">
        <f t="shared" si="88"/>
        <v>1</v>
      </c>
      <c r="CH46">
        <f t="shared" si="48"/>
        <v>1</v>
      </c>
      <c r="CI46">
        <f t="shared" si="107"/>
        <v>0</v>
      </c>
      <c r="CJ46">
        <f t="shared" si="89"/>
        <v>1</v>
      </c>
      <c r="CK46" s="236"/>
      <c r="CL46" s="194"/>
      <c r="CM46">
        <f t="shared" si="90"/>
        <v>-1</v>
      </c>
      <c r="CN46">
        <f t="shared" si="91"/>
        <v>-1</v>
      </c>
      <c r="CO46">
        <f>VLOOKUP($A46,'FuturesInfo (3)'!$A$2:$V$80,22)</f>
        <v>2</v>
      </c>
      <c r="CP46">
        <f t="shared" si="92"/>
        <v>-1</v>
      </c>
      <c r="CQ46">
        <f t="shared" si="93"/>
        <v>2</v>
      </c>
      <c r="CR46" s="137">
        <f>VLOOKUP($A46,'FuturesInfo (3)'!$A$2:$O$80,15)*CO46</f>
        <v>244637.5</v>
      </c>
      <c r="CS46" s="137">
        <f>VLOOKUP($A46,'FuturesInfo (3)'!$A$2:$O$80,15)*CQ46</f>
        <v>244637.5</v>
      </c>
      <c r="CT46" s="188">
        <f t="shared" si="114"/>
        <v>0</v>
      </c>
      <c r="CU46" s="188">
        <f t="shared" si="49"/>
        <v>0</v>
      </c>
      <c r="CV46" s="188">
        <f t="shared" si="95"/>
        <v>0</v>
      </c>
      <c r="CW46" s="188">
        <f t="shared" si="96"/>
        <v>0</v>
      </c>
      <c r="CX46" s="188">
        <f t="shared" si="97"/>
        <v>0</v>
      </c>
      <c r="CY46" s="188">
        <f t="shared" si="111"/>
        <v>0</v>
      </c>
      <c r="CZ46" s="188">
        <f t="shared" si="99"/>
        <v>0</v>
      </c>
      <c r="DA46" s="188">
        <f t="shared" si="108"/>
        <v>0</v>
      </c>
      <c r="DB46" s="188">
        <f t="shared" si="100"/>
        <v>0</v>
      </c>
      <c r="DC46" s="188">
        <f>IF(IF(sym!$Q35=CF46,1,0)=1,ABS(CR46*CK46),-ABS(CR46*CK46))</f>
        <v>0</v>
      </c>
      <c r="DD46" s="188">
        <f t="shared" si="101"/>
        <v>0</v>
      </c>
      <c r="DE46" s="188">
        <f t="shared" si="102"/>
        <v>0</v>
      </c>
    </row>
    <row r="47" spans="1:109" x14ac:dyDescent="0.25">
      <c r="A47" s="1" t="s">
        <v>357</v>
      </c>
      <c r="B47" s="149" t="s">
        <v>513</v>
      </c>
      <c r="C47" s="192" t="s">
        <v>304</v>
      </c>
      <c r="F47">
        <v>1</v>
      </c>
      <c r="G47" s="227">
        <v>1</v>
      </c>
      <c r="H47" s="227">
        <v>-1</v>
      </c>
      <c r="I47" s="227">
        <v>1</v>
      </c>
      <c r="J47" s="202">
        <v>1</v>
      </c>
      <c r="K47" s="228">
        <v>9</v>
      </c>
      <c r="L47">
        <f t="shared" si="50"/>
        <v>-1</v>
      </c>
      <c r="M47">
        <f t="shared" si="51"/>
        <v>1</v>
      </c>
      <c r="N47">
        <v>-1</v>
      </c>
      <c r="O47">
        <f t="shared" si="52"/>
        <v>1</v>
      </c>
      <c r="P47">
        <f t="shared" si="44"/>
        <v>0</v>
      </c>
      <c r="Q47">
        <f t="shared" si="103"/>
        <v>1</v>
      </c>
      <c r="R47">
        <f t="shared" si="53"/>
        <v>0</v>
      </c>
      <c r="S47">
        <v>-1.88098495212E-2</v>
      </c>
      <c r="T47" s="194">
        <v>42569</v>
      </c>
      <c r="U47">
        <f t="shared" si="54"/>
        <v>-1</v>
      </c>
      <c r="V47">
        <f t="shared" si="55"/>
        <v>-1</v>
      </c>
      <c r="W47">
        <f>VLOOKUP($A47,'FuturesInfo (3)'!$A$2:$V$80,22)</f>
        <v>2</v>
      </c>
      <c r="X47">
        <f t="shared" si="56"/>
        <v>1</v>
      </c>
      <c r="Y47">
        <f t="shared" si="57"/>
        <v>3</v>
      </c>
      <c r="Z47" s="137">
        <f>VLOOKUP($A47,'FuturesInfo (3)'!$A$2:$O$80,15)*W47</f>
        <v>107587.49999999999</v>
      </c>
      <c r="AA47" s="137">
        <f>VLOOKUP($A47,'FuturesInfo (3)'!$A$2:$O$80,15)*Y47</f>
        <v>161381.24999999997</v>
      </c>
      <c r="AB47" s="188">
        <f t="shared" si="112"/>
        <v>-2023.7046853621048</v>
      </c>
      <c r="AC47" s="188">
        <f t="shared" si="45"/>
        <v>-2023.7046853621048</v>
      </c>
      <c r="AD47" s="188">
        <f t="shared" si="59"/>
        <v>-2023.7046853621048</v>
      </c>
      <c r="AE47" s="188">
        <f t="shared" si="60"/>
        <v>-2023.7046853621048</v>
      </c>
      <c r="AF47" s="188">
        <f t="shared" si="61"/>
        <v>2023.7046853621048</v>
      </c>
      <c r="AG47" s="188">
        <f t="shared" si="109"/>
        <v>-2023.7046853621048</v>
      </c>
      <c r="AH47" s="188">
        <f t="shared" si="63"/>
        <v>2023.7046853621048</v>
      </c>
      <c r="AI47" s="188">
        <f t="shared" si="104"/>
        <v>-2023.7046853621048</v>
      </c>
      <c r="AJ47" s="188">
        <f t="shared" si="64"/>
        <v>2023.7046853621048</v>
      </c>
      <c r="AK47" s="188">
        <f>IF(IF(sym!$Q36=N47,1,0)=1,ABS(Z47*S47),-ABS(Z47*S47))</f>
        <v>-2023.7046853621048</v>
      </c>
      <c r="AL47" s="188">
        <f t="shared" si="65"/>
        <v>2023.7046853621048</v>
      </c>
      <c r="AM47" s="188">
        <f t="shared" si="66"/>
        <v>2023.7046853621048</v>
      </c>
      <c r="AO47">
        <f t="shared" si="67"/>
        <v>-1</v>
      </c>
      <c r="AP47" s="227">
        <v>1</v>
      </c>
      <c r="AQ47" s="227">
        <v>-1</v>
      </c>
      <c r="AR47" s="227">
        <v>1</v>
      </c>
      <c r="AS47" s="202">
        <v>1</v>
      </c>
      <c r="AT47" s="228">
        <v>-2</v>
      </c>
      <c r="AU47">
        <f t="shared" si="68"/>
        <v>-1</v>
      </c>
      <c r="AV47">
        <f t="shared" si="69"/>
        <v>-1</v>
      </c>
      <c r="AW47" s="202"/>
      <c r="AX47">
        <f t="shared" si="70"/>
        <v>0</v>
      </c>
      <c r="AY47">
        <f t="shared" si="46"/>
        <v>0</v>
      </c>
      <c r="AZ47">
        <f t="shared" si="105"/>
        <v>0</v>
      </c>
      <c r="BA47">
        <f t="shared" si="71"/>
        <v>0</v>
      </c>
      <c r="BB47" s="236"/>
      <c r="BC47" s="194"/>
      <c r="BD47">
        <f t="shared" si="72"/>
        <v>-1</v>
      </c>
      <c r="BE47">
        <f t="shared" si="73"/>
        <v>-1</v>
      </c>
      <c r="BF47">
        <f>VLOOKUP($A47,'FuturesInfo (3)'!$A$2:$V$80,22)</f>
        <v>2</v>
      </c>
      <c r="BG47">
        <f t="shared" si="74"/>
        <v>1</v>
      </c>
      <c r="BH47">
        <f t="shared" si="75"/>
        <v>3</v>
      </c>
      <c r="BI47" s="137">
        <f>VLOOKUP($A47,'FuturesInfo (3)'!$A$2:$O$80,15)*BF47</f>
        <v>107587.49999999999</v>
      </c>
      <c r="BJ47" s="137">
        <f>VLOOKUP($A47,'FuturesInfo (3)'!$A$2:$O$80,15)*BH47</f>
        <v>161381.24999999997</v>
      </c>
      <c r="BK47" s="188">
        <f t="shared" si="113"/>
        <v>0</v>
      </c>
      <c r="BL47" s="188">
        <f t="shared" si="47"/>
        <v>0</v>
      </c>
      <c r="BM47" s="188">
        <f t="shared" si="77"/>
        <v>0</v>
      </c>
      <c r="BN47" s="188">
        <f t="shared" si="78"/>
        <v>0</v>
      </c>
      <c r="BO47" s="188">
        <f t="shared" si="79"/>
        <v>0</v>
      </c>
      <c r="BP47" s="188">
        <f t="shared" si="110"/>
        <v>0</v>
      </c>
      <c r="BQ47" s="188">
        <f t="shared" si="81"/>
        <v>0</v>
      </c>
      <c r="BR47" s="188">
        <f t="shared" si="106"/>
        <v>0</v>
      </c>
      <c r="BS47" s="188">
        <f t="shared" si="82"/>
        <v>0</v>
      </c>
      <c r="BT47" s="188">
        <f>IF(IF(sym!$Q36=AW47,1,0)=1,ABS(BI47*BB47),-ABS(BI47*BB47))</f>
        <v>0</v>
      </c>
      <c r="BU47" s="188">
        <f t="shared" si="83"/>
        <v>0</v>
      </c>
      <c r="BV47" s="188">
        <f t="shared" si="84"/>
        <v>0</v>
      </c>
      <c r="BX47">
        <f t="shared" si="85"/>
        <v>0</v>
      </c>
      <c r="BY47" s="227"/>
      <c r="BZ47" s="227"/>
      <c r="CA47" s="227"/>
      <c r="CB47" s="202"/>
      <c r="CC47" s="228"/>
      <c r="CD47">
        <f t="shared" si="86"/>
        <v>-1</v>
      </c>
      <c r="CE47">
        <f t="shared" si="87"/>
        <v>0</v>
      </c>
      <c r="CF47" s="202"/>
      <c r="CG47">
        <f t="shared" si="88"/>
        <v>1</v>
      </c>
      <c r="CH47">
        <f t="shared" si="48"/>
        <v>1</v>
      </c>
      <c r="CI47">
        <f t="shared" si="107"/>
        <v>0</v>
      </c>
      <c r="CJ47">
        <f t="shared" si="89"/>
        <v>1</v>
      </c>
      <c r="CK47" s="236"/>
      <c r="CL47" s="194"/>
      <c r="CM47">
        <f t="shared" si="90"/>
        <v>-1</v>
      </c>
      <c r="CN47">
        <f t="shared" si="91"/>
        <v>-1</v>
      </c>
      <c r="CO47">
        <f>VLOOKUP($A47,'FuturesInfo (3)'!$A$2:$V$80,22)</f>
        <v>2</v>
      </c>
      <c r="CP47">
        <f t="shared" si="92"/>
        <v>-1</v>
      </c>
      <c r="CQ47">
        <f t="shared" si="93"/>
        <v>2</v>
      </c>
      <c r="CR47" s="137">
        <f>VLOOKUP($A47,'FuturesInfo (3)'!$A$2:$O$80,15)*CO47</f>
        <v>107587.49999999999</v>
      </c>
      <c r="CS47" s="137">
        <f>VLOOKUP($A47,'FuturesInfo (3)'!$A$2:$O$80,15)*CQ47</f>
        <v>107587.49999999999</v>
      </c>
      <c r="CT47" s="188">
        <f t="shared" si="114"/>
        <v>0</v>
      </c>
      <c r="CU47" s="188">
        <f t="shared" si="49"/>
        <v>0</v>
      </c>
      <c r="CV47" s="188">
        <f t="shared" si="95"/>
        <v>0</v>
      </c>
      <c r="CW47" s="188">
        <f t="shared" si="96"/>
        <v>0</v>
      </c>
      <c r="CX47" s="188">
        <f t="shared" si="97"/>
        <v>0</v>
      </c>
      <c r="CY47" s="188">
        <f t="shared" si="111"/>
        <v>0</v>
      </c>
      <c r="CZ47" s="188">
        <f t="shared" si="99"/>
        <v>0</v>
      </c>
      <c r="DA47" s="188">
        <f t="shared" si="108"/>
        <v>0</v>
      </c>
      <c r="DB47" s="188">
        <f t="shared" si="100"/>
        <v>0</v>
      </c>
      <c r="DC47" s="188">
        <f>IF(IF(sym!$Q36=CF47,1,0)=1,ABS(CR47*CK47),-ABS(CR47*CK47))</f>
        <v>0</v>
      </c>
      <c r="DD47" s="188">
        <f t="shared" si="101"/>
        <v>0</v>
      </c>
      <c r="DE47" s="188">
        <f t="shared" si="102"/>
        <v>0</v>
      </c>
    </row>
    <row r="48" spans="1:109" x14ac:dyDescent="0.25">
      <c r="A48" s="1" t="s">
        <v>1051</v>
      </c>
      <c r="B48" s="149" t="s">
        <v>614</v>
      </c>
      <c r="C48" s="192" t="s">
        <v>297</v>
      </c>
      <c r="F48">
        <v>1</v>
      </c>
      <c r="G48" s="227">
        <v>1</v>
      </c>
      <c r="H48" s="227">
        <v>1</v>
      </c>
      <c r="I48" s="227">
        <v>-1</v>
      </c>
      <c r="J48" s="202">
        <v>1</v>
      </c>
      <c r="K48" s="228">
        <v>4</v>
      </c>
      <c r="L48">
        <f t="shared" si="50"/>
        <v>1</v>
      </c>
      <c r="M48">
        <f t="shared" si="51"/>
        <v>1</v>
      </c>
      <c r="N48">
        <v>-1</v>
      </c>
      <c r="O48">
        <f t="shared" si="52"/>
        <v>0</v>
      </c>
      <c r="P48">
        <f t="shared" si="44"/>
        <v>0</v>
      </c>
      <c r="Q48">
        <f t="shared" si="103"/>
        <v>0</v>
      </c>
      <c r="R48">
        <f t="shared" si="53"/>
        <v>0</v>
      </c>
      <c r="S48">
        <v>-1.22025625381E-3</v>
      </c>
      <c r="T48" s="194">
        <v>42576</v>
      </c>
      <c r="U48">
        <f t="shared" si="54"/>
        <v>1</v>
      </c>
      <c r="V48">
        <f t="shared" si="55"/>
        <v>1</v>
      </c>
      <c r="W48">
        <f>VLOOKUP($A48,'FuturesInfo (3)'!$A$2:$V$80,22)</f>
        <v>4</v>
      </c>
      <c r="X48">
        <f t="shared" si="56"/>
        <v>1</v>
      </c>
      <c r="Y48">
        <f t="shared" si="57"/>
        <v>5</v>
      </c>
      <c r="Z48" s="137">
        <f>VLOOKUP($A48,'FuturesInfo (3)'!$A$2:$O$80,15)*W48</f>
        <v>81850</v>
      </c>
      <c r="AA48" s="137">
        <f>VLOOKUP($A48,'FuturesInfo (3)'!$A$2:$O$80,15)*Y48</f>
        <v>102312.5</v>
      </c>
      <c r="AB48" s="188">
        <f t="shared" si="112"/>
        <v>-99.877974374348497</v>
      </c>
      <c r="AC48" s="188">
        <f t="shared" si="45"/>
        <v>-99.877974374348497</v>
      </c>
      <c r="AD48" s="188">
        <f t="shared" si="59"/>
        <v>-99.877974374348497</v>
      </c>
      <c r="AE48" s="188">
        <f t="shared" si="60"/>
        <v>-99.877974374348497</v>
      </c>
      <c r="AF48" s="188">
        <f t="shared" si="61"/>
        <v>-99.877974374348497</v>
      </c>
      <c r="AG48" s="188">
        <f t="shared" si="109"/>
        <v>-99.877974374348497</v>
      </c>
      <c r="AH48" s="188">
        <f t="shared" si="63"/>
        <v>-99.877974374348497</v>
      </c>
      <c r="AI48" s="188">
        <f t="shared" si="104"/>
        <v>99.877974374348497</v>
      </c>
      <c r="AJ48" s="188">
        <f t="shared" si="64"/>
        <v>-99.877974374348497</v>
      </c>
      <c r="AK48" s="188">
        <f>IF(IF(sym!$Q37=N48,1,0)=1,ABS(Z48*S48),-ABS(Z48*S48))</f>
        <v>-99.877974374348497</v>
      </c>
      <c r="AL48" s="188">
        <f t="shared" si="65"/>
        <v>-99.877974374348497</v>
      </c>
      <c r="AM48" s="188">
        <f t="shared" si="66"/>
        <v>99.877974374348497</v>
      </c>
      <c r="AO48">
        <f t="shared" si="67"/>
        <v>-1</v>
      </c>
      <c r="AP48" s="227">
        <v>-1</v>
      </c>
      <c r="AQ48" s="227">
        <v>-1</v>
      </c>
      <c r="AR48" s="227">
        <v>-1</v>
      </c>
      <c r="AS48" s="202">
        <v>1</v>
      </c>
      <c r="AT48" s="228">
        <v>-1</v>
      </c>
      <c r="AU48">
        <f t="shared" si="68"/>
        <v>-1</v>
      </c>
      <c r="AV48">
        <f t="shared" si="69"/>
        <v>-1</v>
      </c>
      <c r="AW48" s="202"/>
      <c r="AX48">
        <f t="shared" si="70"/>
        <v>0</v>
      </c>
      <c r="AY48">
        <f t="shared" si="46"/>
        <v>0</v>
      </c>
      <c r="AZ48">
        <f t="shared" si="105"/>
        <v>0</v>
      </c>
      <c r="BA48">
        <f t="shared" si="71"/>
        <v>0</v>
      </c>
      <c r="BB48" s="236"/>
      <c r="BC48" s="194"/>
      <c r="BD48">
        <f t="shared" si="72"/>
        <v>1</v>
      </c>
      <c r="BE48">
        <f t="shared" si="73"/>
        <v>1</v>
      </c>
      <c r="BF48">
        <f>VLOOKUP($A48,'FuturesInfo (3)'!$A$2:$V$80,22)</f>
        <v>4</v>
      </c>
      <c r="BG48">
        <f t="shared" si="74"/>
        <v>1</v>
      </c>
      <c r="BH48">
        <f t="shared" si="75"/>
        <v>5</v>
      </c>
      <c r="BI48" s="137">
        <f>VLOOKUP($A48,'FuturesInfo (3)'!$A$2:$O$80,15)*BF48</f>
        <v>81850</v>
      </c>
      <c r="BJ48" s="137">
        <f>VLOOKUP($A48,'FuturesInfo (3)'!$A$2:$O$80,15)*BH48</f>
        <v>102312.5</v>
      </c>
      <c r="BK48" s="188">
        <f t="shared" si="113"/>
        <v>0</v>
      </c>
      <c r="BL48" s="188">
        <f t="shared" si="47"/>
        <v>0</v>
      </c>
      <c r="BM48" s="188">
        <f t="shared" si="77"/>
        <v>0</v>
      </c>
      <c r="BN48" s="188">
        <f t="shared" si="78"/>
        <v>0</v>
      </c>
      <c r="BO48" s="188">
        <f t="shared" si="79"/>
        <v>0</v>
      </c>
      <c r="BP48" s="188">
        <f t="shared" si="110"/>
        <v>0</v>
      </c>
      <c r="BQ48" s="188">
        <f t="shared" si="81"/>
        <v>0</v>
      </c>
      <c r="BR48" s="188">
        <f t="shared" si="106"/>
        <v>0</v>
      </c>
      <c r="BS48" s="188">
        <f t="shared" si="82"/>
        <v>0</v>
      </c>
      <c r="BT48" s="188">
        <f>IF(IF(sym!$Q37=AW48,1,0)=1,ABS(BI48*BB48),-ABS(BI48*BB48))</f>
        <v>0</v>
      </c>
      <c r="BU48" s="188">
        <f t="shared" si="83"/>
        <v>0</v>
      </c>
      <c r="BV48" s="188">
        <f t="shared" si="84"/>
        <v>0</v>
      </c>
      <c r="BX48">
        <f t="shared" si="85"/>
        <v>0</v>
      </c>
      <c r="BY48" s="227"/>
      <c r="BZ48" s="227"/>
      <c r="CA48" s="227"/>
      <c r="CB48" s="202"/>
      <c r="CC48" s="228"/>
      <c r="CD48">
        <f t="shared" si="86"/>
        <v>-1</v>
      </c>
      <c r="CE48">
        <f t="shared" si="87"/>
        <v>0</v>
      </c>
      <c r="CF48" s="202"/>
      <c r="CG48">
        <f t="shared" si="88"/>
        <v>1</v>
      </c>
      <c r="CH48">
        <f t="shared" si="48"/>
        <v>1</v>
      </c>
      <c r="CI48">
        <f t="shared" si="107"/>
        <v>0</v>
      </c>
      <c r="CJ48">
        <f t="shared" si="89"/>
        <v>1</v>
      </c>
      <c r="CK48" s="236"/>
      <c r="CL48" s="194"/>
      <c r="CM48">
        <f t="shared" si="90"/>
        <v>-1</v>
      </c>
      <c r="CN48">
        <f t="shared" si="91"/>
        <v>-1</v>
      </c>
      <c r="CO48">
        <f>VLOOKUP($A48,'FuturesInfo (3)'!$A$2:$V$80,22)</f>
        <v>4</v>
      </c>
      <c r="CP48">
        <f t="shared" si="92"/>
        <v>-1</v>
      </c>
      <c r="CQ48">
        <f t="shared" si="93"/>
        <v>3</v>
      </c>
      <c r="CR48" s="137">
        <f>VLOOKUP($A48,'FuturesInfo (3)'!$A$2:$O$80,15)*CO48</f>
        <v>81850</v>
      </c>
      <c r="CS48" s="137">
        <f>VLOOKUP($A48,'FuturesInfo (3)'!$A$2:$O$80,15)*CQ48</f>
        <v>61387.5</v>
      </c>
      <c r="CT48" s="188">
        <f t="shared" si="114"/>
        <v>0</v>
      </c>
      <c r="CU48" s="188">
        <f t="shared" si="49"/>
        <v>0</v>
      </c>
      <c r="CV48" s="188">
        <f t="shared" si="95"/>
        <v>0</v>
      </c>
      <c r="CW48" s="188">
        <f t="shared" si="96"/>
        <v>0</v>
      </c>
      <c r="CX48" s="188">
        <f t="shared" si="97"/>
        <v>0</v>
      </c>
      <c r="CY48" s="188">
        <f t="shared" si="111"/>
        <v>0</v>
      </c>
      <c r="CZ48" s="188">
        <f t="shared" si="99"/>
        <v>0</v>
      </c>
      <c r="DA48" s="188">
        <f t="shared" si="108"/>
        <v>0</v>
      </c>
      <c r="DB48" s="188">
        <f t="shared" si="100"/>
        <v>0</v>
      </c>
      <c r="DC48" s="188">
        <f>IF(IF(sym!$Q37=CF48,1,0)=1,ABS(CR48*CK48),-ABS(CR48*CK48))</f>
        <v>0</v>
      </c>
      <c r="DD48" s="188">
        <f t="shared" si="101"/>
        <v>0</v>
      </c>
      <c r="DE48" s="188">
        <f t="shared" si="102"/>
        <v>0</v>
      </c>
    </row>
    <row r="49" spans="1:109" x14ac:dyDescent="0.25">
      <c r="A49" s="4" t="s">
        <v>359</v>
      </c>
      <c r="B49" s="149" t="s">
        <v>708</v>
      </c>
      <c r="C49" s="192" t="s">
        <v>304</v>
      </c>
      <c r="F49">
        <v>-1</v>
      </c>
      <c r="G49" s="230">
        <v>-1</v>
      </c>
      <c r="H49" s="230">
        <v>-1</v>
      </c>
      <c r="I49" s="230">
        <v>-1</v>
      </c>
      <c r="J49" s="202">
        <v>1</v>
      </c>
      <c r="K49" s="228">
        <v>10</v>
      </c>
      <c r="L49">
        <f t="shared" si="50"/>
        <v>1</v>
      </c>
      <c r="M49">
        <f t="shared" si="51"/>
        <v>1</v>
      </c>
      <c r="N49">
        <v>-1</v>
      </c>
      <c r="O49">
        <f t="shared" si="52"/>
        <v>1</v>
      </c>
      <c r="P49">
        <f t="shared" si="44"/>
        <v>0</v>
      </c>
      <c r="Q49">
        <f t="shared" si="103"/>
        <v>0</v>
      </c>
      <c r="R49">
        <f t="shared" si="53"/>
        <v>0</v>
      </c>
      <c r="S49">
        <v>-1.25628140704E-2</v>
      </c>
      <c r="T49" s="194">
        <v>42566</v>
      </c>
      <c r="U49">
        <f t="shared" si="54"/>
        <v>1</v>
      </c>
      <c r="V49">
        <f t="shared" si="55"/>
        <v>1</v>
      </c>
      <c r="W49">
        <f>VLOOKUP($A49,'FuturesInfo (3)'!$A$2:$V$80,22)</f>
        <v>3</v>
      </c>
      <c r="X49">
        <f t="shared" si="56"/>
        <v>1</v>
      </c>
      <c r="Y49">
        <f t="shared" si="57"/>
        <v>4</v>
      </c>
      <c r="Z49" s="137">
        <f>VLOOKUP($A49,'FuturesInfo (3)'!$A$2:$O$80,15)*W49</f>
        <v>103752</v>
      </c>
      <c r="AA49" s="137">
        <f>VLOOKUP($A49,'FuturesInfo (3)'!$A$2:$O$80,15)*Y49</f>
        <v>138336</v>
      </c>
      <c r="AB49" s="188">
        <f t="shared" si="112"/>
        <v>1303.4170854321408</v>
      </c>
      <c r="AC49" s="188">
        <f t="shared" si="45"/>
        <v>-1303.4170854321408</v>
      </c>
      <c r="AD49" s="188">
        <f t="shared" si="59"/>
        <v>1303.4170854321408</v>
      </c>
      <c r="AE49" s="188">
        <f t="shared" si="60"/>
        <v>-1303.4170854321408</v>
      </c>
      <c r="AF49" s="188">
        <f t="shared" si="61"/>
        <v>-1303.4170854321408</v>
      </c>
      <c r="AG49" s="188">
        <f t="shared" si="109"/>
        <v>-1303.4170854321408</v>
      </c>
      <c r="AH49" s="188">
        <f t="shared" si="63"/>
        <v>1303.4170854321408</v>
      </c>
      <c r="AI49" s="188">
        <f t="shared" si="104"/>
        <v>1303.4170854321408</v>
      </c>
      <c r="AJ49" s="188">
        <f t="shared" si="64"/>
        <v>-1303.4170854321408</v>
      </c>
      <c r="AK49" s="188">
        <f>IF(IF(sym!$Q38=N49,1,0)=1,ABS(Z49*S49),-ABS(Z49*S49))</f>
        <v>-1303.4170854321408</v>
      </c>
      <c r="AL49" s="188">
        <f t="shared" si="65"/>
        <v>-1303.4170854321408</v>
      </c>
      <c r="AM49" s="188">
        <f t="shared" si="66"/>
        <v>1303.4170854321408</v>
      </c>
      <c r="AO49">
        <f t="shared" si="67"/>
        <v>-1</v>
      </c>
      <c r="AP49" s="230">
        <v>-1</v>
      </c>
      <c r="AQ49" s="230">
        <v>1</v>
      </c>
      <c r="AR49" s="230">
        <v>-1</v>
      </c>
      <c r="AS49" s="202">
        <v>1</v>
      </c>
      <c r="AT49" s="228">
        <v>11</v>
      </c>
      <c r="AU49">
        <f t="shared" si="68"/>
        <v>1</v>
      </c>
      <c r="AV49">
        <f t="shared" si="69"/>
        <v>1</v>
      </c>
      <c r="AW49" s="234"/>
      <c r="AX49">
        <f t="shared" si="70"/>
        <v>0</v>
      </c>
      <c r="AY49">
        <f t="shared" si="46"/>
        <v>0</v>
      </c>
      <c r="AZ49">
        <f t="shared" si="105"/>
        <v>0</v>
      </c>
      <c r="BA49">
        <f t="shared" si="71"/>
        <v>0</v>
      </c>
      <c r="BB49" s="234"/>
      <c r="BC49" s="194"/>
      <c r="BD49">
        <f t="shared" si="72"/>
        <v>1</v>
      </c>
      <c r="BE49">
        <f t="shared" si="73"/>
        <v>1</v>
      </c>
      <c r="BF49">
        <f>VLOOKUP($A49,'FuturesInfo (3)'!$A$2:$V$80,22)</f>
        <v>3</v>
      </c>
      <c r="BG49">
        <f t="shared" si="74"/>
        <v>1</v>
      </c>
      <c r="BH49">
        <f t="shared" si="75"/>
        <v>4</v>
      </c>
      <c r="BI49" s="137">
        <f>VLOOKUP($A49,'FuturesInfo (3)'!$A$2:$O$80,15)*BF49</f>
        <v>103752</v>
      </c>
      <c r="BJ49" s="137">
        <f>VLOOKUP($A49,'FuturesInfo (3)'!$A$2:$O$80,15)*BH49</f>
        <v>138336</v>
      </c>
      <c r="BK49" s="188">
        <f t="shared" si="113"/>
        <v>0</v>
      </c>
      <c r="BL49" s="188">
        <f t="shared" si="47"/>
        <v>0</v>
      </c>
      <c r="BM49" s="188">
        <f t="shared" si="77"/>
        <v>0</v>
      </c>
      <c r="BN49" s="188">
        <f t="shared" si="78"/>
        <v>0</v>
      </c>
      <c r="BO49" s="188">
        <f t="shared" si="79"/>
        <v>0</v>
      </c>
      <c r="BP49" s="188">
        <f t="shared" si="110"/>
        <v>0</v>
      </c>
      <c r="BQ49" s="188">
        <f t="shared" si="81"/>
        <v>0</v>
      </c>
      <c r="BR49" s="188">
        <f t="shared" si="106"/>
        <v>0</v>
      </c>
      <c r="BS49" s="188">
        <f t="shared" si="82"/>
        <v>0</v>
      </c>
      <c r="BT49" s="188">
        <f>IF(IF(sym!$Q38=AW49,1,0)=1,ABS(BI49*BB49),-ABS(BI49*BB49))</f>
        <v>0</v>
      </c>
      <c r="BU49" s="188">
        <f t="shared" si="83"/>
        <v>0</v>
      </c>
      <c r="BV49" s="188">
        <f t="shared" si="84"/>
        <v>0</v>
      </c>
      <c r="BX49">
        <f t="shared" si="85"/>
        <v>0</v>
      </c>
      <c r="BY49" s="230"/>
      <c r="BZ49" s="230"/>
      <c r="CA49" s="230"/>
      <c r="CB49" s="202"/>
      <c r="CC49" s="228"/>
      <c r="CD49">
        <f t="shared" si="86"/>
        <v>-1</v>
      </c>
      <c r="CE49">
        <f t="shared" si="87"/>
        <v>0</v>
      </c>
      <c r="CF49" s="234"/>
      <c r="CG49">
        <f t="shared" si="88"/>
        <v>1</v>
      </c>
      <c r="CH49">
        <f t="shared" si="48"/>
        <v>1</v>
      </c>
      <c r="CI49">
        <f t="shared" si="107"/>
        <v>0</v>
      </c>
      <c r="CJ49">
        <f t="shared" si="89"/>
        <v>1</v>
      </c>
      <c r="CK49" s="234"/>
      <c r="CL49" s="194"/>
      <c r="CM49">
        <f t="shared" si="90"/>
        <v>-1</v>
      </c>
      <c r="CN49">
        <f t="shared" si="91"/>
        <v>-1</v>
      </c>
      <c r="CO49">
        <f>VLOOKUP($A49,'FuturesInfo (3)'!$A$2:$V$80,22)</f>
        <v>3</v>
      </c>
      <c r="CP49">
        <f t="shared" si="92"/>
        <v>-1</v>
      </c>
      <c r="CQ49">
        <f t="shared" si="93"/>
        <v>2</v>
      </c>
      <c r="CR49" s="137">
        <f>VLOOKUP($A49,'FuturesInfo (3)'!$A$2:$O$80,15)*CO49</f>
        <v>103752</v>
      </c>
      <c r="CS49" s="137">
        <f>VLOOKUP($A49,'FuturesInfo (3)'!$A$2:$O$80,15)*CQ49</f>
        <v>69168</v>
      </c>
      <c r="CT49" s="188">
        <f t="shared" si="114"/>
        <v>0</v>
      </c>
      <c r="CU49" s="188">
        <f t="shared" si="49"/>
        <v>0</v>
      </c>
      <c r="CV49" s="188">
        <f t="shared" si="95"/>
        <v>0</v>
      </c>
      <c r="CW49" s="188">
        <f t="shared" si="96"/>
        <v>0</v>
      </c>
      <c r="CX49" s="188">
        <f t="shared" si="97"/>
        <v>0</v>
      </c>
      <c r="CY49" s="188">
        <f t="shared" si="111"/>
        <v>0</v>
      </c>
      <c r="CZ49" s="188">
        <f t="shared" si="99"/>
        <v>0</v>
      </c>
      <c r="DA49" s="188">
        <f t="shared" si="108"/>
        <v>0</v>
      </c>
      <c r="DB49" s="188">
        <f t="shared" si="100"/>
        <v>0</v>
      </c>
      <c r="DC49" s="188">
        <f>IF(IF(sym!$Q38=CF49,1,0)=1,ABS(CR49*CK49),-ABS(CR49*CK49))</f>
        <v>0</v>
      </c>
      <c r="DD49" s="188">
        <f t="shared" si="101"/>
        <v>0</v>
      </c>
      <c r="DE49" s="188">
        <f t="shared" si="102"/>
        <v>0</v>
      </c>
    </row>
    <row r="50" spans="1:109" x14ac:dyDescent="0.25">
      <c r="A50" s="1" t="s">
        <v>361</v>
      </c>
      <c r="B50" s="149" t="s">
        <v>631</v>
      </c>
      <c r="C50" s="192" t="s">
        <v>313</v>
      </c>
      <c r="F50">
        <v>-1</v>
      </c>
      <c r="G50" s="227">
        <v>-1</v>
      </c>
      <c r="H50" s="227">
        <v>1</v>
      </c>
      <c r="I50" s="227">
        <v>-1</v>
      </c>
      <c r="J50" s="202">
        <v>-1</v>
      </c>
      <c r="K50" s="228">
        <v>6</v>
      </c>
      <c r="L50">
        <f t="shared" si="50"/>
        <v>1</v>
      </c>
      <c r="M50">
        <f t="shared" si="51"/>
        <v>-1</v>
      </c>
      <c r="N50">
        <v>1</v>
      </c>
      <c r="O50">
        <f t="shared" si="52"/>
        <v>1</v>
      </c>
      <c r="P50">
        <f t="shared" si="44"/>
        <v>0</v>
      </c>
      <c r="Q50">
        <f t="shared" si="103"/>
        <v>1</v>
      </c>
      <c r="R50">
        <f t="shared" si="53"/>
        <v>0</v>
      </c>
      <c r="S50">
        <v>2.1033788319500001E-2</v>
      </c>
      <c r="T50" s="194">
        <v>42572</v>
      </c>
      <c r="U50">
        <f t="shared" si="54"/>
        <v>1</v>
      </c>
      <c r="V50">
        <f t="shared" si="55"/>
        <v>1</v>
      </c>
      <c r="W50">
        <f>VLOOKUP($A50,'FuturesInfo (3)'!$A$2:$V$80,22)</f>
        <v>3</v>
      </c>
      <c r="X50">
        <f t="shared" si="56"/>
        <v>-1</v>
      </c>
      <c r="Y50">
        <f t="shared" si="57"/>
        <v>2</v>
      </c>
      <c r="Z50" s="137">
        <f>VLOOKUP($A50,'FuturesInfo (3)'!$A$2:$O$80,15)*W50</f>
        <v>136890</v>
      </c>
      <c r="AA50" s="137">
        <f>VLOOKUP($A50,'FuturesInfo (3)'!$A$2:$O$80,15)*Y50</f>
        <v>91260</v>
      </c>
      <c r="AB50" s="188">
        <f t="shared" si="112"/>
        <v>-2879.3152830563549</v>
      </c>
      <c r="AC50" s="188">
        <f t="shared" si="45"/>
        <v>-2879.3152830563549</v>
      </c>
      <c r="AD50" s="188">
        <f t="shared" si="59"/>
        <v>-2879.3152830563549</v>
      </c>
      <c r="AE50" s="188">
        <f t="shared" si="60"/>
        <v>-2879.3152830563549</v>
      </c>
      <c r="AF50" s="188">
        <f t="shared" si="61"/>
        <v>2879.3152830563549</v>
      </c>
      <c r="AG50" s="188">
        <f t="shared" si="109"/>
        <v>-2879.3152830563549</v>
      </c>
      <c r="AH50" s="188">
        <f t="shared" si="63"/>
        <v>2879.3152830563549</v>
      </c>
      <c r="AI50" s="188">
        <f t="shared" si="104"/>
        <v>-2879.3152830563549</v>
      </c>
      <c r="AJ50" s="188">
        <f t="shared" si="64"/>
        <v>2879.3152830563549</v>
      </c>
      <c r="AK50" s="188">
        <f>IF(IF(sym!$Q39=N50,1,0)=1,ABS(Z50*S50),-ABS(Z50*S50))</f>
        <v>2879.3152830563549</v>
      </c>
      <c r="AL50" s="188">
        <f t="shared" si="65"/>
        <v>2879.3152830563549</v>
      </c>
      <c r="AM50" s="188">
        <f t="shared" si="66"/>
        <v>2879.3152830563549</v>
      </c>
      <c r="AO50">
        <f t="shared" si="67"/>
        <v>1</v>
      </c>
      <c r="AP50" s="227">
        <v>1</v>
      </c>
      <c r="AQ50" s="227">
        <v>-1</v>
      </c>
      <c r="AR50" s="227">
        <v>1</v>
      </c>
      <c r="AS50" s="202">
        <v>-1</v>
      </c>
      <c r="AT50" s="228">
        <v>7</v>
      </c>
      <c r="AU50">
        <f t="shared" si="68"/>
        <v>-1</v>
      </c>
      <c r="AV50">
        <f t="shared" si="69"/>
        <v>-1</v>
      </c>
      <c r="AW50" s="202"/>
      <c r="AX50">
        <f t="shared" si="70"/>
        <v>0</v>
      </c>
      <c r="AY50">
        <f t="shared" si="46"/>
        <v>0</v>
      </c>
      <c r="AZ50">
        <f t="shared" si="105"/>
        <v>0</v>
      </c>
      <c r="BA50">
        <f t="shared" si="71"/>
        <v>0</v>
      </c>
      <c r="BB50" s="236"/>
      <c r="BC50" s="194"/>
      <c r="BD50">
        <f t="shared" si="72"/>
        <v>-1</v>
      </c>
      <c r="BE50">
        <f t="shared" si="73"/>
        <v>-1</v>
      </c>
      <c r="BF50">
        <f>VLOOKUP($A50,'FuturesInfo (3)'!$A$2:$V$80,22)</f>
        <v>3</v>
      </c>
      <c r="BG50">
        <f t="shared" si="74"/>
        <v>-1</v>
      </c>
      <c r="BH50">
        <f t="shared" si="75"/>
        <v>2</v>
      </c>
      <c r="BI50" s="137">
        <f>VLOOKUP($A50,'FuturesInfo (3)'!$A$2:$O$80,15)*BF50</f>
        <v>136890</v>
      </c>
      <c r="BJ50" s="137">
        <f>VLOOKUP($A50,'FuturesInfo (3)'!$A$2:$O$80,15)*BH50</f>
        <v>91260</v>
      </c>
      <c r="BK50" s="188">
        <f t="shared" si="113"/>
        <v>0</v>
      </c>
      <c r="BL50" s="188">
        <f t="shared" si="47"/>
        <v>0</v>
      </c>
      <c r="BM50" s="188">
        <f t="shared" si="77"/>
        <v>0</v>
      </c>
      <c r="BN50" s="188">
        <f t="shared" si="78"/>
        <v>0</v>
      </c>
      <c r="BO50" s="188">
        <f t="shared" si="79"/>
        <v>0</v>
      </c>
      <c r="BP50" s="188">
        <f t="shared" si="110"/>
        <v>0</v>
      </c>
      <c r="BQ50" s="188">
        <f t="shared" si="81"/>
        <v>0</v>
      </c>
      <c r="BR50" s="188">
        <f t="shared" si="106"/>
        <v>0</v>
      </c>
      <c r="BS50" s="188">
        <f t="shared" si="82"/>
        <v>0</v>
      </c>
      <c r="BT50" s="188">
        <f>IF(IF(sym!$Q39=AW50,1,0)=1,ABS(BI50*BB50),-ABS(BI50*BB50))</f>
        <v>0</v>
      </c>
      <c r="BU50" s="188">
        <f t="shared" si="83"/>
        <v>0</v>
      </c>
      <c r="BV50" s="188">
        <f t="shared" si="84"/>
        <v>0</v>
      </c>
      <c r="BX50">
        <f t="shared" si="85"/>
        <v>0</v>
      </c>
      <c r="BY50" s="227"/>
      <c r="BZ50" s="227"/>
      <c r="CA50" s="227"/>
      <c r="CB50" s="202"/>
      <c r="CC50" s="228"/>
      <c r="CD50">
        <f t="shared" si="86"/>
        <v>-1</v>
      </c>
      <c r="CE50">
        <f t="shared" si="87"/>
        <v>0</v>
      </c>
      <c r="CF50" s="202"/>
      <c r="CG50">
        <f t="shared" si="88"/>
        <v>1</v>
      </c>
      <c r="CH50">
        <f t="shared" si="48"/>
        <v>1</v>
      </c>
      <c r="CI50">
        <f t="shared" si="107"/>
        <v>0</v>
      </c>
      <c r="CJ50">
        <f t="shared" si="89"/>
        <v>1</v>
      </c>
      <c r="CK50" s="236"/>
      <c r="CL50" s="194"/>
      <c r="CM50">
        <f t="shared" si="90"/>
        <v>-1</v>
      </c>
      <c r="CN50">
        <f t="shared" si="91"/>
        <v>-1</v>
      </c>
      <c r="CO50">
        <f>VLOOKUP($A50,'FuturesInfo (3)'!$A$2:$V$80,22)</f>
        <v>3</v>
      </c>
      <c r="CP50">
        <f t="shared" si="92"/>
        <v>-1</v>
      </c>
      <c r="CQ50">
        <f t="shared" si="93"/>
        <v>2</v>
      </c>
      <c r="CR50" s="137">
        <f>VLOOKUP($A50,'FuturesInfo (3)'!$A$2:$O$80,15)*CO50</f>
        <v>136890</v>
      </c>
      <c r="CS50" s="137">
        <f>VLOOKUP($A50,'FuturesInfo (3)'!$A$2:$O$80,15)*CQ50</f>
        <v>91260</v>
      </c>
      <c r="CT50" s="188">
        <f t="shared" si="114"/>
        <v>0</v>
      </c>
      <c r="CU50" s="188">
        <f t="shared" si="49"/>
        <v>0</v>
      </c>
      <c r="CV50" s="188">
        <f t="shared" si="95"/>
        <v>0</v>
      </c>
      <c r="CW50" s="188">
        <f t="shared" si="96"/>
        <v>0</v>
      </c>
      <c r="CX50" s="188">
        <f t="shared" si="97"/>
        <v>0</v>
      </c>
      <c r="CY50" s="188">
        <f t="shared" si="111"/>
        <v>0</v>
      </c>
      <c r="CZ50" s="188">
        <f t="shared" si="99"/>
        <v>0</v>
      </c>
      <c r="DA50" s="188">
        <f t="shared" si="108"/>
        <v>0</v>
      </c>
      <c r="DB50" s="188">
        <f t="shared" si="100"/>
        <v>0</v>
      </c>
      <c r="DC50" s="188">
        <f>IF(IF(sym!$Q39=CF50,1,0)=1,ABS(CR50*CK50),-ABS(CR50*CK50))</f>
        <v>0</v>
      </c>
      <c r="DD50" s="188">
        <f t="shared" si="101"/>
        <v>0</v>
      </c>
      <c r="DE50" s="188">
        <f t="shared" si="102"/>
        <v>0</v>
      </c>
    </row>
    <row r="51" spans="1:109" x14ac:dyDescent="0.25">
      <c r="A51" s="1" t="s">
        <v>363</v>
      </c>
      <c r="B51" s="149" t="s">
        <v>476</v>
      </c>
      <c r="C51" s="192" t="s">
        <v>288</v>
      </c>
      <c r="F51">
        <v>1</v>
      </c>
      <c r="G51" s="227">
        <v>-1</v>
      </c>
      <c r="H51" s="227">
        <v>1</v>
      </c>
      <c r="I51" s="227">
        <v>-1</v>
      </c>
      <c r="J51" s="202">
        <v>-1</v>
      </c>
      <c r="K51" s="228">
        <v>12</v>
      </c>
      <c r="L51">
        <f t="shared" si="50"/>
        <v>-1</v>
      </c>
      <c r="M51">
        <f t="shared" si="51"/>
        <v>-1</v>
      </c>
      <c r="N51">
        <v>-1</v>
      </c>
      <c r="O51">
        <f t="shared" si="52"/>
        <v>0</v>
      </c>
      <c r="P51">
        <f t="shared" si="44"/>
        <v>1</v>
      </c>
      <c r="Q51">
        <f t="shared" si="103"/>
        <v>1</v>
      </c>
      <c r="R51">
        <f t="shared" si="53"/>
        <v>1</v>
      </c>
      <c r="S51">
        <v>-3.0962530850299999E-2</v>
      </c>
      <c r="T51" s="194">
        <v>42564</v>
      </c>
      <c r="U51">
        <f t="shared" si="54"/>
        <v>-1</v>
      </c>
      <c r="V51">
        <f t="shared" si="55"/>
        <v>-1</v>
      </c>
      <c r="W51">
        <f>VLOOKUP($A51,'FuturesInfo (3)'!$A$2:$V$80,22)</f>
        <v>2</v>
      </c>
      <c r="X51">
        <f t="shared" si="56"/>
        <v>-1</v>
      </c>
      <c r="Y51">
        <f t="shared" si="57"/>
        <v>2</v>
      </c>
      <c r="Z51" s="137">
        <f>VLOOKUP($A51,'FuturesInfo (3)'!$A$2:$O$80,15)*W51</f>
        <v>86380</v>
      </c>
      <c r="AA51" s="137">
        <f>VLOOKUP($A51,'FuturesInfo (3)'!$A$2:$O$80,15)*Y51</f>
        <v>86380</v>
      </c>
      <c r="AB51" s="188">
        <f t="shared" si="112"/>
        <v>2674.5434148489139</v>
      </c>
      <c r="AC51" s="188">
        <f t="shared" si="45"/>
        <v>2674.5434148489139</v>
      </c>
      <c r="AD51" s="188">
        <f t="shared" si="59"/>
        <v>-2674.5434148489139</v>
      </c>
      <c r="AE51" s="188">
        <f t="shared" si="60"/>
        <v>2674.5434148489139</v>
      </c>
      <c r="AF51" s="188">
        <f t="shared" si="61"/>
        <v>2674.5434148489139</v>
      </c>
      <c r="AG51" s="188">
        <f t="shared" si="109"/>
        <v>2674.5434148489139</v>
      </c>
      <c r="AH51" s="188">
        <f t="shared" si="63"/>
        <v>-2674.5434148489139</v>
      </c>
      <c r="AI51" s="188">
        <f t="shared" si="104"/>
        <v>2674.5434148489139</v>
      </c>
      <c r="AJ51" s="188">
        <f t="shared" si="64"/>
        <v>2674.5434148489139</v>
      </c>
      <c r="AK51" s="188">
        <f>IF(IF(sym!$Q40=N51,1,0)=1,ABS(Z51*S51),-ABS(Z51*S51))</f>
        <v>-2674.5434148489139</v>
      </c>
      <c r="AL51" s="188">
        <f t="shared" si="65"/>
        <v>2674.5434148489139</v>
      </c>
      <c r="AM51" s="188">
        <f t="shared" si="66"/>
        <v>2674.5434148489139</v>
      </c>
      <c r="AO51">
        <f t="shared" si="67"/>
        <v>-1</v>
      </c>
      <c r="AP51" s="227">
        <v>-1</v>
      </c>
      <c r="AQ51" s="227">
        <v>1</v>
      </c>
      <c r="AR51" s="227">
        <v>-1</v>
      </c>
      <c r="AS51" s="202">
        <v>-1</v>
      </c>
      <c r="AT51" s="228">
        <v>13</v>
      </c>
      <c r="AU51">
        <f t="shared" si="68"/>
        <v>1</v>
      </c>
      <c r="AV51">
        <f t="shared" si="69"/>
        <v>-1</v>
      </c>
      <c r="AW51" s="202"/>
      <c r="AX51">
        <f t="shared" si="70"/>
        <v>0</v>
      </c>
      <c r="AY51">
        <f t="shared" si="46"/>
        <v>0</v>
      </c>
      <c r="AZ51">
        <f t="shared" si="105"/>
        <v>0</v>
      </c>
      <c r="BA51">
        <f t="shared" si="71"/>
        <v>0</v>
      </c>
      <c r="BB51" s="236"/>
      <c r="BC51" s="194"/>
      <c r="BD51">
        <f t="shared" si="72"/>
        <v>1</v>
      </c>
      <c r="BE51">
        <f t="shared" si="73"/>
        <v>1</v>
      </c>
      <c r="BF51">
        <f>VLOOKUP($A51,'FuturesInfo (3)'!$A$2:$V$80,22)</f>
        <v>2</v>
      </c>
      <c r="BG51">
        <f t="shared" si="74"/>
        <v>-1</v>
      </c>
      <c r="BH51">
        <f t="shared" si="75"/>
        <v>2</v>
      </c>
      <c r="BI51" s="137">
        <f>VLOOKUP($A51,'FuturesInfo (3)'!$A$2:$O$80,15)*BF51</f>
        <v>86380</v>
      </c>
      <c r="BJ51" s="137">
        <f>VLOOKUP($A51,'FuturesInfo (3)'!$A$2:$O$80,15)*BH51</f>
        <v>86380</v>
      </c>
      <c r="BK51" s="188">
        <f t="shared" si="113"/>
        <v>0</v>
      </c>
      <c r="BL51" s="188">
        <f t="shared" si="47"/>
        <v>0</v>
      </c>
      <c r="BM51" s="188">
        <f t="shared" si="77"/>
        <v>0</v>
      </c>
      <c r="BN51" s="188">
        <f t="shared" si="78"/>
        <v>0</v>
      </c>
      <c r="BO51" s="188">
        <f t="shared" si="79"/>
        <v>0</v>
      </c>
      <c r="BP51" s="188">
        <f t="shared" si="110"/>
        <v>0</v>
      </c>
      <c r="BQ51" s="188">
        <f t="shared" si="81"/>
        <v>0</v>
      </c>
      <c r="BR51" s="188">
        <f t="shared" si="106"/>
        <v>0</v>
      </c>
      <c r="BS51" s="188">
        <f t="shared" si="82"/>
        <v>0</v>
      </c>
      <c r="BT51" s="188">
        <f>IF(IF(sym!$Q40=AW51,1,0)=1,ABS(BI51*BB51),-ABS(BI51*BB51))</f>
        <v>0</v>
      </c>
      <c r="BU51" s="188">
        <f t="shared" si="83"/>
        <v>0</v>
      </c>
      <c r="BV51" s="188">
        <f t="shared" si="84"/>
        <v>0</v>
      </c>
      <c r="BX51">
        <f t="shared" si="85"/>
        <v>0</v>
      </c>
      <c r="BY51" s="227"/>
      <c r="BZ51" s="227"/>
      <c r="CA51" s="227"/>
      <c r="CB51" s="202"/>
      <c r="CC51" s="228"/>
      <c r="CD51">
        <f t="shared" si="86"/>
        <v>-1</v>
      </c>
      <c r="CE51">
        <f t="shared" si="87"/>
        <v>0</v>
      </c>
      <c r="CF51" s="202"/>
      <c r="CG51">
        <f t="shared" si="88"/>
        <v>1</v>
      </c>
      <c r="CH51">
        <f t="shared" si="48"/>
        <v>1</v>
      </c>
      <c r="CI51">
        <f t="shared" si="107"/>
        <v>0</v>
      </c>
      <c r="CJ51">
        <f t="shared" si="89"/>
        <v>1</v>
      </c>
      <c r="CK51" s="236"/>
      <c r="CL51" s="194"/>
      <c r="CM51">
        <f t="shared" si="90"/>
        <v>-1</v>
      </c>
      <c r="CN51">
        <f t="shared" si="91"/>
        <v>-1</v>
      </c>
      <c r="CO51">
        <f>VLOOKUP($A51,'FuturesInfo (3)'!$A$2:$V$80,22)</f>
        <v>2</v>
      </c>
      <c r="CP51">
        <f t="shared" si="92"/>
        <v>-1</v>
      </c>
      <c r="CQ51">
        <f t="shared" si="93"/>
        <v>2</v>
      </c>
      <c r="CR51" s="137">
        <f>VLOOKUP($A51,'FuturesInfo (3)'!$A$2:$O$80,15)*CO51</f>
        <v>86380</v>
      </c>
      <c r="CS51" s="137">
        <f>VLOOKUP($A51,'FuturesInfo (3)'!$A$2:$O$80,15)*CQ51</f>
        <v>86380</v>
      </c>
      <c r="CT51" s="188">
        <f t="shared" si="114"/>
        <v>0</v>
      </c>
      <c r="CU51" s="188">
        <f t="shared" si="49"/>
        <v>0</v>
      </c>
      <c r="CV51" s="188">
        <f t="shared" si="95"/>
        <v>0</v>
      </c>
      <c r="CW51" s="188">
        <f t="shared" si="96"/>
        <v>0</v>
      </c>
      <c r="CX51" s="188">
        <f t="shared" si="97"/>
        <v>0</v>
      </c>
      <c r="CY51" s="188">
        <f t="shared" si="111"/>
        <v>0</v>
      </c>
      <c r="CZ51" s="188">
        <f t="shared" si="99"/>
        <v>0</v>
      </c>
      <c r="DA51" s="188">
        <f t="shared" si="108"/>
        <v>0</v>
      </c>
      <c r="DB51" s="188">
        <f t="shared" si="100"/>
        <v>0</v>
      </c>
      <c r="DC51" s="188">
        <f>IF(IF(sym!$Q40=CF51,1,0)=1,ABS(CR51*CK51),-ABS(CR51*CK51))</f>
        <v>0</v>
      </c>
      <c r="DD51" s="188">
        <f t="shared" si="101"/>
        <v>0</v>
      </c>
      <c r="DE51" s="188">
        <f t="shared" si="102"/>
        <v>0</v>
      </c>
    </row>
    <row r="52" spans="1:109" x14ac:dyDescent="0.25">
      <c r="A52" s="1" t="s">
        <v>365</v>
      </c>
      <c r="B52" s="149" t="s">
        <v>1097</v>
      </c>
      <c r="C52" s="192" t="s">
        <v>288</v>
      </c>
      <c r="F52">
        <v>-1</v>
      </c>
      <c r="G52" s="227">
        <v>-1</v>
      </c>
      <c r="H52" s="227">
        <v>1</v>
      </c>
      <c r="I52" s="227">
        <v>-1</v>
      </c>
      <c r="J52" s="202">
        <v>1</v>
      </c>
      <c r="K52" s="228">
        <v>-22</v>
      </c>
      <c r="L52">
        <f t="shared" si="50"/>
        <v>1</v>
      </c>
      <c r="M52">
        <f t="shared" si="51"/>
        <v>-1</v>
      </c>
      <c r="N52">
        <v>-1</v>
      </c>
      <c r="O52">
        <f t="shared" si="52"/>
        <v>0</v>
      </c>
      <c r="P52">
        <f t="shared" si="44"/>
        <v>0</v>
      </c>
      <c r="Q52">
        <f t="shared" si="103"/>
        <v>0</v>
      </c>
      <c r="R52">
        <f t="shared" si="53"/>
        <v>1</v>
      </c>
      <c r="S52">
        <v>-3.5122597746899999E-2</v>
      </c>
      <c r="T52" s="194">
        <v>42550</v>
      </c>
      <c r="U52">
        <f t="shared" si="54"/>
        <v>1</v>
      </c>
      <c r="V52">
        <f t="shared" si="55"/>
        <v>1</v>
      </c>
      <c r="W52">
        <f>VLOOKUP($A52,'FuturesInfo (3)'!$A$2:$V$80,22)</f>
        <v>2</v>
      </c>
      <c r="X52">
        <f t="shared" si="56"/>
        <v>1</v>
      </c>
      <c r="Y52">
        <f t="shared" si="57"/>
        <v>3</v>
      </c>
      <c r="Z52" s="137">
        <f>VLOOKUP($A52,'FuturesInfo (3)'!$A$2:$O$80,15)*W52</f>
        <v>72800</v>
      </c>
      <c r="AA52" s="137">
        <f>VLOOKUP($A52,'FuturesInfo (3)'!$A$2:$O$80,15)*Y52</f>
        <v>109200</v>
      </c>
      <c r="AB52" s="188">
        <f t="shared" si="112"/>
        <v>2556.9251159743199</v>
      </c>
      <c r="AC52" s="188">
        <f t="shared" si="45"/>
        <v>-2556.9251159743199</v>
      </c>
      <c r="AD52" s="188">
        <f t="shared" si="59"/>
        <v>2556.9251159743199</v>
      </c>
      <c r="AE52" s="188">
        <f t="shared" si="60"/>
        <v>-2556.9251159743199</v>
      </c>
      <c r="AF52" s="188">
        <f t="shared" si="61"/>
        <v>-2556.9251159743199</v>
      </c>
      <c r="AG52" s="188">
        <f t="shared" si="109"/>
        <v>2556.9251159743199</v>
      </c>
      <c r="AH52" s="188">
        <f t="shared" si="63"/>
        <v>-2556.9251159743199</v>
      </c>
      <c r="AI52" s="188">
        <f t="shared" si="104"/>
        <v>2556.9251159743199</v>
      </c>
      <c r="AJ52" s="188">
        <f t="shared" si="64"/>
        <v>-2556.9251159743199</v>
      </c>
      <c r="AK52" s="188">
        <f>IF(IF(sym!$Q41=N52,1,0)=1,ABS(Z52*S52),-ABS(Z52*S52))</f>
        <v>-2556.9251159743199</v>
      </c>
      <c r="AL52" s="188">
        <f t="shared" si="65"/>
        <v>-2556.9251159743199</v>
      </c>
      <c r="AM52" s="188">
        <f t="shared" si="66"/>
        <v>2556.9251159743199</v>
      </c>
      <c r="AO52">
        <f t="shared" si="67"/>
        <v>-1</v>
      </c>
      <c r="AP52" s="227">
        <v>-1</v>
      </c>
      <c r="AQ52" s="227">
        <v>1</v>
      </c>
      <c r="AR52" s="227">
        <v>-1</v>
      </c>
      <c r="AS52" s="202">
        <v>1</v>
      </c>
      <c r="AT52" s="228">
        <v>-23</v>
      </c>
      <c r="AU52">
        <f t="shared" si="68"/>
        <v>1</v>
      </c>
      <c r="AV52">
        <f t="shared" si="69"/>
        <v>-1</v>
      </c>
      <c r="AW52" s="202"/>
      <c r="AX52">
        <f t="shared" si="70"/>
        <v>0</v>
      </c>
      <c r="AY52">
        <f t="shared" si="46"/>
        <v>0</v>
      </c>
      <c r="AZ52">
        <f t="shared" si="105"/>
        <v>0</v>
      </c>
      <c r="BA52">
        <f t="shared" si="71"/>
        <v>0</v>
      </c>
      <c r="BB52" s="236"/>
      <c r="BC52" s="194"/>
      <c r="BD52">
        <f t="shared" si="72"/>
        <v>1</v>
      </c>
      <c r="BE52">
        <f t="shared" si="73"/>
        <v>1</v>
      </c>
      <c r="BF52">
        <f>VLOOKUP($A52,'FuturesInfo (3)'!$A$2:$V$80,22)</f>
        <v>2</v>
      </c>
      <c r="BG52">
        <f t="shared" si="74"/>
        <v>1</v>
      </c>
      <c r="BH52">
        <f t="shared" si="75"/>
        <v>3</v>
      </c>
      <c r="BI52" s="137">
        <f>VLOOKUP($A52,'FuturesInfo (3)'!$A$2:$O$80,15)*BF52</f>
        <v>72800</v>
      </c>
      <c r="BJ52" s="137">
        <f>VLOOKUP($A52,'FuturesInfo (3)'!$A$2:$O$80,15)*BH52</f>
        <v>109200</v>
      </c>
      <c r="BK52" s="188">
        <f t="shared" si="113"/>
        <v>0</v>
      </c>
      <c r="BL52" s="188">
        <f t="shared" si="47"/>
        <v>0</v>
      </c>
      <c r="BM52" s="188">
        <f t="shared" si="77"/>
        <v>0</v>
      </c>
      <c r="BN52" s="188">
        <f t="shared" si="78"/>
        <v>0</v>
      </c>
      <c r="BO52" s="188">
        <f t="shared" si="79"/>
        <v>0</v>
      </c>
      <c r="BP52" s="188">
        <f t="shared" si="110"/>
        <v>0</v>
      </c>
      <c r="BQ52" s="188">
        <f t="shared" si="81"/>
        <v>0</v>
      </c>
      <c r="BR52" s="188">
        <f t="shared" si="106"/>
        <v>0</v>
      </c>
      <c r="BS52" s="188">
        <f t="shared" si="82"/>
        <v>0</v>
      </c>
      <c r="BT52" s="188">
        <f>IF(IF(sym!$Q41=AW52,1,0)=1,ABS(BI52*BB52),-ABS(BI52*BB52))</f>
        <v>0</v>
      </c>
      <c r="BU52" s="188">
        <f t="shared" si="83"/>
        <v>0</v>
      </c>
      <c r="BV52" s="188">
        <f t="shared" si="84"/>
        <v>0</v>
      </c>
      <c r="BX52">
        <f t="shared" si="85"/>
        <v>0</v>
      </c>
      <c r="BY52" s="227"/>
      <c r="BZ52" s="227"/>
      <c r="CA52" s="227"/>
      <c r="CB52" s="202"/>
      <c r="CC52" s="228"/>
      <c r="CD52">
        <f t="shared" si="86"/>
        <v>-1</v>
      </c>
      <c r="CE52">
        <f t="shared" si="87"/>
        <v>0</v>
      </c>
      <c r="CF52" s="202"/>
      <c r="CG52">
        <f t="shared" si="88"/>
        <v>1</v>
      </c>
      <c r="CH52">
        <f t="shared" si="48"/>
        <v>1</v>
      </c>
      <c r="CI52">
        <f t="shared" si="107"/>
        <v>0</v>
      </c>
      <c r="CJ52">
        <f t="shared" si="89"/>
        <v>1</v>
      </c>
      <c r="CK52" s="236"/>
      <c r="CL52" s="194"/>
      <c r="CM52">
        <f t="shared" si="90"/>
        <v>-1</v>
      </c>
      <c r="CN52">
        <f t="shared" si="91"/>
        <v>-1</v>
      </c>
      <c r="CO52">
        <f>VLOOKUP($A52,'FuturesInfo (3)'!$A$2:$V$80,22)</f>
        <v>2</v>
      </c>
      <c r="CP52">
        <f t="shared" si="92"/>
        <v>-1</v>
      </c>
      <c r="CQ52">
        <f t="shared" si="93"/>
        <v>2</v>
      </c>
      <c r="CR52" s="137">
        <f>VLOOKUP($A52,'FuturesInfo (3)'!$A$2:$O$80,15)*CO52</f>
        <v>72800</v>
      </c>
      <c r="CS52" s="137">
        <f>VLOOKUP($A52,'FuturesInfo (3)'!$A$2:$O$80,15)*CQ52</f>
        <v>72800</v>
      </c>
      <c r="CT52" s="188">
        <f t="shared" si="114"/>
        <v>0</v>
      </c>
      <c r="CU52" s="188">
        <f t="shared" si="49"/>
        <v>0</v>
      </c>
      <c r="CV52" s="188">
        <f t="shared" si="95"/>
        <v>0</v>
      </c>
      <c r="CW52" s="188">
        <f t="shared" si="96"/>
        <v>0</v>
      </c>
      <c r="CX52" s="188">
        <f t="shared" si="97"/>
        <v>0</v>
      </c>
      <c r="CY52" s="188">
        <f t="shared" si="111"/>
        <v>0</v>
      </c>
      <c r="CZ52" s="188">
        <f t="shared" si="99"/>
        <v>0</v>
      </c>
      <c r="DA52" s="188">
        <f t="shared" si="108"/>
        <v>0</v>
      </c>
      <c r="DB52" s="188">
        <f t="shared" si="100"/>
        <v>0</v>
      </c>
      <c r="DC52" s="188">
        <f>IF(IF(sym!$Q41=CF52,1,0)=1,ABS(CR52*CK52),-ABS(CR52*CK52))</f>
        <v>0</v>
      </c>
      <c r="DD52" s="188">
        <f t="shared" si="101"/>
        <v>0</v>
      </c>
      <c r="DE52" s="188">
        <f t="shared" si="102"/>
        <v>0</v>
      </c>
    </row>
    <row r="53" spans="1:109" x14ac:dyDescent="0.25">
      <c r="A53" s="1" t="s">
        <v>367</v>
      </c>
      <c r="B53" s="149" t="s">
        <v>625</v>
      </c>
      <c r="C53" s="192" t="s">
        <v>313</v>
      </c>
      <c r="F53">
        <v>-1</v>
      </c>
      <c r="G53" s="227">
        <v>1</v>
      </c>
      <c r="H53" s="227">
        <v>1</v>
      </c>
      <c r="I53" s="227">
        <v>1</v>
      </c>
      <c r="J53" s="202">
        <v>-1</v>
      </c>
      <c r="K53" s="228">
        <v>-11</v>
      </c>
      <c r="L53">
        <f t="shared" si="50"/>
        <v>1</v>
      </c>
      <c r="M53">
        <f t="shared" si="51"/>
        <v>1</v>
      </c>
      <c r="N53">
        <v>1</v>
      </c>
      <c r="O53">
        <f t="shared" si="52"/>
        <v>1</v>
      </c>
      <c r="P53">
        <f t="shared" si="44"/>
        <v>0</v>
      </c>
      <c r="Q53">
        <f t="shared" si="103"/>
        <v>1</v>
      </c>
      <c r="R53">
        <f t="shared" si="53"/>
        <v>1</v>
      </c>
      <c r="S53">
        <v>2.62489415749E-2</v>
      </c>
      <c r="T53" s="194">
        <v>42565</v>
      </c>
      <c r="U53">
        <f t="shared" si="54"/>
        <v>1</v>
      </c>
      <c r="V53">
        <f t="shared" si="55"/>
        <v>1</v>
      </c>
      <c r="W53">
        <f>VLOOKUP($A53,'FuturesInfo (3)'!$A$2:$V$80,22)</f>
        <v>4</v>
      </c>
      <c r="X53">
        <f t="shared" si="56"/>
        <v>1</v>
      </c>
      <c r="Y53">
        <f t="shared" si="57"/>
        <v>5</v>
      </c>
      <c r="Z53" s="137">
        <f>VLOOKUP($A53,'FuturesInfo (3)'!$A$2:$O$80,15)*W53</f>
        <v>96960</v>
      </c>
      <c r="AA53" s="137">
        <f>VLOOKUP($A53,'FuturesInfo (3)'!$A$2:$O$80,15)*Y53</f>
        <v>121200</v>
      </c>
      <c r="AB53" s="188">
        <f t="shared" si="112"/>
        <v>2545.0973751023039</v>
      </c>
      <c r="AC53" s="188">
        <f t="shared" si="45"/>
        <v>2545.0973751023039</v>
      </c>
      <c r="AD53" s="188">
        <f t="shared" si="59"/>
        <v>-2545.0973751023039</v>
      </c>
      <c r="AE53" s="188">
        <f t="shared" si="60"/>
        <v>-2545.0973751023039</v>
      </c>
      <c r="AF53" s="188">
        <f t="shared" si="61"/>
        <v>2545.0973751023039</v>
      </c>
      <c r="AG53" s="188">
        <f t="shared" si="109"/>
        <v>2545.0973751023039</v>
      </c>
      <c r="AH53" s="188">
        <f t="shared" si="63"/>
        <v>2545.0973751023039</v>
      </c>
      <c r="AI53" s="188">
        <f t="shared" si="104"/>
        <v>2545.0973751023039</v>
      </c>
      <c r="AJ53" s="188">
        <f t="shared" si="64"/>
        <v>2545.0973751023039</v>
      </c>
      <c r="AK53" s="188">
        <f>IF(IF(sym!$Q42=N53,1,0)=1,ABS(Z53*S53),-ABS(Z53*S53))</f>
        <v>2545.0973751023039</v>
      </c>
      <c r="AL53" s="188">
        <f t="shared" si="65"/>
        <v>2545.0973751023039</v>
      </c>
      <c r="AM53" s="188">
        <f t="shared" si="66"/>
        <v>2545.0973751023039</v>
      </c>
      <c r="AO53">
        <f t="shared" si="67"/>
        <v>1</v>
      </c>
      <c r="AP53" s="227">
        <v>1</v>
      </c>
      <c r="AQ53" s="227">
        <v>1</v>
      </c>
      <c r="AR53" s="227">
        <v>1</v>
      </c>
      <c r="AS53" s="202">
        <v>-1</v>
      </c>
      <c r="AT53" s="228">
        <v>-12</v>
      </c>
      <c r="AU53">
        <f t="shared" si="68"/>
        <v>1</v>
      </c>
      <c r="AV53">
        <f t="shared" si="69"/>
        <v>1</v>
      </c>
      <c r="AW53" s="202"/>
      <c r="AX53">
        <f t="shared" si="70"/>
        <v>0</v>
      </c>
      <c r="AY53">
        <f t="shared" si="46"/>
        <v>0</v>
      </c>
      <c r="AZ53">
        <f t="shared" si="105"/>
        <v>0</v>
      </c>
      <c r="BA53">
        <f t="shared" si="71"/>
        <v>0</v>
      </c>
      <c r="BB53" s="236"/>
      <c r="BC53" s="194"/>
      <c r="BD53">
        <f t="shared" si="72"/>
        <v>-1</v>
      </c>
      <c r="BE53">
        <f t="shared" si="73"/>
        <v>-1</v>
      </c>
      <c r="BF53">
        <f>VLOOKUP($A53,'FuturesInfo (3)'!$A$2:$V$80,22)</f>
        <v>4</v>
      </c>
      <c r="BG53">
        <f t="shared" si="74"/>
        <v>-1</v>
      </c>
      <c r="BH53">
        <f t="shared" si="75"/>
        <v>3</v>
      </c>
      <c r="BI53" s="137">
        <f>VLOOKUP($A53,'FuturesInfo (3)'!$A$2:$O$80,15)*BF53</f>
        <v>96960</v>
      </c>
      <c r="BJ53" s="137">
        <f>VLOOKUP($A53,'FuturesInfo (3)'!$A$2:$O$80,15)*BH53</f>
        <v>72720</v>
      </c>
      <c r="BK53" s="188">
        <f t="shared" si="113"/>
        <v>0</v>
      </c>
      <c r="BL53" s="188">
        <f t="shared" si="47"/>
        <v>0</v>
      </c>
      <c r="BM53" s="188">
        <f t="shared" si="77"/>
        <v>0</v>
      </c>
      <c r="BN53" s="188">
        <f t="shared" si="78"/>
        <v>0</v>
      </c>
      <c r="BO53" s="188">
        <f t="shared" si="79"/>
        <v>0</v>
      </c>
      <c r="BP53" s="188">
        <f t="shared" si="110"/>
        <v>0</v>
      </c>
      <c r="BQ53" s="188">
        <f t="shared" si="81"/>
        <v>0</v>
      </c>
      <c r="BR53" s="188">
        <f t="shared" si="106"/>
        <v>0</v>
      </c>
      <c r="BS53" s="188">
        <f t="shared" si="82"/>
        <v>0</v>
      </c>
      <c r="BT53" s="188">
        <f>IF(IF(sym!$Q42=AW53,1,0)=1,ABS(BI53*BB53),-ABS(BI53*BB53))</f>
        <v>0</v>
      </c>
      <c r="BU53" s="188">
        <f t="shared" si="83"/>
        <v>0</v>
      </c>
      <c r="BV53" s="188">
        <f t="shared" si="84"/>
        <v>0</v>
      </c>
      <c r="BX53">
        <f t="shared" si="85"/>
        <v>0</v>
      </c>
      <c r="BY53" s="227"/>
      <c r="BZ53" s="227"/>
      <c r="CA53" s="227"/>
      <c r="CB53" s="202"/>
      <c r="CC53" s="228"/>
      <c r="CD53">
        <f t="shared" si="86"/>
        <v>-1</v>
      </c>
      <c r="CE53">
        <f t="shared" si="87"/>
        <v>0</v>
      </c>
      <c r="CF53" s="202"/>
      <c r="CG53">
        <f t="shared" si="88"/>
        <v>1</v>
      </c>
      <c r="CH53">
        <f t="shared" si="48"/>
        <v>1</v>
      </c>
      <c r="CI53">
        <f t="shared" si="107"/>
        <v>0</v>
      </c>
      <c r="CJ53">
        <f t="shared" si="89"/>
        <v>1</v>
      </c>
      <c r="CK53" s="236"/>
      <c r="CL53" s="194"/>
      <c r="CM53">
        <f t="shared" si="90"/>
        <v>-1</v>
      </c>
      <c r="CN53">
        <f t="shared" si="91"/>
        <v>-1</v>
      </c>
      <c r="CO53">
        <f>VLOOKUP($A53,'FuturesInfo (3)'!$A$2:$V$80,22)</f>
        <v>4</v>
      </c>
      <c r="CP53">
        <f t="shared" si="92"/>
        <v>-1</v>
      </c>
      <c r="CQ53">
        <f t="shared" si="93"/>
        <v>3</v>
      </c>
      <c r="CR53" s="137">
        <f>VLOOKUP($A53,'FuturesInfo (3)'!$A$2:$O$80,15)*CO53</f>
        <v>96960</v>
      </c>
      <c r="CS53" s="137">
        <f>VLOOKUP($A53,'FuturesInfo (3)'!$A$2:$O$80,15)*CQ53</f>
        <v>72720</v>
      </c>
      <c r="CT53" s="188">
        <f t="shared" si="114"/>
        <v>0</v>
      </c>
      <c r="CU53" s="188">
        <f t="shared" si="49"/>
        <v>0</v>
      </c>
      <c r="CV53" s="188">
        <f t="shared" si="95"/>
        <v>0</v>
      </c>
      <c r="CW53" s="188">
        <f t="shared" si="96"/>
        <v>0</v>
      </c>
      <c r="CX53" s="188">
        <f t="shared" si="97"/>
        <v>0</v>
      </c>
      <c r="CY53" s="188">
        <f t="shared" si="111"/>
        <v>0</v>
      </c>
      <c r="CZ53" s="188">
        <f t="shared" si="99"/>
        <v>0</v>
      </c>
      <c r="DA53" s="188">
        <f t="shared" si="108"/>
        <v>0</v>
      </c>
      <c r="DB53" s="188">
        <f t="shared" si="100"/>
        <v>0</v>
      </c>
      <c r="DC53" s="188">
        <f>IF(IF(sym!$Q42=CF53,1,0)=1,ABS(CR53*CK53),-ABS(CR53*CK53))</f>
        <v>0</v>
      </c>
      <c r="DD53" s="188">
        <f t="shared" si="101"/>
        <v>0</v>
      </c>
      <c r="DE53" s="188">
        <f t="shared" si="102"/>
        <v>0</v>
      </c>
    </row>
    <row r="54" spans="1:109" x14ac:dyDescent="0.25">
      <c r="A54" s="1" t="s">
        <v>511</v>
      </c>
      <c r="B54" s="149" t="s">
        <v>511</v>
      </c>
      <c r="C54" s="192" t="s">
        <v>304</v>
      </c>
      <c r="F54">
        <v>1</v>
      </c>
      <c r="G54" s="227">
        <v>1</v>
      </c>
      <c r="H54" s="227">
        <v>1</v>
      </c>
      <c r="I54" s="227">
        <v>1</v>
      </c>
      <c r="J54" s="202">
        <v>1</v>
      </c>
      <c r="K54" s="228">
        <v>-4</v>
      </c>
      <c r="L54">
        <f t="shared" si="50"/>
        <v>-1</v>
      </c>
      <c r="M54">
        <f t="shared" si="51"/>
        <v>-1</v>
      </c>
      <c r="N54">
        <v>-1</v>
      </c>
      <c r="O54">
        <f t="shared" si="52"/>
        <v>0</v>
      </c>
      <c r="P54">
        <f t="shared" si="44"/>
        <v>0</v>
      </c>
      <c r="Q54">
        <f t="shared" si="103"/>
        <v>1</v>
      </c>
      <c r="R54">
        <f t="shared" si="53"/>
        <v>1</v>
      </c>
      <c r="S54">
        <v>-1.62337662338E-2</v>
      </c>
      <c r="T54" s="194">
        <v>42576</v>
      </c>
      <c r="U54">
        <f t="shared" si="54"/>
        <v>-1</v>
      </c>
      <c r="V54">
        <f t="shared" si="55"/>
        <v>-1</v>
      </c>
      <c r="W54">
        <f>VLOOKUP($A54,'FuturesInfo (3)'!$A$2:$V$80,22)</f>
        <v>8</v>
      </c>
      <c r="X54">
        <f t="shared" si="56"/>
        <v>1</v>
      </c>
      <c r="Y54">
        <f t="shared" si="57"/>
        <v>10</v>
      </c>
      <c r="Z54" s="137">
        <f>VLOOKUP($A54,'FuturesInfo (3)'!$A$2:$O$80,15)*W54</f>
        <v>145440</v>
      </c>
      <c r="AA54" s="137">
        <f>VLOOKUP($A54,'FuturesInfo (3)'!$A$2:$O$80,15)*Y54</f>
        <v>181800</v>
      </c>
      <c r="AB54" s="188">
        <f t="shared" si="112"/>
        <v>-2361.038961043872</v>
      </c>
      <c r="AC54" s="188">
        <f t="shared" si="45"/>
        <v>-2361.038961043872</v>
      </c>
      <c r="AD54" s="188">
        <f t="shared" si="59"/>
        <v>-2361.038961043872</v>
      </c>
      <c r="AE54" s="188">
        <f t="shared" si="60"/>
        <v>-2361.038961043872</v>
      </c>
      <c r="AF54" s="188">
        <f t="shared" si="61"/>
        <v>2361.038961043872</v>
      </c>
      <c r="AG54" s="188">
        <f t="shared" si="109"/>
        <v>2361.038961043872</v>
      </c>
      <c r="AH54" s="188">
        <f t="shared" si="63"/>
        <v>-2361.038961043872</v>
      </c>
      <c r="AI54" s="188">
        <f t="shared" si="104"/>
        <v>-2361.038961043872</v>
      </c>
      <c r="AJ54" s="188">
        <f t="shared" si="64"/>
        <v>2361.038961043872</v>
      </c>
      <c r="AK54" s="188">
        <f>IF(IF(sym!$Q43=N54,1,0)=1,ABS(Z54*S54),-ABS(Z54*S54))</f>
        <v>-2361.038961043872</v>
      </c>
      <c r="AL54" s="188">
        <f t="shared" si="65"/>
        <v>2361.038961043872</v>
      </c>
      <c r="AM54" s="188">
        <f t="shared" si="66"/>
        <v>2361.038961043872</v>
      </c>
      <c r="AO54">
        <f t="shared" si="67"/>
        <v>-1</v>
      </c>
      <c r="AP54" s="227">
        <v>1</v>
      </c>
      <c r="AQ54" s="227">
        <v>-1</v>
      </c>
      <c r="AR54" s="227">
        <v>1</v>
      </c>
      <c r="AS54" s="202">
        <v>1</v>
      </c>
      <c r="AT54" s="228">
        <v>-5</v>
      </c>
      <c r="AU54">
        <f t="shared" si="68"/>
        <v>-1</v>
      </c>
      <c r="AV54">
        <f t="shared" si="69"/>
        <v>-1</v>
      </c>
      <c r="AW54" s="202"/>
      <c r="AX54">
        <f t="shared" si="70"/>
        <v>0</v>
      </c>
      <c r="AY54">
        <f t="shared" si="46"/>
        <v>0</v>
      </c>
      <c r="AZ54">
        <f t="shared" si="105"/>
        <v>0</v>
      </c>
      <c r="BA54">
        <f t="shared" si="71"/>
        <v>0</v>
      </c>
      <c r="BB54" s="236"/>
      <c r="BC54" s="194"/>
      <c r="BD54">
        <f t="shared" si="72"/>
        <v>-1</v>
      </c>
      <c r="BE54">
        <f t="shared" si="73"/>
        <v>-1</v>
      </c>
      <c r="BF54">
        <f>VLOOKUP($A54,'FuturesInfo (3)'!$A$2:$V$80,22)</f>
        <v>8</v>
      </c>
      <c r="BG54">
        <f t="shared" si="74"/>
        <v>1</v>
      </c>
      <c r="BH54">
        <f t="shared" si="75"/>
        <v>10</v>
      </c>
      <c r="BI54" s="137">
        <f>VLOOKUP($A54,'FuturesInfo (3)'!$A$2:$O$80,15)*BF54</f>
        <v>145440</v>
      </c>
      <c r="BJ54" s="137">
        <f>VLOOKUP($A54,'FuturesInfo (3)'!$A$2:$O$80,15)*BH54</f>
        <v>181800</v>
      </c>
      <c r="BK54" s="188">
        <f t="shared" si="113"/>
        <v>0</v>
      </c>
      <c r="BL54" s="188">
        <f t="shared" si="47"/>
        <v>0</v>
      </c>
      <c r="BM54" s="188">
        <f t="shared" si="77"/>
        <v>0</v>
      </c>
      <c r="BN54" s="188">
        <f t="shared" si="78"/>
        <v>0</v>
      </c>
      <c r="BO54" s="188">
        <f t="shared" si="79"/>
        <v>0</v>
      </c>
      <c r="BP54" s="188">
        <f t="shared" si="110"/>
        <v>0</v>
      </c>
      <c r="BQ54" s="188">
        <f t="shared" si="81"/>
        <v>0</v>
      </c>
      <c r="BR54" s="188">
        <f t="shared" si="106"/>
        <v>0</v>
      </c>
      <c r="BS54" s="188">
        <f t="shared" si="82"/>
        <v>0</v>
      </c>
      <c r="BT54" s="188">
        <f>IF(IF(sym!$Q43=AW54,1,0)=1,ABS(BI54*BB54),-ABS(BI54*BB54))</f>
        <v>0</v>
      </c>
      <c r="BU54" s="188">
        <f t="shared" si="83"/>
        <v>0</v>
      </c>
      <c r="BV54" s="188">
        <f t="shared" si="84"/>
        <v>0</v>
      </c>
      <c r="BX54">
        <f t="shared" si="85"/>
        <v>0</v>
      </c>
      <c r="BY54" s="227"/>
      <c r="BZ54" s="227"/>
      <c r="CA54" s="227"/>
      <c r="CB54" s="202"/>
      <c r="CC54" s="228"/>
      <c r="CD54">
        <f t="shared" si="86"/>
        <v>-1</v>
      </c>
      <c r="CE54">
        <f t="shared" si="87"/>
        <v>0</v>
      </c>
      <c r="CF54" s="202"/>
      <c r="CG54">
        <f t="shared" si="88"/>
        <v>1</v>
      </c>
      <c r="CH54">
        <f t="shared" si="48"/>
        <v>1</v>
      </c>
      <c r="CI54">
        <f t="shared" si="107"/>
        <v>0</v>
      </c>
      <c r="CJ54">
        <f t="shared" si="89"/>
        <v>1</v>
      </c>
      <c r="CK54" s="236"/>
      <c r="CL54" s="194"/>
      <c r="CM54">
        <f t="shared" si="90"/>
        <v>-1</v>
      </c>
      <c r="CN54">
        <f t="shared" si="91"/>
        <v>-1</v>
      </c>
      <c r="CO54">
        <f>VLOOKUP($A54,'FuturesInfo (3)'!$A$2:$V$80,22)</f>
        <v>8</v>
      </c>
      <c r="CP54">
        <f t="shared" si="92"/>
        <v>-1</v>
      </c>
      <c r="CQ54">
        <f t="shared" si="93"/>
        <v>6</v>
      </c>
      <c r="CR54" s="137">
        <f>VLOOKUP($A54,'FuturesInfo (3)'!$A$2:$O$80,15)*CO54</f>
        <v>145440</v>
      </c>
      <c r="CS54" s="137">
        <f>VLOOKUP($A54,'FuturesInfo (3)'!$A$2:$O$80,15)*CQ54</f>
        <v>109080</v>
      </c>
      <c r="CT54" s="188">
        <f t="shared" si="114"/>
        <v>0</v>
      </c>
      <c r="CU54" s="188">
        <f t="shared" si="49"/>
        <v>0</v>
      </c>
      <c r="CV54" s="188">
        <f t="shared" si="95"/>
        <v>0</v>
      </c>
      <c r="CW54" s="188">
        <f t="shared" si="96"/>
        <v>0</v>
      </c>
      <c r="CX54" s="188">
        <f t="shared" si="97"/>
        <v>0</v>
      </c>
      <c r="CY54" s="188">
        <f t="shared" si="111"/>
        <v>0</v>
      </c>
      <c r="CZ54" s="188">
        <f t="shared" si="99"/>
        <v>0</v>
      </c>
      <c r="DA54" s="188">
        <f t="shared" si="108"/>
        <v>0</v>
      </c>
      <c r="DB54" s="188">
        <f t="shared" si="100"/>
        <v>0</v>
      </c>
      <c r="DC54" s="188">
        <f>IF(IF(sym!$Q43=CF54,1,0)=1,ABS(CR54*CK54),-ABS(CR54*CK54))</f>
        <v>0</v>
      </c>
      <c r="DD54" s="188">
        <f t="shared" si="101"/>
        <v>0</v>
      </c>
      <c r="DE54" s="188">
        <f t="shared" si="102"/>
        <v>0</v>
      </c>
    </row>
    <row r="55" spans="1:109" x14ac:dyDescent="0.25">
      <c r="A55" s="1" t="s">
        <v>988</v>
      </c>
      <c r="B55" s="149" t="s">
        <v>629</v>
      </c>
      <c r="C55" s="192" t="s">
        <v>304</v>
      </c>
      <c r="F55">
        <v>1</v>
      </c>
      <c r="G55" s="227">
        <v>-1</v>
      </c>
      <c r="H55" s="227">
        <v>-1</v>
      </c>
      <c r="I55" s="227">
        <v>-1</v>
      </c>
      <c r="J55" s="202">
        <v>-1</v>
      </c>
      <c r="K55" s="228">
        <v>22</v>
      </c>
      <c r="L55">
        <f t="shared" si="50"/>
        <v>-1</v>
      </c>
      <c r="M55">
        <f t="shared" si="51"/>
        <v>-1</v>
      </c>
      <c r="N55">
        <v>-1</v>
      </c>
      <c r="O55">
        <f t="shared" si="52"/>
        <v>1</v>
      </c>
      <c r="P55">
        <f t="shared" si="44"/>
        <v>1</v>
      </c>
      <c r="Q55">
        <f t="shared" si="103"/>
        <v>1</v>
      </c>
      <c r="R55">
        <f t="shared" si="53"/>
        <v>1</v>
      </c>
      <c r="S55">
        <v>-1.4572293716899999E-2</v>
      </c>
      <c r="T55" s="194">
        <v>42550</v>
      </c>
      <c r="U55">
        <f t="shared" si="54"/>
        <v>-1</v>
      </c>
      <c r="V55">
        <f t="shared" si="55"/>
        <v>-1</v>
      </c>
      <c r="W55">
        <f>VLOOKUP($A55,'FuturesInfo (3)'!$A$2:$V$80,22)</f>
        <v>4</v>
      </c>
      <c r="X55">
        <f t="shared" si="56"/>
        <v>-1</v>
      </c>
      <c r="Y55">
        <f t="shared" si="57"/>
        <v>3</v>
      </c>
      <c r="Z55" s="137">
        <f>VLOOKUP($A55,'FuturesInfo (3)'!$A$2:$O$80,15)*W55</f>
        <v>104140.00000000001</v>
      </c>
      <c r="AA55" s="137">
        <f>VLOOKUP($A55,'FuturesInfo (3)'!$A$2:$O$80,15)*Y55</f>
        <v>78105.000000000015</v>
      </c>
      <c r="AB55" s="188">
        <f t="shared" si="112"/>
        <v>1517.5586676779662</v>
      </c>
      <c r="AC55" s="188">
        <f t="shared" si="45"/>
        <v>1517.5586676779662</v>
      </c>
      <c r="AD55" s="188">
        <f t="shared" si="59"/>
        <v>-1517.5586676779662</v>
      </c>
      <c r="AE55" s="188">
        <f t="shared" si="60"/>
        <v>1517.5586676779662</v>
      </c>
      <c r="AF55" s="188">
        <f t="shared" si="61"/>
        <v>1517.5586676779662</v>
      </c>
      <c r="AG55" s="188">
        <f t="shared" si="109"/>
        <v>1517.5586676779662</v>
      </c>
      <c r="AH55" s="188">
        <f t="shared" si="63"/>
        <v>1517.5586676779662</v>
      </c>
      <c r="AI55" s="188">
        <f t="shared" si="104"/>
        <v>1517.5586676779662</v>
      </c>
      <c r="AJ55" s="188">
        <f t="shared" si="64"/>
        <v>1517.5586676779662</v>
      </c>
      <c r="AK55" s="188">
        <f>IF(IF(sym!$Q44=N55,1,0)=1,ABS(Z55*S55),-ABS(Z55*S55))</f>
        <v>-1517.5586676779662</v>
      </c>
      <c r="AL55" s="188">
        <f t="shared" si="65"/>
        <v>1517.5586676779662</v>
      </c>
      <c r="AM55" s="188">
        <f t="shared" si="66"/>
        <v>1517.5586676779662</v>
      </c>
      <c r="AO55">
        <f t="shared" si="67"/>
        <v>-1</v>
      </c>
      <c r="AP55" s="227">
        <v>-1</v>
      </c>
      <c r="AQ55" s="227">
        <v>1</v>
      </c>
      <c r="AR55" s="227">
        <v>-1</v>
      </c>
      <c r="AS55" s="202">
        <v>-1</v>
      </c>
      <c r="AT55" s="228">
        <v>23</v>
      </c>
      <c r="AU55">
        <f t="shared" si="68"/>
        <v>1</v>
      </c>
      <c r="AV55">
        <f t="shared" si="69"/>
        <v>-1</v>
      </c>
      <c r="AW55" s="202"/>
      <c r="AX55">
        <f t="shared" si="70"/>
        <v>0</v>
      </c>
      <c r="AY55">
        <f t="shared" si="46"/>
        <v>0</v>
      </c>
      <c r="AZ55">
        <f t="shared" si="105"/>
        <v>0</v>
      </c>
      <c r="BA55">
        <f t="shared" si="71"/>
        <v>0</v>
      </c>
      <c r="BB55" s="236"/>
      <c r="BC55" s="194"/>
      <c r="BD55">
        <f t="shared" si="72"/>
        <v>1</v>
      </c>
      <c r="BE55">
        <f t="shared" si="73"/>
        <v>1</v>
      </c>
      <c r="BF55">
        <f>VLOOKUP($A55,'FuturesInfo (3)'!$A$2:$V$80,22)</f>
        <v>4</v>
      </c>
      <c r="BG55">
        <f t="shared" si="74"/>
        <v>-1</v>
      </c>
      <c r="BH55">
        <f t="shared" si="75"/>
        <v>3</v>
      </c>
      <c r="BI55" s="137">
        <f>VLOOKUP($A55,'FuturesInfo (3)'!$A$2:$O$80,15)*BF55</f>
        <v>104140.00000000001</v>
      </c>
      <c r="BJ55" s="137">
        <f>VLOOKUP($A55,'FuturesInfo (3)'!$A$2:$O$80,15)*BH55</f>
        <v>78105.000000000015</v>
      </c>
      <c r="BK55" s="188">
        <f t="shared" si="113"/>
        <v>0</v>
      </c>
      <c r="BL55" s="188">
        <f t="shared" si="47"/>
        <v>0</v>
      </c>
      <c r="BM55" s="188">
        <f t="shared" si="77"/>
        <v>0</v>
      </c>
      <c r="BN55" s="188">
        <f t="shared" si="78"/>
        <v>0</v>
      </c>
      <c r="BO55" s="188">
        <f t="shared" si="79"/>
        <v>0</v>
      </c>
      <c r="BP55" s="188">
        <f t="shared" si="110"/>
        <v>0</v>
      </c>
      <c r="BQ55" s="188">
        <f t="shared" si="81"/>
        <v>0</v>
      </c>
      <c r="BR55" s="188">
        <f t="shared" si="106"/>
        <v>0</v>
      </c>
      <c r="BS55" s="188">
        <f t="shared" si="82"/>
        <v>0</v>
      </c>
      <c r="BT55" s="188">
        <f>IF(IF(sym!$Q44=AW55,1,0)=1,ABS(BI55*BB55),-ABS(BI55*BB55))</f>
        <v>0</v>
      </c>
      <c r="BU55" s="188">
        <f t="shared" si="83"/>
        <v>0</v>
      </c>
      <c r="BV55" s="188">
        <f t="shared" si="84"/>
        <v>0</v>
      </c>
      <c r="BX55">
        <f t="shared" si="85"/>
        <v>0</v>
      </c>
      <c r="BY55" s="227"/>
      <c r="BZ55" s="227"/>
      <c r="CA55" s="227"/>
      <c r="CB55" s="202"/>
      <c r="CC55" s="228"/>
      <c r="CD55">
        <f t="shared" si="86"/>
        <v>-1</v>
      </c>
      <c r="CE55">
        <f t="shared" si="87"/>
        <v>0</v>
      </c>
      <c r="CF55" s="202"/>
      <c r="CG55">
        <f t="shared" si="88"/>
        <v>1</v>
      </c>
      <c r="CH55">
        <f t="shared" si="48"/>
        <v>1</v>
      </c>
      <c r="CI55">
        <f t="shared" si="107"/>
        <v>0</v>
      </c>
      <c r="CJ55">
        <f t="shared" si="89"/>
        <v>1</v>
      </c>
      <c r="CK55" s="236"/>
      <c r="CL55" s="194"/>
      <c r="CM55">
        <f t="shared" si="90"/>
        <v>-1</v>
      </c>
      <c r="CN55">
        <f t="shared" si="91"/>
        <v>-1</v>
      </c>
      <c r="CO55">
        <f>VLOOKUP($A55,'FuturesInfo (3)'!$A$2:$V$80,22)</f>
        <v>4</v>
      </c>
      <c r="CP55">
        <f t="shared" si="92"/>
        <v>-1</v>
      </c>
      <c r="CQ55">
        <f t="shared" si="93"/>
        <v>3</v>
      </c>
      <c r="CR55" s="137">
        <f>VLOOKUP($A55,'FuturesInfo (3)'!$A$2:$O$80,15)*CO55</f>
        <v>104140.00000000001</v>
      </c>
      <c r="CS55" s="137">
        <f>VLOOKUP($A55,'FuturesInfo (3)'!$A$2:$O$80,15)*CQ55</f>
        <v>78105.000000000015</v>
      </c>
      <c r="CT55" s="188">
        <f t="shared" si="114"/>
        <v>0</v>
      </c>
      <c r="CU55" s="188">
        <f t="shared" si="49"/>
        <v>0</v>
      </c>
      <c r="CV55" s="188">
        <f t="shared" si="95"/>
        <v>0</v>
      </c>
      <c r="CW55" s="188">
        <f t="shared" si="96"/>
        <v>0</v>
      </c>
      <c r="CX55" s="188">
        <f t="shared" si="97"/>
        <v>0</v>
      </c>
      <c r="CY55" s="188">
        <f t="shared" si="111"/>
        <v>0</v>
      </c>
      <c r="CZ55" s="188">
        <f t="shared" si="99"/>
        <v>0</v>
      </c>
      <c r="DA55" s="188">
        <f t="shared" si="108"/>
        <v>0</v>
      </c>
      <c r="DB55" s="188">
        <f t="shared" si="100"/>
        <v>0</v>
      </c>
      <c r="DC55" s="188">
        <f>IF(IF(sym!$Q44=CF55,1,0)=1,ABS(CR55*CK55),-ABS(CR55*CK55))</f>
        <v>0</v>
      </c>
      <c r="DD55" s="188">
        <f t="shared" si="101"/>
        <v>0</v>
      </c>
      <c r="DE55" s="188">
        <f t="shared" si="102"/>
        <v>0</v>
      </c>
    </row>
    <row r="56" spans="1:109" x14ac:dyDescent="0.25">
      <c r="A56" s="1" t="s">
        <v>989</v>
      </c>
      <c r="B56" s="149" t="s">
        <v>655</v>
      </c>
      <c r="C56" s="192" t="s">
        <v>294</v>
      </c>
      <c r="F56">
        <v>1</v>
      </c>
      <c r="G56" s="227">
        <v>-1</v>
      </c>
      <c r="H56" s="227">
        <v>-1</v>
      </c>
      <c r="I56" s="227">
        <v>-1</v>
      </c>
      <c r="J56" s="202">
        <v>1</v>
      </c>
      <c r="K56" s="228">
        <v>-9</v>
      </c>
      <c r="L56">
        <f t="shared" si="50"/>
        <v>-1</v>
      </c>
      <c r="M56">
        <f t="shared" si="51"/>
        <v>-1</v>
      </c>
      <c r="N56">
        <v>-1</v>
      </c>
      <c r="O56">
        <f t="shared" si="52"/>
        <v>1</v>
      </c>
      <c r="P56">
        <f t="shared" si="44"/>
        <v>0</v>
      </c>
      <c r="Q56">
        <f t="shared" si="103"/>
        <v>1</v>
      </c>
      <c r="R56">
        <f t="shared" si="53"/>
        <v>1</v>
      </c>
      <c r="S56">
        <v>-2.6091888825899999E-3</v>
      </c>
      <c r="T56" s="194">
        <v>42569</v>
      </c>
      <c r="U56">
        <f t="shared" si="54"/>
        <v>-1</v>
      </c>
      <c r="V56">
        <f t="shared" si="55"/>
        <v>-1</v>
      </c>
      <c r="W56">
        <f>VLOOKUP($A56,'FuturesInfo (3)'!$A$2:$V$80,22)</f>
        <v>4</v>
      </c>
      <c r="X56">
        <f t="shared" si="56"/>
        <v>-1</v>
      </c>
      <c r="Y56">
        <f t="shared" si="57"/>
        <v>3</v>
      </c>
      <c r="Z56" s="137">
        <f>VLOOKUP($A56,'FuturesInfo (3)'!$A$2:$O$80,15)*W56</f>
        <v>175840</v>
      </c>
      <c r="AA56" s="137">
        <f>VLOOKUP($A56,'FuturesInfo (3)'!$A$2:$O$80,15)*Y56</f>
        <v>131880</v>
      </c>
      <c r="AB56" s="188">
        <f t="shared" si="112"/>
        <v>458.79977311462557</v>
      </c>
      <c r="AC56" s="188">
        <f t="shared" si="45"/>
        <v>458.79977311462557</v>
      </c>
      <c r="AD56" s="188">
        <f t="shared" si="59"/>
        <v>-458.79977311462557</v>
      </c>
      <c r="AE56" s="188">
        <f t="shared" si="60"/>
        <v>-458.79977311462557</v>
      </c>
      <c r="AF56" s="188">
        <f t="shared" si="61"/>
        <v>458.79977311462557</v>
      </c>
      <c r="AG56" s="188">
        <f t="shared" si="109"/>
        <v>458.79977311462557</v>
      </c>
      <c r="AH56" s="188">
        <f t="shared" si="63"/>
        <v>458.79977311462557</v>
      </c>
      <c r="AI56" s="188">
        <f t="shared" si="104"/>
        <v>458.79977311462557</v>
      </c>
      <c r="AJ56" s="188">
        <f t="shared" si="64"/>
        <v>458.79977311462557</v>
      </c>
      <c r="AK56" s="188">
        <f>IF(IF(sym!$Q45=N56,1,0)=1,ABS(Z56*S56),-ABS(Z56*S56))</f>
        <v>-458.79977311462557</v>
      </c>
      <c r="AL56" s="188">
        <f t="shared" si="65"/>
        <v>458.79977311462557</v>
      </c>
      <c r="AM56" s="188">
        <f t="shared" si="66"/>
        <v>458.79977311462557</v>
      </c>
      <c r="AO56">
        <f t="shared" si="67"/>
        <v>-1</v>
      </c>
      <c r="AP56" s="227">
        <v>-1</v>
      </c>
      <c r="AQ56" s="227">
        <v>-1</v>
      </c>
      <c r="AR56" s="227">
        <v>1</v>
      </c>
      <c r="AS56" s="202">
        <v>1</v>
      </c>
      <c r="AT56" s="228">
        <v>-10</v>
      </c>
      <c r="AU56">
        <f t="shared" si="68"/>
        <v>-1</v>
      </c>
      <c r="AV56">
        <f t="shared" si="69"/>
        <v>-1</v>
      </c>
      <c r="AW56" s="202"/>
      <c r="AX56">
        <f t="shared" si="70"/>
        <v>0</v>
      </c>
      <c r="AY56">
        <f t="shared" si="46"/>
        <v>0</v>
      </c>
      <c r="AZ56">
        <f t="shared" si="105"/>
        <v>0</v>
      </c>
      <c r="BA56">
        <f t="shared" si="71"/>
        <v>0</v>
      </c>
      <c r="BB56" s="236"/>
      <c r="BC56" s="194"/>
      <c r="BD56">
        <f t="shared" si="72"/>
        <v>-1</v>
      </c>
      <c r="BE56">
        <f t="shared" si="73"/>
        <v>-1</v>
      </c>
      <c r="BF56">
        <f>VLOOKUP($A56,'FuturesInfo (3)'!$A$2:$V$80,22)</f>
        <v>4</v>
      </c>
      <c r="BG56">
        <f t="shared" si="74"/>
        <v>1</v>
      </c>
      <c r="BH56">
        <f t="shared" si="75"/>
        <v>5</v>
      </c>
      <c r="BI56" s="137">
        <f>VLOOKUP($A56,'FuturesInfo (3)'!$A$2:$O$80,15)*BF56</f>
        <v>175840</v>
      </c>
      <c r="BJ56" s="137">
        <f>VLOOKUP($A56,'FuturesInfo (3)'!$A$2:$O$80,15)*BH56</f>
        <v>219800</v>
      </c>
      <c r="BK56" s="188">
        <f t="shared" si="113"/>
        <v>0</v>
      </c>
      <c r="BL56" s="188">
        <f t="shared" si="47"/>
        <v>0</v>
      </c>
      <c r="BM56" s="188">
        <f t="shared" si="77"/>
        <v>0</v>
      </c>
      <c r="BN56" s="188">
        <f t="shared" si="78"/>
        <v>0</v>
      </c>
      <c r="BO56" s="188">
        <f t="shared" si="79"/>
        <v>0</v>
      </c>
      <c r="BP56" s="188">
        <f t="shared" si="110"/>
        <v>0</v>
      </c>
      <c r="BQ56" s="188">
        <f t="shared" si="81"/>
        <v>0</v>
      </c>
      <c r="BR56" s="188">
        <f t="shared" si="106"/>
        <v>0</v>
      </c>
      <c r="BS56" s="188">
        <f t="shared" si="82"/>
        <v>0</v>
      </c>
      <c r="BT56" s="188">
        <f>IF(IF(sym!$Q45=AW56,1,0)=1,ABS(BI56*BB56),-ABS(BI56*BB56))</f>
        <v>0</v>
      </c>
      <c r="BU56" s="188">
        <f t="shared" si="83"/>
        <v>0</v>
      </c>
      <c r="BV56" s="188">
        <f t="shared" si="84"/>
        <v>0</v>
      </c>
      <c r="BX56">
        <f t="shared" si="85"/>
        <v>0</v>
      </c>
      <c r="BY56" s="227"/>
      <c r="BZ56" s="227"/>
      <c r="CA56" s="227"/>
      <c r="CB56" s="202"/>
      <c r="CC56" s="228"/>
      <c r="CD56">
        <f t="shared" si="86"/>
        <v>-1</v>
      </c>
      <c r="CE56">
        <f t="shared" si="87"/>
        <v>0</v>
      </c>
      <c r="CF56" s="202"/>
      <c r="CG56">
        <f t="shared" si="88"/>
        <v>1</v>
      </c>
      <c r="CH56">
        <f t="shared" si="48"/>
        <v>1</v>
      </c>
      <c r="CI56">
        <f t="shared" si="107"/>
        <v>0</v>
      </c>
      <c r="CJ56">
        <f t="shared" si="89"/>
        <v>1</v>
      </c>
      <c r="CK56" s="236"/>
      <c r="CL56" s="194"/>
      <c r="CM56">
        <f t="shared" si="90"/>
        <v>-1</v>
      </c>
      <c r="CN56">
        <f t="shared" si="91"/>
        <v>-1</v>
      </c>
      <c r="CO56">
        <f>VLOOKUP($A56,'FuturesInfo (3)'!$A$2:$V$80,22)</f>
        <v>4</v>
      </c>
      <c r="CP56">
        <f t="shared" si="92"/>
        <v>-1</v>
      </c>
      <c r="CQ56">
        <f t="shared" si="93"/>
        <v>3</v>
      </c>
      <c r="CR56" s="137">
        <f>VLOOKUP($A56,'FuturesInfo (3)'!$A$2:$O$80,15)*CO56</f>
        <v>175840</v>
      </c>
      <c r="CS56" s="137">
        <f>VLOOKUP($A56,'FuturesInfo (3)'!$A$2:$O$80,15)*CQ56</f>
        <v>131880</v>
      </c>
      <c r="CT56" s="188">
        <f t="shared" si="114"/>
        <v>0</v>
      </c>
      <c r="CU56" s="188">
        <f t="shared" si="49"/>
        <v>0</v>
      </c>
      <c r="CV56" s="188">
        <f t="shared" si="95"/>
        <v>0</v>
      </c>
      <c r="CW56" s="188">
        <f t="shared" si="96"/>
        <v>0</v>
      </c>
      <c r="CX56" s="188">
        <f t="shared" si="97"/>
        <v>0</v>
      </c>
      <c r="CY56" s="188">
        <f t="shared" si="111"/>
        <v>0</v>
      </c>
      <c r="CZ56" s="188">
        <f t="shared" si="99"/>
        <v>0</v>
      </c>
      <c r="DA56" s="188">
        <f t="shared" si="108"/>
        <v>0</v>
      </c>
      <c r="DB56" s="188">
        <f t="shared" si="100"/>
        <v>0</v>
      </c>
      <c r="DC56" s="188">
        <f>IF(IF(sym!$Q45=CF56,1,0)=1,ABS(CR56*CK56),-ABS(CR56*CK56))</f>
        <v>0</v>
      </c>
      <c r="DD56" s="188">
        <f t="shared" si="101"/>
        <v>0</v>
      </c>
      <c r="DE56" s="188">
        <f t="shared" si="102"/>
        <v>0</v>
      </c>
    </row>
    <row r="57" spans="1:109" x14ac:dyDescent="0.25">
      <c r="A57" s="1" t="s">
        <v>369</v>
      </c>
      <c r="B57" s="149" t="s">
        <v>620</v>
      </c>
      <c r="C57" s="192" t="s">
        <v>294</v>
      </c>
      <c r="F57">
        <v>1</v>
      </c>
      <c r="G57" s="227">
        <v>-1</v>
      </c>
      <c r="H57" s="227">
        <v>1</v>
      </c>
      <c r="I57" s="227">
        <v>-1</v>
      </c>
      <c r="J57" s="202">
        <v>-1</v>
      </c>
      <c r="K57" s="228">
        <v>-1</v>
      </c>
      <c r="L57">
        <f t="shared" si="50"/>
        <v>1</v>
      </c>
      <c r="M57">
        <f t="shared" si="51"/>
        <v>1</v>
      </c>
      <c r="N57">
        <v>-1</v>
      </c>
      <c r="O57">
        <f t="shared" si="52"/>
        <v>0</v>
      </c>
      <c r="P57">
        <f t="shared" si="44"/>
        <v>1</v>
      </c>
      <c r="Q57">
        <f t="shared" si="103"/>
        <v>0</v>
      </c>
      <c r="R57">
        <f t="shared" si="53"/>
        <v>0</v>
      </c>
      <c r="S57">
        <v>-5.2969315132400004E-3</v>
      </c>
      <c r="T57" s="194">
        <v>42564</v>
      </c>
      <c r="U57">
        <f t="shared" si="54"/>
        <v>1</v>
      </c>
      <c r="V57">
        <f t="shared" si="55"/>
        <v>1</v>
      </c>
      <c r="W57">
        <f>VLOOKUP($A57,'FuturesInfo (3)'!$A$2:$V$80,22)</f>
        <v>2</v>
      </c>
      <c r="X57">
        <f t="shared" si="56"/>
        <v>-1</v>
      </c>
      <c r="Y57">
        <f t="shared" si="57"/>
        <v>2</v>
      </c>
      <c r="Z57" s="137">
        <f>VLOOKUP($A57,'FuturesInfo (3)'!$A$2:$O$80,15)*W57</f>
        <v>190274.34079999998</v>
      </c>
      <c r="AA57" s="137">
        <f>VLOOKUP($A57,'FuturesInfo (3)'!$A$2:$O$80,15)*Y57</f>
        <v>190274.34079999998</v>
      </c>
      <c r="AB57" s="188">
        <f t="shared" si="112"/>
        <v>1007.8701519444874</v>
      </c>
      <c r="AC57" s="188">
        <f t="shared" si="45"/>
        <v>1007.8701519444874</v>
      </c>
      <c r="AD57" s="188">
        <f t="shared" si="59"/>
        <v>-1007.8701519444874</v>
      </c>
      <c r="AE57" s="188">
        <f t="shared" si="60"/>
        <v>1007.8701519444874</v>
      </c>
      <c r="AF57" s="188">
        <f t="shared" si="61"/>
        <v>-1007.8701519444874</v>
      </c>
      <c r="AG57" s="188">
        <f t="shared" si="109"/>
        <v>-1007.8701519444874</v>
      </c>
      <c r="AH57" s="188">
        <f t="shared" si="63"/>
        <v>-1007.8701519444874</v>
      </c>
      <c r="AI57" s="188">
        <f t="shared" si="104"/>
        <v>1007.8701519444874</v>
      </c>
      <c r="AJ57" s="188">
        <f t="shared" si="64"/>
        <v>-1007.8701519444874</v>
      </c>
      <c r="AK57" s="188">
        <f>IF(IF(sym!$Q46=N57,1,0)=1,ABS(Z57*S57),-ABS(Z57*S57))</f>
        <v>-1007.8701519444874</v>
      </c>
      <c r="AL57" s="188">
        <f t="shared" si="65"/>
        <v>-1007.8701519444874</v>
      </c>
      <c r="AM57" s="188">
        <f t="shared" si="66"/>
        <v>1007.8701519444874</v>
      </c>
      <c r="AO57">
        <f t="shared" si="67"/>
        <v>-1</v>
      </c>
      <c r="AP57" s="227">
        <v>1</v>
      </c>
      <c r="AQ57" s="227">
        <v>-1</v>
      </c>
      <c r="AR57" s="227">
        <v>1</v>
      </c>
      <c r="AS57" s="202">
        <v>-1</v>
      </c>
      <c r="AT57" s="228">
        <v>-1</v>
      </c>
      <c r="AU57">
        <f t="shared" si="68"/>
        <v>1</v>
      </c>
      <c r="AV57">
        <f t="shared" si="69"/>
        <v>1</v>
      </c>
      <c r="AW57" s="202"/>
      <c r="AX57">
        <f t="shared" si="70"/>
        <v>0</v>
      </c>
      <c r="AY57">
        <f t="shared" si="46"/>
        <v>0</v>
      </c>
      <c r="AZ57">
        <f t="shared" si="105"/>
        <v>0</v>
      </c>
      <c r="BA57">
        <f t="shared" si="71"/>
        <v>0</v>
      </c>
      <c r="BB57" s="236"/>
      <c r="BC57" s="194"/>
      <c r="BD57">
        <f t="shared" si="72"/>
        <v>1</v>
      </c>
      <c r="BE57">
        <f t="shared" si="73"/>
        <v>1</v>
      </c>
      <c r="BF57">
        <f>VLOOKUP($A57,'FuturesInfo (3)'!$A$2:$V$80,22)</f>
        <v>2</v>
      </c>
      <c r="BG57">
        <f t="shared" si="74"/>
        <v>1</v>
      </c>
      <c r="BH57">
        <f t="shared" si="75"/>
        <v>3</v>
      </c>
      <c r="BI57" s="137">
        <f>VLOOKUP($A57,'FuturesInfo (3)'!$A$2:$O$80,15)*BF57</f>
        <v>190274.34079999998</v>
      </c>
      <c r="BJ57" s="137">
        <f>VLOOKUP($A57,'FuturesInfo (3)'!$A$2:$O$80,15)*BH57</f>
        <v>285411.51119999995</v>
      </c>
      <c r="BK57" s="188">
        <f t="shared" si="113"/>
        <v>0</v>
      </c>
      <c r="BL57" s="188">
        <f t="shared" si="47"/>
        <v>0</v>
      </c>
      <c r="BM57" s="188">
        <f t="shared" si="77"/>
        <v>0</v>
      </c>
      <c r="BN57" s="188">
        <f t="shared" si="78"/>
        <v>0</v>
      </c>
      <c r="BO57" s="188">
        <f t="shared" si="79"/>
        <v>0</v>
      </c>
      <c r="BP57" s="188">
        <f t="shared" si="110"/>
        <v>0</v>
      </c>
      <c r="BQ57" s="188">
        <f t="shared" si="81"/>
        <v>0</v>
      </c>
      <c r="BR57" s="188">
        <f t="shared" si="106"/>
        <v>0</v>
      </c>
      <c r="BS57" s="188">
        <f t="shared" si="82"/>
        <v>0</v>
      </c>
      <c r="BT57" s="188">
        <f>IF(IF(sym!$Q46=AW57,1,0)=1,ABS(BI57*BB57),-ABS(BI57*BB57))</f>
        <v>0</v>
      </c>
      <c r="BU57" s="188">
        <f t="shared" si="83"/>
        <v>0</v>
      </c>
      <c r="BV57" s="188">
        <f t="shared" si="84"/>
        <v>0</v>
      </c>
      <c r="BX57">
        <f t="shared" si="85"/>
        <v>0</v>
      </c>
      <c r="BY57" s="227"/>
      <c r="BZ57" s="227"/>
      <c r="CA57" s="227"/>
      <c r="CB57" s="202"/>
      <c r="CC57" s="228"/>
      <c r="CD57">
        <f t="shared" si="86"/>
        <v>-1</v>
      </c>
      <c r="CE57">
        <f t="shared" si="87"/>
        <v>0</v>
      </c>
      <c r="CF57" s="202"/>
      <c r="CG57">
        <f t="shared" si="88"/>
        <v>1</v>
      </c>
      <c r="CH57">
        <f t="shared" si="48"/>
        <v>1</v>
      </c>
      <c r="CI57">
        <f t="shared" si="107"/>
        <v>0</v>
      </c>
      <c r="CJ57">
        <f t="shared" si="89"/>
        <v>1</v>
      </c>
      <c r="CK57" s="236"/>
      <c r="CL57" s="194"/>
      <c r="CM57">
        <f t="shared" si="90"/>
        <v>-1</v>
      </c>
      <c r="CN57">
        <f t="shared" si="91"/>
        <v>-1</v>
      </c>
      <c r="CO57">
        <f>VLOOKUP($A57,'FuturesInfo (3)'!$A$2:$V$80,22)</f>
        <v>2</v>
      </c>
      <c r="CP57">
        <f t="shared" si="92"/>
        <v>-1</v>
      </c>
      <c r="CQ57">
        <f t="shared" si="93"/>
        <v>2</v>
      </c>
      <c r="CR57" s="137">
        <f>VLOOKUP($A57,'FuturesInfo (3)'!$A$2:$O$80,15)*CO57</f>
        <v>190274.34079999998</v>
      </c>
      <c r="CS57" s="137">
        <f>VLOOKUP($A57,'FuturesInfo (3)'!$A$2:$O$80,15)*CQ57</f>
        <v>190274.34079999998</v>
      </c>
      <c r="CT57" s="188">
        <f t="shared" si="114"/>
        <v>0</v>
      </c>
      <c r="CU57" s="188">
        <f t="shared" si="49"/>
        <v>0</v>
      </c>
      <c r="CV57" s="188">
        <f t="shared" si="95"/>
        <v>0</v>
      </c>
      <c r="CW57" s="188">
        <f t="shared" si="96"/>
        <v>0</v>
      </c>
      <c r="CX57" s="188">
        <f t="shared" si="97"/>
        <v>0</v>
      </c>
      <c r="CY57" s="188">
        <f t="shared" si="111"/>
        <v>0</v>
      </c>
      <c r="CZ57" s="188">
        <f t="shared" si="99"/>
        <v>0</v>
      </c>
      <c r="DA57" s="188">
        <f t="shared" si="108"/>
        <v>0</v>
      </c>
      <c r="DB57" s="188">
        <f t="shared" si="100"/>
        <v>0</v>
      </c>
      <c r="DC57" s="188">
        <f>IF(IF(sym!$Q46=CF57,1,0)=1,ABS(CR57*CK57),-ABS(CR57*CK57))</f>
        <v>0</v>
      </c>
      <c r="DD57" s="188">
        <f t="shared" si="101"/>
        <v>0</v>
      </c>
      <c r="DE57" s="188">
        <f t="shared" si="102"/>
        <v>0</v>
      </c>
    </row>
    <row r="58" spans="1:109" x14ac:dyDescent="0.25">
      <c r="A58" s="1" t="s">
        <v>371</v>
      </c>
      <c r="B58" s="149" t="s">
        <v>635</v>
      </c>
      <c r="C58" s="192" t="s">
        <v>1121</v>
      </c>
      <c r="F58">
        <v>1</v>
      </c>
      <c r="G58" s="227">
        <v>1</v>
      </c>
      <c r="H58" s="227">
        <v>1</v>
      </c>
      <c r="I58" s="227">
        <v>-1</v>
      </c>
      <c r="J58" s="202">
        <v>-1</v>
      </c>
      <c r="K58" s="228">
        <v>6</v>
      </c>
      <c r="L58">
        <f t="shared" si="50"/>
        <v>-1</v>
      </c>
      <c r="M58">
        <f t="shared" si="51"/>
        <v>-1</v>
      </c>
      <c r="N58">
        <v>-1</v>
      </c>
      <c r="O58">
        <f t="shared" si="52"/>
        <v>0</v>
      </c>
      <c r="P58">
        <f t="shared" si="44"/>
        <v>1</v>
      </c>
      <c r="Q58">
        <f t="shared" si="103"/>
        <v>1</v>
      </c>
      <c r="R58">
        <f t="shared" si="53"/>
        <v>1</v>
      </c>
      <c r="S58">
        <v>-3.7728730428200001E-3</v>
      </c>
      <c r="T58" s="194">
        <v>42572</v>
      </c>
      <c r="U58">
        <f t="shared" si="54"/>
        <v>-1</v>
      </c>
      <c r="V58">
        <f t="shared" si="55"/>
        <v>-1</v>
      </c>
      <c r="W58">
        <f>VLOOKUP($A58,'FuturesInfo (3)'!$A$2:$V$80,22)</f>
        <v>7</v>
      </c>
      <c r="X58">
        <f t="shared" si="56"/>
        <v>-1</v>
      </c>
      <c r="Y58">
        <f t="shared" si="57"/>
        <v>5</v>
      </c>
      <c r="Z58" s="137">
        <f>VLOOKUP($A58,'FuturesInfo (3)'!$A$2:$O$80,15)*W58</f>
        <v>184835</v>
      </c>
      <c r="AA58" s="137">
        <f>VLOOKUP($A58,'FuturesInfo (3)'!$A$2:$O$80,15)*Y58</f>
        <v>132025</v>
      </c>
      <c r="AB58" s="188">
        <f t="shared" si="112"/>
        <v>-697.35898886963469</v>
      </c>
      <c r="AC58" s="188">
        <f t="shared" si="45"/>
        <v>697.35898886963469</v>
      </c>
      <c r="AD58" s="188">
        <f t="shared" si="59"/>
        <v>-697.35898886963469</v>
      </c>
      <c r="AE58" s="188">
        <f t="shared" si="60"/>
        <v>697.35898886963469</v>
      </c>
      <c r="AF58" s="188">
        <f t="shared" si="61"/>
        <v>697.35898886963469</v>
      </c>
      <c r="AG58" s="188">
        <f t="shared" si="109"/>
        <v>697.35898886963469</v>
      </c>
      <c r="AH58" s="188">
        <f t="shared" si="63"/>
        <v>-697.35898886963469</v>
      </c>
      <c r="AI58" s="188">
        <f t="shared" si="104"/>
        <v>697.35898886963469</v>
      </c>
      <c r="AJ58" s="188">
        <f t="shared" si="64"/>
        <v>697.35898886963469</v>
      </c>
      <c r="AK58" s="188">
        <f>IF(IF(sym!$Q47=N58,1,0)=1,ABS(Z58*S58),-ABS(Z58*S58))</f>
        <v>-697.35898886963469</v>
      </c>
      <c r="AL58" s="188">
        <f t="shared" si="65"/>
        <v>697.35898886963469</v>
      </c>
      <c r="AM58" s="188">
        <f t="shared" si="66"/>
        <v>697.35898886963469</v>
      </c>
      <c r="AO58">
        <f t="shared" si="67"/>
        <v>-1</v>
      </c>
      <c r="AP58" s="227">
        <v>-1</v>
      </c>
      <c r="AQ58" s="227">
        <v>-1</v>
      </c>
      <c r="AR58" s="227">
        <v>-1</v>
      </c>
      <c r="AS58" s="202">
        <v>-1</v>
      </c>
      <c r="AT58" s="228">
        <v>7</v>
      </c>
      <c r="AU58">
        <f t="shared" si="68"/>
        <v>-1</v>
      </c>
      <c r="AV58">
        <f t="shared" si="69"/>
        <v>-1</v>
      </c>
      <c r="AW58" s="202"/>
      <c r="AX58">
        <f t="shared" si="70"/>
        <v>0</v>
      </c>
      <c r="AY58">
        <f t="shared" si="46"/>
        <v>0</v>
      </c>
      <c r="AZ58">
        <f t="shared" si="105"/>
        <v>0</v>
      </c>
      <c r="BA58">
        <f t="shared" si="71"/>
        <v>0</v>
      </c>
      <c r="BB58" s="236"/>
      <c r="BC58" s="194"/>
      <c r="BD58">
        <f t="shared" si="72"/>
        <v>1</v>
      </c>
      <c r="BE58">
        <f t="shared" si="73"/>
        <v>-1</v>
      </c>
      <c r="BF58">
        <f>VLOOKUP($A58,'FuturesInfo (3)'!$A$2:$V$80,22)</f>
        <v>7</v>
      </c>
      <c r="BG58">
        <f t="shared" si="74"/>
        <v>-1</v>
      </c>
      <c r="BH58">
        <f t="shared" si="75"/>
        <v>5</v>
      </c>
      <c r="BI58" s="137">
        <f>VLOOKUP($A58,'FuturesInfo (3)'!$A$2:$O$80,15)*BF58</f>
        <v>184835</v>
      </c>
      <c r="BJ58" s="137">
        <f>VLOOKUP($A58,'FuturesInfo (3)'!$A$2:$O$80,15)*BH58</f>
        <v>132025</v>
      </c>
      <c r="BK58" s="188">
        <f t="shared" si="113"/>
        <v>0</v>
      </c>
      <c r="BL58" s="188">
        <f t="shared" si="47"/>
        <v>0</v>
      </c>
      <c r="BM58" s="188">
        <f t="shared" si="77"/>
        <v>0</v>
      </c>
      <c r="BN58" s="188">
        <f t="shared" si="78"/>
        <v>0</v>
      </c>
      <c r="BO58" s="188">
        <f t="shared" si="79"/>
        <v>0</v>
      </c>
      <c r="BP58" s="188">
        <f t="shared" si="110"/>
        <v>0</v>
      </c>
      <c r="BQ58" s="188">
        <f t="shared" si="81"/>
        <v>0</v>
      </c>
      <c r="BR58" s="188">
        <f t="shared" si="106"/>
        <v>0</v>
      </c>
      <c r="BS58" s="188">
        <f t="shared" si="82"/>
        <v>0</v>
      </c>
      <c r="BT58" s="188">
        <f>IF(IF(sym!$Q47=AW58,1,0)=1,ABS(BI58*BB58),-ABS(BI58*BB58))</f>
        <v>0</v>
      </c>
      <c r="BU58" s="188">
        <f t="shared" si="83"/>
        <v>0</v>
      </c>
      <c r="BV58" s="188">
        <f t="shared" si="84"/>
        <v>0</v>
      </c>
      <c r="BX58">
        <f t="shared" si="85"/>
        <v>0</v>
      </c>
      <c r="BY58" s="227"/>
      <c r="BZ58" s="227"/>
      <c r="CA58" s="227"/>
      <c r="CB58" s="202"/>
      <c r="CC58" s="228"/>
      <c r="CD58">
        <f t="shared" si="86"/>
        <v>-1</v>
      </c>
      <c r="CE58">
        <f t="shared" si="87"/>
        <v>0</v>
      </c>
      <c r="CF58" s="202"/>
      <c r="CG58">
        <f t="shared" si="88"/>
        <v>1</v>
      </c>
      <c r="CH58">
        <f t="shared" si="48"/>
        <v>1</v>
      </c>
      <c r="CI58">
        <f t="shared" si="107"/>
        <v>0</v>
      </c>
      <c r="CJ58">
        <f t="shared" si="89"/>
        <v>1</v>
      </c>
      <c r="CK58" s="236"/>
      <c r="CL58" s="194"/>
      <c r="CM58">
        <f t="shared" si="90"/>
        <v>-1</v>
      </c>
      <c r="CN58">
        <f t="shared" si="91"/>
        <v>-1</v>
      </c>
      <c r="CO58">
        <f>VLOOKUP($A58,'FuturesInfo (3)'!$A$2:$V$80,22)</f>
        <v>7</v>
      </c>
      <c r="CP58">
        <f t="shared" si="92"/>
        <v>-1</v>
      </c>
      <c r="CQ58">
        <f t="shared" si="93"/>
        <v>5</v>
      </c>
      <c r="CR58" s="137">
        <f>VLOOKUP($A58,'FuturesInfo (3)'!$A$2:$O$80,15)*CO58</f>
        <v>184835</v>
      </c>
      <c r="CS58" s="137">
        <f>VLOOKUP($A58,'FuturesInfo (3)'!$A$2:$O$80,15)*CQ58</f>
        <v>132025</v>
      </c>
      <c r="CT58" s="188">
        <f t="shared" si="114"/>
        <v>0</v>
      </c>
      <c r="CU58" s="188">
        <f t="shared" si="49"/>
        <v>0</v>
      </c>
      <c r="CV58" s="188">
        <f t="shared" si="95"/>
        <v>0</v>
      </c>
      <c r="CW58" s="188">
        <f t="shared" si="96"/>
        <v>0</v>
      </c>
      <c r="CX58" s="188">
        <f t="shared" si="97"/>
        <v>0</v>
      </c>
      <c r="CY58" s="188">
        <f t="shared" si="111"/>
        <v>0</v>
      </c>
      <c r="CZ58" s="188">
        <f t="shared" si="99"/>
        <v>0</v>
      </c>
      <c r="DA58" s="188">
        <f t="shared" si="108"/>
        <v>0</v>
      </c>
      <c r="DB58" s="188">
        <f t="shared" si="100"/>
        <v>0</v>
      </c>
      <c r="DC58" s="188">
        <f>IF(IF(sym!$Q47=CF58,1,0)=1,ABS(CR58*CK58),-ABS(CR58*CK58))</f>
        <v>0</v>
      </c>
      <c r="DD58" s="188">
        <f t="shared" si="101"/>
        <v>0</v>
      </c>
      <c r="DE58" s="188">
        <f t="shared" si="102"/>
        <v>0</v>
      </c>
    </row>
    <row r="59" spans="1:109" x14ac:dyDescent="0.25">
      <c r="A59" s="1" t="s">
        <v>1052</v>
      </c>
      <c r="B59" s="149" t="s">
        <v>611</v>
      </c>
      <c r="C59" s="192" t="s">
        <v>297</v>
      </c>
      <c r="F59">
        <v>1</v>
      </c>
      <c r="G59" s="227">
        <v>-1</v>
      </c>
      <c r="H59" s="227">
        <v>-1</v>
      </c>
      <c r="I59" s="227">
        <v>1</v>
      </c>
      <c r="J59" s="202">
        <v>-1</v>
      </c>
      <c r="K59" s="228">
        <v>-7</v>
      </c>
      <c r="L59">
        <f t="shared" si="50"/>
        <v>-1</v>
      </c>
      <c r="M59">
        <f t="shared" si="51"/>
        <v>1</v>
      </c>
      <c r="N59">
        <v>-1</v>
      </c>
      <c r="O59">
        <f t="shared" si="52"/>
        <v>1</v>
      </c>
      <c r="P59">
        <f t="shared" si="44"/>
        <v>1</v>
      </c>
      <c r="Q59">
        <f t="shared" si="103"/>
        <v>1</v>
      </c>
      <c r="R59">
        <f t="shared" si="53"/>
        <v>0</v>
      </c>
      <c r="S59">
        <v>-7.1684587813600001E-3</v>
      </c>
      <c r="T59" s="194">
        <v>42571</v>
      </c>
      <c r="U59">
        <f t="shared" si="54"/>
        <v>-1</v>
      </c>
      <c r="V59">
        <f t="shared" si="55"/>
        <v>-1</v>
      </c>
      <c r="W59">
        <f>VLOOKUP($A59,'FuturesInfo (3)'!$A$2:$V$80,22)</f>
        <v>5</v>
      </c>
      <c r="X59">
        <f t="shared" si="56"/>
        <v>-1</v>
      </c>
      <c r="Y59">
        <f t="shared" si="57"/>
        <v>4</v>
      </c>
      <c r="Z59" s="137">
        <f>VLOOKUP($A59,'FuturesInfo (3)'!$A$2:$O$80,15)*W59</f>
        <v>121187.5</v>
      </c>
      <c r="AA59" s="137">
        <f>VLOOKUP($A59,'FuturesInfo (3)'!$A$2:$O$80,15)*Y59</f>
        <v>96950</v>
      </c>
      <c r="AB59" s="188">
        <f t="shared" si="112"/>
        <v>868.72759856606501</v>
      </c>
      <c r="AC59" s="188">
        <f t="shared" si="45"/>
        <v>868.72759856606501</v>
      </c>
      <c r="AD59" s="188">
        <f t="shared" si="59"/>
        <v>-868.72759856606501</v>
      </c>
      <c r="AE59" s="188">
        <f t="shared" si="60"/>
        <v>868.72759856606501</v>
      </c>
      <c r="AF59" s="188">
        <f t="shared" si="61"/>
        <v>868.72759856606501</v>
      </c>
      <c r="AG59" s="188">
        <f t="shared" si="109"/>
        <v>-868.72759856606501</v>
      </c>
      <c r="AH59" s="188">
        <f t="shared" si="63"/>
        <v>868.72759856606501</v>
      </c>
      <c r="AI59" s="188">
        <f t="shared" si="104"/>
        <v>-868.72759856606501</v>
      </c>
      <c r="AJ59" s="188">
        <f t="shared" si="64"/>
        <v>868.72759856606501</v>
      </c>
      <c r="AK59" s="188">
        <f>IF(IF(sym!$Q48=N59,1,0)=1,ABS(Z59*S59),-ABS(Z59*S59))</f>
        <v>-868.72759856606501</v>
      </c>
      <c r="AL59" s="188">
        <f t="shared" si="65"/>
        <v>868.72759856606501</v>
      </c>
      <c r="AM59" s="188">
        <f t="shared" si="66"/>
        <v>868.72759856606501</v>
      </c>
      <c r="AO59">
        <f t="shared" si="67"/>
        <v>-1</v>
      </c>
      <c r="AP59" s="227">
        <v>-1</v>
      </c>
      <c r="AQ59" s="227">
        <v>-1</v>
      </c>
      <c r="AR59" s="227">
        <v>-1</v>
      </c>
      <c r="AS59" s="202">
        <v>-1</v>
      </c>
      <c r="AT59" s="228">
        <v>5</v>
      </c>
      <c r="AU59">
        <f t="shared" si="68"/>
        <v>-1</v>
      </c>
      <c r="AV59">
        <f t="shared" si="69"/>
        <v>-1</v>
      </c>
      <c r="AW59" s="202"/>
      <c r="AX59">
        <f t="shared" si="70"/>
        <v>0</v>
      </c>
      <c r="AY59">
        <f t="shared" si="46"/>
        <v>0</v>
      </c>
      <c r="AZ59">
        <f t="shared" si="105"/>
        <v>0</v>
      </c>
      <c r="BA59">
        <f t="shared" si="71"/>
        <v>0</v>
      </c>
      <c r="BB59" s="236"/>
      <c r="BC59" s="194"/>
      <c r="BD59">
        <f t="shared" si="72"/>
        <v>1</v>
      </c>
      <c r="BE59">
        <f t="shared" si="73"/>
        <v>-1</v>
      </c>
      <c r="BF59">
        <f>VLOOKUP($A59,'FuturesInfo (3)'!$A$2:$V$80,22)</f>
        <v>5</v>
      </c>
      <c r="BG59">
        <f t="shared" si="74"/>
        <v>-1</v>
      </c>
      <c r="BH59">
        <f t="shared" si="75"/>
        <v>4</v>
      </c>
      <c r="BI59" s="137">
        <f>VLOOKUP($A59,'FuturesInfo (3)'!$A$2:$O$80,15)*BF59</f>
        <v>121187.5</v>
      </c>
      <c r="BJ59" s="137">
        <f>VLOOKUP($A59,'FuturesInfo (3)'!$A$2:$O$80,15)*BH59</f>
        <v>96950</v>
      </c>
      <c r="BK59" s="188">
        <f t="shared" si="113"/>
        <v>0</v>
      </c>
      <c r="BL59" s="188">
        <f t="shared" si="47"/>
        <v>0</v>
      </c>
      <c r="BM59" s="188">
        <f t="shared" si="77"/>
        <v>0</v>
      </c>
      <c r="BN59" s="188">
        <f t="shared" si="78"/>
        <v>0</v>
      </c>
      <c r="BO59" s="188">
        <f t="shared" si="79"/>
        <v>0</v>
      </c>
      <c r="BP59" s="188">
        <f t="shared" si="110"/>
        <v>0</v>
      </c>
      <c r="BQ59" s="188">
        <f t="shared" si="81"/>
        <v>0</v>
      </c>
      <c r="BR59" s="188">
        <f t="shared" si="106"/>
        <v>0</v>
      </c>
      <c r="BS59" s="188">
        <f t="shared" si="82"/>
        <v>0</v>
      </c>
      <c r="BT59" s="188">
        <f>IF(IF(sym!$Q48=AW59,1,0)=1,ABS(BI59*BB59),-ABS(BI59*BB59))</f>
        <v>0</v>
      </c>
      <c r="BU59" s="188">
        <f t="shared" si="83"/>
        <v>0</v>
      </c>
      <c r="BV59" s="188">
        <f t="shared" si="84"/>
        <v>0</v>
      </c>
      <c r="BX59">
        <f t="shared" si="85"/>
        <v>0</v>
      </c>
      <c r="BY59" s="227"/>
      <c r="BZ59" s="227"/>
      <c r="CA59" s="227"/>
      <c r="CB59" s="202"/>
      <c r="CC59" s="228"/>
      <c r="CD59">
        <f t="shared" si="86"/>
        <v>-1</v>
      </c>
      <c r="CE59">
        <f t="shared" si="87"/>
        <v>0</v>
      </c>
      <c r="CF59" s="202"/>
      <c r="CG59">
        <f t="shared" si="88"/>
        <v>1</v>
      </c>
      <c r="CH59">
        <f t="shared" si="48"/>
        <v>1</v>
      </c>
      <c r="CI59">
        <f t="shared" si="107"/>
        <v>0</v>
      </c>
      <c r="CJ59">
        <f t="shared" si="89"/>
        <v>1</v>
      </c>
      <c r="CK59" s="236"/>
      <c r="CL59" s="194"/>
      <c r="CM59">
        <f t="shared" si="90"/>
        <v>-1</v>
      </c>
      <c r="CN59">
        <f t="shared" si="91"/>
        <v>-1</v>
      </c>
      <c r="CO59">
        <f>VLOOKUP($A59,'FuturesInfo (3)'!$A$2:$V$80,22)</f>
        <v>5</v>
      </c>
      <c r="CP59">
        <f t="shared" si="92"/>
        <v>-1</v>
      </c>
      <c r="CQ59">
        <f t="shared" si="93"/>
        <v>4</v>
      </c>
      <c r="CR59" s="137">
        <f>VLOOKUP($A59,'FuturesInfo (3)'!$A$2:$O$80,15)*CO59</f>
        <v>121187.5</v>
      </c>
      <c r="CS59" s="137">
        <f>VLOOKUP($A59,'FuturesInfo (3)'!$A$2:$O$80,15)*CQ59</f>
        <v>96950</v>
      </c>
      <c r="CT59" s="188">
        <f t="shared" si="114"/>
        <v>0</v>
      </c>
      <c r="CU59" s="188">
        <f t="shared" si="49"/>
        <v>0</v>
      </c>
      <c r="CV59" s="188">
        <f t="shared" si="95"/>
        <v>0</v>
      </c>
      <c r="CW59" s="188">
        <f t="shared" si="96"/>
        <v>0</v>
      </c>
      <c r="CX59" s="188">
        <f t="shared" si="97"/>
        <v>0</v>
      </c>
      <c r="CY59" s="188">
        <f t="shared" si="111"/>
        <v>0</v>
      </c>
      <c r="CZ59" s="188">
        <f t="shared" si="99"/>
        <v>0</v>
      </c>
      <c r="DA59" s="188">
        <f t="shared" si="108"/>
        <v>0</v>
      </c>
      <c r="DB59" s="188">
        <f t="shared" si="100"/>
        <v>0</v>
      </c>
      <c r="DC59" s="188">
        <f>IF(IF(sym!$Q48=CF59,1,0)=1,ABS(CR59*CK59),-ABS(CR59*CK59))</f>
        <v>0</v>
      </c>
      <c r="DD59" s="188">
        <f t="shared" si="101"/>
        <v>0</v>
      </c>
      <c r="DE59" s="188">
        <f t="shared" si="102"/>
        <v>0</v>
      </c>
    </row>
    <row r="60" spans="1:109" x14ac:dyDescent="0.25">
      <c r="A60" s="1" t="s">
        <v>373</v>
      </c>
      <c r="B60" s="149" t="s">
        <v>692</v>
      </c>
      <c r="C60" s="192" t="s">
        <v>1121</v>
      </c>
      <c r="F60">
        <v>1</v>
      </c>
      <c r="G60" s="227">
        <v>1</v>
      </c>
      <c r="H60" s="227">
        <v>1</v>
      </c>
      <c r="I60" s="227">
        <v>1</v>
      </c>
      <c r="J60" s="202">
        <v>-1</v>
      </c>
      <c r="K60" s="228">
        <v>-6</v>
      </c>
      <c r="L60">
        <f t="shared" si="50"/>
        <v>1</v>
      </c>
      <c r="M60">
        <f t="shared" si="51"/>
        <v>1</v>
      </c>
      <c r="N60">
        <v>-1</v>
      </c>
      <c r="O60">
        <f t="shared" si="52"/>
        <v>0</v>
      </c>
      <c r="P60">
        <f t="shared" si="44"/>
        <v>1</v>
      </c>
      <c r="Q60">
        <f t="shared" si="103"/>
        <v>0</v>
      </c>
      <c r="R60">
        <f t="shared" si="53"/>
        <v>0</v>
      </c>
      <c r="S60">
        <v>-4.1626196753199998E-3</v>
      </c>
      <c r="T60" s="194">
        <v>42572</v>
      </c>
      <c r="U60">
        <f t="shared" si="54"/>
        <v>-1</v>
      </c>
      <c r="V60">
        <f t="shared" si="55"/>
        <v>-1</v>
      </c>
      <c r="W60">
        <f>VLOOKUP($A60,'FuturesInfo (3)'!$A$2:$V$80,22)</f>
        <v>3</v>
      </c>
      <c r="X60">
        <f t="shared" si="56"/>
        <v>-1</v>
      </c>
      <c r="Y60">
        <f t="shared" si="57"/>
        <v>2</v>
      </c>
      <c r="Z60" s="137">
        <f>VLOOKUP($A60,'FuturesInfo (3)'!$A$2:$O$80,15)*W60</f>
        <v>215310</v>
      </c>
      <c r="AA60" s="137">
        <f>VLOOKUP($A60,'FuturesInfo (3)'!$A$2:$O$80,15)*Y60</f>
        <v>143540</v>
      </c>
      <c r="AB60" s="188">
        <f t="shared" si="112"/>
        <v>-896.25364229314914</v>
      </c>
      <c r="AC60" s="188">
        <f t="shared" si="45"/>
        <v>896.25364229314914</v>
      </c>
      <c r="AD60" s="188">
        <f t="shared" si="59"/>
        <v>-896.25364229314914</v>
      </c>
      <c r="AE60" s="188">
        <f t="shared" si="60"/>
        <v>896.25364229314914</v>
      </c>
      <c r="AF60" s="188">
        <f t="shared" si="61"/>
        <v>-896.25364229314914</v>
      </c>
      <c r="AG60" s="188">
        <f t="shared" si="109"/>
        <v>-896.25364229314914</v>
      </c>
      <c r="AH60" s="188">
        <f t="shared" si="63"/>
        <v>-896.25364229314914</v>
      </c>
      <c r="AI60" s="188">
        <f t="shared" si="104"/>
        <v>-896.25364229314914</v>
      </c>
      <c r="AJ60" s="188">
        <f t="shared" si="64"/>
        <v>896.25364229314914</v>
      </c>
      <c r="AK60" s="188">
        <f>IF(IF(sym!$Q49=N60,1,0)=1,ABS(Z60*S60),-ABS(Z60*S60))</f>
        <v>-896.25364229314914</v>
      </c>
      <c r="AL60" s="188">
        <f t="shared" si="65"/>
        <v>896.25364229314914</v>
      </c>
      <c r="AM60" s="188">
        <f t="shared" si="66"/>
        <v>896.25364229314914</v>
      </c>
      <c r="AO60">
        <f t="shared" si="67"/>
        <v>-1</v>
      </c>
      <c r="AP60" s="227">
        <v>-1</v>
      </c>
      <c r="AQ60" s="227">
        <v>1</v>
      </c>
      <c r="AR60" s="227">
        <v>-1</v>
      </c>
      <c r="AS60" s="202">
        <v>-1</v>
      </c>
      <c r="AT60" s="228">
        <v>-7</v>
      </c>
      <c r="AU60">
        <f t="shared" si="68"/>
        <v>1</v>
      </c>
      <c r="AV60">
        <f t="shared" si="69"/>
        <v>1</v>
      </c>
      <c r="AW60" s="202"/>
      <c r="AX60">
        <f t="shared" si="70"/>
        <v>0</v>
      </c>
      <c r="AY60">
        <f t="shared" si="46"/>
        <v>0</v>
      </c>
      <c r="AZ60">
        <f t="shared" si="105"/>
        <v>0</v>
      </c>
      <c r="BA60">
        <f t="shared" si="71"/>
        <v>0</v>
      </c>
      <c r="BB60" s="236"/>
      <c r="BC60" s="194"/>
      <c r="BD60">
        <f t="shared" si="72"/>
        <v>1</v>
      </c>
      <c r="BE60">
        <f t="shared" si="73"/>
        <v>1</v>
      </c>
      <c r="BF60">
        <f>VLOOKUP($A60,'FuturesInfo (3)'!$A$2:$V$80,22)</f>
        <v>3</v>
      </c>
      <c r="BG60">
        <f t="shared" si="74"/>
        <v>-1</v>
      </c>
      <c r="BH60">
        <f t="shared" si="75"/>
        <v>2</v>
      </c>
      <c r="BI60" s="137">
        <f>VLOOKUP($A60,'FuturesInfo (3)'!$A$2:$O$80,15)*BF60</f>
        <v>215310</v>
      </c>
      <c r="BJ60" s="137">
        <f>VLOOKUP($A60,'FuturesInfo (3)'!$A$2:$O$80,15)*BH60</f>
        <v>143540</v>
      </c>
      <c r="BK60" s="188">
        <f t="shared" si="113"/>
        <v>0</v>
      </c>
      <c r="BL60" s="188">
        <f t="shared" si="47"/>
        <v>0</v>
      </c>
      <c r="BM60" s="188">
        <f t="shared" si="77"/>
        <v>0</v>
      </c>
      <c r="BN60" s="188">
        <f t="shared" si="78"/>
        <v>0</v>
      </c>
      <c r="BO60" s="188">
        <f t="shared" si="79"/>
        <v>0</v>
      </c>
      <c r="BP60" s="188">
        <f t="shared" si="110"/>
        <v>0</v>
      </c>
      <c r="BQ60" s="188">
        <f t="shared" si="81"/>
        <v>0</v>
      </c>
      <c r="BR60" s="188">
        <f t="shared" si="106"/>
        <v>0</v>
      </c>
      <c r="BS60" s="188">
        <f t="shared" si="82"/>
        <v>0</v>
      </c>
      <c r="BT60" s="188">
        <f>IF(IF(sym!$Q49=AW60,1,0)=1,ABS(BI60*BB60),-ABS(BI60*BB60))</f>
        <v>0</v>
      </c>
      <c r="BU60" s="188">
        <f t="shared" si="83"/>
        <v>0</v>
      </c>
      <c r="BV60" s="188">
        <f t="shared" si="84"/>
        <v>0</v>
      </c>
      <c r="BX60">
        <f t="shared" si="85"/>
        <v>0</v>
      </c>
      <c r="BY60" s="227"/>
      <c r="BZ60" s="227"/>
      <c r="CA60" s="227"/>
      <c r="CB60" s="202"/>
      <c r="CC60" s="228"/>
      <c r="CD60">
        <f t="shared" si="86"/>
        <v>-1</v>
      </c>
      <c r="CE60">
        <f t="shared" si="87"/>
        <v>0</v>
      </c>
      <c r="CF60" s="202"/>
      <c r="CG60">
        <f t="shared" si="88"/>
        <v>1</v>
      </c>
      <c r="CH60">
        <f t="shared" si="48"/>
        <v>1</v>
      </c>
      <c r="CI60">
        <f t="shared" si="107"/>
        <v>0</v>
      </c>
      <c r="CJ60">
        <f t="shared" si="89"/>
        <v>1</v>
      </c>
      <c r="CK60" s="236"/>
      <c r="CL60" s="194"/>
      <c r="CM60">
        <f t="shared" si="90"/>
        <v>-1</v>
      </c>
      <c r="CN60">
        <f t="shared" si="91"/>
        <v>-1</v>
      </c>
      <c r="CO60">
        <f>VLOOKUP($A60,'FuturesInfo (3)'!$A$2:$V$80,22)</f>
        <v>3</v>
      </c>
      <c r="CP60">
        <f t="shared" si="92"/>
        <v>-1</v>
      </c>
      <c r="CQ60">
        <f t="shared" si="93"/>
        <v>2</v>
      </c>
      <c r="CR60" s="137">
        <f>VLOOKUP($A60,'FuturesInfo (3)'!$A$2:$O$80,15)*CO60</f>
        <v>215310</v>
      </c>
      <c r="CS60" s="137">
        <f>VLOOKUP($A60,'FuturesInfo (3)'!$A$2:$O$80,15)*CQ60</f>
        <v>143540</v>
      </c>
      <c r="CT60" s="188">
        <f t="shared" si="114"/>
        <v>0</v>
      </c>
      <c r="CU60" s="188">
        <f t="shared" si="49"/>
        <v>0</v>
      </c>
      <c r="CV60" s="188">
        <f t="shared" si="95"/>
        <v>0</v>
      </c>
      <c r="CW60" s="188">
        <f t="shared" si="96"/>
        <v>0</v>
      </c>
      <c r="CX60" s="188">
        <f t="shared" si="97"/>
        <v>0</v>
      </c>
      <c r="CY60" s="188">
        <f t="shared" si="111"/>
        <v>0</v>
      </c>
      <c r="CZ60" s="188">
        <f t="shared" si="99"/>
        <v>0</v>
      </c>
      <c r="DA60" s="188">
        <f t="shared" si="108"/>
        <v>0</v>
      </c>
      <c r="DB60" s="188">
        <f t="shared" si="100"/>
        <v>0</v>
      </c>
      <c r="DC60" s="188">
        <f>IF(IF(sym!$Q49=CF60,1,0)=1,ABS(CR60*CK60),-ABS(CR60*CK60))</f>
        <v>0</v>
      </c>
      <c r="DD60" s="188">
        <f t="shared" si="101"/>
        <v>0</v>
      </c>
      <c r="DE60" s="188">
        <f t="shared" si="102"/>
        <v>0</v>
      </c>
    </row>
    <row r="61" spans="1:109" x14ac:dyDescent="0.25">
      <c r="A61" s="1" t="s">
        <v>375</v>
      </c>
      <c r="B61" s="149" t="s">
        <v>690</v>
      </c>
      <c r="C61" s="192" t="s">
        <v>288</v>
      </c>
      <c r="F61">
        <v>1</v>
      </c>
      <c r="G61" s="227">
        <v>1</v>
      </c>
      <c r="H61" s="227">
        <v>1</v>
      </c>
      <c r="I61" s="227">
        <v>1</v>
      </c>
      <c r="J61" s="202">
        <v>-1</v>
      </c>
      <c r="K61" s="228">
        <v>-7</v>
      </c>
      <c r="L61">
        <f t="shared" si="50"/>
        <v>1</v>
      </c>
      <c r="M61">
        <f t="shared" si="51"/>
        <v>1</v>
      </c>
      <c r="N61">
        <v>-1</v>
      </c>
      <c r="O61">
        <f t="shared" si="52"/>
        <v>0</v>
      </c>
      <c r="P61">
        <f t="shared" si="44"/>
        <v>1</v>
      </c>
      <c r="Q61">
        <f t="shared" si="103"/>
        <v>0</v>
      </c>
      <c r="R61">
        <f t="shared" si="53"/>
        <v>0</v>
      </c>
      <c r="S61">
        <v>-3.6509040333800001E-2</v>
      </c>
      <c r="T61" s="194">
        <v>42571</v>
      </c>
      <c r="U61">
        <f t="shared" si="54"/>
        <v>-1</v>
      </c>
      <c r="V61">
        <f t="shared" si="55"/>
        <v>-1</v>
      </c>
      <c r="W61">
        <f>VLOOKUP($A61,'FuturesInfo (3)'!$A$2:$V$80,22)</f>
        <v>3</v>
      </c>
      <c r="X61">
        <f t="shared" si="56"/>
        <v>-1</v>
      </c>
      <c r="Y61">
        <f t="shared" si="57"/>
        <v>2</v>
      </c>
      <c r="Z61" s="137">
        <f>VLOOKUP($A61,'FuturesInfo (3)'!$A$2:$O$80,15)*W61</f>
        <v>83130</v>
      </c>
      <c r="AA61" s="137">
        <f>VLOOKUP($A61,'FuturesInfo (3)'!$A$2:$O$80,15)*Y61</f>
        <v>55420</v>
      </c>
      <c r="AB61" s="188">
        <f t="shared" si="112"/>
        <v>-3034.9965229487939</v>
      </c>
      <c r="AC61" s="188">
        <f t="shared" si="45"/>
        <v>3034.9965229487939</v>
      </c>
      <c r="AD61" s="188">
        <f t="shared" si="59"/>
        <v>-3034.9965229487939</v>
      </c>
      <c r="AE61" s="188">
        <f t="shared" si="60"/>
        <v>3034.9965229487939</v>
      </c>
      <c r="AF61" s="188">
        <f t="shared" si="61"/>
        <v>-3034.9965229487939</v>
      </c>
      <c r="AG61" s="188">
        <f t="shared" si="109"/>
        <v>-3034.9965229487939</v>
      </c>
      <c r="AH61" s="188">
        <f t="shared" si="63"/>
        <v>-3034.9965229487939</v>
      </c>
      <c r="AI61" s="188">
        <f t="shared" si="104"/>
        <v>-3034.9965229487939</v>
      </c>
      <c r="AJ61" s="188">
        <f t="shared" si="64"/>
        <v>3034.9965229487939</v>
      </c>
      <c r="AK61" s="188">
        <f>IF(IF(sym!$Q50=N61,1,0)=1,ABS(Z61*S61),-ABS(Z61*S61))</f>
        <v>-3034.9965229487939</v>
      </c>
      <c r="AL61" s="188">
        <f t="shared" si="65"/>
        <v>3034.9965229487939</v>
      </c>
      <c r="AM61" s="188">
        <f t="shared" si="66"/>
        <v>3034.9965229487939</v>
      </c>
      <c r="AO61">
        <f t="shared" si="67"/>
        <v>-1</v>
      </c>
      <c r="AP61" s="227">
        <v>1</v>
      </c>
      <c r="AQ61" s="227">
        <v>-1</v>
      </c>
      <c r="AR61" s="227">
        <v>1</v>
      </c>
      <c r="AS61" s="202">
        <v>-1</v>
      </c>
      <c r="AT61" s="228">
        <v>-8</v>
      </c>
      <c r="AU61">
        <f t="shared" si="68"/>
        <v>1</v>
      </c>
      <c r="AV61">
        <f t="shared" si="69"/>
        <v>1</v>
      </c>
      <c r="AW61" s="202"/>
      <c r="AX61">
        <f t="shared" si="70"/>
        <v>0</v>
      </c>
      <c r="AY61">
        <f t="shared" si="46"/>
        <v>0</v>
      </c>
      <c r="AZ61">
        <f t="shared" si="105"/>
        <v>0</v>
      </c>
      <c r="BA61">
        <f t="shared" si="71"/>
        <v>0</v>
      </c>
      <c r="BB61" s="236"/>
      <c r="BC61" s="194"/>
      <c r="BD61">
        <f t="shared" si="72"/>
        <v>1</v>
      </c>
      <c r="BE61">
        <f t="shared" si="73"/>
        <v>1</v>
      </c>
      <c r="BF61">
        <f>VLOOKUP($A61,'FuturesInfo (3)'!$A$2:$V$80,22)</f>
        <v>3</v>
      </c>
      <c r="BG61">
        <f t="shared" si="74"/>
        <v>1</v>
      </c>
      <c r="BH61">
        <f t="shared" si="75"/>
        <v>4</v>
      </c>
      <c r="BI61" s="137">
        <f>VLOOKUP($A61,'FuturesInfo (3)'!$A$2:$O$80,15)*BF61</f>
        <v>83130</v>
      </c>
      <c r="BJ61" s="137">
        <f>VLOOKUP($A61,'FuturesInfo (3)'!$A$2:$O$80,15)*BH61</f>
        <v>110840</v>
      </c>
      <c r="BK61" s="188">
        <f t="shared" si="113"/>
        <v>0</v>
      </c>
      <c r="BL61" s="188">
        <f t="shared" si="47"/>
        <v>0</v>
      </c>
      <c r="BM61" s="188">
        <f t="shared" si="77"/>
        <v>0</v>
      </c>
      <c r="BN61" s="188">
        <f t="shared" si="78"/>
        <v>0</v>
      </c>
      <c r="BO61" s="188">
        <f t="shared" si="79"/>
        <v>0</v>
      </c>
      <c r="BP61" s="188">
        <f t="shared" si="110"/>
        <v>0</v>
      </c>
      <c r="BQ61" s="188">
        <f t="shared" si="81"/>
        <v>0</v>
      </c>
      <c r="BR61" s="188">
        <f t="shared" si="106"/>
        <v>0</v>
      </c>
      <c r="BS61" s="188">
        <f t="shared" si="82"/>
        <v>0</v>
      </c>
      <c r="BT61" s="188">
        <f>IF(IF(sym!$Q50=AW61,1,0)=1,ABS(BI61*BB61),-ABS(BI61*BB61))</f>
        <v>0</v>
      </c>
      <c r="BU61" s="188">
        <f t="shared" si="83"/>
        <v>0</v>
      </c>
      <c r="BV61" s="188">
        <f t="shared" si="84"/>
        <v>0</v>
      </c>
      <c r="BX61">
        <f t="shared" si="85"/>
        <v>0</v>
      </c>
      <c r="BY61" s="227"/>
      <c r="BZ61" s="227"/>
      <c r="CA61" s="227"/>
      <c r="CB61" s="202"/>
      <c r="CC61" s="228"/>
      <c r="CD61">
        <f t="shared" si="86"/>
        <v>-1</v>
      </c>
      <c r="CE61">
        <f t="shared" si="87"/>
        <v>0</v>
      </c>
      <c r="CF61" s="202"/>
      <c r="CG61">
        <f t="shared" si="88"/>
        <v>1</v>
      </c>
      <c r="CH61">
        <f t="shared" si="48"/>
        <v>1</v>
      </c>
      <c r="CI61">
        <f t="shared" si="107"/>
        <v>0</v>
      </c>
      <c r="CJ61">
        <f t="shared" si="89"/>
        <v>1</v>
      </c>
      <c r="CK61" s="236"/>
      <c r="CL61" s="194"/>
      <c r="CM61">
        <f t="shared" si="90"/>
        <v>-1</v>
      </c>
      <c r="CN61">
        <f t="shared" si="91"/>
        <v>-1</v>
      </c>
      <c r="CO61">
        <f>VLOOKUP($A61,'FuturesInfo (3)'!$A$2:$V$80,22)</f>
        <v>3</v>
      </c>
      <c r="CP61">
        <f t="shared" si="92"/>
        <v>-1</v>
      </c>
      <c r="CQ61">
        <f t="shared" si="93"/>
        <v>2</v>
      </c>
      <c r="CR61" s="137">
        <f>VLOOKUP($A61,'FuturesInfo (3)'!$A$2:$O$80,15)*CO61</f>
        <v>83130</v>
      </c>
      <c r="CS61" s="137">
        <f>VLOOKUP($A61,'FuturesInfo (3)'!$A$2:$O$80,15)*CQ61</f>
        <v>55420</v>
      </c>
      <c r="CT61" s="188">
        <f t="shared" si="114"/>
        <v>0</v>
      </c>
      <c r="CU61" s="188">
        <f t="shared" si="49"/>
        <v>0</v>
      </c>
      <c r="CV61" s="188">
        <f t="shared" si="95"/>
        <v>0</v>
      </c>
      <c r="CW61" s="188">
        <f t="shared" si="96"/>
        <v>0</v>
      </c>
      <c r="CX61" s="188">
        <f t="shared" si="97"/>
        <v>0</v>
      </c>
      <c r="CY61" s="188">
        <f t="shared" si="111"/>
        <v>0</v>
      </c>
      <c r="CZ61" s="188">
        <f t="shared" si="99"/>
        <v>0</v>
      </c>
      <c r="DA61" s="188">
        <f t="shared" si="108"/>
        <v>0</v>
      </c>
      <c r="DB61" s="188">
        <f t="shared" si="100"/>
        <v>0</v>
      </c>
      <c r="DC61" s="188">
        <f>IF(IF(sym!$Q50=CF61,1,0)=1,ABS(CR61*CK61),-ABS(CR61*CK61))</f>
        <v>0</v>
      </c>
      <c r="DD61" s="188">
        <f t="shared" si="101"/>
        <v>0</v>
      </c>
      <c r="DE61" s="188">
        <f t="shared" si="102"/>
        <v>0</v>
      </c>
    </row>
    <row r="62" spans="1:109" x14ac:dyDescent="0.25">
      <c r="A62" s="1" t="s">
        <v>377</v>
      </c>
      <c r="B62" s="149" t="s">
        <v>694</v>
      </c>
      <c r="C62" s="192" t="s">
        <v>294</v>
      </c>
      <c r="F62">
        <v>-1</v>
      </c>
      <c r="G62" s="227">
        <v>1</v>
      </c>
      <c r="H62" s="227">
        <v>1</v>
      </c>
      <c r="I62" s="227">
        <v>-1</v>
      </c>
      <c r="J62" s="202">
        <v>-1</v>
      </c>
      <c r="K62" s="228">
        <v>-8</v>
      </c>
      <c r="L62">
        <f t="shared" si="50"/>
        <v>1</v>
      </c>
      <c r="M62">
        <f t="shared" si="51"/>
        <v>1</v>
      </c>
      <c r="N62">
        <v>1</v>
      </c>
      <c r="O62">
        <f t="shared" si="52"/>
        <v>1</v>
      </c>
      <c r="P62">
        <f t="shared" si="44"/>
        <v>0</v>
      </c>
      <c r="Q62">
        <f t="shared" si="103"/>
        <v>1</v>
      </c>
      <c r="R62">
        <f t="shared" si="53"/>
        <v>1</v>
      </c>
      <c r="S62">
        <v>7.9656862745099994E-3</v>
      </c>
      <c r="T62" s="194">
        <v>42570</v>
      </c>
      <c r="U62">
        <f t="shared" si="54"/>
        <v>1</v>
      </c>
      <c r="V62">
        <f t="shared" si="55"/>
        <v>1</v>
      </c>
      <c r="W62">
        <f>VLOOKUP($A62,'FuturesInfo (3)'!$A$2:$V$80,22)</f>
        <v>2</v>
      </c>
      <c r="X62">
        <f t="shared" si="56"/>
        <v>1</v>
      </c>
      <c r="Y62">
        <f t="shared" si="57"/>
        <v>3</v>
      </c>
      <c r="Z62" s="137">
        <f>VLOOKUP($A62,'FuturesInfo (3)'!$A$2:$O$80,15)*W62</f>
        <v>160628.84483937116</v>
      </c>
      <c r="AA62" s="137">
        <f>VLOOKUP($A62,'FuturesInfo (3)'!$A$2:$O$80,15)*Y62</f>
        <v>240943.26725905674</v>
      </c>
      <c r="AB62" s="188">
        <f t="shared" si="112"/>
        <v>1279.5189846273752</v>
      </c>
      <c r="AC62" s="188">
        <f t="shared" si="45"/>
        <v>1279.5189846273752</v>
      </c>
      <c r="AD62" s="188">
        <f t="shared" si="59"/>
        <v>-1279.5189846273752</v>
      </c>
      <c r="AE62" s="188">
        <f t="shared" si="60"/>
        <v>-1279.5189846273752</v>
      </c>
      <c r="AF62" s="188">
        <f t="shared" si="61"/>
        <v>1279.5189846273752</v>
      </c>
      <c r="AG62" s="188">
        <f t="shared" si="109"/>
        <v>1279.5189846273752</v>
      </c>
      <c r="AH62" s="188">
        <f t="shared" si="63"/>
        <v>1279.5189846273752</v>
      </c>
      <c r="AI62" s="188">
        <f t="shared" si="104"/>
        <v>-1279.5189846273752</v>
      </c>
      <c r="AJ62" s="188">
        <f t="shared" si="64"/>
        <v>1279.5189846273752</v>
      </c>
      <c r="AK62" s="188">
        <f>IF(IF(sym!$Q51=N62,1,0)=1,ABS(Z62*S62),-ABS(Z62*S62))</f>
        <v>1279.5189846273752</v>
      </c>
      <c r="AL62" s="188">
        <f t="shared" si="65"/>
        <v>1279.5189846273752</v>
      </c>
      <c r="AM62" s="188">
        <f t="shared" si="66"/>
        <v>1279.5189846273752</v>
      </c>
      <c r="AO62">
        <f t="shared" si="67"/>
        <v>1</v>
      </c>
      <c r="AP62" s="227">
        <v>1</v>
      </c>
      <c r="AQ62" s="227">
        <v>1</v>
      </c>
      <c r="AR62" s="227">
        <v>-1</v>
      </c>
      <c r="AS62" s="202">
        <v>-1</v>
      </c>
      <c r="AT62" s="228">
        <v>-9</v>
      </c>
      <c r="AU62">
        <f t="shared" si="68"/>
        <v>1</v>
      </c>
      <c r="AV62">
        <f t="shared" si="69"/>
        <v>1</v>
      </c>
      <c r="AW62" s="202"/>
      <c r="AX62">
        <f t="shared" si="70"/>
        <v>0</v>
      </c>
      <c r="AY62">
        <f t="shared" si="46"/>
        <v>0</v>
      </c>
      <c r="AZ62">
        <f t="shared" si="105"/>
        <v>0</v>
      </c>
      <c r="BA62">
        <f t="shared" si="71"/>
        <v>0</v>
      </c>
      <c r="BB62" s="236"/>
      <c r="BC62" s="194"/>
      <c r="BD62">
        <f t="shared" si="72"/>
        <v>1</v>
      </c>
      <c r="BE62">
        <f t="shared" si="73"/>
        <v>1</v>
      </c>
      <c r="BF62">
        <f>VLOOKUP($A62,'FuturesInfo (3)'!$A$2:$V$80,22)</f>
        <v>2</v>
      </c>
      <c r="BG62">
        <f t="shared" si="74"/>
        <v>-1</v>
      </c>
      <c r="BH62">
        <f t="shared" si="75"/>
        <v>2</v>
      </c>
      <c r="BI62" s="137">
        <f>VLOOKUP($A62,'FuturesInfo (3)'!$A$2:$O$80,15)*BF62</f>
        <v>160628.84483937116</v>
      </c>
      <c r="BJ62" s="137">
        <f>VLOOKUP($A62,'FuturesInfo (3)'!$A$2:$O$80,15)*BH62</f>
        <v>160628.84483937116</v>
      </c>
      <c r="BK62" s="188">
        <f t="shared" si="113"/>
        <v>0</v>
      </c>
      <c r="BL62" s="188">
        <f t="shared" si="47"/>
        <v>0</v>
      </c>
      <c r="BM62" s="188">
        <f t="shared" si="77"/>
        <v>0</v>
      </c>
      <c r="BN62" s="188">
        <f t="shared" si="78"/>
        <v>0</v>
      </c>
      <c r="BO62" s="188">
        <f t="shared" si="79"/>
        <v>0</v>
      </c>
      <c r="BP62" s="188">
        <f t="shared" si="110"/>
        <v>0</v>
      </c>
      <c r="BQ62" s="188">
        <f t="shared" si="81"/>
        <v>0</v>
      </c>
      <c r="BR62" s="188">
        <f t="shared" si="106"/>
        <v>0</v>
      </c>
      <c r="BS62" s="188">
        <f t="shared" si="82"/>
        <v>0</v>
      </c>
      <c r="BT62" s="188">
        <f>IF(IF(sym!$Q51=AW62,1,0)=1,ABS(BI62*BB62),-ABS(BI62*BB62))</f>
        <v>0</v>
      </c>
      <c r="BU62" s="188">
        <f t="shared" si="83"/>
        <v>0</v>
      </c>
      <c r="BV62" s="188">
        <f t="shared" si="84"/>
        <v>0</v>
      </c>
      <c r="BX62">
        <f t="shared" si="85"/>
        <v>0</v>
      </c>
      <c r="BY62" s="227"/>
      <c r="BZ62" s="227"/>
      <c r="CA62" s="227"/>
      <c r="CB62" s="202"/>
      <c r="CC62" s="228"/>
      <c r="CD62">
        <f t="shared" si="86"/>
        <v>-1</v>
      </c>
      <c r="CE62">
        <f t="shared" si="87"/>
        <v>0</v>
      </c>
      <c r="CF62" s="202"/>
      <c r="CG62">
        <f t="shared" si="88"/>
        <v>1</v>
      </c>
      <c r="CH62">
        <f t="shared" si="48"/>
        <v>1</v>
      </c>
      <c r="CI62">
        <f t="shared" si="107"/>
        <v>0</v>
      </c>
      <c r="CJ62">
        <f t="shared" si="89"/>
        <v>1</v>
      </c>
      <c r="CK62" s="236"/>
      <c r="CL62" s="194"/>
      <c r="CM62">
        <f t="shared" si="90"/>
        <v>-1</v>
      </c>
      <c r="CN62">
        <f t="shared" si="91"/>
        <v>-1</v>
      </c>
      <c r="CO62">
        <f>VLOOKUP($A62,'FuturesInfo (3)'!$A$2:$V$80,22)</f>
        <v>2</v>
      </c>
      <c r="CP62">
        <f t="shared" si="92"/>
        <v>-1</v>
      </c>
      <c r="CQ62">
        <f t="shared" si="93"/>
        <v>2</v>
      </c>
      <c r="CR62" s="137">
        <f>VLOOKUP($A62,'FuturesInfo (3)'!$A$2:$O$80,15)*CO62</f>
        <v>160628.84483937116</v>
      </c>
      <c r="CS62" s="137">
        <f>VLOOKUP($A62,'FuturesInfo (3)'!$A$2:$O$80,15)*CQ62</f>
        <v>160628.84483937116</v>
      </c>
      <c r="CT62" s="188">
        <f t="shared" si="114"/>
        <v>0</v>
      </c>
      <c r="CU62" s="188">
        <f t="shared" si="49"/>
        <v>0</v>
      </c>
      <c r="CV62" s="188">
        <f t="shared" si="95"/>
        <v>0</v>
      </c>
      <c r="CW62" s="188">
        <f t="shared" si="96"/>
        <v>0</v>
      </c>
      <c r="CX62" s="188">
        <f t="shared" si="97"/>
        <v>0</v>
      </c>
      <c r="CY62" s="188">
        <f t="shared" si="111"/>
        <v>0</v>
      </c>
      <c r="CZ62" s="188">
        <f t="shared" si="99"/>
        <v>0</v>
      </c>
      <c r="DA62" s="188">
        <f t="shared" si="108"/>
        <v>0</v>
      </c>
      <c r="DB62" s="188">
        <f t="shared" si="100"/>
        <v>0</v>
      </c>
      <c r="DC62" s="188">
        <f>IF(IF(sym!$Q51=CF62,1,0)=1,ABS(CR62*CK62),-ABS(CR62*CK62))</f>
        <v>0</v>
      </c>
      <c r="DD62" s="188">
        <f t="shared" si="101"/>
        <v>0</v>
      </c>
      <c r="DE62" s="188">
        <f t="shared" si="102"/>
        <v>0</v>
      </c>
    </row>
    <row r="63" spans="1:109" x14ac:dyDescent="0.25">
      <c r="A63" s="1" t="s">
        <v>379</v>
      </c>
      <c r="B63" s="149" t="s">
        <v>550</v>
      </c>
      <c r="C63" s="192" t="s">
        <v>294</v>
      </c>
      <c r="F63">
        <v>1</v>
      </c>
      <c r="G63" s="227">
        <v>1</v>
      </c>
      <c r="H63" s="227">
        <v>1</v>
      </c>
      <c r="I63" s="227">
        <v>1</v>
      </c>
      <c r="J63" s="202">
        <v>-1</v>
      </c>
      <c r="K63" s="228">
        <v>-8</v>
      </c>
      <c r="L63">
        <f t="shared" si="50"/>
        <v>1</v>
      </c>
      <c r="M63">
        <f t="shared" si="51"/>
        <v>1</v>
      </c>
      <c r="N63">
        <v>1</v>
      </c>
      <c r="O63">
        <f t="shared" si="52"/>
        <v>1</v>
      </c>
      <c r="P63">
        <f t="shared" si="44"/>
        <v>0</v>
      </c>
      <c r="Q63">
        <f t="shared" si="103"/>
        <v>1</v>
      </c>
      <c r="R63">
        <f t="shared" si="53"/>
        <v>1</v>
      </c>
      <c r="S63">
        <v>3.7552229333099999E-3</v>
      </c>
      <c r="T63" s="194">
        <v>42570</v>
      </c>
      <c r="U63">
        <f t="shared" si="54"/>
        <v>-1</v>
      </c>
      <c r="V63">
        <f t="shared" si="55"/>
        <v>-1</v>
      </c>
      <c r="W63">
        <f>VLOOKUP($A63,'FuturesInfo (3)'!$A$2:$V$80,22)</f>
        <v>3</v>
      </c>
      <c r="X63">
        <f t="shared" si="56"/>
        <v>-1</v>
      </c>
      <c r="Y63">
        <f t="shared" si="57"/>
        <v>2</v>
      </c>
      <c r="Z63" s="137">
        <f>VLOOKUP($A63,'FuturesInfo (3)'!$A$2:$O$80,15)*W63</f>
        <v>284670</v>
      </c>
      <c r="AA63" s="137">
        <f>VLOOKUP($A63,'FuturesInfo (3)'!$A$2:$O$80,15)*Y63</f>
        <v>189780</v>
      </c>
      <c r="AB63" s="188">
        <f t="shared" si="112"/>
        <v>1068.9993124253576</v>
      </c>
      <c r="AC63" s="188">
        <f t="shared" si="45"/>
        <v>-1068.9993124253576</v>
      </c>
      <c r="AD63" s="188">
        <f t="shared" si="59"/>
        <v>1068.9993124253576</v>
      </c>
      <c r="AE63" s="188">
        <f t="shared" si="60"/>
        <v>-1068.9993124253576</v>
      </c>
      <c r="AF63" s="188">
        <f t="shared" si="61"/>
        <v>1068.9993124253576</v>
      </c>
      <c r="AG63" s="188">
        <f t="shared" si="109"/>
        <v>1068.9993124253576</v>
      </c>
      <c r="AH63" s="188">
        <f t="shared" si="63"/>
        <v>1068.9993124253576</v>
      </c>
      <c r="AI63" s="188">
        <f t="shared" si="104"/>
        <v>1068.9993124253576</v>
      </c>
      <c r="AJ63" s="188">
        <f t="shared" si="64"/>
        <v>-1068.9993124253576</v>
      </c>
      <c r="AK63" s="188">
        <f>IF(IF(sym!$Q52=N63,1,0)=1,ABS(Z63*S63),-ABS(Z63*S63))</f>
        <v>1068.9993124253576</v>
      </c>
      <c r="AL63" s="188">
        <f t="shared" si="65"/>
        <v>-1068.9993124253576</v>
      </c>
      <c r="AM63" s="188">
        <f t="shared" si="66"/>
        <v>1068.9993124253576</v>
      </c>
      <c r="AO63">
        <f t="shared" si="67"/>
        <v>1</v>
      </c>
      <c r="AP63" s="227">
        <v>1</v>
      </c>
      <c r="AQ63" s="227">
        <v>-1</v>
      </c>
      <c r="AR63" s="227">
        <v>1</v>
      </c>
      <c r="AS63" s="202">
        <v>-1</v>
      </c>
      <c r="AT63" s="228">
        <v>-9</v>
      </c>
      <c r="AU63">
        <f t="shared" si="68"/>
        <v>-1</v>
      </c>
      <c r="AV63">
        <f t="shared" si="69"/>
        <v>1</v>
      </c>
      <c r="AW63" s="202"/>
      <c r="AX63">
        <f t="shared" si="70"/>
        <v>0</v>
      </c>
      <c r="AY63">
        <f t="shared" si="46"/>
        <v>0</v>
      </c>
      <c r="AZ63">
        <f t="shared" si="105"/>
        <v>0</v>
      </c>
      <c r="BA63">
        <f t="shared" si="71"/>
        <v>0</v>
      </c>
      <c r="BB63" s="236"/>
      <c r="BC63" s="194"/>
      <c r="BD63">
        <f t="shared" si="72"/>
        <v>-1</v>
      </c>
      <c r="BE63">
        <f t="shared" si="73"/>
        <v>-1</v>
      </c>
      <c r="BF63">
        <f>VLOOKUP($A63,'FuturesInfo (3)'!$A$2:$V$80,22)</f>
        <v>3</v>
      </c>
      <c r="BG63">
        <f t="shared" si="74"/>
        <v>-1</v>
      </c>
      <c r="BH63">
        <f t="shared" si="75"/>
        <v>2</v>
      </c>
      <c r="BI63" s="137">
        <f>VLOOKUP($A63,'FuturesInfo (3)'!$A$2:$O$80,15)*BF63</f>
        <v>284670</v>
      </c>
      <c r="BJ63" s="137">
        <f>VLOOKUP($A63,'FuturesInfo (3)'!$A$2:$O$80,15)*BH63</f>
        <v>189780</v>
      </c>
      <c r="BK63" s="188">
        <f t="shared" si="113"/>
        <v>0</v>
      </c>
      <c r="BL63" s="188">
        <f t="shared" si="47"/>
        <v>0</v>
      </c>
      <c r="BM63" s="188">
        <f t="shared" si="77"/>
        <v>0</v>
      </c>
      <c r="BN63" s="188">
        <f t="shared" si="78"/>
        <v>0</v>
      </c>
      <c r="BO63" s="188">
        <f t="shared" si="79"/>
        <v>0</v>
      </c>
      <c r="BP63" s="188">
        <f t="shared" si="110"/>
        <v>0</v>
      </c>
      <c r="BQ63" s="188">
        <f t="shared" si="81"/>
        <v>0</v>
      </c>
      <c r="BR63" s="188">
        <f t="shared" si="106"/>
        <v>0</v>
      </c>
      <c r="BS63" s="188">
        <f t="shared" si="82"/>
        <v>0</v>
      </c>
      <c r="BT63" s="188">
        <f>IF(IF(sym!$Q52=AW63,1,0)=1,ABS(BI63*BB63),-ABS(BI63*BB63))</f>
        <v>0</v>
      </c>
      <c r="BU63" s="188">
        <f t="shared" si="83"/>
        <v>0</v>
      </c>
      <c r="BV63" s="188">
        <f t="shared" si="84"/>
        <v>0</v>
      </c>
      <c r="BX63">
        <f t="shared" si="85"/>
        <v>0</v>
      </c>
      <c r="BY63" s="227"/>
      <c r="BZ63" s="227"/>
      <c r="CA63" s="227"/>
      <c r="CB63" s="202"/>
      <c r="CC63" s="228"/>
      <c r="CD63">
        <f t="shared" si="86"/>
        <v>-1</v>
      </c>
      <c r="CE63">
        <f t="shared" si="87"/>
        <v>0</v>
      </c>
      <c r="CF63" s="202"/>
      <c r="CG63">
        <f t="shared" si="88"/>
        <v>1</v>
      </c>
      <c r="CH63">
        <f t="shared" si="48"/>
        <v>1</v>
      </c>
      <c r="CI63">
        <f t="shared" si="107"/>
        <v>0</v>
      </c>
      <c r="CJ63">
        <f t="shared" si="89"/>
        <v>1</v>
      </c>
      <c r="CK63" s="236"/>
      <c r="CL63" s="194"/>
      <c r="CM63">
        <f t="shared" si="90"/>
        <v>-1</v>
      </c>
      <c r="CN63">
        <f t="shared" si="91"/>
        <v>-1</v>
      </c>
      <c r="CO63">
        <f>VLOOKUP($A63,'FuturesInfo (3)'!$A$2:$V$80,22)</f>
        <v>3</v>
      </c>
      <c r="CP63">
        <f t="shared" si="92"/>
        <v>-1</v>
      </c>
      <c r="CQ63">
        <f t="shared" si="93"/>
        <v>2</v>
      </c>
      <c r="CR63" s="137">
        <f>VLOOKUP($A63,'FuturesInfo (3)'!$A$2:$O$80,15)*CO63</f>
        <v>284670</v>
      </c>
      <c r="CS63" s="137">
        <f>VLOOKUP($A63,'FuturesInfo (3)'!$A$2:$O$80,15)*CQ63</f>
        <v>189780</v>
      </c>
      <c r="CT63" s="188">
        <f t="shared" si="114"/>
        <v>0</v>
      </c>
      <c r="CU63" s="188">
        <f t="shared" si="49"/>
        <v>0</v>
      </c>
      <c r="CV63" s="188">
        <f t="shared" si="95"/>
        <v>0</v>
      </c>
      <c r="CW63" s="188">
        <f t="shared" si="96"/>
        <v>0</v>
      </c>
      <c r="CX63" s="188">
        <f t="shared" si="97"/>
        <v>0</v>
      </c>
      <c r="CY63" s="188">
        <f t="shared" si="111"/>
        <v>0</v>
      </c>
      <c r="CZ63" s="188">
        <f t="shared" si="99"/>
        <v>0</v>
      </c>
      <c r="DA63" s="188">
        <f t="shared" si="108"/>
        <v>0</v>
      </c>
      <c r="DB63" s="188">
        <f t="shared" si="100"/>
        <v>0</v>
      </c>
      <c r="DC63" s="188">
        <f>IF(IF(sym!$Q52=CF63,1,0)=1,ABS(CR63*CK63),-ABS(CR63*CK63))</f>
        <v>0</v>
      </c>
      <c r="DD63" s="188">
        <f t="shared" si="101"/>
        <v>0</v>
      </c>
      <c r="DE63" s="188">
        <f t="shared" si="102"/>
        <v>0</v>
      </c>
    </row>
    <row r="64" spans="1:109" x14ac:dyDescent="0.25">
      <c r="A64" s="4" t="s">
        <v>1050</v>
      </c>
      <c r="B64" s="149" t="s">
        <v>700</v>
      </c>
      <c r="C64" s="192" t="s">
        <v>297</v>
      </c>
      <c r="F64">
        <v>1</v>
      </c>
      <c r="G64" s="227">
        <v>-1</v>
      </c>
      <c r="H64" s="227">
        <v>-1</v>
      </c>
      <c r="I64" s="227">
        <v>-1</v>
      </c>
      <c r="J64" s="202">
        <v>1</v>
      </c>
      <c r="K64" s="228">
        <v>-6</v>
      </c>
      <c r="L64">
        <f t="shared" si="50"/>
        <v>-1</v>
      </c>
      <c r="M64">
        <f t="shared" si="51"/>
        <v>-1</v>
      </c>
      <c r="N64">
        <v>-1</v>
      </c>
      <c r="O64">
        <f t="shared" si="52"/>
        <v>1</v>
      </c>
      <c r="P64">
        <f t="shared" si="44"/>
        <v>0</v>
      </c>
      <c r="Q64">
        <f t="shared" si="103"/>
        <v>1</v>
      </c>
      <c r="R64">
        <f t="shared" si="53"/>
        <v>1</v>
      </c>
      <c r="S64">
        <v>-8.7829360100399999E-3</v>
      </c>
      <c r="T64" s="194">
        <v>42572</v>
      </c>
      <c r="U64">
        <f t="shared" si="54"/>
        <v>-1</v>
      </c>
      <c r="V64">
        <f t="shared" si="55"/>
        <v>-1</v>
      </c>
      <c r="W64">
        <f>VLOOKUP($A64,'FuturesInfo (3)'!$A$2:$V$80,22)</f>
        <v>8</v>
      </c>
      <c r="X64">
        <f t="shared" si="56"/>
        <v>-1</v>
      </c>
      <c r="Y64">
        <f t="shared" si="57"/>
        <v>6</v>
      </c>
      <c r="Z64" s="137">
        <f>VLOOKUP($A64,'FuturesInfo (3)'!$A$2:$O$80,15)*W64</f>
        <v>79000</v>
      </c>
      <c r="AA64" s="137">
        <f>VLOOKUP($A64,'FuturesInfo (3)'!$A$2:$O$80,15)*Y64</f>
        <v>59250</v>
      </c>
      <c r="AB64" s="188">
        <f t="shared" si="112"/>
        <v>693.85194479315999</v>
      </c>
      <c r="AC64" s="188">
        <f t="shared" si="45"/>
        <v>693.85194479315999</v>
      </c>
      <c r="AD64" s="188">
        <f t="shared" si="59"/>
        <v>-693.85194479315999</v>
      </c>
      <c r="AE64" s="188">
        <f t="shared" si="60"/>
        <v>-693.85194479315999</v>
      </c>
      <c r="AF64" s="188">
        <f t="shared" si="61"/>
        <v>693.85194479315999</v>
      </c>
      <c r="AG64" s="188">
        <f t="shared" si="109"/>
        <v>693.85194479315999</v>
      </c>
      <c r="AH64" s="188">
        <f t="shared" si="63"/>
        <v>693.85194479315999</v>
      </c>
      <c r="AI64" s="188">
        <f t="shared" si="104"/>
        <v>693.85194479315999</v>
      </c>
      <c r="AJ64" s="188">
        <f t="shared" si="64"/>
        <v>693.85194479315999</v>
      </c>
      <c r="AK64" s="188">
        <f>IF(IF(sym!$Q53=N64,1,0)=1,ABS(Z64*S64),-ABS(Z64*S64))</f>
        <v>-693.85194479315999</v>
      </c>
      <c r="AL64" s="188">
        <f t="shared" si="65"/>
        <v>693.85194479315999</v>
      </c>
      <c r="AM64" s="188">
        <f t="shared" si="66"/>
        <v>693.85194479315999</v>
      </c>
      <c r="AO64">
        <f t="shared" si="67"/>
        <v>-1</v>
      </c>
      <c r="AP64" s="227">
        <v>1</v>
      </c>
      <c r="AQ64" s="227">
        <v>1</v>
      </c>
      <c r="AR64" s="227">
        <v>-1</v>
      </c>
      <c r="AS64" s="202">
        <v>-1</v>
      </c>
      <c r="AT64" s="228">
        <v>-7</v>
      </c>
      <c r="AU64">
        <f t="shared" si="68"/>
        <v>1</v>
      </c>
      <c r="AV64">
        <f t="shared" si="69"/>
        <v>1</v>
      </c>
      <c r="AW64" s="202"/>
      <c r="AX64">
        <f t="shared" si="70"/>
        <v>0</v>
      </c>
      <c r="AY64">
        <f t="shared" si="46"/>
        <v>0</v>
      </c>
      <c r="AZ64">
        <f t="shared" si="105"/>
        <v>0</v>
      </c>
      <c r="BA64">
        <f t="shared" si="71"/>
        <v>0</v>
      </c>
      <c r="BB64" s="236"/>
      <c r="BC64" s="194"/>
      <c r="BD64">
        <f t="shared" si="72"/>
        <v>1</v>
      </c>
      <c r="BE64">
        <f t="shared" si="73"/>
        <v>1</v>
      </c>
      <c r="BF64">
        <f>VLOOKUP($A64,'FuturesInfo (3)'!$A$2:$V$80,22)</f>
        <v>8</v>
      </c>
      <c r="BG64">
        <f t="shared" si="74"/>
        <v>1</v>
      </c>
      <c r="BH64">
        <f t="shared" si="75"/>
        <v>10</v>
      </c>
      <c r="BI64" s="137">
        <f>VLOOKUP($A64,'FuturesInfo (3)'!$A$2:$O$80,15)*BF64</f>
        <v>79000</v>
      </c>
      <c r="BJ64" s="137">
        <f>VLOOKUP($A64,'FuturesInfo (3)'!$A$2:$O$80,15)*BH64</f>
        <v>98750</v>
      </c>
      <c r="BK64" s="188">
        <f t="shared" si="113"/>
        <v>0</v>
      </c>
      <c r="BL64" s="188">
        <f t="shared" si="47"/>
        <v>0</v>
      </c>
      <c r="BM64" s="188">
        <f t="shared" si="77"/>
        <v>0</v>
      </c>
      <c r="BN64" s="188">
        <f t="shared" si="78"/>
        <v>0</v>
      </c>
      <c r="BO64" s="188">
        <f t="shared" si="79"/>
        <v>0</v>
      </c>
      <c r="BP64" s="188">
        <f t="shared" si="110"/>
        <v>0</v>
      </c>
      <c r="BQ64" s="188">
        <f t="shared" si="81"/>
        <v>0</v>
      </c>
      <c r="BR64" s="188">
        <f t="shared" si="106"/>
        <v>0</v>
      </c>
      <c r="BS64" s="188">
        <f t="shared" si="82"/>
        <v>0</v>
      </c>
      <c r="BT64" s="188">
        <f>IF(IF(sym!$Q53=AW64,1,0)=1,ABS(BI64*BB64),-ABS(BI64*BB64))</f>
        <v>0</v>
      </c>
      <c r="BU64" s="188">
        <f t="shared" si="83"/>
        <v>0</v>
      </c>
      <c r="BV64" s="188">
        <f t="shared" si="84"/>
        <v>0</v>
      </c>
      <c r="BX64">
        <f t="shared" si="85"/>
        <v>0</v>
      </c>
      <c r="BY64" s="227"/>
      <c r="BZ64" s="227"/>
      <c r="CA64" s="227"/>
      <c r="CB64" s="202"/>
      <c r="CC64" s="228"/>
      <c r="CD64">
        <f t="shared" si="86"/>
        <v>-1</v>
      </c>
      <c r="CE64">
        <f t="shared" si="87"/>
        <v>0</v>
      </c>
      <c r="CF64" s="202"/>
      <c r="CG64">
        <f t="shared" si="88"/>
        <v>1</v>
      </c>
      <c r="CH64">
        <f t="shared" si="48"/>
        <v>1</v>
      </c>
      <c r="CI64">
        <f t="shared" si="107"/>
        <v>0</v>
      </c>
      <c r="CJ64">
        <f t="shared" si="89"/>
        <v>1</v>
      </c>
      <c r="CK64" s="236"/>
      <c r="CL64" s="194"/>
      <c r="CM64">
        <f t="shared" si="90"/>
        <v>-1</v>
      </c>
      <c r="CN64">
        <f t="shared" si="91"/>
        <v>-1</v>
      </c>
      <c r="CO64">
        <f>VLOOKUP($A64,'FuturesInfo (3)'!$A$2:$V$80,22)</f>
        <v>8</v>
      </c>
      <c r="CP64">
        <f t="shared" si="92"/>
        <v>-1</v>
      </c>
      <c r="CQ64">
        <f t="shared" si="93"/>
        <v>6</v>
      </c>
      <c r="CR64" s="137">
        <f>VLOOKUP($A64,'FuturesInfo (3)'!$A$2:$O$80,15)*CO64</f>
        <v>79000</v>
      </c>
      <c r="CS64" s="137">
        <f>VLOOKUP($A64,'FuturesInfo (3)'!$A$2:$O$80,15)*CQ64</f>
        <v>59250</v>
      </c>
      <c r="CT64" s="188">
        <f t="shared" si="114"/>
        <v>0</v>
      </c>
      <c r="CU64" s="188">
        <f t="shared" si="49"/>
        <v>0</v>
      </c>
      <c r="CV64" s="188">
        <f t="shared" si="95"/>
        <v>0</v>
      </c>
      <c r="CW64" s="188">
        <f t="shared" si="96"/>
        <v>0</v>
      </c>
      <c r="CX64" s="188">
        <f t="shared" si="97"/>
        <v>0</v>
      </c>
      <c r="CY64" s="188">
        <f t="shared" si="111"/>
        <v>0</v>
      </c>
      <c r="CZ64" s="188">
        <f t="shared" si="99"/>
        <v>0</v>
      </c>
      <c r="DA64" s="188">
        <f t="shared" si="108"/>
        <v>0</v>
      </c>
      <c r="DB64" s="188">
        <f t="shared" si="100"/>
        <v>0</v>
      </c>
      <c r="DC64" s="188">
        <f>IF(IF(sym!$Q53=CF64,1,0)=1,ABS(CR64*CK64),-ABS(CR64*CK64))</f>
        <v>0</v>
      </c>
      <c r="DD64" s="188">
        <f t="shared" si="101"/>
        <v>0</v>
      </c>
      <c r="DE64" s="188">
        <f t="shared" si="102"/>
        <v>0</v>
      </c>
    </row>
    <row r="65" spans="1:109" x14ac:dyDescent="0.25">
      <c r="A65" s="1" t="s">
        <v>0</v>
      </c>
      <c r="B65" s="149" t="s">
        <v>702</v>
      </c>
      <c r="C65" s="192" t="s">
        <v>304</v>
      </c>
      <c r="F65">
        <v>-1</v>
      </c>
      <c r="G65" s="229">
        <v>1</v>
      </c>
      <c r="H65" s="229">
        <v>1</v>
      </c>
      <c r="I65" s="229">
        <v>1</v>
      </c>
      <c r="J65" s="202">
        <v>-1</v>
      </c>
      <c r="K65" s="228">
        <v>-3</v>
      </c>
      <c r="L65">
        <f t="shared" si="50"/>
        <v>1</v>
      </c>
      <c r="M65">
        <f t="shared" si="51"/>
        <v>1</v>
      </c>
      <c r="N65">
        <v>1</v>
      </c>
      <c r="O65">
        <f t="shared" si="52"/>
        <v>1</v>
      </c>
      <c r="P65">
        <f t="shared" si="44"/>
        <v>0</v>
      </c>
      <c r="Q65">
        <f t="shared" si="103"/>
        <v>1</v>
      </c>
      <c r="R65">
        <f t="shared" si="53"/>
        <v>1</v>
      </c>
      <c r="S65">
        <v>3.5499570569699997E-2</v>
      </c>
      <c r="T65" s="194">
        <v>42563</v>
      </c>
      <c r="U65">
        <f t="shared" si="54"/>
        <v>1</v>
      </c>
      <c r="V65">
        <f t="shared" si="55"/>
        <v>1</v>
      </c>
      <c r="W65">
        <f>VLOOKUP($A65,'FuturesInfo (3)'!$A$2:$V$80,22)</f>
        <v>3</v>
      </c>
      <c r="X65">
        <f t="shared" si="56"/>
        <v>1</v>
      </c>
      <c r="Y65">
        <f t="shared" si="57"/>
        <v>4</v>
      </c>
      <c r="Z65" s="137">
        <f>VLOOKUP($A65,'FuturesInfo (3)'!$A$2:$O$80,15)*W65</f>
        <v>81382.5</v>
      </c>
      <c r="AA65" s="137">
        <f>VLOOKUP($A65,'FuturesInfo (3)'!$A$2:$O$80,15)*Y65</f>
        <v>108510</v>
      </c>
      <c r="AB65" s="188">
        <f t="shared" si="112"/>
        <v>2889.0438018886098</v>
      </c>
      <c r="AC65" s="188">
        <f t="shared" si="45"/>
        <v>2889.0438018886098</v>
      </c>
      <c r="AD65" s="188">
        <f t="shared" si="59"/>
        <v>-2889.0438018886098</v>
      </c>
      <c r="AE65" s="188">
        <f t="shared" si="60"/>
        <v>-2889.0438018886098</v>
      </c>
      <c r="AF65" s="188">
        <f t="shared" si="61"/>
        <v>2889.0438018886098</v>
      </c>
      <c r="AG65" s="188">
        <f t="shared" si="109"/>
        <v>2889.0438018886098</v>
      </c>
      <c r="AH65" s="188">
        <f t="shared" si="63"/>
        <v>2889.0438018886098</v>
      </c>
      <c r="AI65" s="188">
        <f t="shared" si="104"/>
        <v>2889.0438018886098</v>
      </c>
      <c r="AJ65" s="188">
        <f t="shared" si="64"/>
        <v>2889.0438018886098</v>
      </c>
      <c r="AK65" s="188">
        <f>IF(IF(sym!$Q54=N65,1,0)=1,ABS(Z65*S65),-ABS(Z65*S65))</f>
        <v>2889.0438018886098</v>
      </c>
      <c r="AL65" s="188">
        <f t="shared" si="65"/>
        <v>2889.0438018886098</v>
      </c>
      <c r="AM65" s="188">
        <f t="shared" si="66"/>
        <v>2889.0438018886098</v>
      </c>
      <c r="AO65">
        <f t="shared" si="67"/>
        <v>1</v>
      </c>
      <c r="AP65" s="229">
        <v>-1</v>
      </c>
      <c r="AQ65" s="229">
        <v>-1</v>
      </c>
      <c r="AR65" s="229">
        <v>1</v>
      </c>
      <c r="AS65" s="202">
        <v>-1</v>
      </c>
      <c r="AT65" s="228">
        <v>-4</v>
      </c>
      <c r="AU65">
        <f t="shared" si="68"/>
        <v>-1</v>
      </c>
      <c r="AV65">
        <f t="shared" si="69"/>
        <v>1</v>
      </c>
      <c r="AW65" s="233"/>
      <c r="AX65">
        <f t="shared" si="70"/>
        <v>0</v>
      </c>
      <c r="AY65">
        <f t="shared" si="46"/>
        <v>0</v>
      </c>
      <c r="AZ65">
        <f t="shared" si="105"/>
        <v>0</v>
      </c>
      <c r="BA65">
        <f t="shared" si="71"/>
        <v>0</v>
      </c>
      <c r="BB65" s="234"/>
      <c r="BC65" s="194"/>
      <c r="BD65">
        <f t="shared" si="72"/>
        <v>-1</v>
      </c>
      <c r="BE65">
        <f t="shared" si="73"/>
        <v>-1</v>
      </c>
      <c r="BF65">
        <f>VLOOKUP($A65,'FuturesInfo (3)'!$A$2:$V$80,22)</f>
        <v>3</v>
      </c>
      <c r="BG65">
        <f t="shared" si="74"/>
        <v>-1</v>
      </c>
      <c r="BH65">
        <f t="shared" si="75"/>
        <v>2</v>
      </c>
      <c r="BI65" s="137">
        <f>VLOOKUP($A65,'FuturesInfo (3)'!$A$2:$O$80,15)*BF65</f>
        <v>81382.5</v>
      </c>
      <c r="BJ65" s="137">
        <f>VLOOKUP($A65,'FuturesInfo (3)'!$A$2:$O$80,15)*BH65</f>
        <v>54255</v>
      </c>
      <c r="BK65" s="188">
        <f t="shared" si="113"/>
        <v>0</v>
      </c>
      <c r="BL65" s="188">
        <f t="shared" si="47"/>
        <v>0</v>
      </c>
      <c r="BM65" s="188">
        <f t="shared" si="77"/>
        <v>0</v>
      </c>
      <c r="BN65" s="188">
        <f t="shared" si="78"/>
        <v>0</v>
      </c>
      <c r="BO65" s="188">
        <f t="shared" si="79"/>
        <v>0</v>
      </c>
      <c r="BP65" s="188">
        <f t="shared" si="110"/>
        <v>0</v>
      </c>
      <c r="BQ65" s="188">
        <f t="shared" si="81"/>
        <v>0</v>
      </c>
      <c r="BR65" s="188">
        <f t="shared" si="106"/>
        <v>0</v>
      </c>
      <c r="BS65" s="188">
        <f t="shared" si="82"/>
        <v>0</v>
      </c>
      <c r="BT65" s="188">
        <f>IF(IF(sym!$Q54=AW65,1,0)=1,ABS(BI65*BB65),-ABS(BI65*BB65))</f>
        <v>0</v>
      </c>
      <c r="BU65" s="188">
        <f t="shared" si="83"/>
        <v>0</v>
      </c>
      <c r="BV65" s="188">
        <f t="shared" si="84"/>
        <v>0</v>
      </c>
      <c r="BX65">
        <f t="shared" si="85"/>
        <v>0</v>
      </c>
      <c r="BY65" s="229"/>
      <c r="BZ65" s="229"/>
      <c r="CA65" s="229"/>
      <c r="CB65" s="202"/>
      <c r="CC65" s="228"/>
      <c r="CD65">
        <f t="shared" si="86"/>
        <v>-1</v>
      </c>
      <c r="CE65">
        <f t="shared" si="87"/>
        <v>0</v>
      </c>
      <c r="CF65" s="233"/>
      <c r="CG65">
        <f t="shared" si="88"/>
        <v>1</v>
      </c>
      <c r="CH65">
        <f t="shared" si="48"/>
        <v>1</v>
      </c>
      <c r="CI65">
        <f t="shared" si="107"/>
        <v>0</v>
      </c>
      <c r="CJ65">
        <f t="shared" si="89"/>
        <v>1</v>
      </c>
      <c r="CK65" s="234"/>
      <c r="CL65" s="194"/>
      <c r="CM65">
        <f t="shared" si="90"/>
        <v>-1</v>
      </c>
      <c r="CN65">
        <f t="shared" si="91"/>
        <v>-1</v>
      </c>
      <c r="CO65">
        <f>VLOOKUP($A65,'FuturesInfo (3)'!$A$2:$V$80,22)</f>
        <v>3</v>
      </c>
      <c r="CP65">
        <f t="shared" si="92"/>
        <v>-1</v>
      </c>
      <c r="CQ65">
        <f t="shared" si="93"/>
        <v>2</v>
      </c>
      <c r="CR65" s="137">
        <f>VLOOKUP($A65,'FuturesInfo (3)'!$A$2:$O$80,15)*CO65</f>
        <v>81382.5</v>
      </c>
      <c r="CS65" s="137">
        <f>VLOOKUP($A65,'FuturesInfo (3)'!$A$2:$O$80,15)*CQ65</f>
        <v>54255</v>
      </c>
      <c r="CT65" s="188">
        <f t="shared" si="114"/>
        <v>0</v>
      </c>
      <c r="CU65" s="188">
        <f t="shared" si="49"/>
        <v>0</v>
      </c>
      <c r="CV65" s="188">
        <f t="shared" si="95"/>
        <v>0</v>
      </c>
      <c r="CW65" s="188">
        <f t="shared" si="96"/>
        <v>0</v>
      </c>
      <c r="CX65" s="188">
        <f t="shared" si="97"/>
        <v>0</v>
      </c>
      <c r="CY65" s="188">
        <f t="shared" si="111"/>
        <v>0</v>
      </c>
      <c r="CZ65" s="188">
        <f t="shared" si="99"/>
        <v>0</v>
      </c>
      <c r="DA65" s="188">
        <f t="shared" si="108"/>
        <v>0</v>
      </c>
      <c r="DB65" s="188">
        <f t="shared" si="100"/>
        <v>0</v>
      </c>
      <c r="DC65" s="188">
        <f>IF(IF(sym!$Q54=CF65,1,0)=1,ABS(CR65*CK65),-ABS(CR65*CK65))</f>
        <v>0</v>
      </c>
      <c r="DD65" s="188">
        <f t="shared" si="101"/>
        <v>0</v>
      </c>
      <c r="DE65" s="188">
        <f t="shared" si="102"/>
        <v>0</v>
      </c>
    </row>
    <row r="66" spans="1:109" x14ac:dyDescent="0.25">
      <c r="A66" s="1" t="s">
        <v>384</v>
      </c>
      <c r="B66" s="149" t="s">
        <v>704</v>
      </c>
      <c r="C66" s="192" t="s">
        <v>347</v>
      </c>
      <c r="F66">
        <v>1</v>
      </c>
      <c r="G66" s="227">
        <v>1</v>
      </c>
      <c r="H66" s="227">
        <v>-1</v>
      </c>
      <c r="I66" s="227">
        <v>1</v>
      </c>
      <c r="J66" s="202">
        <v>-1</v>
      </c>
      <c r="K66" s="228">
        <v>23</v>
      </c>
      <c r="L66">
        <f t="shared" si="50"/>
        <v>-1</v>
      </c>
      <c r="M66">
        <f t="shared" si="51"/>
        <v>-1</v>
      </c>
      <c r="N66">
        <v>1</v>
      </c>
      <c r="O66">
        <f t="shared" si="52"/>
        <v>0</v>
      </c>
      <c r="P66">
        <f t="shared" si="44"/>
        <v>0</v>
      </c>
      <c r="Q66">
        <f t="shared" si="103"/>
        <v>0</v>
      </c>
      <c r="R66">
        <f t="shared" si="53"/>
        <v>0</v>
      </c>
      <c r="S66">
        <v>9.1581542796799996E-3</v>
      </c>
      <c r="T66" s="194">
        <v>42548</v>
      </c>
      <c r="U66">
        <f t="shared" si="54"/>
        <v>-1</v>
      </c>
      <c r="V66">
        <f t="shared" si="55"/>
        <v>-1</v>
      </c>
      <c r="W66">
        <f>VLOOKUP($A66,'FuturesInfo (3)'!$A$2:$V$80,22)</f>
        <v>2</v>
      </c>
      <c r="X66">
        <f t="shared" si="56"/>
        <v>-1</v>
      </c>
      <c r="Y66">
        <f t="shared" si="57"/>
        <v>2</v>
      </c>
      <c r="Z66" s="137">
        <f>VLOOKUP($A66,'FuturesInfo (3)'!$A$2:$O$80,15)*W66</f>
        <v>143250</v>
      </c>
      <c r="AA66" s="137">
        <f>VLOOKUP($A66,'FuturesInfo (3)'!$A$2:$O$80,15)*Y66</f>
        <v>143250</v>
      </c>
      <c r="AB66" s="188">
        <f t="shared" si="112"/>
        <v>1311.9056005641598</v>
      </c>
      <c r="AC66" s="188">
        <f t="shared" si="45"/>
        <v>-1311.9056005641598</v>
      </c>
      <c r="AD66" s="188">
        <f t="shared" si="59"/>
        <v>1311.9056005641598</v>
      </c>
      <c r="AE66" s="188">
        <f t="shared" si="60"/>
        <v>-1311.9056005641598</v>
      </c>
      <c r="AF66" s="188">
        <f t="shared" si="61"/>
        <v>-1311.9056005641598</v>
      </c>
      <c r="AG66" s="188">
        <f t="shared" si="109"/>
        <v>-1311.9056005641598</v>
      </c>
      <c r="AH66" s="188">
        <f t="shared" si="63"/>
        <v>-1311.9056005641598</v>
      </c>
      <c r="AI66" s="188">
        <f t="shared" si="104"/>
        <v>1311.9056005641598</v>
      </c>
      <c r="AJ66" s="188">
        <f t="shared" si="64"/>
        <v>-1311.9056005641598</v>
      </c>
      <c r="AK66" s="188">
        <f>IF(IF(sym!$Q55=N66,1,0)=1,ABS(Z66*S66),-ABS(Z66*S66))</f>
        <v>1311.9056005641598</v>
      </c>
      <c r="AL66" s="188">
        <f t="shared" si="65"/>
        <v>-1311.9056005641598</v>
      </c>
      <c r="AM66" s="188">
        <f t="shared" si="66"/>
        <v>1311.9056005641598</v>
      </c>
      <c r="AO66">
        <f t="shared" si="67"/>
        <v>1</v>
      </c>
      <c r="AP66" s="227">
        <v>1</v>
      </c>
      <c r="AQ66" s="227">
        <v>-1</v>
      </c>
      <c r="AR66" s="227">
        <v>1</v>
      </c>
      <c r="AS66" s="202">
        <v>-1</v>
      </c>
      <c r="AT66" s="228">
        <v>24</v>
      </c>
      <c r="AU66">
        <f t="shared" si="68"/>
        <v>-1</v>
      </c>
      <c r="AV66">
        <f t="shared" si="69"/>
        <v>-1</v>
      </c>
      <c r="AW66" s="202"/>
      <c r="AX66">
        <f t="shared" si="70"/>
        <v>0</v>
      </c>
      <c r="AY66">
        <f t="shared" si="46"/>
        <v>0</v>
      </c>
      <c r="AZ66">
        <f t="shared" si="105"/>
        <v>0</v>
      </c>
      <c r="BA66">
        <f t="shared" si="71"/>
        <v>0</v>
      </c>
      <c r="BB66" s="236"/>
      <c r="BC66" s="194"/>
      <c r="BD66">
        <f t="shared" si="72"/>
        <v>-1</v>
      </c>
      <c r="BE66">
        <f t="shared" si="73"/>
        <v>-1</v>
      </c>
      <c r="BF66">
        <f>VLOOKUP($A66,'FuturesInfo (3)'!$A$2:$V$80,22)</f>
        <v>2</v>
      </c>
      <c r="BG66">
        <f t="shared" si="74"/>
        <v>-1</v>
      </c>
      <c r="BH66">
        <f t="shared" si="75"/>
        <v>2</v>
      </c>
      <c r="BI66" s="137">
        <f>VLOOKUP($A66,'FuturesInfo (3)'!$A$2:$O$80,15)*BF66</f>
        <v>143250</v>
      </c>
      <c r="BJ66" s="137">
        <f>VLOOKUP($A66,'FuturesInfo (3)'!$A$2:$O$80,15)*BH66</f>
        <v>143250</v>
      </c>
      <c r="BK66" s="188">
        <f t="shared" si="113"/>
        <v>0</v>
      </c>
      <c r="BL66" s="188">
        <f t="shared" si="47"/>
        <v>0</v>
      </c>
      <c r="BM66" s="188">
        <f t="shared" si="77"/>
        <v>0</v>
      </c>
      <c r="BN66" s="188">
        <f t="shared" si="78"/>
        <v>0</v>
      </c>
      <c r="BO66" s="188">
        <f t="shared" si="79"/>
        <v>0</v>
      </c>
      <c r="BP66" s="188">
        <f t="shared" si="110"/>
        <v>0</v>
      </c>
      <c r="BQ66" s="188">
        <f t="shared" si="81"/>
        <v>0</v>
      </c>
      <c r="BR66" s="188">
        <f t="shared" si="106"/>
        <v>0</v>
      </c>
      <c r="BS66" s="188">
        <f t="shared" si="82"/>
        <v>0</v>
      </c>
      <c r="BT66" s="188">
        <f>IF(IF(sym!$Q55=AW66,1,0)=1,ABS(BI66*BB66),-ABS(BI66*BB66))</f>
        <v>0</v>
      </c>
      <c r="BU66" s="188">
        <f t="shared" si="83"/>
        <v>0</v>
      </c>
      <c r="BV66" s="188">
        <f t="shared" si="84"/>
        <v>0</v>
      </c>
      <c r="BX66">
        <f t="shared" si="85"/>
        <v>0</v>
      </c>
      <c r="BY66" s="227"/>
      <c r="BZ66" s="227"/>
      <c r="CA66" s="227"/>
      <c r="CB66" s="202"/>
      <c r="CC66" s="228"/>
      <c r="CD66">
        <f t="shared" si="86"/>
        <v>-1</v>
      </c>
      <c r="CE66">
        <f t="shared" si="87"/>
        <v>0</v>
      </c>
      <c r="CF66" s="202"/>
      <c r="CG66">
        <f t="shared" si="88"/>
        <v>1</v>
      </c>
      <c r="CH66">
        <f t="shared" si="48"/>
        <v>1</v>
      </c>
      <c r="CI66">
        <f t="shared" si="107"/>
        <v>0</v>
      </c>
      <c r="CJ66">
        <f t="shared" si="89"/>
        <v>1</v>
      </c>
      <c r="CK66" s="236"/>
      <c r="CL66" s="194"/>
      <c r="CM66">
        <f t="shared" si="90"/>
        <v>-1</v>
      </c>
      <c r="CN66">
        <f t="shared" si="91"/>
        <v>-1</v>
      </c>
      <c r="CO66">
        <f>VLOOKUP($A66,'FuturesInfo (3)'!$A$2:$V$80,22)</f>
        <v>2</v>
      </c>
      <c r="CP66">
        <f t="shared" si="92"/>
        <v>-1</v>
      </c>
      <c r="CQ66">
        <f t="shared" si="93"/>
        <v>2</v>
      </c>
      <c r="CR66" s="137">
        <f>VLOOKUP($A66,'FuturesInfo (3)'!$A$2:$O$80,15)*CO66</f>
        <v>143250</v>
      </c>
      <c r="CS66" s="137">
        <f>VLOOKUP($A66,'FuturesInfo (3)'!$A$2:$O$80,15)*CQ66</f>
        <v>143250</v>
      </c>
      <c r="CT66" s="188">
        <f t="shared" si="114"/>
        <v>0</v>
      </c>
      <c r="CU66" s="188">
        <f t="shared" si="49"/>
        <v>0</v>
      </c>
      <c r="CV66" s="188">
        <f t="shared" si="95"/>
        <v>0</v>
      </c>
      <c r="CW66" s="188">
        <f t="shared" si="96"/>
        <v>0</v>
      </c>
      <c r="CX66" s="188">
        <f t="shared" si="97"/>
        <v>0</v>
      </c>
      <c r="CY66" s="188">
        <f t="shared" si="111"/>
        <v>0</v>
      </c>
      <c r="CZ66" s="188">
        <f t="shared" si="99"/>
        <v>0</v>
      </c>
      <c r="DA66" s="188">
        <f t="shared" si="108"/>
        <v>0</v>
      </c>
      <c r="DB66" s="188">
        <f t="shared" si="100"/>
        <v>0</v>
      </c>
      <c r="DC66" s="188">
        <f>IF(IF(sym!$Q55=CF66,1,0)=1,ABS(CR66*CK66),-ABS(CR66*CK66))</f>
        <v>0</v>
      </c>
      <c r="DD66" s="188">
        <f t="shared" si="101"/>
        <v>0</v>
      </c>
      <c r="DE66" s="188">
        <f t="shared" si="102"/>
        <v>0</v>
      </c>
    </row>
    <row r="67" spans="1:109" x14ac:dyDescent="0.25">
      <c r="A67" s="1" t="s">
        <v>386</v>
      </c>
      <c r="B67" s="149" t="s">
        <v>706</v>
      </c>
      <c r="C67" s="192" t="s">
        <v>347</v>
      </c>
      <c r="F67">
        <v>1</v>
      </c>
      <c r="G67" s="227">
        <v>1</v>
      </c>
      <c r="H67" s="227">
        <v>1</v>
      </c>
      <c r="I67" s="227">
        <v>1</v>
      </c>
      <c r="J67" s="202">
        <v>-1</v>
      </c>
      <c r="K67" s="228">
        <v>23</v>
      </c>
      <c r="L67">
        <f t="shared" si="50"/>
        <v>-1</v>
      </c>
      <c r="M67">
        <f t="shared" si="51"/>
        <v>-1</v>
      </c>
      <c r="N67">
        <v>1</v>
      </c>
      <c r="O67">
        <f t="shared" si="52"/>
        <v>1</v>
      </c>
      <c r="P67">
        <f t="shared" si="44"/>
        <v>0</v>
      </c>
      <c r="Q67">
        <f t="shared" si="103"/>
        <v>0</v>
      </c>
      <c r="R67">
        <f t="shared" si="53"/>
        <v>0</v>
      </c>
      <c r="S67">
        <v>1.10377194507E-2</v>
      </c>
      <c r="T67" s="194">
        <v>42548</v>
      </c>
      <c r="U67">
        <f t="shared" si="54"/>
        <v>-1</v>
      </c>
      <c r="V67">
        <f t="shared" si="55"/>
        <v>-1</v>
      </c>
      <c r="W67">
        <f>VLOOKUP($A67,'FuturesInfo (3)'!$A$2:$V$80,22)</f>
        <v>2</v>
      </c>
      <c r="X67">
        <f t="shared" si="56"/>
        <v>-1</v>
      </c>
      <c r="Y67">
        <f t="shared" si="57"/>
        <v>2</v>
      </c>
      <c r="Z67" s="137">
        <f>VLOOKUP($A67,'FuturesInfo (3)'!$A$2:$O$80,15)*W67</f>
        <v>116330</v>
      </c>
      <c r="AA67" s="137">
        <f>VLOOKUP($A67,'FuturesInfo (3)'!$A$2:$O$80,15)*Y67</f>
        <v>116330</v>
      </c>
      <c r="AB67" s="188">
        <f t="shared" si="112"/>
        <v>1284.0179036999309</v>
      </c>
      <c r="AC67" s="188">
        <f t="shared" si="45"/>
        <v>-1284.0179036999309</v>
      </c>
      <c r="AD67" s="188">
        <f t="shared" si="59"/>
        <v>1284.0179036999309</v>
      </c>
      <c r="AE67" s="188">
        <f t="shared" si="60"/>
        <v>-1284.0179036999309</v>
      </c>
      <c r="AF67" s="188">
        <f t="shared" si="61"/>
        <v>-1284.0179036999309</v>
      </c>
      <c r="AG67" s="188">
        <f t="shared" si="109"/>
        <v>-1284.0179036999309</v>
      </c>
      <c r="AH67" s="188">
        <f t="shared" si="63"/>
        <v>1284.0179036999309</v>
      </c>
      <c r="AI67" s="188">
        <f t="shared" si="104"/>
        <v>1284.0179036999309</v>
      </c>
      <c r="AJ67" s="188">
        <f t="shared" si="64"/>
        <v>-1284.0179036999309</v>
      </c>
      <c r="AK67" s="188">
        <f>IF(IF(sym!$Q56=N67,1,0)=1,ABS(Z67*S67),-ABS(Z67*S67))</f>
        <v>-1284.0179036999309</v>
      </c>
      <c r="AL67" s="188">
        <f t="shared" si="65"/>
        <v>-1284.0179036999309</v>
      </c>
      <c r="AM67" s="188">
        <f t="shared" si="66"/>
        <v>1284.0179036999309</v>
      </c>
      <c r="AO67">
        <f t="shared" si="67"/>
        <v>1</v>
      </c>
      <c r="AP67" s="227">
        <v>1</v>
      </c>
      <c r="AQ67" s="227">
        <v>-1</v>
      </c>
      <c r="AR67" s="227">
        <v>1</v>
      </c>
      <c r="AS67" s="202">
        <v>-1</v>
      </c>
      <c r="AT67" s="228">
        <v>24</v>
      </c>
      <c r="AU67">
        <f t="shared" si="68"/>
        <v>-1</v>
      </c>
      <c r="AV67">
        <f t="shared" si="69"/>
        <v>-1</v>
      </c>
      <c r="AW67" s="202"/>
      <c r="AX67">
        <f t="shared" si="70"/>
        <v>0</v>
      </c>
      <c r="AY67">
        <f t="shared" si="46"/>
        <v>0</v>
      </c>
      <c r="AZ67">
        <f t="shared" si="105"/>
        <v>0</v>
      </c>
      <c r="BA67">
        <f t="shared" si="71"/>
        <v>0</v>
      </c>
      <c r="BB67" s="236"/>
      <c r="BC67" s="194"/>
      <c r="BD67">
        <f t="shared" si="72"/>
        <v>-1</v>
      </c>
      <c r="BE67">
        <f t="shared" si="73"/>
        <v>-1</v>
      </c>
      <c r="BF67">
        <f>VLOOKUP($A67,'FuturesInfo (3)'!$A$2:$V$80,22)</f>
        <v>2</v>
      </c>
      <c r="BG67">
        <f t="shared" si="74"/>
        <v>-1</v>
      </c>
      <c r="BH67">
        <f t="shared" si="75"/>
        <v>2</v>
      </c>
      <c r="BI67" s="137">
        <f>VLOOKUP($A67,'FuturesInfo (3)'!$A$2:$O$80,15)*BF67</f>
        <v>116330</v>
      </c>
      <c r="BJ67" s="137">
        <f>VLOOKUP($A67,'FuturesInfo (3)'!$A$2:$O$80,15)*BH67</f>
        <v>116330</v>
      </c>
      <c r="BK67" s="188">
        <f t="shared" si="113"/>
        <v>0</v>
      </c>
      <c r="BL67" s="188">
        <f t="shared" si="47"/>
        <v>0</v>
      </c>
      <c r="BM67" s="188">
        <f t="shared" si="77"/>
        <v>0</v>
      </c>
      <c r="BN67" s="188">
        <f t="shared" si="78"/>
        <v>0</v>
      </c>
      <c r="BO67" s="188">
        <f t="shared" si="79"/>
        <v>0</v>
      </c>
      <c r="BP67" s="188">
        <f t="shared" si="110"/>
        <v>0</v>
      </c>
      <c r="BQ67" s="188">
        <f t="shared" si="81"/>
        <v>0</v>
      </c>
      <c r="BR67" s="188">
        <f t="shared" si="106"/>
        <v>0</v>
      </c>
      <c r="BS67" s="188">
        <f t="shared" si="82"/>
        <v>0</v>
      </c>
      <c r="BT67" s="188">
        <f>IF(IF(sym!$Q56=AW67,1,0)=1,ABS(BI67*BB67),-ABS(BI67*BB67))</f>
        <v>0</v>
      </c>
      <c r="BU67" s="188">
        <f t="shared" si="83"/>
        <v>0</v>
      </c>
      <c r="BV67" s="188">
        <f t="shared" si="84"/>
        <v>0</v>
      </c>
      <c r="BX67">
        <f t="shared" si="85"/>
        <v>0</v>
      </c>
      <c r="BY67" s="227"/>
      <c r="BZ67" s="227"/>
      <c r="CA67" s="227"/>
      <c r="CB67" s="202"/>
      <c r="CC67" s="228"/>
      <c r="CD67">
        <f t="shared" si="86"/>
        <v>-1</v>
      </c>
      <c r="CE67">
        <f t="shared" si="87"/>
        <v>0</v>
      </c>
      <c r="CF67" s="202"/>
      <c r="CG67">
        <f t="shared" si="88"/>
        <v>1</v>
      </c>
      <c r="CH67">
        <f t="shared" si="48"/>
        <v>1</v>
      </c>
      <c r="CI67">
        <f t="shared" si="107"/>
        <v>0</v>
      </c>
      <c r="CJ67">
        <f t="shared" si="89"/>
        <v>1</v>
      </c>
      <c r="CK67" s="236"/>
      <c r="CL67" s="194"/>
      <c r="CM67">
        <f t="shared" si="90"/>
        <v>-1</v>
      </c>
      <c r="CN67">
        <f t="shared" si="91"/>
        <v>-1</v>
      </c>
      <c r="CO67">
        <f>VLOOKUP($A67,'FuturesInfo (3)'!$A$2:$V$80,22)</f>
        <v>2</v>
      </c>
      <c r="CP67">
        <f t="shared" si="92"/>
        <v>-1</v>
      </c>
      <c r="CQ67">
        <f t="shared" si="93"/>
        <v>2</v>
      </c>
      <c r="CR67" s="137">
        <f>VLOOKUP($A67,'FuturesInfo (3)'!$A$2:$O$80,15)*CO67</f>
        <v>116330</v>
      </c>
      <c r="CS67" s="137">
        <f>VLOOKUP($A67,'FuturesInfo (3)'!$A$2:$O$80,15)*CQ67</f>
        <v>116330</v>
      </c>
      <c r="CT67" s="188">
        <f t="shared" si="114"/>
        <v>0</v>
      </c>
      <c r="CU67" s="188">
        <f t="shared" si="49"/>
        <v>0</v>
      </c>
      <c r="CV67" s="188">
        <f t="shared" si="95"/>
        <v>0</v>
      </c>
      <c r="CW67" s="188">
        <f t="shared" si="96"/>
        <v>0</v>
      </c>
      <c r="CX67" s="188">
        <f t="shared" si="97"/>
        <v>0</v>
      </c>
      <c r="CY67" s="188">
        <f t="shared" si="111"/>
        <v>0</v>
      </c>
      <c r="CZ67" s="188">
        <f t="shared" si="99"/>
        <v>0</v>
      </c>
      <c r="DA67" s="188">
        <f t="shared" si="108"/>
        <v>0</v>
      </c>
      <c r="DB67" s="188">
        <f t="shared" si="100"/>
        <v>0</v>
      </c>
      <c r="DC67" s="188">
        <f>IF(IF(sym!$Q56=CF67,1,0)=1,ABS(CR67*CK67),-ABS(CR67*CK67))</f>
        <v>0</v>
      </c>
      <c r="DD67" s="188">
        <f t="shared" si="101"/>
        <v>0</v>
      </c>
      <c r="DE67" s="188">
        <f t="shared" si="102"/>
        <v>0</v>
      </c>
    </row>
    <row r="68" spans="1:109" x14ac:dyDescent="0.25">
      <c r="A68" s="1" t="s">
        <v>388</v>
      </c>
      <c r="B68" s="149" t="s">
        <v>710</v>
      </c>
      <c r="C68" s="192" t="s">
        <v>288</v>
      </c>
      <c r="F68">
        <v>1</v>
      </c>
      <c r="G68" s="229">
        <v>1</v>
      </c>
      <c r="H68" s="229">
        <v>-1</v>
      </c>
      <c r="I68" s="229">
        <v>1</v>
      </c>
      <c r="J68" s="202">
        <v>-1</v>
      </c>
      <c r="K68" s="228">
        <v>-4</v>
      </c>
      <c r="L68">
        <f t="shared" si="50"/>
        <v>-1</v>
      </c>
      <c r="M68">
        <f t="shared" si="51"/>
        <v>1</v>
      </c>
      <c r="N68">
        <v>-1</v>
      </c>
      <c r="O68">
        <f t="shared" si="52"/>
        <v>1</v>
      </c>
      <c r="P68">
        <f t="shared" si="44"/>
        <v>1</v>
      </c>
      <c r="Q68">
        <f t="shared" si="103"/>
        <v>1</v>
      </c>
      <c r="R68">
        <f t="shared" si="53"/>
        <v>0</v>
      </c>
      <c r="S68">
        <v>-1.1975140215200001E-2</v>
      </c>
      <c r="T68" s="194">
        <v>42576</v>
      </c>
      <c r="U68">
        <f t="shared" si="54"/>
        <v>-1</v>
      </c>
      <c r="V68">
        <f t="shared" si="55"/>
        <v>-1</v>
      </c>
      <c r="W68">
        <f>VLOOKUP($A68,'FuturesInfo (3)'!$A$2:$V$80,22)</f>
        <v>2</v>
      </c>
      <c r="X68">
        <f t="shared" si="56"/>
        <v>-1</v>
      </c>
      <c r="Y68">
        <f t="shared" si="57"/>
        <v>2</v>
      </c>
      <c r="Z68" s="137">
        <f>VLOOKUP($A68,'FuturesInfo (3)'!$A$2:$O$80,15)*W68</f>
        <v>109502.40000000001</v>
      </c>
      <c r="AA68" s="137">
        <f>VLOOKUP($A68,'FuturesInfo (3)'!$A$2:$O$80,15)*Y68</f>
        <v>109502.40000000001</v>
      </c>
      <c r="AB68" s="188">
        <f t="shared" si="112"/>
        <v>-1311.3065939009166</v>
      </c>
      <c r="AC68" s="188">
        <f t="shared" si="45"/>
        <v>1311.3065939009166</v>
      </c>
      <c r="AD68" s="188">
        <f t="shared" si="59"/>
        <v>-1311.3065939009166</v>
      </c>
      <c r="AE68" s="188">
        <f t="shared" si="60"/>
        <v>1311.3065939009166</v>
      </c>
      <c r="AF68" s="188">
        <f t="shared" si="61"/>
        <v>1311.3065939009166</v>
      </c>
      <c r="AG68" s="188">
        <f t="shared" si="109"/>
        <v>-1311.3065939009166</v>
      </c>
      <c r="AH68" s="188">
        <f t="shared" si="63"/>
        <v>1311.3065939009166</v>
      </c>
      <c r="AI68" s="188">
        <f t="shared" si="104"/>
        <v>-1311.3065939009166</v>
      </c>
      <c r="AJ68" s="188">
        <f t="shared" si="64"/>
        <v>1311.3065939009166</v>
      </c>
      <c r="AK68" s="188">
        <f>IF(IF(sym!$Q57=N68,1,0)=1,ABS(Z68*S68),-ABS(Z68*S68))</f>
        <v>-1311.3065939009166</v>
      </c>
      <c r="AL68" s="188">
        <f t="shared" si="65"/>
        <v>1311.3065939009166</v>
      </c>
      <c r="AM68" s="188">
        <f t="shared" si="66"/>
        <v>1311.3065939009166</v>
      </c>
      <c r="AO68">
        <f t="shared" si="67"/>
        <v>-1</v>
      </c>
      <c r="AP68" s="229">
        <v>-1</v>
      </c>
      <c r="AQ68" s="229">
        <v>-1</v>
      </c>
      <c r="AR68" s="229">
        <v>-1</v>
      </c>
      <c r="AS68" s="202">
        <v>-1</v>
      </c>
      <c r="AT68" s="228">
        <v>-5</v>
      </c>
      <c r="AU68">
        <f t="shared" si="68"/>
        <v>1</v>
      </c>
      <c r="AV68">
        <f t="shared" si="69"/>
        <v>1</v>
      </c>
      <c r="AW68" s="233"/>
      <c r="AX68">
        <f t="shared" si="70"/>
        <v>0</v>
      </c>
      <c r="AY68">
        <f t="shared" si="46"/>
        <v>0</v>
      </c>
      <c r="AZ68">
        <f t="shared" si="105"/>
        <v>0</v>
      </c>
      <c r="BA68">
        <f t="shared" si="71"/>
        <v>0</v>
      </c>
      <c r="BB68" s="234"/>
      <c r="BC68" s="194"/>
      <c r="BD68">
        <f t="shared" si="72"/>
        <v>1</v>
      </c>
      <c r="BE68">
        <f t="shared" si="73"/>
        <v>1</v>
      </c>
      <c r="BF68">
        <f>VLOOKUP($A68,'FuturesInfo (3)'!$A$2:$V$80,22)</f>
        <v>2</v>
      </c>
      <c r="BG68">
        <f t="shared" si="74"/>
        <v>-1</v>
      </c>
      <c r="BH68">
        <f t="shared" si="75"/>
        <v>2</v>
      </c>
      <c r="BI68" s="137">
        <f>VLOOKUP($A68,'FuturesInfo (3)'!$A$2:$O$80,15)*BF68</f>
        <v>109502.40000000001</v>
      </c>
      <c r="BJ68" s="137">
        <f>VLOOKUP($A68,'FuturesInfo (3)'!$A$2:$O$80,15)*BH68</f>
        <v>109502.40000000001</v>
      </c>
      <c r="BK68" s="188">
        <f t="shared" si="113"/>
        <v>0</v>
      </c>
      <c r="BL68" s="188">
        <f t="shared" si="47"/>
        <v>0</v>
      </c>
      <c r="BM68" s="188">
        <f t="shared" si="77"/>
        <v>0</v>
      </c>
      <c r="BN68" s="188">
        <f t="shared" si="78"/>
        <v>0</v>
      </c>
      <c r="BO68" s="188">
        <f t="shared" si="79"/>
        <v>0</v>
      </c>
      <c r="BP68" s="188">
        <f t="shared" si="110"/>
        <v>0</v>
      </c>
      <c r="BQ68" s="188">
        <f t="shared" si="81"/>
        <v>0</v>
      </c>
      <c r="BR68" s="188">
        <f t="shared" si="106"/>
        <v>0</v>
      </c>
      <c r="BS68" s="188">
        <f t="shared" si="82"/>
        <v>0</v>
      </c>
      <c r="BT68" s="188">
        <f>IF(IF(sym!$Q57=AW68,1,0)=1,ABS(BI68*BB68),-ABS(BI68*BB68))</f>
        <v>0</v>
      </c>
      <c r="BU68" s="188">
        <f t="shared" si="83"/>
        <v>0</v>
      </c>
      <c r="BV68" s="188">
        <f t="shared" si="84"/>
        <v>0</v>
      </c>
      <c r="BX68">
        <f t="shared" si="85"/>
        <v>0</v>
      </c>
      <c r="BY68" s="229"/>
      <c r="BZ68" s="229"/>
      <c r="CA68" s="229"/>
      <c r="CB68" s="202"/>
      <c r="CC68" s="228"/>
      <c r="CD68">
        <f t="shared" si="86"/>
        <v>-1</v>
      </c>
      <c r="CE68">
        <f t="shared" si="87"/>
        <v>0</v>
      </c>
      <c r="CF68" s="233"/>
      <c r="CG68">
        <f t="shared" si="88"/>
        <v>1</v>
      </c>
      <c r="CH68">
        <f t="shared" si="48"/>
        <v>1</v>
      </c>
      <c r="CI68">
        <f t="shared" si="107"/>
        <v>0</v>
      </c>
      <c r="CJ68">
        <f t="shared" si="89"/>
        <v>1</v>
      </c>
      <c r="CK68" s="234"/>
      <c r="CL68" s="194"/>
      <c r="CM68">
        <f t="shared" si="90"/>
        <v>-1</v>
      </c>
      <c r="CN68">
        <f t="shared" si="91"/>
        <v>-1</v>
      </c>
      <c r="CO68">
        <f>VLOOKUP($A68,'FuturesInfo (3)'!$A$2:$V$80,22)</f>
        <v>2</v>
      </c>
      <c r="CP68">
        <f t="shared" si="92"/>
        <v>-1</v>
      </c>
      <c r="CQ68">
        <f t="shared" si="93"/>
        <v>2</v>
      </c>
      <c r="CR68" s="137">
        <f>VLOOKUP($A68,'FuturesInfo (3)'!$A$2:$O$80,15)*CO68</f>
        <v>109502.40000000001</v>
      </c>
      <c r="CS68" s="137">
        <f>VLOOKUP($A68,'FuturesInfo (3)'!$A$2:$O$80,15)*CQ68</f>
        <v>109502.40000000001</v>
      </c>
      <c r="CT68" s="188">
        <f t="shared" si="114"/>
        <v>0</v>
      </c>
      <c r="CU68" s="188">
        <f t="shared" si="49"/>
        <v>0</v>
      </c>
      <c r="CV68" s="188">
        <f t="shared" si="95"/>
        <v>0</v>
      </c>
      <c r="CW68" s="188">
        <f t="shared" si="96"/>
        <v>0</v>
      </c>
      <c r="CX68" s="188">
        <f t="shared" si="97"/>
        <v>0</v>
      </c>
      <c r="CY68" s="188">
        <f t="shared" si="111"/>
        <v>0</v>
      </c>
      <c r="CZ68" s="188">
        <f t="shared" si="99"/>
        <v>0</v>
      </c>
      <c r="DA68" s="188">
        <f t="shared" si="108"/>
        <v>0</v>
      </c>
      <c r="DB68" s="188">
        <f t="shared" si="100"/>
        <v>0</v>
      </c>
      <c r="DC68" s="188">
        <f>IF(IF(sym!$Q57=CF68,1,0)=1,ABS(CR68*CK68),-ABS(CR68*CK68))</f>
        <v>0</v>
      </c>
      <c r="DD68" s="188">
        <f t="shared" si="101"/>
        <v>0</v>
      </c>
      <c r="DE68" s="188">
        <f t="shared" si="102"/>
        <v>0</v>
      </c>
    </row>
    <row r="69" spans="1:109" s="2" customFormat="1" x14ac:dyDescent="0.25">
      <c r="A69" s="1" t="s">
        <v>389</v>
      </c>
      <c r="B69" s="149" t="s">
        <v>712</v>
      </c>
      <c r="C69" s="192" t="s">
        <v>297</v>
      </c>
      <c r="D69"/>
      <c r="F69">
        <v>1</v>
      </c>
      <c r="G69" s="227">
        <v>1</v>
      </c>
      <c r="H69" s="227">
        <v>-1</v>
      </c>
      <c r="I69" s="227">
        <v>1</v>
      </c>
      <c r="J69" s="202">
        <v>-1</v>
      </c>
      <c r="K69" s="228">
        <v>-16</v>
      </c>
      <c r="L69">
        <f t="shared" si="50"/>
        <v>-1</v>
      </c>
      <c r="M69">
        <f t="shared" si="51"/>
        <v>1</v>
      </c>
      <c r="N69">
        <v>-1</v>
      </c>
      <c r="O69">
        <f t="shared" si="52"/>
        <v>1</v>
      </c>
      <c r="P69">
        <f t="shared" si="44"/>
        <v>1</v>
      </c>
      <c r="Q69">
        <f t="shared" si="103"/>
        <v>1</v>
      </c>
      <c r="R69">
        <f t="shared" si="53"/>
        <v>0</v>
      </c>
      <c r="S69">
        <v>-2.56539235412E-2</v>
      </c>
      <c r="T69" s="194">
        <v>42558</v>
      </c>
      <c r="U69">
        <f t="shared" si="54"/>
        <v>-1</v>
      </c>
      <c r="V69">
        <f t="shared" si="55"/>
        <v>-1</v>
      </c>
      <c r="W69">
        <f>VLOOKUP($A69,'FuturesInfo (3)'!$A$2:$V$80,22)</f>
        <v>5</v>
      </c>
      <c r="X69">
        <f t="shared" si="56"/>
        <v>-1</v>
      </c>
      <c r="Y69">
        <f t="shared" si="57"/>
        <v>4</v>
      </c>
      <c r="Z69" s="137">
        <f>VLOOKUP($A69,'FuturesInfo (3)'!$A$2:$O$80,15)*W69</f>
        <v>96850</v>
      </c>
      <c r="AA69" s="137">
        <f>VLOOKUP($A69,'FuturesInfo (3)'!$A$2:$O$80,15)*Y69</f>
        <v>77480</v>
      </c>
      <c r="AB69" s="188">
        <f t="shared" si="112"/>
        <v>-2484.5824949652201</v>
      </c>
      <c r="AC69" s="188">
        <f t="shared" si="45"/>
        <v>2484.5824949652201</v>
      </c>
      <c r="AD69" s="188">
        <f t="shared" si="59"/>
        <v>-2484.5824949652201</v>
      </c>
      <c r="AE69" s="188">
        <f t="shared" si="60"/>
        <v>2484.5824949652201</v>
      </c>
      <c r="AF69" s="188">
        <f t="shared" si="61"/>
        <v>2484.5824949652201</v>
      </c>
      <c r="AG69" s="188">
        <f t="shared" si="109"/>
        <v>-2484.5824949652201</v>
      </c>
      <c r="AH69" s="188">
        <f t="shared" si="63"/>
        <v>2484.5824949652201</v>
      </c>
      <c r="AI69" s="188">
        <f t="shared" si="104"/>
        <v>-2484.5824949652201</v>
      </c>
      <c r="AJ69" s="188">
        <f t="shared" si="64"/>
        <v>2484.5824949652201</v>
      </c>
      <c r="AK69" s="188">
        <f>IF(IF(sym!$Q58=N69,1,0)=1,ABS(Z69*S69),-ABS(Z69*S69))</f>
        <v>-2484.5824949652201</v>
      </c>
      <c r="AL69" s="188">
        <f t="shared" si="65"/>
        <v>2484.5824949652201</v>
      </c>
      <c r="AM69" s="188">
        <f t="shared" si="66"/>
        <v>2484.5824949652201</v>
      </c>
      <c r="AO69">
        <f t="shared" si="67"/>
        <v>-1</v>
      </c>
      <c r="AP69" s="227">
        <v>-1</v>
      </c>
      <c r="AQ69" s="227">
        <v>1</v>
      </c>
      <c r="AR69" s="227">
        <v>-1</v>
      </c>
      <c r="AS69" s="202">
        <v>-1</v>
      </c>
      <c r="AT69" s="228">
        <v>-17</v>
      </c>
      <c r="AU69">
        <f t="shared" si="68"/>
        <v>1</v>
      </c>
      <c r="AV69">
        <f t="shared" si="69"/>
        <v>1</v>
      </c>
      <c r="AW69" s="202"/>
      <c r="AX69">
        <f t="shared" si="70"/>
        <v>0</v>
      </c>
      <c r="AY69">
        <f t="shared" si="46"/>
        <v>0</v>
      </c>
      <c r="AZ69">
        <f t="shared" si="105"/>
        <v>0</v>
      </c>
      <c r="BA69">
        <f t="shared" si="71"/>
        <v>0</v>
      </c>
      <c r="BB69" s="236"/>
      <c r="BC69" s="194"/>
      <c r="BD69">
        <f t="shared" si="72"/>
        <v>1</v>
      </c>
      <c r="BE69">
        <f t="shared" si="73"/>
        <v>1</v>
      </c>
      <c r="BF69">
        <f>VLOOKUP($A69,'FuturesInfo (3)'!$A$2:$V$80,22)</f>
        <v>5</v>
      </c>
      <c r="BG69">
        <f t="shared" si="74"/>
        <v>-1</v>
      </c>
      <c r="BH69">
        <f t="shared" si="75"/>
        <v>4</v>
      </c>
      <c r="BI69" s="137">
        <f>VLOOKUP($A69,'FuturesInfo (3)'!$A$2:$O$80,15)*BF69</f>
        <v>96850</v>
      </c>
      <c r="BJ69" s="137">
        <f>VLOOKUP($A69,'FuturesInfo (3)'!$A$2:$O$80,15)*BH69</f>
        <v>77480</v>
      </c>
      <c r="BK69" s="188">
        <f t="shared" si="113"/>
        <v>0</v>
      </c>
      <c r="BL69" s="188">
        <f t="shared" si="47"/>
        <v>0</v>
      </c>
      <c r="BM69" s="188">
        <f t="shared" si="77"/>
        <v>0</v>
      </c>
      <c r="BN69" s="188">
        <f t="shared" si="78"/>
        <v>0</v>
      </c>
      <c r="BO69" s="188">
        <f t="shared" si="79"/>
        <v>0</v>
      </c>
      <c r="BP69" s="188">
        <f t="shared" si="110"/>
        <v>0</v>
      </c>
      <c r="BQ69" s="188">
        <f t="shared" si="81"/>
        <v>0</v>
      </c>
      <c r="BR69" s="188">
        <f t="shared" si="106"/>
        <v>0</v>
      </c>
      <c r="BS69" s="188">
        <f t="shared" si="82"/>
        <v>0</v>
      </c>
      <c r="BT69" s="188">
        <f>IF(IF(sym!$Q58=AW69,1,0)=1,ABS(BI69*BB69),-ABS(BI69*BB69))</f>
        <v>0</v>
      </c>
      <c r="BU69" s="188">
        <f t="shared" si="83"/>
        <v>0</v>
      </c>
      <c r="BV69" s="188">
        <f t="shared" si="84"/>
        <v>0</v>
      </c>
      <c r="BX69">
        <f t="shared" si="85"/>
        <v>0</v>
      </c>
      <c r="BY69" s="227"/>
      <c r="BZ69" s="227"/>
      <c r="CA69" s="227"/>
      <c r="CB69" s="202"/>
      <c r="CC69" s="228"/>
      <c r="CD69">
        <f t="shared" si="86"/>
        <v>-1</v>
      </c>
      <c r="CE69">
        <f t="shared" si="87"/>
        <v>0</v>
      </c>
      <c r="CF69" s="202"/>
      <c r="CG69">
        <f t="shared" si="88"/>
        <v>1</v>
      </c>
      <c r="CH69">
        <f t="shared" si="48"/>
        <v>1</v>
      </c>
      <c r="CI69">
        <f t="shared" si="107"/>
        <v>0</v>
      </c>
      <c r="CJ69">
        <f t="shared" si="89"/>
        <v>1</v>
      </c>
      <c r="CK69" s="236"/>
      <c r="CL69" s="194"/>
      <c r="CM69">
        <f t="shared" si="90"/>
        <v>-1</v>
      </c>
      <c r="CN69">
        <f t="shared" si="91"/>
        <v>-1</v>
      </c>
      <c r="CO69">
        <f>VLOOKUP($A69,'FuturesInfo (3)'!$A$2:$V$80,22)</f>
        <v>5</v>
      </c>
      <c r="CP69">
        <f t="shared" si="92"/>
        <v>-1</v>
      </c>
      <c r="CQ69">
        <f t="shared" si="93"/>
        <v>4</v>
      </c>
      <c r="CR69" s="137">
        <f>VLOOKUP($A69,'FuturesInfo (3)'!$A$2:$O$80,15)*CO69</f>
        <v>96850</v>
      </c>
      <c r="CS69" s="137">
        <f>VLOOKUP($A69,'FuturesInfo (3)'!$A$2:$O$80,15)*CQ69</f>
        <v>77480</v>
      </c>
      <c r="CT69" s="188">
        <f t="shared" si="114"/>
        <v>0</v>
      </c>
      <c r="CU69" s="188">
        <f t="shared" si="49"/>
        <v>0</v>
      </c>
      <c r="CV69" s="188">
        <f t="shared" si="95"/>
        <v>0</v>
      </c>
      <c r="CW69" s="188">
        <f t="shared" si="96"/>
        <v>0</v>
      </c>
      <c r="CX69" s="188">
        <f t="shared" si="97"/>
        <v>0</v>
      </c>
      <c r="CY69" s="188">
        <f t="shared" si="111"/>
        <v>0</v>
      </c>
      <c r="CZ69" s="188">
        <f t="shared" si="99"/>
        <v>0</v>
      </c>
      <c r="DA69" s="188">
        <f t="shared" si="108"/>
        <v>0</v>
      </c>
      <c r="DB69" s="188">
        <f t="shared" si="100"/>
        <v>0</v>
      </c>
      <c r="DC69" s="188">
        <f>IF(IF(sym!$Q58=CF69,1,0)=1,ABS(CR69*CK69),-ABS(CR69*CK69))</f>
        <v>0</v>
      </c>
      <c r="DD69" s="188">
        <f t="shared" si="101"/>
        <v>0</v>
      </c>
      <c r="DE69" s="188">
        <f t="shared" si="102"/>
        <v>0</v>
      </c>
    </row>
    <row r="70" spans="1:109" s="2" customFormat="1" x14ac:dyDescent="0.25">
      <c r="A70" s="1" t="s">
        <v>391</v>
      </c>
      <c r="B70" s="149" t="s">
        <v>490</v>
      </c>
      <c r="C70" s="192" t="s">
        <v>297</v>
      </c>
      <c r="D70"/>
      <c r="F70">
        <v>1</v>
      </c>
      <c r="G70" s="227">
        <v>1</v>
      </c>
      <c r="H70" s="227">
        <v>-1</v>
      </c>
      <c r="I70" s="227">
        <v>1</v>
      </c>
      <c r="J70" s="202">
        <v>1</v>
      </c>
      <c r="K70" s="228">
        <v>-4</v>
      </c>
      <c r="L70">
        <f t="shared" si="50"/>
        <v>-1</v>
      </c>
      <c r="M70">
        <f t="shared" si="51"/>
        <v>-1</v>
      </c>
      <c r="N70">
        <v>1</v>
      </c>
      <c r="O70">
        <f t="shared" si="52"/>
        <v>0</v>
      </c>
      <c r="P70">
        <f t="shared" si="44"/>
        <v>1</v>
      </c>
      <c r="Q70">
        <f t="shared" si="103"/>
        <v>0</v>
      </c>
      <c r="R70">
        <f t="shared" si="53"/>
        <v>0</v>
      </c>
      <c r="S70"/>
      <c r="T70" s="194">
        <v>42576</v>
      </c>
      <c r="U70">
        <f t="shared" si="54"/>
        <v>-1</v>
      </c>
      <c r="V70">
        <f t="shared" si="55"/>
        <v>-1</v>
      </c>
      <c r="W70">
        <f>VLOOKUP($A70,'FuturesInfo (3)'!$A$2:$V$80,22)</f>
        <v>13</v>
      </c>
      <c r="X70">
        <f t="shared" si="56"/>
        <v>1</v>
      </c>
      <c r="Y70">
        <f t="shared" si="57"/>
        <v>16</v>
      </c>
      <c r="Z70" s="137">
        <f>VLOOKUP($A70,'FuturesInfo (3)'!$A$2:$O$80,15)*W70</f>
        <v>89929.132058218383</v>
      </c>
      <c r="AA70" s="137">
        <f>VLOOKUP($A70,'FuturesInfo (3)'!$A$2:$O$80,15)*Y70</f>
        <v>110682.00868703802</v>
      </c>
      <c r="AB70" s="188">
        <f t="shared" si="112"/>
        <v>0</v>
      </c>
      <c r="AC70" s="188">
        <f t="shared" si="45"/>
        <v>0</v>
      </c>
      <c r="AD70" s="188">
        <f t="shared" si="59"/>
        <v>0</v>
      </c>
      <c r="AE70" s="188">
        <f t="shared" si="60"/>
        <v>0</v>
      </c>
      <c r="AF70" s="188">
        <f t="shared" si="61"/>
        <v>0</v>
      </c>
      <c r="AG70" s="188">
        <f t="shared" si="109"/>
        <v>0</v>
      </c>
      <c r="AH70" s="188">
        <f t="shared" si="63"/>
        <v>0</v>
      </c>
      <c r="AI70" s="188">
        <f t="shared" si="104"/>
        <v>0</v>
      </c>
      <c r="AJ70" s="188">
        <f t="shared" si="64"/>
        <v>0</v>
      </c>
      <c r="AK70" s="188">
        <f>IF(IF(sym!$Q59=N70,1,0)=1,ABS(Z70*S70),-ABS(Z70*S70))</f>
        <v>0</v>
      </c>
      <c r="AL70" s="188">
        <f t="shared" si="65"/>
        <v>0</v>
      </c>
      <c r="AM70" s="188">
        <f t="shared" si="66"/>
        <v>0</v>
      </c>
      <c r="AO70">
        <f t="shared" si="67"/>
        <v>1</v>
      </c>
      <c r="AP70" s="227">
        <v>1</v>
      </c>
      <c r="AQ70" s="227">
        <v>-1</v>
      </c>
      <c r="AR70" s="227">
        <v>1</v>
      </c>
      <c r="AS70" s="202">
        <v>1</v>
      </c>
      <c r="AT70" s="228">
        <v>-4</v>
      </c>
      <c r="AU70">
        <f t="shared" si="68"/>
        <v>-1</v>
      </c>
      <c r="AV70">
        <f t="shared" si="69"/>
        <v>-1</v>
      </c>
      <c r="AW70" s="202"/>
      <c r="AX70">
        <f t="shared" si="70"/>
        <v>0</v>
      </c>
      <c r="AY70">
        <f t="shared" si="46"/>
        <v>0</v>
      </c>
      <c r="AZ70">
        <f t="shared" si="105"/>
        <v>0</v>
      </c>
      <c r="BA70">
        <f t="shared" si="71"/>
        <v>0</v>
      </c>
      <c r="BB70" s="236"/>
      <c r="BC70" s="194"/>
      <c r="BD70">
        <f t="shared" si="72"/>
        <v>-1</v>
      </c>
      <c r="BE70">
        <f t="shared" si="73"/>
        <v>-1</v>
      </c>
      <c r="BF70">
        <f>VLOOKUP($A70,'FuturesInfo (3)'!$A$2:$V$80,22)</f>
        <v>13</v>
      </c>
      <c r="BG70">
        <f t="shared" si="74"/>
        <v>1</v>
      </c>
      <c r="BH70">
        <f t="shared" si="75"/>
        <v>16</v>
      </c>
      <c r="BI70" s="137">
        <f>VLOOKUP($A70,'FuturesInfo (3)'!$A$2:$O$80,15)*BF70</f>
        <v>89929.132058218383</v>
      </c>
      <c r="BJ70" s="137">
        <f>VLOOKUP($A70,'FuturesInfo (3)'!$A$2:$O$80,15)*BH70</f>
        <v>110682.00868703802</v>
      </c>
      <c r="BK70" s="188">
        <f t="shared" si="113"/>
        <v>0</v>
      </c>
      <c r="BL70" s="188">
        <f t="shared" si="47"/>
        <v>0</v>
      </c>
      <c r="BM70" s="188">
        <f t="shared" si="77"/>
        <v>0</v>
      </c>
      <c r="BN70" s="188">
        <f t="shared" si="78"/>
        <v>0</v>
      </c>
      <c r="BO70" s="188">
        <f t="shared" si="79"/>
        <v>0</v>
      </c>
      <c r="BP70" s="188">
        <f t="shared" si="110"/>
        <v>0</v>
      </c>
      <c r="BQ70" s="188">
        <f t="shared" si="81"/>
        <v>0</v>
      </c>
      <c r="BR70" s="188">
        <f t="shared" si="106"/>
        <v>0</v>
      </c>
      <c r="BS70" s="188">
        <f t="shared" si="82"/>
        <v>0</v>
      </c>
      <c r="BT70" s="188">
        <f>IF(IF(sym!$Q59=AW70,1,0)=1,ABS(BI70*BB70),-ABS(BI70*BB70))</f>
        <v>0</v>
      </c>
      <c r="BU70" s="188">
        <f t="shared" si="83"/>
        <v>0</v>
      </c>
      <c r="BV70" s="188">
        <f t="shared" si="84"/>
        <v>0</v>
      </c>
      <c r="BX70">
        <f t="shared" si="85"/>
        <v>0</v>
      </c>
      <c r="BY70" s="227"/>
      <c r="BZ70" s="227"/>
      <c r="CA70" s="227"/>
      <c r="CB70" s="202"/>
      <c r="CC70" s="228"/>
      <c r="CD70">
        <f t="shared" si="86"/>
        <v>-1</v>
      </c>
      <c r="CE70">
        <f t="shared" si="87"/>
        <v>0</v>
      </c>
      <c r="CF70" s="202"/>
      <c r="CG70">
        <f t="shared" si="88"/>
        <v>1</v>
      </c>
      <c r="CH70">
        <f t="shared" si="48"/>
        <v>1</v>
      </c>
      <c r="CI70">
        <f t="shared" si="107"/>
        <v>0</v>
      </c>
      <c r="CJ70">
        <f t="shared" si="89"/>
        <v>1</v>
      </c>
      <c r="CK70" s="236"/>
      <c r="CL70" s="194"/>
      <c r="CM70">
        <f t="shared" si="90"/>
        <v>-1</v>
      </c>
      <c r="CN70">
        <f t="shared" si="91"/>
        <v>-1</v>
      </c>
      <c r="CO70">
        <f>VLOOKUP($A70,'FuturesInfo (3)'!$A$2:$V$80,22)</f>
        <v>13</v>
      </c>
      <c r="CP70">
        <f t="shared" si="92"/>
        <v>-1</v>
      </c>
      <c r="CQ70">
        <f t="shared" si="93"/>
        <v>10</v>
      </c>
      <c r="CR70" s="137">
        <f>VLOOKUP($A70,'FuturesInfo (3)'!$A$2:$O$80,15)*CO70</f>
        <v>89929.132058218383</v>
      </c>
      <c r="CS70" s="137">
        <f>VLOOKUP($A70,'FuturesInfo (3)'!$A$2:$O$80,15)*CQ70</f>
        <v>69176.255429398763</v>
      </c>
      <c r="CT70" s="188">
        <f t="shared" si="114"/>
        <v>0</v>
      </c>
      <c r="CU70" s="188">
        <f t="shared" si="49"/>
        <v>0</v>
      </c>
      <c r="CV70" s="188">
        <f t="shared" si="95"/>
        <v>0</v>
      </c>
      <c r="CW70" s="188">
        <f t="shared" si="96"/>
        <v>0</v>
      </c>
      <c r="CX70" s="188">
        <f t="shared" si="97"/>
        <v>0</v>
      </c>
      <c r="CY70" s="188">
        <f t="shared" si="111"/>
        <v>0</v>
      </c>
      <c r="CZ70" s="188">
        <f t="shared" si="99"/>
        <v>0</v>
      </c>
      <c r="DA70" s="188">
        <f t="shared" si="108"/>
        <v>0</v>
      </c>
      <c r="DB70" s="188">
        <f t="shared" si="100"/>
        <v>0</v>
      </c>
      <c r="DC70" s="188">
        <f>IF(IF(sym!$Q59=CF70,1,0)=1,ABS(CR70*CK70),-ABS(CR70*CK70))</f>
        <v>0</v>
      </c>
      <c r="DD70" s="188">
        <f t="shared" si="101"/>
        <v>0</v>
      </c>
      <c r="DE70" s="188">
        <f t="shared" si="102"/>
        <v>0</v>
      </c>
    </row>
    <row r="71" spans="1:109" x14ac:dyDescent="0.25">
      <c r="A71" s="1" t="s">
        <v>29</v>
      </c>
      <c r="B71" s="149" t="s">
        <v>730</v>
      </c>
      <c r="C71" s="192" t="s">
        <v>297</v>
      </c>
      <c r="D71" s="2"/>
      <c r="F71">
        <v>1</v>
      </c>
      <c r="G71" s="227">
        <v>1</v>
      </c>
      <c r="H71" s="227">
        <v>1</v>
      </c>
      <c r="I71" s="227">
        <v>1</v>
      </c>
      <c r="J71" s="202">
        <v>1</v>
      </c>
      <c r="K71" s="228">
        <v>-4</v>
      </c>
      <c r="L71">
        <f t="shared" si="50"/>
        <v>-1</v>
      </c>
      <c r="M71">
        <f t="shared" si="51"/>
        <v>-1</v>
      </c>
      <c r="N71">
        <v>-1</v>
      </c>
      <c r="O71">
        <f t="shared" si="52"/>
        <v>0</v>
      </c>
      <c r="P71">
        <f t="shared" si="44"/>
        <v>0</v>
      </c>
      <c r="Q71">
        <f t="shared" si="103"/>
        <v>1</v>
      </c>
      <c r="R71">
        <f t="shared" si="53"/>
        <v>1</v>
      </c>
      <c r="S71">
        <v>-4.1375872382899997E-2</v>
      </c>
      <c r="T71" s="194">
        <v>42576</v>
      </c>
      <c r="U71">
        <f t="shared" si="54"/>
        <v>-1</v>
      </c>
      <c r="V71">
        <f t="shared" si="55"/>
        <v>-1</v>
      </c>
      <c r="W71">
        <f>VLOOKUP($A71,'FuturesInfo (3)'!$A$2:$V$80,22)</f>
        <v>2</v>
      </c>
      <c r="X71">
        <f t="shared" si="56"/>
        <v>1</v>
      </c>
      <c r="Y71">
        <f t="shared" si="57"/>
        <v>3</v>
      </c>
      <c r="Z71" s="137">
        <f>VLOOKUP($A71,'FuturesInfo (3)'!$A$2:$O$80,15)*W71</f>
        <v>96150</v>
      </c>
      <c r="AA71" s="137">
        <f>VLOOKUP($A71,'FuturesInfo (3)'!$A$2:$O$80,15)*Y71</f>
        <v>144225</v>
      </c>
      <c r="AB71" s="188">
        <f t="shared" si="112"/>
        <v>-3978.2901296158348</v>
      </c>
      <c r="AC71" s="188">
        <f t="shared" si="45"/>
        <v>-3978.2901296158348</v>
      </c>
      <c r="AD71" s="188">
        <f t="shared" si="59"/>
        <v>-3978.2901296158348</v>
      </c>
      <c r="AE71" s="188">
        <f t="shared" si="60"/>
        <v>-3978.2901296158348</v>
      </c>
      <c r="AF71" s="188">
        <f t="shared" si="61"/>
        <v>3978.2901296158348</v>
      </c>
      <c r="AG71" s="188">
        <f t="shared" si="109"/>
        <v>3978.2901296158348</v>
      </c>
      <c r="AH71" s="188">
        <f t="shared" si="63"/>
        <v>-3978.2901296158348</v>
      </c>
      <c r="AI71" s="188">
        <f t="shared" si="104"/>
        <v>-3978.2901296158348</v>
      </c>
      <c r="AJ71" s="188">
        <f t="shared" si="64"/>
        <v>3978.2901296158348</v>
      </c>
      <c r="AK71" s="188">
        <f>IF(IF(sym!$Q60=N71,1,0)=1,ABS(Z71*S71),-ABS(Z71*S71))</f>
        <v>-3978.2901296158348</v>
      </c>
      <c r="AL71" s="188">
        <f t="shared" si="65"/>
        <v>3978.2901296158348</v>
      </c>
      <c r="AM71" s="188">
        <f t="shared" si="66"/>
        <v>3978.2901296158348</v>
      </c>
      <c r="AO71">
        <f t="shared" si="67"/>
        <v>-1</v>
      </c>
      <c r="AP71" s="227">
        <v>1</v>
      </c>
      <c r="AQ71" s="227">
        <v>-1</v>
      </c>
      <c r="AR71" s="227">
        <v>1</v>
      </c>
      <c r="AS71" s="202">
        <v>-1</v>
      </c>
      <c r="AT71" s="228">
        <v>-1</v>
      </c>
      <c r="AU71">
        <f t="shared" si="68"/>
        <v>1</v>
      </c>
      <c r="AV71">
        <f t="shared" si="69"/>
        <v>1</v>
      </c>
      <c r="AW71" s="202"/>
      <c r="AX71">
        <f t="shared" si="70"/>
        <v>0</v>
      </c>
      <c r="AY71">
        <f t="shared" si="46"/>
        <v>0</v>
      </c>
      <c r="AZ71">
        <f t="shared" si="105"/>
        <v>0</v>
      </c>
      <c r="BA71">
        <f t="shared" si="71"/>
        <v>0</v>
      </c>
      <c r="BB71" s="236"/>
      <c r="BC71" s="194"/>
      <c r="BD71">
        <f t="shared" si="72"/>
        <v>1</v>
      </c>
      <c r="BE71">
        <f t="shared" si="73"/>
        <v>1</v>
      </c>
      <c r="BF71">
        <f>VLOOKUP($A71,'FuturesInfo (3)'!$A$2:$V$80,22)</f>
        <v>2</v>
      </c>
      <c r="BG71">
        <f t="shared" si="74"/>
        <v>1</v>
      </c>
      <c r="BH71">
        <f t="shared" si="75"/>
        <v>3</v>
      </c>
      <c r="BI71" s="137">
        <f>VLOOKUP($A71,'FuturesInfo (3)'!$A$2:$O$80,15)*BF71</f>
        <v>96150</v>
      </c>
      <c r="BJ71" s="137">
        <f>VLOOKUP($A71,'FuturesInfo (3)'!$A$2:$O$80,15)*BH71</f>
        <v>144225</v>
      </c>
      <c r="BK71" s="188">
        <f t="shared" si="113"/>
        <v>0</v>
      </c>
      <c r="BL71" s="188">
        <f t="shared" si="47"/>
        <v>0</v>
      </c>
      <c r="BM71" s="188">
        <f t="shared" si="77"/>
        <v>0</v>
      </c>
      <c r="BN71" s="188">
        <f t="shared" si="78"/>
        <v>0</v>
      </c>
      <c r="BO71" s="188">
        <f t="shared" si="79"/>
        <v>0</v>
      </c>
      <c r="BP71" s="188">
        <f t="shared" si="110"/>
        <v>0</v>
      </c>
      <c r="BQ71" s="188">
        <f t="shared" si="81"/>
        <v>0</v>
      </c>
      <c r="BR71" s="188">
        <f t="shared" si="106"/>
        <v>0</v>
      </c>
      <c r="BS71" s="188">
        <f t="shared" si="82"/>
        <v>0</v>
      </c>
      <c r="BT71" s="188">
        <f>IF(IF(sym!$Q60=AW71,1,0)=1,ABS(BI71*BB71),-ABS(BI71*BB71))</f>
        <v>0</v>
      </c>
      <c r="BU71" s="188">
        <f t="shared" si="83"/>
        <v>0</v>
      </c>
      <c r="BV71" s="188">
        <f t="shared" si="84"/>
        <v>0</v>
      </c>
      <c r="BX71">
        <f t="shared" si="85"/>
        <v>0</v>
      </c>
      <c r="BY71" s="227"/>
      <c r="BZ71" s="227"/>
      <c r="CA71" s="227"/>
      <c r="CB71" s="202"/>
      <c r="CC71" s="228"/>
      <c r="CD71">
        <f t="shared" si="86"/>
        <v>-1</v>
      </c>
      <c r="CE71">
        <f t="shared" si="87"/>
        <v>0</v>
      </c>
      <c r="CF71" s="202"/>
      <c r="CG71">
        <f t="shared" si="88"/>
        <v>1</v>
      </c>
      <c r="CH71">
        <f t="shared" si="48"/>
        <v>1</v>
      </c>
      <c r="CI71">
        <f t="shared" si="107"/>
        <v>0</v>
      </c>
      <c r="CJ71">
        <f t="shared" si="89"/>
        <v>1</v>
      </c>
      <c r="CK71" s="236"/>
      <c r="CL71" s="194"/>
      <c r="CM71">
        <f t="shared" si="90"/>
        <v>-1</v>
      </c>
      <c r="CN71">
        <f t="shared" si="91"/>
        <v>-1</v>
      </c>
      <c r="CO71">
        <f>VLOOKUP($A71,'FuturesInfo (3)'!$A$2:$V$80,22)</f>
        <v>2</v>
      </c>
      <c r="CP71">
        <f t="shared" si="92"/>
        <v>-1</v>
      </c>
      <c r="CQ71">
        <f t="shared" si="93"/>
        <v>2</v>
      </c>
      <c r="CR71" s="137">
        <f>VLOOKUP($A71,'FuturesInfo (3)'!$A$2:$O$80,15)*CO71</f>
        <v>96150</v>
      </c>
      <c r="CS71" s="137">
        <f>VLOOKUP($A71,'FuturesInfo (3)'!$A$2:$O$80,15)*CQ71</f>
        <v>96150</v>
      </c>
      <c r="CT71" s="188">
        <f t="shared" si="114"/>
        <v>0</v>
      </c>
      <c r="CU71" s="188">
        <f t="shared" si="49"/>
        <v>0</v>
      </c>
      <c r="CV71" s="188">
        <f t="shared" si="95"/>
        <v>0</v>
      </c>
      <c r="CW71" s="188">
        <f t="shared" si="96"/>
        <v>0</v>
      </c>
      <c r="CX71" s="188">
        <f t="shared" si="97"/>
        <v>0</v>
      </c>
      <c r="CY71" s="188">
        <f t="shared" si="111"/>
        <v>0</v>
      </c>
      <c r="CZ71" s="188">
        <f t="shared" si="99"/>
        <v>0</v>
      </c>
      <c r="DA71" s="188">
        <f t="shared" si="108"/>
        <v>0</v>
      </c>
      <c r="DB71" s="188">
        <f t="shared" si="100"/>
        <v>0</v>
      </c>
      <c r="DC71" s="188">
        <f>IF(IF(sym!$Q60=CF71,1,0)=1,ABS(CR71*CK71),-ABS(CR71*CK71))</f>
        <v>0</v>
      </c>
      <c r="DD71" s="188">
        <f t="shared" si="101"/>
        <v>0</v>
      </c>
      <c r="DE71" s="188">
        <f t="shared" si="102"/>
        <v>0</v>
      </c>
    </row>
    <row r="72" spans="1:109" x14ac:dyDescent="0.25">
      <c r="A72" s="1" t="s">
        <v>394</v>
      </c>
      <c r="B72" s="149" t="s">
        <v>742</v>
      </c>
      <c r="C72" s="192" t="s">
        <v>304</v>
      </c>
      <c r="F72">
        <v>1</v>
      </c>
      <c r="G72" s="227">
        <v>1</v>
      </c>
      <c r="H72" s="227">
        <v>1</v>
      </c>
      <c r="I72" s="227">
        <v>1</v>
      </c>
      <c r="J72" s="202">
        <v>-1</v>
      </c>
      <c r="K72" s="228">
        <v>-21</v>
      </c>
      <c r="L72">
        <f t="shared" si="50"/>
        <v>1</v>
      </c>
      <c r="M72">
        <f t="shared" si="51"/>
        <v>1</v>
      </c>
      <c r="N72">
        <v>-1</v>
      </c>
      <c r="O72">
        <f t="shared" si="52"/>
        <v>0</v>
      </c>
      <c r="P72">
        <f t="shared" si="44"/>
        <v>1</v>
      </c>
      <c r="Q72">
        <f t="shared" si="103"/>
        <v>0</v>
      </c>
      <c r="R72">
        <f t="shared" si="53"/>
        <v>0</v>
      </c>
      <c r="S72">
        <v>-1.25984251969E-2</v>
      </c>
      <c r="T72" s="194">
        <v>42550</v>
      </c>
      <c r="U72">
        <f t="shared" si="54"/>
        <v>-1</v>
      </c>
      <c r="V72">
        <f t="shared" si="55"/>
        <v>-1</v>
      </c>
      <c r="W72">
        <f>VLOOKUP($A72,'FuturesInfo (3)'!$A$2:$V$80,22)</f>
        <v>3</v>
      </c>
      <c r="X72">
        <f t="shared" si="56"/>
        <v>-1</v>
      </c>
      <c r="Y72">
        <f t="shared" si="57"/>
        <v>2</v>
      </c>
      <c r="Z72" s="137">
        <f>VLOOKUP($A72,'FuturesInfo (3)'!$A$2:$O$80,15)*W72</f>
        <v>63201.599999999991</v>
      </c>
      <c r="AA72" s="137">
        <f>VLOOKUP($A72,'FuturesInfo (3)'!$A$2:$O$80,15)*Y72</f>
        <v>42134.399999999994</v>
      </c>
      <c r="AB72" s="188">
        <f t="shared" si="112"/>
        <v>-796.24062992439497</v>
      </c>
      <c r="AC72" s="188">
        <f t="shared" si="45"/>
        <v>796.24062992439497</v>
      </c>
      <c r="AD72" s="188">
        <f t="shared" si="59"/>
        <v>-796.24062992439497</v>
      </c>
      <c r="AE72" s="188">
        <f t="shared" si="60"/>
        <v>796.24062992439497</v>
      </c>
      <c r="AF72" s="188">
        <f t="shared" si="61"/>
        <v>-796.24062992439497</v>
      </c>
      <c r="AG72" s="188">
        <f t="shared" si="109"/>
        <v>-796.24062992439497</v>
      </c>
      <c r="AH72" s="188">
        <f t="shared" si="63"/>
        <v>-796.24062992439497</v>
      </c>
      <c r="AI72" s="188">
        <f t="shared" si="104"/>
        <v>-796.24062992439497</v>
      </c>
      <c r="AJ72" s="188">
        <f t="shared" si="64"/>
        <v>796.24062992439497</v>
      </c>
      <c r="AK72" s="188">
        <f>IF(IF(sym!$Q61=N72,1,0)=1,ABS(Z72*S72),-ABS(Z72*S72))</f>
        <v>-796.24062992439497</v>
      </c>
      <c r="AL72" s="188">
        <f t="shared" si="65"/>
        <v>796.24062992439497</v>
      </c>
      <c r="AM72" s="188">
        <f t="shared" si="66"/>
        <v>796.24062992439497</v>
      </c>
      <c r="AO72">
        <f t="shared" si="67"/>
        <v>-1</v>
      </c>
      <c r="AP72" s="227">
        <v>-1</v>
      </c>
      <c r="AQ72" s="227">
        <v>-1</v>
      </c>
      <c r="AR72" s="227">
        <v>-1</v>
      </c>
      <c r="AS72" s="202">
        <v>-1</v>
      </c>
      <c r="AT72" s="228">
        <v>7</v>
      </c>
      <c r="AU72">
        <f t="shared" si="68"/>
        <v>-1</v>
      </c>
      <c r="AV72">
        <f t="shared" si="69"/>
        <v>-1</v>
      </c>
      <c r="AW72" s="202"/>
      <c r="AX72">
        <f t="shared" si="70"/>
        <v>0</v>
      </c>
      <c r="AY72">
        <f t="shared" si="46"/>
        <v>0</v>
      </c>
      <c r="AZ72">
        <f t="shared" si="105"/>
        <v>0</v>
      </c>
      <c r="BA72">
        <f t="shared" si="71"/>
        <v>0</v>
      </c>
      <c r="BB72" s="236"/>
      <c r="BC72" s="194"/>
      <c r="BD72">
        <f t="shared" si="72"/>
        <v>1</v>
      </c>
      <c r="BE72">
        <f t="shared" si="73"/>
        <v>-1</v>
      </c>
      <c r="BF72">
        <f>VLOOKUP($A72,'FuturesInfo (3)'!$A$2:$V$80,22)</f>
        <v>3</v>
      </c>
      <c r="BG72">
        <f t="shared" si="74"/>
        <v>-1</v>
      </c>
      <c r="BH72">
        <f t="shared" si="75"/>
        <v>2</v>
      </c>
      <c r="BI72" s="137">
        <f>VLOOKUP($A72,'FuturesInfo (3)'!$A$2:$O$80,15)*BF72</f>
        <v>63201.599999999991</v>
      </c>
      <c r="BJ72" s="137">
        <f>VLOOKUP($A72,'FuturesInfo (3)'!$A$2:$O$80,15)*BH72</f>
        <v>42134.399999999994</v>
      </c>
      <c r="BK72" s="188">
        <f t="shared" si="113"/>
        <v>0</v>
      </c>
      <c r="BL72" s="188">
        <f t="shared" si="47"/>
        <v>0</v>
      </c>
      <c r="BM72" s="188">
        <f t="shared" si="77"/>
        <v>0</v>
      </c>
      <c r="BN72" s="188">
        <f t="shared" si="78"/>
        <v>0</v>
      </c>
      <c r="BO72" s="188">
        <f t="shared" si="79"/>
        <v>0</v>
      </c>
      <c r="BP72" s="188">
        <f t="shared" si="110"/>
        <v>0</v>
      </c>
      <c r="BQ72" s="188">
        <f t="shared" si="81"/>
        <v>0</v>
      </c>
      <c r="BR72" s="188">
        <f t="shared" si="106"/>
        <v>0</v>
      </c>
      <c r="BS72" s="188">
        <f t="shared" si="82"/>
        <v>0</v>
      </c>
      <c r="BT72" s="188">
        <f>IF(IF(sym!$Q61=AW72,1,0)=1,ABS(BI72*BB72),-ABS(BI72*BB72))</f>
        <v>0</v>
      </c>
      <c r="BU72" s="188">
        <f t="shared" si="83"/>
        <v>0</v>
      </c>
      <c r="BV72" s="188">
        <f t="shared" si="84"/>
        <v>0</v>
      </c>
      <c r="BX72">
        <f t="shared" si="85"/>
        <v>0</v>
      </c>
      <c r="BY72" s="227"/>
      <c r="BZ72" s="227"/>
      <c r="CA72" s="227"/>
      <c r="CB72" s="202"/>
      <c r="CC72" s="228"/>
      <c r="CD72">
        <f t="shared" si="86"/>
        <v>-1</v>
      </c>
      <c r="CE72">
        <f t="shared" si="87"/>
        <v>0</v>
      </c>
      <c r="CF72" s="202"/>
      <c r="CG72">
        <f t="shared" si="88"/>
        <v>1</v>
      </c>
      <c r="CH72">
        <f t="shared" si="48"/>
        <v>1</v>
      </c>
      <c r="CI72">
        <f t="shared" si="107"/>
        <v>0</v>
      </c>
      <c r="CJ72">
        <f t="shared" si="89"/>
        <v>1</v>
      </c>
      <c r="CK72" s="236"/>
      <c r="CL72" s="194"/>
      <c r="CM72">
        <f t="shared" si="90"/>
        <v>-1</v>
      </c>
      <c r="CN72">
        <f t="shared" si="91"/>
        <v>-1</v>
      </c>
      <c r="CO72">
        <f>VLOOKUP($A72,'FuturesInfo (3)'!$A$2:$V$80,22)</f>
        <v>3</v>
      </c>
      <c r="CP72">
        <f t="shared" si="92"/>
        <v>-1</v>
      </c>
      <c r="CQ72">
        <f t="shared" si="93"/>
        <v>2</v>
      </c>
      <c r="CR72" s="137">
        <f>VLOOKUP($A72,'FuturesInfo (3)'!$A$2:$O$80,15)*CO72</f>
        <v>63201.599999999991</v>
      </c>
      <c r="CS72" s="137">
        <f>VLOOKUP($A72,'FuturesInfo (3)'!$A$2:$O$80,15)*CQ72</f>
        <v>42134.399999999994</v>
      </c>
      <c r="CT72" s="188">
        <f t="shared" si="114"/>
        <v>0</v>
      </c>
      <c r="CU72" s="188">
        <f t="shared" si="49"/>
        <v>0</v>
      </c>
      <c r="CV72" s="188">
        <f t="shared" si="95"/>
        <v>0</v>
      </c>
      <c r="CW72" s="188">
        <f t="shared" si="96"/>
        <v>0</v>
      </c>
      <c r="CX72" s="188">
        <f t="shared" si="97"/>
        <v>0</v>
      </c>
      <c r="CY72" s="188">
        <f t="shared" si="111"/>
        <v>0</v>
      </c>
      <c r="CZ72" s="188">
        <f t="shared" si="99"/>
        <v>0</v>
      </c>
      <c r="DA72" s="188">
        <f t="shared" si="108"/>
        <v>0</v>
      </c>
      <c r="DB72" s="188">
        <f t="shared" si="100"/>
        <v>0</v>
      </c>
      <c r="DC72" s="188">
        <f>IF(IF(sym!$Q61=CF72,1,0)=1,ABS(CR72*CK72),-ABS(CR72*CK72))</f>
        <v>0</v>
      </c>
      <c r="DD72" s="188">
        <f t="shared" si="101"/>
        <v>0</v>
      </c>
      <c r="DE72" s="188">
        <f t="shared" si="102"/>
        <v>0</v>
      </c>
    </row>
    <row r="73" spans="1:109" x14ac:dyDescent="0.25">
      <c r="A73" s="1" t="s">
        <v>396</v>
      </c>
      <c r="B73" s="149" t="s">
        <v>744</v>
      </c>
      <c r="C73" s="192" t="s">
        <v>1121</v>
      </c>
      <c r="F73">
        <v>1</v>
      </c>
      <c r="G73" s="227">
        <v>1</v>
      </c>
      <c r="H73" s="227">
        <v>1</v>
      </c>
      <c r="I73" s="227">
        <v>-1</v>
      </c>
      <c r="J73" s="202">
        <v>1</v>
      </c>
      <c r="K73" s="228">
        <v>3</v>
      </c>
      <c r="L73">
        <f t="shared" si="50"/>
        <v>1</v>
      </c>
      <c r="M73">
        <f t="shared" si="51"/>
        <v>1</v>
      </c>
      <c r="N73">
        <v>1</v>
      </c>
      <c r="O73">
        <f t="shared" si="52"/>
        <v>1</v>
      </c>
      <c r="P73">
        <f t="shared" si="44"/>
        <v>1</v>
      </c>
      <c r="Q73">
        <f t="shared" si="103"/>
        <v>1</v>
      </c>
      <c r="R73">
        <f t="shared" si="53"/>
        <v>1</v>
      </c>
      <c r="S73">
        <v>8.6931324253800002E-4</v>
      </c>
      <c r="T73" s="194">
        <v>42544</v>
      </c>
      <c r="U73">
        <f t="shared" si="54"/>
        <v>1</v>
      </c>
      <c r="V73">
        <f t="shared" si="55"/>
        <v>1</v>
      </c>
      <c r="W73">
        <f>VLOOKUP($A73,'FuturesInfo (3)'!$A$2:$V$80,22)</f>
        <v>3</v>
      </c>
      <c r="X73">
        <f t="shared" si="56"/>
        <v>1</v>
      </c>
      <c r="Y73">
        <f t="shared" si="57"/>
        <v>4</v>
      </c>
      <c r="Z73" s="137">
        <f>VLOOKUP($A73,'FuturesInfo (3)'!$A$2:$O$80,15)*W73</f>
        <v>388575</v>
      </c>
      <c r="AA73" s="137">
        <f>VLOOKUP($A73,'FuturesInfo (3)'!$A$2:$O$80,15)*Y73</f>
        <v>518100</v>
      </c>
      <c r="AB73" s="188">
        <f t="shared" si="112"/>
        <v>337.79339321920338</v>
      </c>
      <c r="AC73" s="188">
        <f t="shared" si="45"/>
        <v>337.79339321920338</v>
      </c>
      <c r="AD73" s="188">
        <f t="shared" si="59"/>
        <v>337.79339321920338</v>
      </c>
      <c r="AE73" s="188">
        <f t="shared" si="60"/>
        <v>337.79339321920338</v>
      </c>
      <c r="AF73" s="188">
        <f t="shared" si="61"/>
        <v>337.79339321920338</v>
      </c>
      <c r="AG73" s="188">
        <f t="shared" si="109"/>
        <v>337.79339321920338</v>
      </c>
      <c r="AH73" s="188">
        <f t="shared" si="63"/>
        <v>337.79339321920338</v>
      </c>
      <c r="AI73" s="188">
        <f t="shared" si="104"/>
        <v>-337.79339321920338</v>
      </c>
      <c r="AJ73" s="188">
        <f t="shared" si="64"/>
        <v>337.79339321920338</v>
      </c>
      <c r="AK73" s="188">
        <f>IF(IF(sym!$Q62=N73,1,0)=1,ABS(Z73*S73),-ABS(Z73*S73))</f>
        <v>337.79339321920338</v>
      </c>
      <c r="AL73" s="188">
        <f t="shared" si="65"/>
        <v>337.79339321920338</v>
      </c>
      <c r="AM73" s="188">
        <f t="shared" si="66"/>
        <v>337.79339321920338</v>
      </c>
      <c r="AO73">
        <f t="shared" si="67"/>
        <v>1</v>
      </c>
      <c r="AP73" s="227">
        <v>1</v>
      </c>
      <c r="AQ73" s="227">
        <v>-1</v>
      </c>
      <c r="AR73" s="227">
        <v>1</v>
      </c>
      <c r="AS73" s="202">
        <v>1</v>
      </c>
      <c r="AT73" s="228">
        <v>4</v>
      </c>
      <c r="AU73">
        <f t="shared" si="68"/>
        <v>-1</v>
      </c>
      <c r="AV73">
        <f t="shared" si="69"/>
        <v>1</v>
      </c>
      <c r="AW73" s="202"/>
      <c r="AX73">
        <f t="shared" si="70"/>
        <v>0</v>
      </c>
      <c r="AY73">
        <f t="shared" si="46"/>
        <v>0</v>
      </c>
      <c r="AZ73">
        <f t="shared" si="105"/>
        <v>0</v>
      </c>
      <c r="BA73">
        <f t="shared" si="71"/>
        <v>0</v>
      </c>
      <c r="BB73" s="236"/>
      <c r="BC73" s="194"/>
      <c r="BD73">
        <f t="shared" si="72"/>
        <v>-1</v>
      </c>
      <c r="BE73">
        <f t="shared" si="73"/>
        <v>-1</v>
      </c>
      <c r="BF73">
        <f>VLOOKUP($A73,'FuturesInfo (3)'!$A$2:$V$80,22)</f>
        <v>3</v>
      </c>
      <c r="BG73">
        <f t="shared" si="74"/>
        <v>1</v>
      </c>
      <c r="BH73">
        <f t="shared" si="75"/>
        <v>4</v>
      </c>
      <c r="BI73" s="137">
        <f>VLOOKUP($A73,'FuturesInfo (3)'!$A$2:$O$80,15)*BF73</f>
        <v>388575</v>
      </c>
      <c r="BJ73" s="137">
        <f>VLOOKUP($A73,'FuturesInfo (3)'!$A$2:$O$80,15)*BH73</f>
        <v>518100</v>
      </c>
      <c r="BK73" s="188">
        <f t="shared" si="113"/>
        <v>0</v>
      </c>
      <c r="BL73" s="188">
        <f t="shared" si="47"/>
        <v>0</v>
      </c>
      <c r="BM73" s="188">
        <f t="shared" si="77"/>
        <v>0</v>
      </c>
      <c r="BN73" s="188">
        <f t="shared" si="78"/>
        <v>0</v>
      </c>
      <c r="BO73" s="188">
        <f t="shared" si="79"/>
        <v>0</v>
      </c>
      <c r="BP73" s="188">
        <f t="shared" si="110"/>
        <v>0</v>
      </c>
      <c r="BQ73" s="188">
        <f t="shared" si="81"/>
        <v>0</v>
      </c>
      <c r="BR73" s="188">
        <f t="shared" si="106"/>
        <v>0</v>
      </c>
      <c r="BS73" s="188">
        <f t="shared" si="82"/>
        <v>0</v>
      </c>
      <c r="BT73" s="188">
        <f>IF(IF(sym!$Q62=AW73,1,0)=1,ABS(BI73*BB73),-ABS(BI73*BB73))</f>
        <v>0</v>
      </c>
      <c r="BU73" s="188">
        <f t="shared" si="83"/>
        <v>0</v>
      </c>
      <c r="BV73" s="188">
        <f t="shared" si="84"/>
        <v>0</v>
      </c>
      <c r="BX73">
        <f t="shared" si="85"/>
        <v>0</v>
      </c>
      <c r="BY73" s="227"/>
      <c r="BZ73" s="227"/>
      <c r="CA73" s="227"/>
      <c r="CB73" s="202"/>
      <c r="CC73" s="228"/>
      <c r="CD73">
        <f t="shared" si="86"/>
        <v>-1</v>
      </c>
      <c r="CE73">
        <f t="shared" si="87"/>
        <v>0</v>
      </c>
      <c r="CF73" s="202"/>
      <c r="CG73">
        <f t="shared" si="88"/>
        <v>1</v>
      </c>
      <c r="CH73">
        <f t="shared" si="48"/>
        <v>1</v>
      </c>
      <c r="CI73">
        <f t="shared" si="107"/>
        <v>0</v>
      </c>
      <c r="CJ73">
        <f t="shared" si="89"/>
        <v>1</v>
      </c>
      <c r="CK73" s="236"/>
      <c r="CL73" s="194"/>
      <c r="CM73">
        <f t="shared" si="90"/>
        <v>-1</v>
      </c>
      <c r="CN73">
        <f t="shared" si="91"/>
        <v>-1</v>
      </c>
      <c r="CO73">
        <f>VLOOKUP($A73,'FuturesInfo (3)'!$A$2:$V$80,22)</f>
        <v>3</v>
      </c>
      <c r="CP73">
        <f t="shared" si="92"/>
        <v>-1</v>
      </c>
      <c r="CQ73">
        <f t="shared" si="93"/>
        <v>2</v>
      </c>
      <c r="CR73" s="137">
        <f>VLOOKUP($A73,'FuturesInfo (3)'!$A$2:$O$80,15)*CO73</f>
        <v>388575</v>
      </c>
      <c r="CS73" s="137">
        <f>VLOOKUP($A73,'FuturesInfo (3)'!$A$2:$O$80,15)*CQ73</f>
        <v>259050</v>
      </c>
      <c r="CT73" s="188">
        <f t="shared" si="114"/>
        <v>0</v>
      </c>
      <c r="CU73" s="188">
        <f t="shared" si="49"/>
        <v>0</v>
      </c>
      <c r="CV73" s="188">
        <f t="shared" si="95"/>
        <v>0</v>
      </c>
      <c r="CW73" s="188">
        <f t="shared" si="96"/>
        <v>0</v>
      </c>
      <c r="CX73" s="188">
        <f t="shared" si="97"/>
        <v>0</v>
      </c>
      <c r="CY73" s="188">
        <f t="shared" si="111"/>
        <v>0</v>
      </c>
      <c r="CZ73" s="188">
        <f t="shared" si="99"/>
        <v>0</v>
      </c>
      <c r="DA73" s="188">
        <f t="shared" si="108"/>
        <v>0</v>
      </c>
      <c r="DB73" s="188">
        <f t="shared" si="100"/>
        <v>0</v>
      </c>
      <c r="DC73" s="188">
        <f>IF(IF(sym!$Q62=CF73,1,0)=1,ABS(CR73*CK73),-ABS(CR73*CK73))</f>
        <v>0</v>
      </c>
      <c r="DD73" s="188">
        <f t="shared" si="101"/>
        <v>0</v>
      </c>
      <c r="DE73" s="188">
        <f t="shared" si="102"/>
        <v>0</v>
      </c>
    </row>
    <row r="74" spans="1:109" x14ac:dyDescent="0.25">
      <c r="A74" s="1" t="s">
        <v>398</v>
      </c>
      <c r="B74" s="149" t="s">
        <v>722</v>
      </c>
      <c r="C74" s="192" t="s">
        <v>347</v>
      </c>
      <c r="F74">
        <v>1</v>
      </c>
      <c r="G74" s="227">
        <v>1</v>
      </c>
      <c r="H74" s="227">
        <v>-1</v>
      </c>
      <c r="I74" s="227">
        <v>1</v>
      </c>
      <c r="J74" s="202">
        <v>1</v>
      </c>
      <c r="K74" s="228">
        <v>-7</v>
      </c>
      <c r="L74">
        <f t="shared" si="50"/>
        <v>-1</v>
      </c>
      <c r="M74">
        <f t="shared" si="51"/>
        <v>-1</v>
      </c>
      <c r="N74">
        <v>1</v>
      </c>
      <c r="O74">
        <f t="shared" si="52"/>
        <v>0</v>
      </c>
      <c r="P74">
        <f t="shared" si="44"/>
        <v>1</v>
      </c>
      <c r="Q74">
        <f t="shared" si="103"/>
        <v>0</v>
      </c>
      <c r="R74">
        <f t="shared" si="53"/>
        <v>0</v>
      </c>
      <c r="S74">
        <v>7.51953604954E-3</v>
      </c>
      <c r="T74" s="194">
        <v>42571</v>
      </c>
      <c r="U74">
        <f t="shared" si="54"/>
        <v>-1</v>
      </c>
      <c r="V74">
        <f t="shared" si="55"/>
        <v>-1</v>
      </c>
      <c r="W74">
        <f>VLOOKUP($A74,'FuturesInfo (3)'!$A$2:$V$80,22)</f>
        <v>1</v>
      </c>
      <c r="X74">
        <f t="shared" si="56"/>
        <v>1</v>
      </c>
      <c r="Y74">
        <f t="shared" si="57"/>
        <v>1</v>
      </c>
      <c r="Z74" s="137">
        <f>VLOOKUP($A74,'FuturesInfo (3)'!$A$2:$O$80,15)*W74</f>
        <v>102500</v>
      </c>
      <c r="AA74" s="137">
        <f>VLOOKUP($A74,'FuturesInfo (3)'!$A$2:$O$80,15)*Y74</f>
        <v>102500</v>
      </c>
      <c r="AB74" s="188">
        <f t="shared" si="112"/>
        <v>770.75244507784998</v>
      </c>
      <c r="AC74" s="188">
        <f t="shared" si="45"/>
        <v>770.75244507784998</v>
      </c>
      <c r="AD74" s="188">
        <f t="shared" si="59"/>
        <v>770.75244507784998</v>
      </c>
      <c r="AE74" s="188">
        <f t="shared" si="60"/>
        <v>770.75244507784998</v>
      </c>
      <c r="AF74" s="188">
        <f t="shared" si="61"/>
        <v>-770.75244507784998</v>
      </c>
      <c r="AG74" s="188">
        <f t="shared" si="109"/>
        <v>-770.75244507784998</v>
      </c>
      <c r="AH74" s="188">
        <f t="shared" si="63"/>
        <v>-770.75244507784998</v>
      </c>
      <c r="AI74" s="188">
        <f t="shared" si="104"/>
        <v>770.75244507784998</v>
      </c>
      <c r="AJ74" s="188">
        <f t="shared" si="64"/>
        <v>-770.75244507784998</v>
      </c>
      <c r="AK74" s="188">
        <f>IF(IF(sym!$Q63=N74,1,0)=1,ABS(Z74*S74),-ABS(Z74*S74))</f>
        <v>-770.75244507784998</v>
      </c>
      <c r="AL74" s="188">
        <f t="shared" si="65"/>
        <v>-770.75244507784998</v>
      </c>
      <c r="AM74" s="188">
        <f t="shared" si="66"/>
        <v>770.75244507784998</v>
      </c>
      <c r="AO74">
        <f t="shared" si="67"/>
        <v>1</v>
      </c>
      <c r="AP74" s="227">
        <v>1</v>
      </c>
      <c r="AQ74" s="227">
        <v>-1</v>
      </c>
      <c r="AR74" s="227">
        <v>1</v>
      </c>
      <c r="AS74" s="202">
        <v>-1</v>
      </c>
      <c r="AT74" s="228">
        <v>-8</v>
      </c>
      <c r="AU74">
        <f t="shared" si="68"/>
        <v>-1</v>
      </c>
      <c r="AV74">
        <f t="shared" si="69"/>
        <v>1</v>
      </c>
      <c r="AW74" s="202"/>
      <c r="AX74">
        <f t="shared" si="70"/>
        <v>0</v>
      </c>
      <c r="AY74">
        <f t="shared" si="46"/>
        <v>0</v>
      </c>
      <c r="AZ74">
        <f t="shared" si="105"/>
        <v>0</v>
      </c>
      <c r="BA74">
        <f t="shared" si="71"/>
        <v>0</v>
      </c>
      <c r="BB74" s="236"/>
      <c r="BC74" s="194"/>
      <c r="BD74">
        <f t="shared" si="72"/>
        <v>-1</v>
      </c>
      <c r="BE74">
        <f t="shared" si="73"/>
        <v>-1</v>
      </c>
      <c r="BF74">
        <f>VLOOKUP($A74,'FuturesInfo (3)'!$A$2:$V$80,22)</f>
        <v>1</v>
      </c>
      <c r="BG74">
        <f t="shared" si="74"/>
        <v>-1</v>
      </c>
      <c r="BH74">
        <f t="shared" si="75"/>
        <v>1</v>
      </c>
      <c r="BI74" s="137">
        <f>VLOOKUP($A74,'FuturesInfo (3)'!$A$2:$O$80,15)*BF74</f>
        <v>102500</v>
      </c>
      <c r="BJ74" s="137">
        <f>VLOOKUP($A74,'FuturesInfo (3)'!$A$2:$O$80,15)*BH74</f>
        <v>102500</v>
      </c>
      <c r="BK74" s="188">
        <f t="shared" si="113"/>
        <v>0</v>
      </c>
      <c r="BL74" s="188">
        <f t="shared" si="47"/>
        <v>0</v>
      </c>
      <c r="BM74" s="188">
        <f t="shared" si="77"/>
        <v>0</v>
      </c>
      <c r="BN74" s="188">
        <f t="shared" si="78"/>
        <v>0</v>
      </c>
      <c r="BO74" s="188">
        <f t="shared" si="79"/>
        <v>0</v>
      </c>
      <c r="BP74" s="188">
        <f t="shared" si="110"/>
        <v>0</v>
      </c>
      <c r="BQ74" s="188">
        <f t="shared" si="81"/>
        <v>0</v>
      </c>
      <c r="BR74" s="188">
        <f t="shared" si="106"/>
        <v>0</v>
      </c>
      <c r="BS74" s="188">
        <f t="shared" si="82"/>
        <v>0</v>
      </c>
      <c r="BT74" s="188">
        <f>IF(IF(sym!$Q63=AW74,1,0)=1,ABS(BI74*BB74),-ABS(BI74*BB74))</f>
        <v>0</v>
      </c>
      <c r="BU74" s="188">
        <f t="shared" si="83"/>
        <v>0</v>
      </c>
      <c r="BV74" s="188">
        <f t="shared" si="84"/>
        <v>0</v>
      </c>
      <c r="BX74">
        <f t="shared" si="85"/>
        <v>0</v>
      </c>
      <c r="BY74" s="227"/>
      <c r="BZ74" s="227"/>
      <c r="CA74" s="227"/>
      <c r="CB74" s="202"/>
      <c r="CC74" s="228"/>
      <c r="CD74">
        <f t="shared" si="86"/>
        <v>-1</v>
      </c>
      <c r="CE74">
        <f t="shared" si="87"/>
        <v>0</v>
      </c>
      <c r="CF74" s="202"/>
      <c r="CG74">
        <f t="shared" si="88"/>
        <v>1</v>
      </c>
      <c r="CH74">
        <f t="shared" si="48"/>
        <v>1</v>
      </c>
      <c r="CI74">
        <f t="shared" si="107"/>
        <v>0</v>
      </c>
      <c r="CJ74">
        <f t="shared" si="89"/>
        <v>1</v>
      </c>
      <c r="CK74" s="236"/>
      <c r="CL74" s="194"/>
      <c r="CM74">
        <f t="shared" si="90"/>
        <v>-1</v>
      </c>
      <c r="CN74">
        <f t="shared" si="91"/>
        <v>-1</v>
      </c>
      <c r="CO74">
        <f>VLOOKUP($A74,'FuturesInfo (3)'!$A$2:$V$80,22)</f>
        <v>1</v>
      </c>
      <c r="CP74">
        <f t="shared" si="92"/>
        <v>-1</v>
      </c>
      <c r="CQ74">
        <f t="shared" si="93"/>
        <v>1</v>
      </c>
      <c r="CR74" s="137">
        <f>VLOOKUP($A74,'FuturesInfo (3)'!$A$2:$O$80,15)*CO74</f>
        <v>102500</v>
      </c>
      <c r="CS74" s="137">
        <f>VLOOKUP($A74,'FuturesInfo (3)'!$A$2:$O$80,15)*CQ74</f>
        <v>102500</v>
      </c>
      <c r="CT74" s="188">
        <f t="shared" si="114"/>
        <v>0</v>
      </c>
      <c r="CU74" s="188">
        <f t="shared" si="49"/>
        <v>0</v>
      </c>
      <c r="CV74" s="188">
        <f t="shared" si="95"/>
        <v>0</v>
      </c>
      <c r="CW74" s="188">
        <f t="shared" si="96"/>
        <v>0</v>
      </c>
      <c r="CX74" s="188">
        <f t="shared" si="97"/>
        <v>0</v>
      </c>
      <c r="CY74" s="188">
        <f t="shared" si="111"/>
        <v>0</v>
      </c>
      <c r="CZ74" s="188">
        <f t="shared" si="99"/>
        <v>0</v>
      </c>
      <c r="DA74" s="188">
        <f t="shared" si="108"/>
        <v>0</v>
      </c>
      <c r="DB74" s="188">
        <f t="shared" si="100"/>
        <v>0</v>
      </c>
      <c r="DC74" s="188">
        <f>IF(IF(sym!$Q63=CF74,1,0)=1,ABS(CR74*CK74),-ABS(CR74*CK74))</f>
        <v>0</v>
      </c>
      <c r="DD74" s="188">
        <f t="shared" si="101"/>
        <v>0</v>
      </c>
      <c r="DE74" s="188">
        <f t="shared" si="102"/>
        <v>0</v>
      </c>
    </row>
    <row r="75" spans="1:109" x14ac:dyDescent="0.25">
      <c r="A75" s="1" t="s">
        <v>400</v>
      </c>
      <c r="B75" s="149" t="s">
        <v>732</v>
      </c>
      <c r="C75" s="192" t="s">
        <v>294</v>
      </c>
      <c r="F75">
        <v>-1</v>
      </c>
      <c r="G75" s="227">
        <v>-1</v>
      </c>
      <c r="H75" s="227">
        <v>1</v>
      </c>
      <c r="I75" s="227">
        <v>-1</v>
      </c>
      <c r="J75" s="202">
        <v>-1</v>
      </c>
      <c r="K75" s="228">
        <v>-6</v>
      </c>
      <c r="L75">
        <f t="shared" si="50"/>
        <v>1</v>
      </c>
      <c r="M75">
        <f t="shared" si="51"/>
        <v>1</v>
      </c>
      <c r="N75">
        <v>1</v>
      </c>
      <c r="O75">
        <f t="shared" si="52"/>
        <v>1</v>
      </c>
      <c r="P75">
        <f t="shared" si="44"/>
        <v>0</v>
      </c>
      <c r="Q75">
        <f t="shared" si="103"/>
        <v>1</v>
      </c>
      <c r="R75">
        <f t="shared" si="53"/>
        <v>1</v>
      </c>
      <c r="S75" s="257">
        <v>5.7553956834599999E-5</v>
      </c>
      <c r="T75" s="194">
        <v>42572</v>
      </c>
      <c r="U75">
        <f t="shared" si="54"/>
        <v>1</v>
      </c>
      <c r="V75">
        <f t="shared" si="55"/>
        <v>1</v>
      </c>
      <c r="W75">
        <f>VLOOKUP($A75,'FuturesInfo (3)'!$A$2:$V$80,22)</f>
        <v>12</v>
      </c>
      <c r="X75">
        <f t="shared" si="56"/>
        <v>-1</v>
      </c>
      <c r="Y75">
        <f t="shared" si="57"/>
        <v>9</v>
      </c>
      <c r="Z75" s="137">
        <f>VLOOKUP($A75,'FuturesInfo (3)'!$A$2:$O$80,15)*W75</f>
        <v>208512</v>
      </c>
      <c r="AA75" s="137">
        <f>VLOOKUP($A75,'FuturesInfo (3)'!$A$2:$O$80,15)*Y75</f>
        <v>156384</v>
      </c>
      <c r="AB75" s="188">
        <f t="shared" si="112"/>
        <v>-12.000690647496114</v>
      </c>
      <c r="AC75" s="188">
        <f t="shared" si="45"/>
        <v>-12.000690647496114</v>
      </c>
      <c r="AD75" s="188">
        <f t="shared" si="59"/>
        <v>-12.000690647496114</v>
      </c>
      <c r="AE75" s="188">
        <f t="shared" si="60"/>
        <v>-12.000690647496114</v>
      </c>
      <c r="AF75" s="188">
        <f t="shared" si="61"/>
        <v>12.000690647496114</v>
      </c>
      <c r="AG75" s="188">
        <f t="shared" si="109"/>
        <v>12.000690647496114</v>
      </c>
      <c r="AH75" s="188">
        <f t="shared" si="63"/>
        <v>12.000690647496114</v>
      </c>
      <c r="AI75" s="188">
        <f t="shared" si="104"/>
        <v>-12.000690647496114</v>
      </c>
      <c r="AJ75" s="188">
        <f t="shared" si="64"/>
        <v>12.000690647496114</v>
      </c>
      <c r="AK75" s="188">
        <f>IF(IF(sym!$Q64=N75,1,0)=1,ABS(Z75*S75),-ABS(Z75*S75))</f>
        <v>12.000690647496114</v>
      </c>
      <c r="AL75" s="188">
        <f t="shared" si="65"/>
        <v>12.000690647496114</v>
      </c>
      <c r="AM75" s="188">
        <f t="shared" si="66"/>
        <v>12.000690647496114</v>
      </c>
      <c r="AO75">
        <f t="shared" si="67"/>
        <v>1</v>
      </c>
      <c r="AP75" s="227">
        <v>1</v>
      </c>
      <c r="AQ75" s="227">
        <v>-1</v>
      </c>
      <c r="AR75" s="227">
        <v>1</v>
      </c>
      <c r="AS75" s="202">
        <v>-1</v>
      </c>
      <c r="AT75" s="228">
        <v>-7</v>
      </c>
      <c r="AU75">
        <f t="shared" si="68"/>
        <v>-1</v>
      </c>
      <c r="AV75">
        <f t="shared" si="69"/>
        <v>1</v>
      </c>
      <c r="AW75" s="202"/>
      <c r="AX75">
        <f t="shared" si="70"/>
        <v>0</v>
      </c>
      <c r="AY75">
        <f t="shared" si="46"/>
        <v>0</v>
      </c>
      <c r="AZ75">
        <f t="shared" si="105"/>
        <v>0</v>
      </c>
      <c r="BA75">
        <f t="shared" si="71"/>
        <v>0</v>
      </c>
      <c r="BB75" s="236"/>
      <c r="BC75" s="194"/>
      <c r="BD75">
        <f t="shared" si="72"/>
        <v>-1</v>
      </c>
      <c r="BE75">
        <f t="shared" si="73"/>
        <v>-1</v>
      </c>
      <c r="BF75">
        <f>VLOOKUP($A75,'FuturesInfo (3)'!$A$2:$V$80,22)</f>
        <v>12</v>
      </c>
      <c r="BG75">
        <f t="shared" si="74"/>
        <v>-1</v>
      </c>
      <c r="BH75">
        <f t="shared" si="75"/>
        <v>9</v>
      </c>
      <c r="BI75" s="137">
        <f>VLOOKUP($A75,'FuturesInfo (3)'!$A$2:$O$80,15)*BF75</f>
        <v>208512</v>
      </c>
      <c r="BJ75" s="137">
        <f>VLOOKUP($A75,'FuturesInfo (3)'!$A$2:$O$80,15)*BH75</f>
        <v>156384</v>
      </c>
      <c r="BK75" s="188">
        <f t="shared" si="113"/>
        <v>0</v>
      </c>
      <c r="BL75" s="188">
        <f t="shared" si="47"/>
        <v>0</v>
      </c>
      <c r="BM75" s="188">
        <f t="shared" si="77"/>
        <v>0</v>
      </c>
      <c r="BN75" s="188">
        <f t="shared" si="78"/>
        <v>0</v>
      </c>
      <c r="BO75" s="188">
        <f t="shared" si="79"/>
        <v>0</v>
      </c>
      <c r="BP75" s="188">
        <f t="shared" si="110"/>
        <v>0</v>
      </c>
      <c r="BQ75" s="188">
        <f t="shared" si="81"/>
        <v>0</v>
      </c>
      <c r="BR75" s="188">
        <f t="shared" si="106"/>
        <v>0</v>
      </c>
      <c r="BS75" s="188">
        <f t="shared" si="82"/>
        <v>0</v>
      </c>
      <c r="BT75" s="188">
        <f>IF(IF(sym!$Q64=AW75,1,0)=1,ABS(BI75*BB75),-ABS(BI75*BB75))</f>
        <v>0</v>
      </c>
      <c r="BU75" s="188">
        <f t="shared" si="83"/>
        <v>0</v>
      </c>
      <c r="BV75" s="188">
        <f t="shared" si="84"/>
        <v>0</v>
      </c>
      <c r="BX75">
        <f t="shared" si="85"/>
        <v>0</v>
      </c>
      <c r="BY75" s="227"/>
      <c r="BZ75" s="227"/>
      <c r="CA75" s="227"/>
      <c r="CB75" s="202"/>
      <c r="CC75" s="228"/>
      <c r="CD75">
        <f t="shared" si="86"/>
        <v>-1</v>
      </c>
      <c r="CE75">
        <f t="shared" si="87"/>
        <v>0</v>
      </c>
      <c r="CF75" s="202"/>
      <c r="CG75">
        <f t="shared" si="88"/>
        <v>1</v>
      </c>
      <c r="CH75">
        <f t="shared" si="48"/>
        <v>1</v>
      </c>
      <c r="CI75">
        <f t="shared" si="107"/>
        <v>0</v>
      </c>
      <c r="CJ75">
        <f t="shared" si="89"/>
        <v>1</v>
      </c>
      <c r="CK75" s="236"/>
      <c r="CL75" s="194"/>
      <c r="CM75">
        <f t="shared" si="90"/>
        <v>-1</v>
      </c>
      <c r="CN75">
        <f t="shared" si="91"/>
        <v>-1</v>
      </c>
      <c r="CO75">
        <f>VLOOKUP($A75,'FuturesInfo (3)'!$A$2:$V$80,22)</f>
        <v>12</v>
      </c>
      <c r="CP75">
        <f t="shared" si="92"/>
        <v>-1</v>
      </c>
      <c r="CQ75">
        <f t="shared" si="93"/>
        <v>9</v>
      </c>
      <c r="CR75" s="137">
        <f>VLOOKUP($A75,'FuturesInfo (3)'!$A$2:$O$80,15)*CO75</f>
        <v>208512</v>
      </c>
      <c r="CS75" s="137">
        <f>VLOOKUP($A75,'FuturesInfo (3)'!$A$2:$O$80,15)*CQ75</f>
        <v>156384</v>
      </c>
      <c r="CT75" s="188">
        <f t="shared" si="114"/>
        <v>0</v>
      </c>
      <c r="CU75" s="188">
        <f t="shared" si="49"/>
        <v>0</v>
      </c>
      <c r="CV75" s="188">
        <f t="shared" si="95"/>
        <v>0</v>
      </c>
      <c r="CW75" s="188">
        <f t="shared" si="96"/>
        <v>0</v>
      </c>
      <c r="CX75" s="188">
        <f t="shared" si="97"/>
        <v>0</v>
      </c>
      <c r="CY75" s="188">
        <f t="shared" si="111"/>
        <v>0</v>
      </c>
      <c r="CZ75" s="188">
        <f t="shared" si="99"/>
        <v>0</v>
      </c>
      <c r="DA75" s="188">
        <f t="shared" si="108"/>
        <v>0</v>
      </c>
      <c r="DB75" s="188">
        <f t="shared" si="100"/>
        <v>0</v>
      </c>
      <c r="DC75" s="188">
        <f>IF(IF(sym!$Q64=CF75,1,0)=1,ABS(CR75*CK75),-ABS(CR75*CK75))</f>
        <v>0</v>
      </c>
      <c r="DD75" s="188">
        <f t="shared" si="101"/>
        <v>0</v>
      </c>
      <c r="DE75" s="188">
        <f t="shared" si="102"/>
        <v>0</v>
      </c>
    </row>
    <row r="76" spans="1:109" x14ac:dyDescent="0.25">
      <c r="A76" s="1" t="s">
        <v>992</v>
      </c>
      <c r="B76" s="149" t="s">
        <v>443</v>
      </c>
      <c r="C76" s="192" t="s">
        <v>1122</v>
      </c>
      <c r="F76">
        <v>-1</v>
      </c>
      <c r="G76" s="227">
        <v>1</v>
      </c>
      <c r="H76" s="227">
        <v>1</v>
      </c>
      <c r="I76" s="227">
        <v>1</v>
      </c>
      <c r="J76" s="202">
        <v>1</v>
      </c>
      <c r="K76" s="228">
        <v>-2</v>
      </c>
      <c r="L76">
        <f t="shared" si="50"/>
        <v>1</v>
      </c>
      <c r="M76">
        <f t="shared" si="51"/>
        <v>-1</v>
      </c>
      <c r="N76">
        <v>-1</v>
      </c>
      <c r="O76">
        <f t="shared" si="52"/>
        <v>0</v>
      </c>
      <c r="P76">
        <f t="shared" si="44"/>
        <v>0</v>
      </c>
      <c r="Q76">
        <f t="shared" si="103"/>
        <v>0</v>
      </c>
      <c r="R76">
        <f t="shared" si="53"/>
        <v>1</v>
      </c>
      <c r="S76">
        <v>-3.1417724833099998E-3</v>
      </c>
      <c r="T76" s="194">
        <v>42569</v>
      </c>
      <c r="U76">
        <f t="shared" si="54"/>
        <v>-1</v>
      </c>
      <c r="V76">
        <f t="shared" si="55"/>
        <v>1</v>
      </c>
      <c r="W76">
        <f>VLOOKUP($A76,'FuturesInfo (3)'!$A$2:$V$80,22)</f>
        <v>6</v>
      </c>
      <c r="X76">
        <f t="shared" si="56"/>
        <v>1</v>
      </c>
      <c r="Y76">
        <f t="shared" si="57"/>
        <v>8</v>
      </c>
      <c r="Z76" s="137">
        <f>VLOOKUP($A76,'FuturesInfo (3)'!$A$2:$O$80,15)*W76</f>
        <v>892295.67425056163</v>
      </c>
      <c r="AA76" s="137">
        <f>VLOOKUP($A76,'FuturesInfo (3)'!$A$2:$O$80,15)*Y76</f>
        <v>1189727.5656674155</v>
      </c>
      <c r="AB76" s="188">
        <f t="shared" si="112"/>
        <v>-2803.3899963369577</v>
      </c>
      <c r="AC76" s="188">
        <f t="shared" si="45"/>
        <v>-2803.3899963369577</v>
      </c>
      <c r="AD76" s="188">
        <f t="shared" si="59"/>
        <v>2803.3899963369577</v>
      </c>
      <c r="AE76" s="188">
        <f t="shared" si="60"/>
        <v>-2803.3899963369577</v>
      </c>
      <c r="AF76" s="188">
        <f t="shared" si="61"/>
        <v>-2803.3899963369577</v>
      </c>
      <c r="AG76" s="188">
        <f t="shared" si="109"/>
        <v>2803.3899963369577</v>
      </c>
      <c r="AH76" s="188">
        <f t="shared" si="63"/>
        <v>-2803.3899963369577</v>
      </c>
      <c r="AI76" s="188">
        <f t="shared" si="104"/>
        <v>-2803.3899963369577</v>
      </c>
      <c r="AJ76" s="188">
        <f t="shared" si="64"/>
        <v>2803.3899963369577</v>
      </c>
      <c r="AK76" s="188">
        <f>IF(IF(sym!$Q65=N76,1,0)=1,ABS(Z76*S76),-ABS(Z76*S76))</f>
        <v>2803.3899963369577</v>
      </c>
      <c r="AL76" s="188">
        <f t="shared" si="65"/>
        <v>-2803.3899963369577</v>
      </c>
      <c r="AM76" s="188">
        <f t="shared" si="66"/>
        <v>2803.3899963369577</v>
      </c>
      <c r="AO76">
        <f t="shared" si="67"/>
        <v>-1</v>
      </c>
      <c r="AP76" s="227">
        <v>-1</v>
      </c>
      <c r="AQ76" s="227">
        <v>-1</v>
      </c>
      <c r="AR76" s="227">
        <v>1</v>
      </c>
      <c r="AS76" s="202">
        <v>1</v>
      </c>
      <c r="AT76" s="228">
        <v>-3</v>
      </c>
      <c r="AU76">
        <f t="shared" si="68"/>
        <v>-1</v>
      </c>
      <c r="AV76">
        <f t="shared" si="69"/>
        <v>-1</v>
      </c>
      <c r="AW76" s="202"/>
      <c r="AX76">
        <f t="shared" si="70"/>
        <v>0</v>
      </c>
      <c r="AY76">
        <f t="shared" si="46"/>
        <v>0</v>
      </c>
      <c r="AZ76">
        <f t="shared" si="105"/>
        <v>0</v>
      </c>
      <c r="BA76">
        <f t="shared" si="71"/>
        <v>0</v>
      </c>
      <c r="BB76" s="236"/>
      <c r="BC76" s="194"/>
      <c r="BD76">
        <f t="shared" si="72"/>
        <v>-1</v>
      </c>
      <c r="BE76">
        <f t="shared" si="73"/>
        <v>-1</v>
      </c>
      <c r="BF76">
        <f>VLOOKUP($A76,'FuturesInfo (3)'!$A$2:$V$80,22)</f>
        <v>6</v>
      </c>
      <c r="BG76">
        <f t="shared" si="74"/>
        <v>1</v>
      </c>
      <c r="BH76">
        <f t="shared" si="75"/>
        <v>8</v>
      </c>
      <c r="BI76" s="137">
        <f>VLOOKUP($A76,'FuturesInfo (3)'!$A$2:$O$80,15)*BF76</f>
        <v>892295.67425056163</v>
      </c>
      <c r="BJ76" s="137">
        <f>VLOOKUP($A76,'FuturesInfo (3)'!$A$2:$O$80,15)*BH76</f>
        <v>1189727.5656674155</v>
      </c>
      <c r="BK76" s="188">
        <f t="shared" si="113"/>
        <v>0</v>
      </c>
      <c r="BL76" s="188">
        <f t="shared" si="47"/>
        <v>0</v>
      </c>
      <c r="BM76" s="188">
        <f t="shared" si="77"/>
        <v>0</v>
      </c>
      <c r="BN76" s="188">
        <f t="shared" si="78"/>
        <v>0</v>
      </c>
      <c r="BO76" s="188">
        <f t="shared" si="79"/>
        <v>0</v>
      </c>
      <c r="BP76" s="188">
        <f t="shared" si="110"/>
        <v>0</v>
      </c>
      <c r="BQ76" s="188">
        <f t="shared" si="81"/>
        <v>0</v>
      </c>
      <c r="BR76" s="188">
        <f t="shared" si="106"/>
        <v>0</v>
      </c>
      <c r="BS76" s="188">
        <f t="shared" si="82"/>
        <v>0</v>
      </c>
      <c r="BT76" s="188">
        <f>IF(IF(sym!$Q65=AW76,1,0)=1,ABS(BI76*BB76),-ABS(BI76*BB76))</f>
        <v>0</v>
      </c>
      <c r="BU76" s="188">
        <f t="shared" si="83"/>
        <v>0</v>
      </c>
      <c r="BV76" s="188">
        <f t="shared" si="84"/>
        <v>0</v>
      </c>
      <c r="BX76">
        <f t="shared" si="85"/>
        <v>0</v>
      </c>
      <c r="BY76" s="227"/>
      <c r="BZ76" s="227"/>
      <c r="CA76" s="227"/>
      <c r="CB76" s="202"/>
      <c r="CC76" s="228"/>
      <c r="CD76">
        <f t="shared" si="86"/>
        <v>-1</v>
      </c>
      <c r="CE76">
        <f t="shared" si="87"/>
        <v>0</v>
      </c>
      <c r="CF76" s="202"/>
      <c r="CG76">
        <f t="shared" si="88"/>
        <v>1</v>
      </c>
      <c r="CH76">
        <f t="shared" si="48"/>
        <v>1</v>
      </c>
      <c r="CI76">
        <f t="shared" si="107"/>
        <v>0</v>
      </c>
      <c r="CJ76">
        <f t="shared" si="89"/>
        <v>1</v>
      </c>
      <c r="CK76" s="236"/>
      <c r="CL76" s="194"/>
      <c r="CM76">
        <f t="shared" si="90"/>
        <v>-1</v>
      </c>
      <c r="CN76">
        <f t="shared" si="91"/>
        <v>-1</v>
      </c>
      <c r="CO76">
        <f>VLOOKUP($A76,'FuturesInfo (3)'!$A$2:$V$80,22)</f>
        <v>6</v>
      </c>
      <c r="CP76">
        <f t="shared" si="92"/>
        <v>-1</v>
      </c>
      <c r="CQ76">
        <f t="shared" si="93"/>
        <v>5</v>
      </c>
      <c r="CR76" s="137">
        <f>VLOOKUP($A76,'FuturesInfo (3)'!$A$2:$O$80,15)*CO76</f>
        <v>892295.67425056163</v>
      </c>
      <c r="CS76" s="137">
        <f>VLOOKUP($A76,'FuturesInfo (3)'!$A$2:$O$80,15)*CQ76</f>
        <v>743579.72854213463</v>
      </c>
      <c r="CT76" s="188">
        <f t="shared" si="114"/>
        <v>0</v>
      </c>
      <c r="CU76" s="188">
        <f t="shared" si="49"/>
        <v>0</v>
      </c>
      <c r="CV76" s="188">
        <f t="shared" si="95"/>
        <v>0</v>
      </c>
      <c r="CW76" s="188">
        <f t="shared" si="96"/>
        <v>0</v>
      </c>
      <c r="CX76" s="188">
        <f t="shared" si="97"/>
        <v>0</v>
      </c>
      <c r="CY76" s="188">
        <f t="shared" si="111"/>
        <v>0</v>
      </c>
      <c r="CZ76" s="188">
        <f t="shared" si="99"/>
        <v>0</v>
      </c>
      <c r="DA76" s="188">
        <f t="shared" si="108"/>
        <v>0</v>
      </c>
      <c r="DB76" s="188">
        <f t="shared" si="100"/>
        <v>0</v>
      </c>
      <c r="DC76" s="188">
        <f>IF(IF(sym!$Q65=CF76,1,0)=1,ABS(CR76*CK76),-ABS(CR76*CK76))</f>
        <v>0</v>
      </c>
      <c r="DD76" s="188">
        <f t="shared" si="101"/>
        <v>0</v>
      </c>
      <c r="DE76" s="188">
        <f t="shared" si="102"/>
        <v>0</v>
      </c>
    </row>
    <row r="77" spans="1:109" x14ac:dyDescent="0.25">
      <c r="A77" s="1" t="s">
        <v>401</v>
      </c>
      <c r="B77" s="149" t="s">
        <v>726</v>
      </c>
      <c r="C77" s="192" t="s">
        <v>297</v>
      </c>
      <c r="F77">
        <v>1</v>
      </c>
      <c r="G77" s="227">
        <v>1</v>
      </c>
      <c r="H77" s="227">
        <v>-1</v>
      </c>
      <c r="I77" s="227">
        <v>1</v>
      </c>
      <c r="J77" s="202">
        <v>-1</v>
      </c>
      <c r="K77" s="228">
        <v>-4</v>
      </c>
      <c r="L77">
        <f t="shared" si="50"/>
        <v>-1</v>
      </c>
      <c r="M77">
        <f t="shared" si="51"/>
        <v>1</v>
      </c>
      <c r="N77">
        <v>-1</v>
      </c>
      <c r="O77">
        <f t="shared" si="52"/>
        <v>1</v>
      </c>
      <c r="P77">
        <f t="shared" si="44"/>
        <v>1</v>
      </c>
      <c r="Q77">
        <f t="shared" si="103"/>
        <v>1</v>
      </c>
      <c r="R77">
        <f t="shared" si="53"/>
        <v>0</v>
      </c>
      <c r="S77">
        <v>-4.63042853034E-2</v>
      </c>
      <c r="T77" s="194">
        <v>42576</v>
      </c>
      <c r="U77">
        <f t="shared" si="54"/>
        <v>-1</v>
      </c>
      <c r="V77">
        <f t="shared" si="55"/>
        <v>-1</v>
      </c>
      <c r="W77">
        <f>VLOOKUP($A77,'FuturesInfo (3)'!$A$2:$V$80,22)</f>
        <v>2</v>
      </c>
      <c r="X77">
        <f t="shared" si="56"/>
        <v>-1</v>
      </c>
      <c r="Y77">
        <f t="shared" si="57"/>
        <v>2</v>
      </c>
      <c r="Z77" s="137">
        <f>VLOOKUP($A77,'FuturesInfo (3)'!$A$2:$O$80,15)*W77</f>
        <v>66320</v>
      </c>
      <c r="AA77" s="137">
        <f>VLOOKUP($A77,'FuturesInfo (3)'!$A$2:$O$80,15)*Y77</f>
        <v>66320</v>
      </c>
      <c r="AB77" s="188">
        <f t="shared" si="112"/>
        <v>-3070.9002013214881</v>
      </c>
      <c r="AC77" s="188">
        <f t="shared" si="45"/>
        <v>3070.9002013214881</v>
      </c>
      <c r="AD77" s="188">
        <f t="shared" si="59"/>
        <v>-3070.9002013214881</v>
      </c>
      <c r="AE77" s="188">
        <f t="shared" si="60"/>
        <v>3070.9002013214881</v>
      </c>
      <c r="AF77" s="188">
        <f t="shared" si="61"/>
        <v>3070.9002013214881</v>
      </c>
      <c r="AG77" s="188">
        <f t="shared" si="109"/>
        <v>-3070.9002013214881</v>
      </c>
      <c r="AH77" s="188">
        <f t="shared" si="63"/>
        <v>3070.9002013214881</v>
      </c>
      <c r="AI77" s="188">
        <f t="shared" si="104"/>
        <v>-3070.9002013214881</v>
      </c>
      <c r="AJ77" s="188">
        <f t="shared" si="64"/>
        <v>3070.9002013214881</v>
      </c>
      <c r="AK77" s="188">
        <f>IF(IF(sym!$Q66=N77,1,0)=1,ABS(Z77*S77),-ABS(Z77*S77))</f>
        <v>-3070.9002013214881</v>
      </c>
      <c r="AL77" s="188">
        <f t="shared" si="65"/>
        <v>3070.9002013214881</v>
      </c>
      <c r="AM77" s="188">
        <f t="shared" si="66"/>
        <v>3070.9002013214881</v>
      </c>
      <c r="AO77">
        <f t="shared" si="67"/>
        <v>-1</v>
      </c>
      <c r="AP77" s="227">
        <v>1</v>
      </c>
      <c r="AQ77" s="227">
        <v>1</v>
      </c>
      <c r="AR77" s="227">
        <v>1</v>
      </c>
      <c r="AS77" s="202">
        <v>-1</v>
      </c>
      <c r="AT77" s="228">
        <v>1</v>
      </c>
      <c r="AU77">
        <f t="shared" si="68"/>
        <v>1</v>
      </c>
      <c r="AV77">
        <f t="shared" si="69"/>
        <v>-1</v>
      </c>
      <c r="AW77" s="202"/>
      <c r="AX77">
        <f t="shared" si="70"/>
        <v>0</v>
      </c>
      <c r="AY77">
        <f t="shared" si="46"/>
        <v>0</v>
      </c>
      <c r="AZ77">
        <f t="shared" si="105"/>
        <v>0</v>
      </c>
      <c r="BA77">
        <f t="shared" si="71"/>
        <v>0</v>
      </c>
      <c r="BB77" s="236"/>
      <c r="BC77" s="194"/>
      <c r="BD77">
        <f t="shared" si="72"/>
        <v>-1</v>
      </c>
      <c r="BE77">
        <f t="shared" si="73"/>
        <v>1</v>
      </c>
      <c r="BF77">
        <f>VLOOKUP($A77,'FuturesInfo (3)'!$A$2:$V$80,22)</f>
        <v>2</v>
      </c>
      <c r="BG77">
        <f t="shared" si="74"/>
        <v>1</v>
      </c>
      <c r="BH77">
        <f t="shared" si="75"/>
        <v>3</v>
      </c>
      <c r="BI77" s="137">
        <f>VLOOKUP($A77,'FuturesInfo (3)'!$A$2:$O$80,15)*BF77</f>
        <v>66320</v>
      </c>
      <c r="BJ77" s="137">
        <f>VLOOKUP($A77,'FuturesInfo (3)'!$A$2:$O$80,15)*BH77</f>
        <v>99480</v>
      </c>
      <c r="BK77" s="188">
        <f t="shared" si="113"/>
        <v>0</v>
      </c>
      <c r="BL77" s="188">
        <f t="shared" si="47"/>
        <v>0</v>
      </c>
      <c r="BM77" s="188">
        <f t="shared" si="77"/>
        <v>0</v>
      </c>
      <c r="BN77" s="188">
        <f t="shared" si="78"/>
        <v>0</v>
      </c>
      <c r="BO77" s="188">
        <f t="shared" si="79"/>
        <v>0</v>
      </c>
      <c r="BP77" s="188">
        <f t="shared" si="110"/>
        <v>0</v>
      </c>
      <c r="BQ77" s="188">
        <f t="shared" si="81"/>
        <v>0</v>
      </c>
      <c r="BR77" s="188">
        <f t="shared" si="106"/>
        <v>0</v>
      </c>
      <c r="BS77" s="188">
        <f t="shared" si="82"/>
        <v>0</v>
      </c>
      <c r="BT77" s="188">
        <f>IF(IF(sym!$Q66=AW77,1,0)=1,ABS(BI77*BB77),-ABS(BI77*BB77))</f>
        <v>0</v>
      </c>
      <c r="BU77" s="188">
        <f t="shared" si="83"/>
        <v>0</v>
      </c>
      <c r="BV77" s="188">
        <f t="shared" si="84"/>
        <v>0</v>
      </c>
      <c r="BX77">
        <f t="shared" si="85"/>
        <v>0</v>
      </c>
      <c r="BY77" s="227"/>
      <c r="BZ77" s="227"/>
      <c r="CA77" s="227"/>
      <c r="CB77" s="202"/>
      <c r="CC77" s="228"/>
      <c r="CD77">
        <f t="shared" si="86"/>
        <v>-1</v>
      </c>
      <c r="CE77">
        <f t="shared" si="87"/>
        <v>0</v>
      </c>
      <c r="CF77" s="202"/>
      <c r="CG77">
        <f t="shared" si="88"/>
        <v>1</v>
      </c>
      <c r="CH77">
        <f t="shared" si="48"/>
        <v>1</v>
      </c>
      <c r="CI77">
        <f t="shared" si="107"/>
        <v>0</v>
      </c>
      <c r="CJ77">
        <f t="shared" si="89"/>
        <v>1</v>
      </c>
      <c r="CK77" s="236"/>
      <c r="CL77" s="194"/>
      <c r="CM77">
        <f t="shared" si="90"/>
        <v>-1</v>
      </c>
      <c r="CN77">
        <f t="shared" si="91"/>
        <v>-1</v>
      </c>
      <c r="CO77">
        <f>VLOOKUP($A77,'FuturesInfo (3)'!$A$2:$V$80,22)</f>
        <v>2</v>
      </c>
      <c r="CP77">
        <f t="shared" si="92"/>
        <v>-1</v>
      </c>
      <c r="CQ77">
        <f t="shared" si="93"/>
        <v>2</v>
      </c>
      <c r="CR77" s="137">
        <f>VLOOKUP($A77,'FuturesInfo (3)'!$A$2:$O$80,15)*CO77</f>
        <v>66320</v>
      </c>
      <c r="CS77" s="137">
        <f>VLOOKUP($A77,'FuturesInfo (3)'!$A$2:$O$80,15)*CQ77</f>
        <v>66320</v>
      </c>
      <c r="CT77" s="188">
        <f t="shared" si="114"/>
        <v>0</v>
      </c>
      <c r="CU77" s="188">
        <f t="shared" si="49"/>
        <v>0</v>
      </c>
      <c r="CV77" s="188">
        <f t="shared" si="95"/>
        <v>0</v>
      </c>
      <c r="CW77" s="188">
        <f t="shared" si="96"/>
        <v>0</v>
      </c>
      <c r="CX77" s="188">
        <f t="shared" si="97"/>
        <v>0</v>
      </c>
      <c r="CY77" s="188">
        <f t="shared" si="111"/>
        <v>0</v>
      </c>
      <c r="CZ77" s="188">
        <f t="shared" si="99"/>
        <v>0</v>
      </c>
      <c r="DA77" s="188">
        <f t="shared" si="108"/>
        <v>0</v>
      </c>
      <c r="DB77" s="188">
        <f t="shared" si="100"/>
        <v>0</v>
      </c>
      <c r="DC77" s="188">
        <f>IF(IF(sym!$Q66=CF77,1,0)=1,ABS(CR77*CK77),-ABS(CR77*CK77))</f>
        <v>0</v>
      </c>
      <c r="DD77" s="188">
        <f t="shared" si="101"/>
        <v>0</v>
      </c>
      <c r="DE77" s="188">
        <f t="shared" si="102"/>
        <v>0</v>
      </c>
    </row>
    <row r="78" spans="1:109" x14ac:dyDescent="0.25">
      <c r="A78" s="1" t="s">
        <v>868</v>
      </c>
      <c r="B78" s="149" t="s">
        <v>746</v>
      </c>
      <c r="C78" s="192" t="s">
        <v>294</v>
      </c>
      <c r="F78">
        <v>1</v>
      </c>
      <c r="G78" s="227">
        <v>1</v>
      </c>
      <c r="H78" s="227">
        <v>1</v>
      </c>
      <c r="I78" s="227">
        <v>1</v>
      </c>
      <c r="J78" s="202">
        <v>1</v>
      </c>
      <c r="K78" s="228">
        <v>-20</v>
      </c>
      <c r="L78">
        <f t="shared" si="50"/>
        <v>-1</v>
      </c>
      <c r="M78">
        <f t="shared" si="51"/>
        <v>-1</v>
      </c>
      <c r="N78">
        <v>1</v>
      </c>
      <c r="O78">
        <f t="shared" si="52"/>
        <v>1</v>
      </c>
      <c r="P78">
        <f t="shared" ref="P78:P92" si="115">IF(N78=J78,1,0)</f>
        <v>1</v>
      </c>
      <c r="Q78">
        <f t="shared" si="103"/>
        <v>0</v>
      </c>
      <c r="R78">
        <f t="shared" si="53"/>
        <v>0</v>
      </c>
      <c r="T78" s="194">
        <v>42552</v>
      </c>
      <c r="U78">
        <f t="shared" si="54"/>
        <v>-1</v>
      </c>
      <c r="V78">
        <f t="shared" si="55"/>
        <v>-1</v>
      </c>
      <c r="W78">
        <f>VLOOKUP($A78,'FuturesInfo (3)'!$A$2:$V$80,22)</f>
        <v>3</v>
      </c>
      <c r="X78">
        <f t="shared" si="56"/>
        <v>1</v>
      </c>
      <c r="Y78">
        <f t="shared" si="57"/>
        <v>4</v>
      </c>
      <c r="Z78" s="137">
        <f>VLOOKUP($A78,'FuturesInfo (3)'!$A$2:$O$80,15)*W78</f>
        <v>251951.6728624535</v>
      </c>
      <c r="AA78" s="137">
        <f>VLOOKUP($A78,'FuturesInfo (3)'!$A$2:$O$80,15)*Y78</f>
        <v>335935.56381660467</v>
      </c>
      <c r="AB78" s="188">
        <f t="shared" si="112"/>
        <v>0</v>
      </c>
      <c r="AC78" s="188">
        <f t="shared" ref="AC78:AC92" si="116">IF(IF(X78=N78,1,0)=1,ABS(Z78*S78),-ABS(Z78*S78))</f>
        <v>0</v>
      </c>
      <c r="AD78" s="188">
        <f t="shared" si="59"/>
        <v>0</v>
      </c>
      <c r="AE78" s="188">
        <f t="shared" si="60"/>
        <v>0</v>
      </c>
      <c r="AF78" s="188">
        <f t="shared" si="61"/>
        <v>0</v>
      </c>
      <c r="AG78" s="188">
        <f t="shared" si="109"/>
        <v>0</v>
      </c>
      <c r="AH78" s="188">
        <f t="shared" si="63"/>
        <v>0</v>
      </c>
      <c r="AI78" s="188">
        <f t="shared" si="104"/>
        <v>0</v>
      </c>
      <c r="AJ78" s="188">
        <f t="shared" si="64"/>
        <v>0</v>
      </c>
      <c r="AK78" s="188">
        <f>IF(IF(sym!$Q67=N78,1,0)=1,ABS(Z78*S78),-ABS(Z78*S78))</f>
        <v>0</v>
      </c>
      <c r="AL78" s="188">
        <f t="shared" si="65"/>
        <v>0</v>
      </c>
      <c r="AM78" s="188">
        <f t="shared" si="66"/>
        <v>0</v>
      </c>
      <c r="AO78">
        <f t="shared" si="67"/>
        <v>1</v>
      </c>
      <c r="AP78" s="227">
        <v>1</v>
      </c>
      <c r="AQ78" s="227">
        <v>1</v>
      </c>
      <c r="AR78" s="227">
        <v>1</v>
      </c>
      <c r="AS78" s="202">
        <v>1</v>
      </c>
      <c r="AT78" s="228">
        <v>-20</v>
      </c>
      <c r="AU78">
        <f t="shared" si="68"/>
        <v>-1</v>
      </c>
      <c r="AV78">
        <f t="shared" si="69"/>
        <v>-1</v>
      </c>
      <c r="AW78" s="202"/>
      <c r="AX78">
        <f t="shared" si="70"/>
        <v>0</v>
      </c>
      <c r="AY78">
        <f t="shared" ref="AY78:AY92" si="117">IF(AW78=AS78,1,0)</f>
        <v>0</v>
      </c>
      <c r="AZ78">
        <f t="shared" si="105"/>
        <v>0</v>
      </c>
      <c r="BA78">
        <f t="shared" si="71"/>
        <v>0</v>
      </c>
      <c r="BB78" s="236"/>
      <c r="BC78" s="194"/>
      <c r="BD78">
        <f t="shared" si="72"/>
        <v>-1</v>
      </c>
      <c r="BE78">
        <f t="shared" si="73"/>
        <v>-1</v>
      </c>
      <c r="BF78">
        <f>VLOOKUP($A78,'FuturesInfo (3)'!$A$2:$V$80,22)</f>
        <v>3</v>
      </c>
      <c r="BG78">
        <f t="shared" si="74"/>
        <v>1</v>
      </c>
      <c r="BH78">
        <f t="shared" si="75"/>
        <v>4</v>
      </c>
      <c r="BI78" s="137">
        <f>VLOOKUP($A78,'FuturesInfo (3)'!$A$2:$O$80,15)*BF78</f>
        <v>251951.6728624535</v>
      </c>
      <c r="BJ78" s="137">
        <f>VLOOKUP($A78,'FuturesInfo (3)'!$A$2:$O$80,15)*BH78</f>
        <v>335935.56381660467</v>
      </c>
      <c r="BK78" s="188">
        <f t="shared" si="113"/>
        <v>0</v>
      </c>
      <c r="BL78" s="188">
        <f t="shared" ref="BL78:BL92" si="118">IF(IF(BG78=AW78,1,0)=1,ABS(BI78*BB78),-ABS(BI78*BB78))</f>
        <v>0</v>
      </c>
      <c r="BM78" s="188">
        <f t="shared" si="77"/>
        <v>0</v>
      </c>
      <c r="BN78" s="188">
        <f t="shared" si="78"/>
        <v>0</v>
      </c>
      <c r="BO78" s="188">
        <f t="shared" si="79"/>
        <v>0</v>
      </c>
      <c r="BP78" s="188">
        <f t="shared" si="110"/>
        <v>0</v>
      </c>
      <c r="BQ78" s="188">
        <f t="shared" si="81"/>
        <v>0</v>
      </c>
      <c r="BR78" s="188">
        <f t="shared" si="106"/>
        <v>0</v>
      </c>
      <c r="BS78" s="188">
        <f t="shared" si="82"/>
        <v>0</v>
      </c>
      <c r="BT78" s="188">
        <f>IF(IF(sym!$Q67=AW78,1,0)=1,ABS(BI78*BB78),-ABS(BI78*BB78))</f>
        <v>0</v>
      </c>
      <c r="BU78" s="188">
        <f t="shared" si="83"/>
        <v>0</v>
      </c>
      <c r="BV78" s="188">
        <f t="shared" si="84"/>
        <v>0</v>
      </c>
      <c r="BX78">
        <f t="shared" si="85"/>
        <v>0</v>
      </c>
      <c r="BY78" s="227"/>
      <c r="BZ78" s="227"/>
      <c r="CA78" s="227"/>
      <c r="CB78" s="202"/>
      <c r="CC78" s="228"/>
      <c r="CD78">
        <f t="shared" si="86"/>
        <v>-1</v>
      </c>
      <c r="CE78">
        <f t="shared" si="87"/>
        <v>0</v>
      </c>
      <c r="CF78" s="202"/>
      <c r="CG78">
        <f t="shared" si="88"/>
        <v>1</v>
      </c>
      <c r="CH78">
        <f t="shared" ref="CH78:CH92" si="119">IF(CF78=CB78,1,0)</f>
        <v>1</v>
      </c>
      <c r="CI78">
        <f t="shared" si="107"/>
        <v>0</v>
      </c>
      <c r="CJ78">
        <f t="shared" si="89"/>
        <v>1</v>
      </c>
      <c r="CK78" s="236"/>
      <c r="CL78" s="194"/>
      <c r="CM78">
        <f t="shared" si="90"/>
        <v>-1</v>
      </c>
      <c r="CN78">
        <f t="shared" si="91"/>
        <v>-1</v>
      </c>
      <c r="CO78">
        <f>VLOOKUP($A78,'FuturesInfo (3)'!$A$2:$V$80,22)</f>
        <v>3</v>
      </c>
      <c r="CP78">
        <f t="shared" si="92"/>
        <v>-1</v>
      </c>
      <c r="CQ78">
        <f t="shared" si="93"/>
        <v>2</v>
      </c>
      <c r="CR78" s="137">
        <f>VLOOKUP($A78,'FuturesInfo (3)'!$A$2:$O$80,15)*CO78</f>
        <v>251951.6728624535</v>
      </c>
      <c r="CS78" s="137">
        <f>VLOOKUP($A78,'FuturesInfo (3)'!$A$2:$O$80,15)*CQ78</f>
        <v>167967.78190830234</v>
      </c>
      <c r="CT78" s="188">
        <f t="shared" si="114"/>
        <v>0</v>
      </c>
      <c r="CU78" s="188">
        <f t="shared" ref="CU78:CU92" si="120">IF(IF(CP78=CF78,1,0)=1,ABS(CR78*CK78),-ABS(CR78*CK78))</f>
        <v>0</v>
      </c>
      <c r="CV78" s="188">
        <f t="shared" si="95"/>
        <v>0</v>
      </c>
      <c r="CW78" s="188">
        <f t="shared" si="96"/>
        <v>0</v>
      </c>
      <c r="CX78" s="188">
        <f t="shared" si="97"/>
        <v>0</v>
      </c>
      <c r="CY78" s="188">
        <f t="shared" si="111"/>
        <v>0</v>
      </c>
      <c r="CZ78" s="188">
        <f t="shared" si="99"/>
        <v>0</v>
      </c>
      <c r="DA78" s="188">
        <f t="shared" si="108"/>
        <v>0</v>
      </c>
      <c r="DB78" s="188">
        <f t="shared" si="100"/>
        <v>0</v>
      </c>
      <c r="DC78" s="188">
        <f>IF(IF(sym!$Q67=CF78,1,0)=1,ABS(CR78*CK78),-ABS(CR78*CK78))</f>
        <v>0</v>
      </c>
      <c r="DD78" s="188">
        <f t="shared" si="101"/>
        <v>0</v>
      </c>
      <c r="DE78" s="188">
        <f t="shared" si="102"/>
        <v>0</v>
      </c>
    </row>
    <row r="79" spans="1:109" x14ac:dyDescent="0.25">
      <c r="A79" s="1" t="s">
        <v>403</v>
      </c>
      <c r="B79" s="149" t="s">
        <v>681</v>
      </c>
      <c r="C79" s="192" t="s">
        <v>294</v>
      </c>
      <c r="F79">
        <v>-1</v>
      </c>
      <c r="G79" s="227">
        <v>-1</v>
      </c>
      <c r="H79" s="227">
        <v>-1</v>
      </c>
      <c r="I79" s="227">
        <v>-1</v>
      </c>
      <c r="J79" s="202">
        <v>-1</v>
      </c>
      <c r="K79" s="228">
        <v>-11</v>
      </c>
      <c r="L79">
        <f t="shared" ref="L79:L92" si="121">IF(H79+M79+-1*F79&gt;0,1,-1)</f>
        <v>1</v>
      </c>
      <c r="M79">
        <f t="shared" ref="M79:M92" si="122">IF(K79&lt;0,J79*-1,J79)</f>
        <v>1</v>
      </c>
      <c r="N79">
        <v>1</v>
      </c>
      <c r="O79">
        <f t="shared" ref="O79:O92" si="123">IF(H79=N79,1,0)</f>
        <v>0</v>
      </c>
      <c r="P79">
        <f t="shared" si="115"/>
        <v>0</v>
      </c>
      <c r="Q79">
        <f t="shared" si="103"/>
        <v>1</v>
      </c>
      <c r="R79">
        <f t="shared" ref="R79:R92" si="124">IF(N79=M79,1,0)</f>
        <v>1</v>
      </c>
      <c r="S79">
        <v>1.2001920307200001E-2</v>
      </c>
      <c r="T79" s="194">
        <v>42565</v>
      </c>
      <c r="U79">
        <f t="shared" ref="U79:U92" si="125">IF(-F79+-I79+M79&gt;0,1,-1)</f>
        <v>1</v>
      </c>
      <c r="V79">
        <f t="shared" ref="V79:V92" si="126">IF(U79+X79+L79&lt;0,-1,1)</f>
        <v>1</v>
      </c>
      <c r="W79">
        <f>VLOOKUP($A79,'FuturesInfo (3)'!$A$2:$V$80,22)</f>
        <v>4</v>
      </c>
      <c r="X79">
        <f t="shared" ref="X79:X92" si="127">IF(G79+J79+-1*F79&gt;0,1,-1)</f>
        <v>-1</v>
      </c>
      <c r="Y79">
        <f t="shared" ref="Y79:Y92" si="128">IF(X79=1,ROUND(W79*(1+Y$13),0),ROUND(W79*(1-Y$13),0))</f>
        <v>3</v>
      </c>
      <c r="Z79" s="137">
        <f>VLOOKUP($A79,'FuturesInfo (3)'!$A$2:$O$80,15)*W79</f>
        <v>188776.11940298506</v>
      </c>
      <c r="AA79" s="137">
        <f>VLOOKUP($A79,'FuturesInfo (3)'!$A$2:$O$80,15)*Y79</f>
        <v>141582.08955223879</v>
      </c>
      <c r="AB79" s="188">
        <f t="shared" si="112"/>
        <v>-2265.6759409770984</v>
      </c>
      <c r="AC79" s="188">
        <f t="shared" si="116"/>
        <v>-2265.6759409770984</v>
      </c>
      <c r="AD79" s="188">
        <f t="shared" ref="AD79:AD92" si="129">IF(IF(F79=N79,1,0)=1,ABS(Z79*S79),-ABS(Z79*S79))</f>
        <v>-2265.6759409770984</v>
      </c>
      <c r="AE79" s="188">
        <f t="shared" ref="AE79:AE92" si="130">IF(P79=1,ABS(Z79*S79),-ABS(Z79*S79))</f>
        <v>-2265.6759409770984</v>
      </c>
      <c r="AF79" s="188">
        <f t="shared" ref="AF79:AF92" si="131">IF(IF(N79=L79,1,0)=1,ABS(Z79*S79),-ABS(Z79*S79))</f>
        <v>2265.6759409770984</v>
      </c>
      <c r="AG79" s="188">
        <f t="shared" si="109"/>
        <v>2265.6759409770984</v>
      </c>
      <c r="AH79" s="188">
        <f t="shared" ref="AH79:AH92" si="132">IF(IF(H79=N79,1,0)=1,ABS(Z79*S79),-ABS(Z79*S79))</f>
        <v>-2265.6759409770984</v>
      </c>
      <c r="AI79" s="188">
        <f t="shared" si="104"/>
        <v>-2265.6759409770984</v>
      </c>
      <c r="AJ79" s="188">
        <f t="shared" ref="AJ79:AJ92" si="133">IF(IF(U79=N79,1,0)=1,ABS(Z79*S79),-ABS(Z79*S79))</f>
        <v>2265.6759409770984</v>
      </c>
      <c r="AK79" s="188">
        <f>IF(IF(sym!$Q68=N79,1,0)=1,ABS(Z79*S79),-ABS(Z79*S79))</f>
        <v>2265.6759409770984</v>
      </c>
      <c r="AL79" s="188">
        <f t="shared" ref="AL79:AL92" si="134">IF(IF(V79=N79,1,0)=1,ABS(Z79*S79),-ABS(Z79*S79))</f>
        <v>2265.6759409770984</v>
      </c>
      <c r="AM79" s="188">
        <f t="shared" ref="AM79:AM92" si="135">ABS(Z79*S79)</f>
        <v>2265.6759409770984</v>
      </c>
      <c r="AO79">
        <f t="shared" ref="AO79:AO92" si="136">N79</f>
        <v>1</v>
      </c>
      <c r="AP79" s="227">
        <v>1</v>
      </c>
      <c r="AQ79" s="227">
        <v>-1</v>
      </c>
      <c r="AR79" s="227">
        <v>1</v>
      </c>
      <c r="AS79" s="202">
        <v>-1</v>
      </c>
      <c r="AT79" s="228">
        <v>-12</v>
      </c>
      <c r="AU79">
        <f t="shared" ref="AU79:AU92" si="137">IF(AQ79+AV79+-1*AO79&gt;0,1,-1)</f>
        <v>-1</v>
      </c>
      <c r="AV79">
        <f t="shared" ref="AV79:AV92" si="138">IF(AT79&lt;0,AS79*-1,AS79)</f>
        <v>1</v>
      </c>
      <c r="AW79" s="202"/>
      <c r="AX79">
        <f t="shared" ref="AX79:AX92" si="139">IF(AQ79=AW79,1,0)</f>
        <v>0</v>
      </c>
      <c r="AY79">
        <f t="shared" si="117"/>
        <v>0</v>
      </c>
      <c r="AZ79">
        <f t="shared" si="105"/>
        <v>0</v>
      </c>
      <c r="BA79">
        <f t="shared" ref="BA79:BA92" si="140">IF(AW79=AV79,1,0)</f>
        <v>0</v>
      </c>
      <c r="BB79" s="236"/>
      <c r="BC79" s="194"/>
      <c r="BD79">
        <f t="shared" ref="BD79:BD92" si="141">IF(-AO79+-AR79+AV79&gt;0,1,-1)</f>
        <v>-1</v>
      </c>
      <c r="BE79">
        <f t="shared" ref="BE79:BE92" si="142">IF(BD79+BG79+AU79&lt;0,-1,1)</f>
        <v>-1</v>
      </c>
      <c r="BF79">
        <f>VLOOKUP($A79,'FuturesInfo (3)'!$A$2:$V$80,22)</f>
        <v>4</v>
      </c>
      <c r="BG79">
        <f t="shared" ref="BG79:BG92" si="143">IF(AP79+AS79+-1*AO79&gt;0,1,-1)</f>
        <v>-1</v>
      </c>
      <c r="BH79">
        <f t="shared" ref="BH79:BH92" si="144">IF(BG79=1,ROUND(BF79*(1+BH$13),0),ROUND(BF79*(1-BH$13),0))</f>
        <v>3</v>
      </c>
      <c r="BI79" s="137">
        <f>VLOOKUP($A79,'FuturesInfo (3)'!$A$2:$O$80,15)*BF79</f>
        <v>188776.11940298506</v>
      </c>
      <c r="BJ79" s="137">
        <f>VLOOKUP($A79,'FuturesInfo (3)'!$A$2:$O$80,15)*BH79</f>
        <v>141582.08955223879</v>
      </c>
      <c r="BK79" s="188">
        <f t="shared" si="113"/>
        <v>0</v>
      </c>
      <c r="BL79" s="188">
        <f t="shared" si="118"/>
        <v>0</v>
      </c>
      <c r="BM79" s="188">
        <f t="shared" ref="BM79:BM92" si="145">IF(IF(AO79=AW79,1,0)=1,ABS(BI79*BB79),-ABS(BI79*BB79))</f>
        <v>0</v>
      </c>
      <c r="BN79" s="188">
        <f t="shared" ref="BN79:BN92" si="146">IF(AY79=1,ABS(BI79*BB79),-ABS(BI79*BB79))</f>
        <v>0</v>
      </c>
      <c r="BO79" s="188">
        <f t="shared" ref="BO79:BO92" si="147">IF(IF(AW79=AU79,1,0)=1,ABS(BI79*BB79),-ABS(BI79*BB79))</f>
        <v>0</v>
      </c>
      <c r="BP79" s="188">
        <f t="shared" si="110"/>
        <v>0</v>
      </c>
      <c r="BQ79" s="188">
        <f t="shared" ref="BQ79:BQ92" si="148">IF(IF(AQ79=AW79,1,0)=1,ABS(BI79*BB79),-ABS(BI79*BB79))</f>
        <v>0</v>
      </c>
      <c r="BR79" s="188">
        <f t="shared" si="106"/>
        <v>0</v>
      </c>
      <c r="BS79" s="188">
        <f t="shared" ref="BS79:BS92" si="149">IF(IF(BD79=AW79,1,0)=1,ABS(BI79*BB79),-ABS(BI79*BB79))</f>
        <v>0</v>
      </c>
      <c r="BT79" s="188">
        <f>IF(IF(sym!$Q68=AW79,1,0)=1,ABS(BI79*BB79),-ABS(BI79*BB79))</f>
        <v>0</v>
      </c>
      <c r="BU79" s="188">
        <f t="shared" ref="BU79:BU92" si="150">IF(IF(BE79=AW79,1,0)=1,ABS(BI79*BB79),-ABS(BI79*BB79))</f>
        <v>0</v>
      </c>
      <c r="BV79" s="188">
        <f t="shared" ref="BV79:BV92" si="151">ABS(BI79*BB79)</f>
        <v>0</v>
      </c>
      <c r="BX79">
        <f t="shared" ref="BX79:BX92" si="152">AW79</f>
        <v>0</v>
      </c>
      <c r="BY79" s="227"/>
      <c r="BZ79" s="227"/>
      <c r="CA79" s="227"/>
      <c r="CB79" s="202"/>
      <c r="CC79" s="228"/>
      <c r="CD79">
        <f t="shared" ref="CD79:CD92" si="153">IF(BZ79+CE79+-1*BX79&gt;0,1,-1)</f>
        <v>-1</v>
      </c>
      <c r="CE79">
        <f t="shared" ref="CE79:CE92" si="154">IF(CC79&lt;0,CB79*-1,CB79)</f>
        <v>0</v>
      </c>
      <c r="CF79" s="202"/>
      <c r="CG79">
        <f t="shared" ref="CG79:CG92" si="155">IF(BZ79=CF79,1,0)</f>
        <v>1</v>
      </c>
      <c r="CH79">
        <f t="shared" si="119"/>
        <v>1</v>
      </c>
      <c r="CI79">
        <f t="shared" si="107"/>
        <v>0</v>
      </c>
      <c r="CJ79">
        <f t="shared" ref="CJ79:CJ92" si="156">IF(CF79=CE79,1,0)</f>
        <v>1</v>
      </c>
      <c r="CK79" s="236"/>
      <c r="CL79" s="194"/>
      <c r="CM79">
        <f t="shared" ref="CM79:CM92" si="157">IF(-BX79+-CA79+CE79&gt;0,1,-1)</f>
        <v>-1</v>
      </c>
      <c r="CN79">
        <f t="shared" ref="CN79:CN92" si="158">IF(CM79+CP79+CD79&lt;0,-1,1)</f>
        <v>-1</v>
      </c>
      <c r="CO79">
        <f>VLOOKUP($A79,'FuturesInfo (3)'!$A$2:$V$80,22)</f>
        <v>4</v>
      </c>
      <c r="CP79">
        <f t="shared" ref="CP79:CP92" si="159">IF(BY79+CB79+-1*BX79&gt;0,1,-1)</f>
        <v>-1</v>
      </c>
      <c r="CQ79">
        <f t="shared" ref="CQ79:CQ92" si="160">IF(CP79=1,ROUND(CO79*(1+CQ$13),0),ROUND(CO79*(1-CQ$13),0))</f>
        <v>3</v>
      </c>
      <c r="CR79" s="137">
        <f>VLOOKUP($A79,'FuturesInfo (3)'!$A$2:$O$80,15)*CO79</f>
        <v>188776.11940298506</v>
      </c>
      <c r="CS79" s="137">
        <f>VLOOKUP($A79,'FuturesInfo (3)'!$A$2:$O$80,15)*CQ79</f>
        <v>141582.08955223879</v>
      </c>
      <c r="CT79" s="188">
        <f t="shared" si="114"/>
        <v>0</v>
      </c>
      <c r="CU79" s="188">
        <f t="shared" si="120"/>
        <v>0</v>
      </c>
      <c r="CV79" s="188">
        <f t="shared" ref="CV79:CV92" si="161">IF(IF(BX79=CF79,1,0)=1,ABS(CR79*CK79),-ABS(CR79*CK79))</f>
        <v>0</v>
      </c>
      <c r="CW79" s="188">
        <f t="shared" ref="CW79:CW92" si="162">IF(CH79=1,ABS(CR79*CK79),-ABS(CR79*CK79))</f>
        <v>0</v>
      </c>
      <c r="CX79" s="188">
        <f t="shared" ref="CX79:CX92" si="163">IF(IF(CF79=CD79,1,0)=1,ABS(CR79*CK79),-ABS(CR79*CK79))</f>
        <v>0</v>
      </c>
      <c r="CY79" s="188">
        <f t="shared" si="111"/>
        <v>0</v>
      </c>
      <c r="CZ79" s="188">
        <f t="shared" ref="CZ79:CZ92" si="164">IF(IF(BZ79=CF79,1,0)=1,ABS(CR79*CK79),-ABS(CR79*CK79))</f>
        <v>0</v>
      </c>
      <c r="DA79" s="188">
        <f t="shared" si="108"/>
        <v>0</v>
      </c>
      <c r="DB79" s="188">
        <f t="shared" ref="DB79:DB92" si="165">IF(IF(CM79=CF79,1,0)=1,ABS(CR79*CK79),-ABS(CR79*CK79))</f>
        <v>0</v>
      </c>
      <c r="DC79" s="188">
        <f>IF(IF(sym!$Q68=CF79,1,0)=1,ABS(CR79*CK79),-ABS(CR79*CK79))</f>
        <v>0</v>
      </c>
      <c r="DD79" s="188">
        <f t="shared" ref="DD79:DD92" si="166">IF(IF(CN79=CF79,1,0)=1,ABS(CR79*CK79),-ABS(CR79*CK79))</f>
        <v>0</v>
      </c>
      <c r="DE79" s="188">
        <f t="shared" ref="DE79:DE92" si="167">ABS(CR79*CK79)</f>
        <v>0</v>
      </c>
    </row>
    <row r="80" spans="1:109" x14ac:dyDescent="0.25">
      <c r="A80" s="1" t="s">
        <v>405</v>
      </c>
      <c r="B80" s="149" t="s">
        <v>686</v>
      </c>
      <c r="C80" s="192" t="s">
        <v>294</v>
      </c>
      <c r="F80">
        <v>-1</v>
      </c>
      <c r="G80" s="227">
        <v>-1</v>
      </c>
      <c r="H80" s="227">
        <v>-1</v>
      </c>
      <c r="I80" s="227">
        <v>1</v>
      </c>
      <c r="J80" s="202">
        <v>-1</v>
      </c>
      <c r="K80" s="228">
        <v>-11</v>
      </c>
      <c r="L80">
        <f t="shared" si="121"/>
        <v>1</v>
      </c>
      <c r="M80">
        <f t="shared" si="122"/>
        <v>1</v>
      </c>
      <c r="N80">
        <v>1</v>
      </c>
      <c r="O80">
        <f t="shared" si="123"/>
        <v>0</v>
      </c>
      <c r="P80">
        <f t="shared" si="115"/>
        <v>0</v>
      </c>
      <c r="Q80">
        <f t="shared" ref="Q80:Q92" si="168">IF(N80=L80,1,0)</f>
        <v>1</v>
      </c>
      <c r="R80">
        <f t="shared" si="124"/>
        <v>1</v>
      </c>
      <c r="S80">
        <v>1.6521477921300001E-2</v>
      </c>
      <c r="T80" s="194">
        <v>42565</v>
      </c>
      <c r="U80">
        <f t="shared" si="125"/>
        <v>1</v>
      </c>
      <c r="V80">
        <f t="shared" si="126"/>
        <v>1</v>
      </c>
      <c r="W80">
        <f>VLOOKUP($A80,'FuturesInfo (3)'!$A$2:$V$80,22)</f>
        <v>5</v>
      </c>
      <c r="X80">
        <f t="shared" si="127"/>
        <v>-1</v>
      </c>
      <c r="Y80">
        <f t="shared" si="128"/>
        <v>4</v>
      </c>
      <c r="Z80" s="137">
        <f>VLOOKUP($A80,'FuturesInfo (3)'!$A$2:$O$80,15)*W80</f>
        <v>169200</v>
      </c>
      <c r="AA80" s="137">
        <f>VLOOKUP($A80,'FuturesInfo (3)'!$A$2:$O$80,15)*Y80</f>
        <v>135360</v>
      </c>
      <c r="AB80" s="188">
        <f t="shared" si="112"/>
        <v>-2795.4340642839602</v>
      </c>
      <c r="AC80" s="188">
        <f t="shared" si="116"/>
        <v>-2795.4340642839602</v>
      </c>
      <c r="AD80" s="188">
        <f t="shared" si="129"/>
        <v>-2795.4340642839602</v>
      </c>
      <c r="AE80" s="188">
        <f t="shared" si="130"/>
        <v>-2795.4340642839602</v>
      </c>
      <c r="AF80" s="188">
        <f t="shared" si="131"/>
        <v>2795.4340642839602</v>
      </c>
      <c r="AG80" s="188">
        <f t="shared" si="109"/>
        <v>2795.4340642839602</v>
      </c>
      <c r="AH80" s="188">
        <f t="shared" si="132"/>
        <v>-2795.4340642839602</v>
      </c>
      <c r="AI80" s="188">
        <f t="shared" ref="AI80:AI92" si="169">IF(IF(I80=N80,1,0)=1,ABS(Z80*S80),-ABS(Z80*S80))</f>
        <v>2795.4340642839602</v>
      </c>
      <c r="AJ80" s="188">
        <f t="shared" si="133"/>
        <v>2795.4340642839602</v>
      </c>
      <c r="AK80" s="188">
        <f>IF(IF(sym!$Q69=N80,1,0)=1,ABS(Z80*S80),-ABS(Z80*S80))</f>
        <v>2795.4340642839602</v>
      </c>
      <c r="AL80" s="188">
        <f t="shared" si="134"/>
        <v>2795.4340642839602</v>
      </c>
      <c r="AM80" s="188">
        <f t="shared" si="135"/>
        <v>2795.4340642839602</v>
      </c>
      <c r="AO80">
        <f t="shared" si="136"/>
        <v>1</v>
      </c>
      <c r="AP80" s="227">
        <v>-1</v>
      </c>
      <c r="AQ80" s="227">
        <v>-1</v>
      </c>
      <c r="AR80" s="227">
        <v>1</v>
      </c>
      <c r="AS80" s="202">
        <v>-1</v>
      </c>
      <c r="AT80" s="228">
        <v>1</v>
      </c>
      <c r="AU80">
        <f t="shared" si="137"/>
        <v>-1</v>
      </c>
      <c r="AV80">
        <f t="shared" si="138"/>
        <v>-1</v>
      </c>
      <c r="AW80" s="202"/>
      <c r="AX80">
        <f t="shared" si="139"/>
        <v>0</v>
      </c>
      <c r="AY80">
        <f t="shared" si="117"/>
        <v>0</v>
      </c>
      <c r="AZ80">
        <f t="shared" ref="AZ80:AZ92" si="170">IF(AW80=AU80,1,0)</f>
        <v>0</v>
      </c>
      <c r="BA80">
        <f t="shared" si="140"/>
        <v>0</v>
      </c>
      <c r="BB80" s="236"/>
      <c r="BC80" s="194"/>
      <c r="BD80">
        <f t="shared" si="141"/>
        <v>-1</v>
      </c>
      <c r="BE80">
        <f t="shared" si="142"/>
        <v>-1</v>
      </c>
      <c r="BF80">
        <f>VLOOKUP($A80,'FuturesInfo (3)'!$A$2:$V$80,22)</f>
        <v>5</v>
      </c>
      <c r="BG80">
        <f t="shared" si="143"/>
        <v>-1</v>
      </c>
      <c r="BH80">
        <f t="shared" si="144"/>
        <v>4</v>
      </c>
      <c r="BI80" s="137">
        <f>VLOOKUP($A80,'FuturesInfo (3)'!$A$2:$O$80,15)*BF80</f>
        <v>169200</v>
      </c>
      <c r="BJ80" s="137">
        <f>VLOOKUP($A80,'FuturesInfo (3)'!$A$2:$O$80,15)*BH80</f>
        <v>135360</v>
      </c>
      <c r="BK80" s="188">
        <f t="shared" si="113"/>
        <v>0</v>
      </c>
      <c r="BL80" s="188">
        <f t="shared" si="118"/>
        <v>0</v>
      </c>
      <c r="BM80" s="188">
        <f t="shared" si="145"/>
        <v>0</v>
      </c>
      <c r="BN80" s="188">
        <f t="shared" si="146"/>
        <v>0</v>
      </c>
      <c r="BO80" s="188">
        <f t="shared" si="147"/>
        <v>0</v>
      </c>
      <c r="BP80" s="188">
        <f t="shared" si="110"/>
        <v>0</v>
      </c>
      <c r="BQ80" s="188">
        <f t="shared" si="148"/>
        <v>0</v>
      </c>
      <c r="BR80" s="188">
        <f t="shared" ref="BR80:BR92" si="171">IF(IF(AR80=AW80,1,0)=1,ABS(BI80*BB80),-ABS(BI80*BB80))</f>
        <v>0</v>
      </c>
      <c r="BS80" s="188">
        <f t="shared" si="149"/>
        <v>0</v>
      </c>
      <c r="BT80" s="188">
        <f>IF(IF(sym!$Q69=AW80,1,0)=1,ABS(BI80*BB80),-ABS(BI80*BB80))</f>
        <v>0</v>
      </c>
      <c r="BU80" s="188">
        <f t="shared" si="150"/>
        <v>0</v>
      </c>
      <c r="BV80" s="188">
        <f t="shared" si="151"/>
        <v>0</v>
      </c>
      <c r="BX80">
        <f t="shared" si="152"/>
        <v>0</v>
      </c>
      <c r="BY80" s="227"/>
      <c r="BZ80" s="227"/>
      <c r="CA80" s="227"/>
      <c r="CB80" s="202"/>
      <c r="CC80" s="228"/>
      <c r="CD80">
        <f t="shared" si="153"/>
        <v>-1</v>
      </c>
      <c r="CE80">
        <f t="shared" si="154"/>
        <v>0</v>
      </c>
      <c r="CF80" s="202"/>
      <c r="CG80">
        <f t="shared" si="155"/>
        <v>1</v>
      </c>
      <c r="CH80">
        <f t="shared" si="119"/>
        <v>1</v>
      </c>
      <c r="CI80">
        <f t="shared" ref="CI80:CI92" si="172">IF(CF80=CD80,1,0)</f>
        <v>0</v>
      </c>
      <c r="CJ80">
        <f t="shared" si="156"/>
        <v>1</v>
      </c>
      <c r="CK80" s="236"/>
      <c r="CL80" s="194"/>
      <c r="CM80">
        <f t="shared" si="157"/>
        <v>-1</v>
      </c>
      <c r="CN80">
        <f t="shared" si="158"/>
        <v>-1</v>
      </c>
      <c r="CO80">
        <f>VLOOKUP($A80,'FuturesInfo (3)'!$A$2:$V$80,22)</f>
        <v>5</v>
      </c>
      <c r="CP80">
        <f t="shared" si="159"/>
        <v>-1</v>
      </c>
      <c r="CQ80">
        <f t="shared" si="160"/>
        <v>4</v>
      </c>
      <c r="CR80" s="137">
        <f>VLOOKUP($A80,'FuturesInfo (3)'!$A$2:$O$80,15)*CO80</f>
        <v>169200</v>
      </c>
      <c r="CS80" s="137">
        <f>VLOOKUP($A80,'FuturesInfo (3)'!$A$2:$O$80,15)*CQ80</f>
        <v>135360</v>
      </c>
      <c r="CT80" s="188">
        <f t="shared" si="114"/>
        <v>0</v>
      </c>
      <c r="CU80" s="188">
        <f t="shared" si="120"/>
        <v>0</v>
      </c>
      <c r="CV80" s="188">
        <f t="shared" si="161"/>
        <v>0</v>
      </c>
      <c r="CW80" s="188">
        <f t="shared" si="162"/>
        <v>0</v>
      </c>
      <c r="CX80" s="188">
        <f t="shared" si="163"/>
        <v>0</v>
      </c>
      <c r="CY80" s="188">
        <f t="shared" si="111"/>
        <v>0</v>
      </c>
      <c r="CZ80" s="188">
        <f t="shared" si="164"/>
        <v>0</v>
      </c>
      <c r="DA80" s="188">
        <f t="shared" ref="DA80:DA92" si="173">IF(IF(CA80=CF80,1,0)=1,ABS(CR80*CK80),-ABS(CR80*CK80))</f>
        <v>0</v>
      </c>
      <c r="DB80" s="188">
        <f t="shared" si="165"/>
        <v>0</v>
      </c>
      <c r="DC80" s="188">
        <f>IF(IF(sym!$Q69=CF80,1,0)=1,ABS(CR80*CK80),-ABS(CR80*CK80))</f>
        <v>0</v>
      </c>
      <c r="DD80" s="188">
        <f t="shared" si="166"/>
        <v>0</v>
      </c>
      <c r="DE80" s="188">
        <f t="shared" si="167"/>
        <v>0</v>
      </c>
    </row>
    <row r="81" spans="1:109" x14ac:dyDescent="0.25">
      <c r="A81" s="1" t="s">
        <v>408</v>
      </c>
      <c r="B81" s="149" t="s">
        <v>527</v>
      </c>
      <c r="C81" s="192" t="s">
        <v>294</v>
      </c>
      <c r="D81" s="2"/>
      <c r="F81">
        <v>1</v>
      </c>
      <c r="G81" s="227">
        <v>1</v>
      </c>
      <c r="H81" s="227">
        <v>1</v>
      </c>
      <c r="I81" s="227">
        <v>1</v>
      </c>
      <c r="J81" s="202">
        <v>-1</v>
      </c>
      <c r="K81" s="228">
        <v>4</v>
      </c>
      <c r="L81">
        <f t="shared" si="121"/>
        <v>-1</v>
      </c>
      <c r="M81">
        <f t="shared" si="122"/>
        <v>-1</v>
      </c>
      <c r="N81">
        <v>-1</v>
      </c>
      <c r="O81">
        <f t="shared" si="123"/>
        <v>0</v>
      </c>
      <c r="P81">
        <f t="shared" si="115"/>
        <v>1</v>
      </c>
      <c r="Q81">
        <f t="shared" si="168"/>
        <v>1</v>
      </c>
      <c r="R81">
        <f t="shared" si="124"/>
        <v>1</v>
      </c>
      <c r="S81">
        <v>-5.3637277908100004E-3</v>
      </c>
      <c r="T81" s="194">
        <v>42576</v>
      </c>
      <c r="U81">
        <f t="shared" si="125"/>
        <v>-1</v>
      </c>
      <c r="V81">
        <f t="shared" si="126"/>
        <v>-1</v>
      </c>
      <c r="W81">
        <f>VLOOKUP($A81,'FuturesInfo (3)'!$A$2:$V$80,22)</f>
        <v>4</v>
      </c>
      <c r="X81">
        <f t="shared" si="127"/>
        <v>-1</v>
      </c>
      <c r="Y81">
        <f t="shared" si="128"/>
        <v>3</v>
      </c>
      <c r="Z81" s="137">
        <f>VLOOKUP($A81,'FuturesInfo (3)'!$A$2:$O$80,15)*W81</f>
        <v>132435.01199999999</v>
      </c>
      <c r="AA81" s="137">
        <f>VLOOKUP($A81,'FuturesInfo (3)'!$A$2:$O$80,15)*Y81</f>
        <v>99326.258999999991</v>
      </c>
      <c r="AB81" s="188">
        <f t="shared" si="112"/>
        <v>-710.34535434065583</v>
      </c>
      <c r="AC81" s="188">
        <f t="shared" si="116"/>
        <v>710.34535434065583</v>
      </c>
      <c r="AD81" s="188">
        <f t="shared" si="129"/>
        <v>-710.34535434065583</v>
      </c>
      <c r="AE81" s="188">
        <f t="shared" si="130"/>
        <v>710.34535434065583</v>
      </c>
      <c r="AF81" s="188">
        <f t="shared" si="131"/>
        <v>710.34535434065583</v>
      </c>
      <c r="AG81" s="188">
        <f t="shared" si="109"/>
        <v>710.34535434065583</v>
      </c>
      <c r="AH81" s="188">
        <f t="shared" si="132"/>
        <v>-710.34535434065583</v>
      </c>
      <c r="AI81" s="188">
        <f t="shared" si="169"/>
        <v>-710.34535434065583</v>
      </c>
      <c r="AJ81" s="188">
        <f t="shared" si="133"/>
        <v>710.34535434065583</v>
      </c>
      <c r="AK81" s="188">
        <f>IF(IF(sym!$Q70=N81,1,0)=1,ABS(Z81*S81),-ABS(Z81*S81))</f>
        <v>-710.34535434065583</v>
      </c>
      <c r="AL81" s="188">
        <f t="shared" si="134"/>
        <v>710.34535434065583</v>
      </c>
      <c r="AM81" s="188">
        <f t="shared" si="135"/>
        <v>710.34535434065583</v>
      </c>
      <c r="AO81">
        <f t="shared" si="136"/>
        <v>-1</v>
      </c>
      <c r="AP81" s="227">
        <v>-1</v>
      </c>
      <c r="AQ81" s="227">
        <v>-1</v>
      </c>
      <c r="AR81" s="227">
        <v>-1</v>
      </c>
      <c r="AS81" s="202">
        <v>-1</v>
      </c>
      <c r="AT81" s="228">
        <v>-2</v>
      </c>
      <c r="AU81">
        <f t="shared" si="137"/>
        <v>1</v>
      </c>
      <c r="AV81">
        <f t="shared" si="138"/>
        <v>1</v>
      </c>
      <c r="AW81" s="202"/>
      <c r="AX81">
        <f t="shared" si="139"/>
        <v>0</v>
      </c>
      <c r="AY81">
        <f t="shared" si="117"/>
        <v>0</v>
      </c>
      <c r="AZ81">
        <f t="shared" si="170"/>
        <v>0</v>
      </c>
      <c r="BA81">
        <f t="shared" si="140"/>
        <v>0</v>
      </c>
      <c r="BB81" s="236"/>
      <c r="BC81" s="194"/>
      <c r="BD81">
        <f t="shared" si="141"/>
        <v>1</v>
      </c>
      <c r="BE81">
        <f t="shared" si="142"/>
        <v>1</v>
      </c>
      <c r="BF81">
        <f>VLOOKUP($A81,'FuturesInfo (3)'!$A$2:$V$80,22)</f>
        <v>4</v>
      </c>
      <c r="BG81">
        <f t="shared" si="143"/>
        <v>-1</v>
      </c>
      <c r="BH81">
        <f t="shared" si="144"/>
        <v>3</v>
      </c>
      <c r="BI81" s="137">
        <f>VLOOKUP($A81,'FuturesInfo (3)'!$A$2:$O$80,15)*BF81</f>
        <v>132435.01199999999</v>
      </c>
      <c r="BJ81" s="137">
        <f>VLOOKUP($A81,'FuturesInfo (3)'!$A$2:$O$80,15)*BH81</f>
        <v>99326.258999999991</v>
      </c>
      <c r="BK81" s="188">
        <f t="shared" si="113"/>
        <v>0</v>
      </c>
      <c r="BL81" s="188">
        <f t="shared" si="118"/>
        <v>0</v>
      </c>
      <c r="BM81" s="188">
        <f t="shared" si="145"/>
        <v>0</v>
      </c>
      <c r="BN81" s="188">
        <f t="shared" si="146"/>
        <v>0</v>
      </c>
      <c r="BO81" s="188">
        <f t="shared" si="147"/>
        <v>0</v>
      </c>
      <c r="BP81" s="188">
        <f t="shared" si="110"/>
        <v>0</v>
      </c>
      <c r="BQ81" s="188">
        <f t="shared" si="148"/>
        <v>0</v>
      </c>
      <c r="BR81" s="188">
        <f t="shared" si="171"/>
        <v>0</v>
      </c>
      <c r="BS81" s="188">
        <f t="shared" si="149"/>
        <v>0</v>
      </c>
      <c r="BT81" s="188">
        <f>IF(IF(sym!$Q70=AW81,1,0)=1,ABS(BI81*BB81),-ABS(BI81*BB81))</f>
        <v>0</v>
      </c>
      <c r="BU81" s="188">
        <f t="shared" si="150"/>
        <v>0</v>
      </c>
      <c r="BV81" s="188">
        <f t="shared" si="151"/>
        <v>0</v>
      </c>
      <c r="BX81">
        <f t="shared" si="152"/>
        <v>0</v>
      </c>
      <c r="BY81" s="227"/>
      <c r="BZ81" s="227"/>
      <c r="CA81" s="227"/>
      <c r="CB81" s="202"/>
      <c r="CC81" s="228"/>
      <c r="CD81">
        <f t="shared" si="153"/>
        <v>-1</v>
      </c>
      <c r="CE81">
        <f t="shared" si="154"/>
        <v>0</v>
      </c>
      <c r="CF81" s="202"/>
      <c r="CG81">
        <f t="shared" si="155"/>
        <v>1</v>
      </c>
      <c r="CH81">
        <f t="shared" si="119"/>
        <v>1</v>
      </c>
      <c r="CI81">
        <f t="shared" si="172"/>
        <v>0</v>
      </c>
      <c r="CJ81">
        <f t="shared" si="156"/>
        <v>1</v>
      </c>
      <c r="CK81" s="236"/>
      <c r="CL81" s="194"/>
      <c r="CM81">
        <f t="shared" si="157"/>
        <v>-1</v>
      </c>
      <c r="CN81">
        <f t="shared" si="158"/>
        <v>-1</v>
      </c>
      <c r="CO81">
        <f>VLOOKUP($A81,'FuturesInfo (3)'!$A$2:$V$80,22)</f>
        <v>4</v>
      </c>
      <c r="CP81">
        <f t="shared" si="159"/>
        <v>-1</v>
      </c>
      <c r="CQ81">
        <f t="shared" si="160"/>
        <v>3</v>
      </c>
      <c r="CR81" s="137">
        <f>VLOOKUP($A81,'FuturesInfo (3)'!$A$2:$O$80,15)*CO81</f>
        <v>132435.01199999999</v>
      </c>
      <c r="CS81" s="137">
        <f>VLOOKUP($A81,'FuturesInfo (3)'!$A$2:$O$80,15)*CQ81</f>
        <v>99326.258999999991</v>
      </c>
      <c r="CT81" s="188">
        <f t="shared" si="114"/>
        <v>0</v>
      </c>
      <c r="CU81" s="188">
        <f t="shared" si="120"/>
        <v>0</v>
      </c>
      <c r="CV81" s="188">
        <f t="shared" si="161"/>
        <v>0</v>
      </c>
      <c r="CW81" s="188">
        <f t="shared" si="162"/>
        <v>0</v>
      </c>
      <c r="CX81" s="188">
        <f t="shared" si="163"/>
        <v>0</v>
      </c>
      <c r="CY81" s="188">
        <f t="shared" si="111"/>
        <v>0</v>
      </c>
      <c r="CZ81" s="188">
        <f t="shared" si="164"/>
        <v>0</v>
      </c>
      <c r="DA81" s="188">
        <f t="shared" si="173"/>
        <v>0</v>
      </c>
      <c r="DB81" s="188">
        <f t="shared" si="165"/>
        <v>0</v>
      </c>
      <c r="DC81" s="188">
        <f>IF(IF(sym!$Q70=CF81,1,0)=1,ABS(CR81*CK81),-ABS(CR81*CK81))</f>
        <v>0</v>
      </c>
      <c r="DD81" s="188">
        <f t="shared" si="166"/>
        <v>0</v>
      </c>
      <c r="DE81" s="188">
        <f t="shared" si="167"/>
        <v>0</v>
      </c>
    </row>
    <row r="82" spans="1:109" x14ac:dyDescent="0.25">
      <c r="A82" s="1" t="s">
        <v>410</v>
      </c>
      <c r="B82" s="149" t="s">
        <v>556</v>
      </c>
      <c r="C82" s="192" t="s">
        <v>294</v>
      </c>
      <c r="F82">
        <v>1</v>
      </c>
      <c r="G82" s="227">
        <v>1</v>
      </c>
      <c r="H82" s="227">
        <v>-1</v>
      </c>
      <c r="I82" s="227">
        <v>1</v>
      </c>
      <c r="J82" s="202">
        <v>-1</v>
      </c>
      <c r="K82" s="228">
        <v>-17</v>
      </c>
      <c r="L82">
        <f t="shared" si="121"/>
        <v>-1</v>
      </c>
      <c r="M82">
        <f t="shared" si="122"/>
        <v>1</v>
      </c>
      <c r="N82">
        <v>1</v>
      </c>
      <c r="O82">
        <f t="shared" si="123"/>
        <v>0</v>
      </c>
      <c r="P82">
        <f t="shared" si="115"/>
        <v>0</v>
      </c>
      <c r="Q82">
        <f t="shared" si="168"/>
        <v>0</v>
      </c>
      <c r="R82">
        <f t="shared" si="124"/>
        <v>1</v>
      </c>
      <c r="S82">
        <v>3.2867707477400002E-4</v>
      </c>
      <c r="T82" s="194">
        <v>42557</v>
      </c>
      <c r="U82">
        <f t="shared" si="125"/>
        <v>-1</v>
      </c>
      <c r="V82">
        <f t="shared" si="126"/>
        <v>-1</v>
      </c>
      <c r="W82">
        <f>VLOOKUP($A82,'FuturesInfo (3)'!$A$2:$V$80,22)</f>
        <v>2</v>
      </c>
      <c r="X82">
        <f t="shared" si="127"/>
        <v>-1</v>
      </c>
      <c r="Y82">
        <f t="shared" si="128"/>
        <v>2</v>
      </c>
      <c r="Z82" s="137">
        <f>VLOOKUP($A82,'FuturesInfo (3)'!$A$2:$O$80,15)*W82</f>
        <v>243480.00000000003</v>
      </c>
      <c r="AA82" s="137">
        <f>VLOOKUP($A82,'FuturesInfo (3)'!$A$2:$O$80,15)*Y82</f>
        <v>243480.00000000003</v>
      </c>
      <c r="AB82" s="188">
        <f t="shared" si="112"/>
        <v>80.026294165973539</v>
      </c>
      <c r="AC82" s="188">
        <f t="shared" si="116"/>
        <v>-80.026294165973539</v>
      </c>
      <c r="AD82" s="188">
        <f t="shared" si="129"/>
        <v>80.026294165973539</v>
      </c>
      <c r="AE82" s="188">
        <f t="shared" si="130"/>
        <v>-80.026294165973539</v>
      </c>
      <c r="AF82" s="188">
        <f t="shared" si="131"/>
        <v>-80.026294165973539</v>
      </c>
      <c r="AG82" s="188">
        <f t="shared" si="109"/>
        <v>80.026294165973539</v>
      </c>
      <c r="AH82" s="188">
        <f t="shared" si="132"/>
        <v>-80.026294165973539</v>
      </c>
      <c r="AI82" s="188">
        <f t="shared" si="169"/>
        <v>80.026294165973539</v>
      </c>
      <c r="AJ82" s="188">
        <f t="shared" si="133"/>
        <v>-80.026294165973539</v>
      </c>
      <c r="AK82" s="188">
        <f>IF(IF(sym!$Q71=N82,1,0)=1,ABS(Z82*S82),-ABS(Z82*S82))</f>
        <v>80.026294165973539</v>
      </c>
      <c r="AL82" s="188">
        <f t="shared" si="134"/>
        <v>-80.026294165973539</v>
      </c>
      <c r="AM82" s="188">
        <f t="shared" si="135"/>
        <v>80.026294165973539</v>
      </c>
      <c r="AO82">
        <f t="shared" si="136"/>
        <v>1</v>
      </c>
      <c r="AP82" s="227">
        <v>1</v>
      </c>
      <c r="AQ82" s="227">
        <v>1</v>
      </c>
      <c r="AR82" s="227">
        <v>1</v>
      </c>
      <c r="AS82" s="202">
        <v>1</v>
      </c>
      <c r="AT82" s="228">
        <v>-13</v>
      </c>
      <c r="AU82">
        <f t="shared" si="137"/>
        <v>-1</v>
      </c>
      <c r="AV82">
        <f t="shared" si="138"/>
        <v>-1</v>
      </c>
      <c r="AW82" s="202"/>
      <c r="AX82">
        <f t="shared" si="139"/>
        <v>0</v>
      </c>
      <c r="AY82">
        <f t="shared" si="117"/>
        <v>0</v>
      </c>
      <c r="AZ82">
        <f t="shared" si="170"/>
        <v>0</v>
      </c>
      <c r="BA82">
        <f t="shared" si="140"/>
        <v>0</v>
      </c>
      <c r="BB82" s="236"/>
      <c r="BC82" s="194"/>
      <c r="BD82">
        <f t="shared" si="141"/>
        <v>-1</v>
      </c>
      <c r="BE82">
        <f t="shared" si="142"/>
        <v>-1</v>
      </c>
      <c r="BF82">
        <f>VLOOKUP($A82,'FuturesInfo (3)'!$A$2:$V$80,22)</f>
        <v>2</v>
      </c>
      <c r="BG82">
        <f t="shared" si="143"/>
        <v>1</v>
      </c>
      <c r="BH82">
        <f t="shared" si="144"/>
        <v>3</v>
      </c>
      <c r="BI82" s="137">
        <f>VLOOKUP($A82,'FuturesInfo (3)'!$A$2:$O$80,15)*BF82</f>
        <v>243480.00000000003</v>
      </c>
      <c r="BJ82" s="137">
        <f>VLOOKUP($A82,'FuturesInfo (3)'!$A$2:$O$80,15)*BH82</f>
        <v>365220.00000000006</v>
      </c>
      <c r="BK82" s="188">
        <f t="shared" si="113"/>
        <v>0</v>
      </c>
      <c r="BL82" s="188">
        <f t="shared" si="118"/>
        <v>0</v>
      </c>
      <c r="BM82" s="188">
        <f t="shared" si="145"/>
        <v>0</v>
      </c>
      <c r="BN82" s="188">
        <f t="shared" si="146"/>
        <v>0</v>
      </c>
      <c r="BO82" s="188">
        <f t="shared" si="147"/>
        <v>0</v>
      </c>
      <c r="BP82" s="188">
        <f t="shared" si="110"/>
        <v>0</v>
      </c>
      <c r="BQ82" s="188">
        <f t="shared" si="148"/>
        <v>0</v>
      </c>
      <c r="BR82" s="188">
        <f t="shared" si="171"/>
        <v>0</v>
      </c>
      <c r="BS82" s="188">
        <f t="shared" si="149"/>
        <v>0</v>
      </c>
      <c r="BT82" s="188">
        <f>IF(IF(sym!$Q71=AW82,1,0)=1,ABS(BI82*BB82),-ABS(BI82*BB82))</f>
        <v>0</v>
      </c>
      <c r="BU82" s="188">
        <f t="shared" si="150"/>
        <v>0</v>
      </c>
      <c r="BV82" s="188">
        <f t="shared" si="151"/>
        <v>0</v>
      </c>
      <c r="BX82">
        <f t="shared" si="152"/>
        <v>0</v>
      </c>
      <c r="BY82" s="227"/>
      <c r="BZ82" s="227"/>
      <c r="CA82" s="227"/>
      <c r="CB82" s="202"/>
      <c r="CC82" s="228"/>
      <c r="CD82">
        <f t="shared" si="153"/>
        <v>-1</v>
      </c>
      <c r="CE82">
        <f t="shared" si="154"/>
        <v>0</v>
      </c>
      <c r="CF82" s="202"/>
      <c r="CG82">
        <f t="shared" si="155"/>
        <v>1</v>
      </c>
      <c r="CH82">
        <f t="shared" si="119"/>
        <v>1</v>
      </c>
      <c r="CI82">
        <f t="shared" si="172"/>
        <v>0</v>
      </c>
      <c r="CJ82">
        <f t="shared" si="156"/>
        <v>1</v>
      </c>
      <c r="CK82" s="236"/>
      <c r="CL82" s="194"/>
      <c r="CM82">
        <f t="shared" si="157"/>
        <v>-1</v>
      </c>
      <c r="CN82">
        <f t="shared" si="158"/>
        <v>-1</v>
      </c>
      <c r="CO82">
        <f>VLOOKUP($A82,'FuturesInfo (3)'!$A$2:$V$80,22)</f>
        <v>2</v>
      </c>
      <c r="CP82">
        <f t="shared" si="159"/>
        <v>-1</v>
      </c>
      <c r="CQ82">
        <f t="shared" si="160"/>
        <v>2</v>
      </c>
      <c r="CR82" s="137">
        <f>VLOOKUP($A82,'FuturesInfo (3)'!$A$2:$O$80,15)*CO82</f>
        <v>243480.00000000003</v>
      </c>
      <c r="CS82" s="137">
        <f>VLOOKUP($A82,'FuturesInfo (3)'!$A$2:$O$80,15)*CQ82</f>
        <v>243480.00000000003</v>
      </c>
      <c r="CT82" s="188">
        <f t="shared" si="114"/>
        <v>0</v>
      </c>
      <c r="CU82" s="188">
        <f t="shared" si="120"/>
        <v>0</v>
      </c>
      <c r="CV82" s="188">
        <f t="shared" si="161"/>
        <v>0</v>
      </c>
      <c r="CW82" s="188">
        <f t="shared" si="162"/>
        <v>0</v>
      </c>
      <c r="CX82" s="188">
        <f t="shared" si="163"/>
        <v>0</v>
      </c>
      <c r="CY82" s="188">
        <f t="shared" si="111"/>
        <v>0</v>
      </c>
      <c r="CZ82" s="188">
        <f t="shared" si="164"/>
        <v>0</v>
      </c>
      <c r="DA82" s="188">
        <f t="shared" si="173"/>
        <v>0</v>
      </c>
      <c r="DB82" s="188">
        <f t="shared" si="165"/>
        <v>0</v>
      </c>
      <c r="DC82" s="188">
        <f>IF(IF(sym!$Q71=CF82,1,0)=1,ABS(CR82*CK82),-ABS(CR82*CK82))</f>
        <v>0</v>
      </c>
      <c r="DD82" s="188">
        <f t="shared" si="166"/>
        <v>0</v>
      </c>
      <c r="DE82" s="188">
        <f t="shared" si="167"/>
        <v>0</v>
      </c>
    </row>
    <row r="83" spans="1:109" x14ac:dyDescent="0.25">
      <c r="A83" s="1" t="s">
        <v>412</v>
      </c>
      <c r="B83" s="149" t="s">
        <v>763</v>
      </c>
      <c r="C83" s="192" t="s">
        <v>1122</v>
      </c>
      <c r="F83">
        <v>1</v>
      </c>
      <c r="G83" s="227">
        <v>1</v>
      </c>
      <c r="H83" s="227">
        <v>1</v>
      </c>
      <c r="I83" s="227">
        <v>1</v>
      </c>
      <c r="J83" s="202">
        <v>1</v>
      </c>
      <c r="K83" s="228">
        <v>4</v>
      </c>
      <c r="L83">
        <f t="shared" si="121"/>
        <v>1</v>
      </c>
      <c r="M83">
        <f t="shared" si="122"/>
        <v>1</v>
      </c>
      <c r="N83">
        <v>-1</v>
      </c>
      <c r="O83">
        <f t="shared" si="123"/>
        <v>0</v>
      </c>
      <c r="P83">
        <f t="shared" si="115"/>
        <v>0</v>
      </c>
      <c r="Q83">
        <f t="shared" si="168"/>
        <v>0</v>
      </c>
      <c r="R83">
        <f t="shared" si="124"/>
        <v>0</v>
      </c>
      <c r="S83">
        <v>-3.5673515981700003E-4</v>
      </c>
      <c r="T83" s="194">
        <v>42576</v>
      </c>
      <c r="U83">
        <f t="shared" si="125"/>
        <v>-1</v>
      </c>
      <c r="V83">
        <f t="shared" si="126"/>
        <v>1</v>
      </c>
      <c r="W83">
        <f>VLOOKUP($A83,'FuturesInfo (3)'!$A$2:$V$80,22)</f>
        <v>10</v>
      </c>
      <c r="X83">
        <f t="shared" si="127"/>
        <v>1</v>
      </c>
      <c r="Y83">
        <f t="shared" si="128"/>
        <v>13</v>
      </c>
      <c r="Z83" s="137">
        <f>VLOOKUP($A83,'FuturesInfo (3)'!$A$2:$O$80,15)*W83</f>
        <v>2189218.75</v>
      </c>
      <c r="AA83" s="137">
        <f>VLOOKUP($A83,'FuturesInfo (3)'!$A$2:$O$80,15)*Y83</f>
        <v>2845984.375</v>
      </c>
      <c r="AB83" s="188">
        <f t="shared" si="112"/>
        <v>-780.97130065562305</v>
      </c>
      <c r="AC83" s="188">
        <f t="shared" si="116"/>
        <v>-780.97130065562305</v>
      </c>
      <c r="AD83" s="188">
        <f t="shared" si="129"/>
        <v>-780.97130065562305</v>
      </c>
      <c r="AE83" s="188">
        <f t="shared" si="130"/>
        <v>-780.97130065562305</v>
      </c>
      <c r="AF83" s="188">
        <f t="shared" si="131"/>
        <v>-780.97130065562305</v>
      </c>
      <c r="AG83" s="188">
        <f t="shared" si="109"/>
        <v>-780.97130065562305</v>
      </c>
      <c r="AH83" s="188">
        <f t="shared" si="132"/>
        <v>-780.97130065562305</v>
      </c>
      <c r="AI83" s="188">
        <f t="shared" si="169"/>
        <v>-780.97130065562305</v>
      </c>
      <c r="AJ83" s="188">
        <f t="shared" si="133"/>
        <v>780.97130065562305</v>
      </c>
      <c r="AK83" s="188">
        <f>IF(IF(sym!$Q72=N83,1,0)=1,ABS(Z83*S83),-ABS(Z83*S83))</f>
        <v>780.97130065562305</v>
      </c>
      <c r="AL83" s="188">
        <f t="shared" si="134"/>
        <v>-780.97130065562305</v>
      </c>
      <c r="AM83" s="188">
        <f t="shared" si="135"/>
        <v>780.97130065562305</v>
      </c>
      <c r="AO83">
        <f t="shared" si="136"/>
        <v>-1</v>
      </c>
      <c r="AP83" s="227">
        <v>1</v>
      </c>
      <c r="AQ83" s="227">
        <v>1</v>
      </c>
      <c r="AR83" s="227">
        <v>1</v>
      </c>
      <c r="AS83" s="202">
        <v>1</v>
      </c>
      <c r="AT83" s="228">
        <v>5</v>
      </c>
      <c r="AU83">
        <f t="shared" si="137"/>
        <v>1</v>
      </c>
      <c r="AV83">
        <f t="shared" si="138"/>
        <v>1</v>
      </c>
      <c r="AW83" s="202"/>
      <c r="AX83">
        <f t="shared" si="139"/>
        <v>0</v>
      </c>
      <c r="AY83">
        <f t="shared" si="117"/>
        <v>0</v>
      </c>
      <c r="AZ83">
        <f t="shared" si="170"/>
        <v>0</v>
      </c>
      <c r="BA83">
        <f t="shared" si="140"/>
        <v>0</v>
      </c>
      <c r="BB83" s="236"/>
      <c r="BC83" s="194"/>
      <c r="BD83">
        <f t="shared" si="141"/>
        <v>1</v>
      </c>
      <c r="BE83">
        <f t="shared" si="142"/>
        <v>1</v>
      </c>
      <c r="BF83">
        <f>VLOOKUP($A83,'FuturesInfo (3)'!$A$2:$V$80,22)</f>
        <v>10</v>
      </c>
      <c r="BG83">
        <f t="shared" si="143"/>
        <v>1</v>
      </c>
      <c r="BH83">
        <f t="shared" si="144"/>
        <v>13</v>
      </c>
      <c r="BI83" s="137">
        <f>VLOOKUP($A83,'FuturesInfo (3)'!$A$2:$O$80,15)*BF83</f>
        <v>2189218.75</v>
      </c>
      <c r="BJ83" s="137">
        <f>VLOOKUP($A83,'FuturesInfo (3)'!$A$2:$O$80,15)*BH83</f>
        <v>2845984.375</v>
      </c>
      <c r="BK83" s="188">
        <f t="shared" si="113"/>
        <v>0</v>
      </c>
      <c r="BL83" s="188">
        <f t="shared" si="118"/>
        <v>0</v>
      </c>
      <c r="BM83" s="188">
        <f t="shared" si="145"/>
        <v>0</v>
      </c>
      <c r="BN83" s="188">
        <f t="shared" si="146"/>
        <v>0</v>
      </c>
      <c r="BO83" s="188">
        <f t="shared" si="147"/>
        <v>0</v>
      </c>
      <c r="BP83" s="188">
        <f t="shared" si="110"/>
        <v>0</v>
      </c>
      <c r="BQ83" s="188">
        <f t="shared" si="148"/>
        <v>0</v>
      </c>
      <c r="BR83" s="188">
        <f t="shared" si="171"/>
        <v>0</v>
      </c>
      <c r="BS83" s="188">
        <f t="shared" si="149"/>
        <v>0</v>
      </c>
      <c r="BT83" s="188">
        <f>IF(IF(sym!$Q72=AW83,1,0)=1,ABS(BI83*BB83),-ABS(BI83*BB83))</f>
        <v>0</v>
      </c>
      <c r="BU83" s="188">
        <f t="shared" si="150"/>
        <v>0</v>
      </c>
      <c r="BV83" s="188">
        <f t="shared" si="151"/>
        <v>0</v>
      </c>
      <c r="BX83">
        <f t="shared" si="152"/>
        <v>0</v>
      </c>
      <c r="BY83" s="227"/>
      <c r="BZ83" s="227"/>
      <c r="CA83" s="227"/>
      <c r="CB83" s="202"/>
      <c r="CC83" s="228"/>
      <c r="CD83">
        <f t="shared" si="153"/>
        <v>-1</v>
      </c>
      <c r="CE83">
        <f t="shared" si="154"/>
        <v>0</v>
      </c>
      <c r="CF83" s="202"/>
      <c r="CG83">
        <f t="shared" si="155"/>
        <v>1</v>
      </c>
      <c r="CH83">
        <f t="shared" si="119"/>
        <v>1</v>
      </c>
      <c r="CI83">
        <f t="shared" si="172"/>
        <v>0</v>
      </c>
      <c r="CJ83">
        <f t="shared" si="156"/>
        <v>1</v>
      </c>
      <c r="CK83" s="236"/>
      <c r="CL83" s="194"/>
      <c r="CM83">
        <f t="shared" si="157"/>
        <v>-1</v>
      </c>
      <c r="CN83">
        <f t="shared" si="158"/>
        <v>-1</v>
      </c>
      <c r="CO83">
        <f>VLOOKUP($A83,'FuturesInfo (3)'!$A$2:$V$80,22)</f>
        <v>10</v>
      </c>
      <c r="CP83">
        <f t="shared" si="159"/>
        <v>-1</v>
      </c>
      <c r="CQ83">
        <f t="shared" si="160"/>
        <v>8</v>
      </c>
      <c r="CR83" s="137">
        <f>VLOOKUP($A83,'FuturesInfo (3)'!$A$2:$O$80,15)*CO83</f>
        <v>2189218.75</v>
      </c>
      <c r="CS83" s="137">
        <f>VLOOKUP($A83,'FuturesInfo (3)'!$A$2:$O$80,15)*CQ83</f>
        <v>1751375</v>
      </c>
      <c r="CT83" s="188">
        <f t="shared" si="114"/>
        <v>0</v>
      </c>
      <c r="CU83" s="188">
        <f t="shared" si="120"/>
        <v>0</v>
      </c>
      <c r="CV83" s="188">
        <f t="shared" si="161"/>
        <v>0</v>
      </c>
      <c r="CW83" s="188">
        <f t="shared" si="162"/>
        <v>0</v>
      </c>
      <c r="CX83" s="188">
        <f t="shared" si="163"/>
        <v>0</v>
      </c>
      <c r="CY83" s="188">
        <f t="shared" si="111"/>
        <v>0</v>
      </c>
      <c r="CZ83" s="188">
        <f t="shared" si="164"/>
        <v>0</v>
      </c>
      <c r="DA83" s="188">
        <f t="shared" si="173"/>
        <v>0</v>
      </c>
      <c r="DB83" s="188">
        <f t="shared" si="165"/>
        <v>0</v>
      </c>
      <c r="DC83" s="188">
        <f>IF(IF(sym!$Q72=CF83,1,0)=1,ABS(CR83*CK83),-ABS(CR83*CK83))</f>
        <v>0</v>
      </c>
      <c r="DD83" s="188">
        <f t="shared" si="166"/>
        <v>0</v>
      </c>
      <c r="DE83" s="188">
        <f t="shared" si="167"/>
        <v>0</v>
      </c>
    </row>
    <row r="84" spans="1:109" x14ac:dyDescent="0.25">
      <c r="A84" s="1" t="s">
        <v>413</v>
      </c>
      <c r="B84" s="149" t="s">
        <v>761</v>
      </c>
      <c r="C84" s="192" t="s">
        <v>1122</v>
      </c>
      <c r="F84">
        <v>1</v>
      </c>
      <c r="G84" s="227">
        <v>-1</v>
      </c>
      <c r="H84" s="227">
        <v>-1</v>
      </c>
      <c r="I84" s="227">
        <v>-1</v>
      </c>
      <c r="J84" s="202">
        <v>1</v>
      </c>
      <c r="K84" s="228">
        <v>10</v>
      </c>
      <c r="L84">
        <f t="shared" si="121"/>
        <v>-1</v>
      </c>
      <c r="M84">
        <f t="shared" si="122"/>
        <v>1</v>
      </c>
      <c r="N84">
        <v>-1</v>
      </c>
      <c r="O84">
        <f t="shared" si="123"/>
        <v>1</v>
      </c>
      <c r="P84">
        <f t="shared" si="115"/>
        <v>0</v>
      </c>
      <c r="Q84">
        <f t="shared" si="168"/>
        <v>1</v>
      </c>
      <c r="R84">
        <f t="shared" si="124"/>
        <v>0</v>
      </c>
      <c r="S84">
        <v>-1.87903699354E-3</v>
      </c>
      <c r="T84" s="194">
        <v>42566</v>
      </c>
      <c r="U84">
        <f t="shared" si="125"/>
        <v>1</v>
      </c>
      <c r="V84">
        <f t="shared" si="126"/>
        <v>-1</v>
      </c>
      <c r="W84">
        <f>VLOOKUP($A84,'FuturesInfo (3)'!$A$2:$V$80,22)</f>
        <v>4</v>
      </c>
      <c r="X84">
        <f t="shared" si="127"/>
        <v>-1</v>
      </c>
      <c r="Y84">
        <f t="shared" si="128"/>
        <v>3</v>
      </c>
      <c r="Z84" s="137">
        <f>VLOOKUP($A84,'FuturesInfo (3)'!$A$2:$O$80,15)*W84</f>
        <v>531187.5</v>
      </c>
      <c r="AA84" s="137">
        <f>VLOOKUP($A84,'FuturesInfo (3)'!$A$2:$O$80,15)*Y84</f>
        <v>398390.625</v>
      </c>
      <c r="AB84" s="188">
        <f t="shared" si="112"/>
        <v>998.12096300602877</v>
      </c>
      <c r="AC84" s="188">
        <f t="shared" si="116"/>
        <v>998.12096300602877</v>
      </c>
      <c r="AD84" s="188">
        <f t="shared" si="129"/>
        <v>-998.12096300602877</v>
      </c>
      <c r="AE84" s="188">
        <f t="shared" si="130"/>
        <v>-998.12096300602877</v>
      </c>
      <c r="AF84" s="188">
        <f t="shared" si="131"/>
        <v>998.12096300602877</v>
      </c>
      <c r="AG84" s="188">
        <f t="shared" si="109"/>
        <v>-998.12096300602877</v>
      </c>
      <c r="AH84" s="188">
        <f t="shared" si="132"/>
        <v>998.12096300602877</v>
      </c>
      <c r="AI84" s="188">
        <f t="shared" si="169"/>
        <v>998.12096300602877</v>
      </c>
      <c r="AJ84" s="188">
        <f t="shared" si="133"/>
        <v>-998.12096300602877</v>
      </c>
      <c r="AK84" s="188">
        <f>IF(IF(sym!$Q73=N84,1,0)=1,ABS(Z84*S84),-ABS(Z84*S84))</f>
        <v>998.12096300602877</v>
      </c>
      <c r="AL84" s="188">
        <f t="shared" si="134"/>
        <v>998.12096300602877</v>
      </c>
      <c r="AM84" s="188">
        <f t="shared" si="135"/>
        <v>998.12096300602877</v>
      </c>
      <c r="AO84">
        <f t="shared" si="136"/>
        <v>-1</v>
      </c>
      <c r="AP84" s="227">
        <v>1</v>
      </c>
      <c r="AQ84" s="227">
        <v>-1</v>
      </c>
      <c r="AR84" s="227">
        <v>1</v>
      </c>
      <c r="AS84" s="202">
        <v>1</v>
      </c>
      <c r="AT84" s="228">
        <v>11</v>
      </c>
      <c r="AU84">
        <f t="shared" si="137"/>
        <v>1</v>
      </c>
      <c r="AV84">
        <f t="shared" si="138"/>
        <v>1</v>
      </c>
      <c r="AW84" s="202"/>
      <c r="AX84">
        <f t="shared" si="139"/>
        <v>0</v>
      </c>
      <c r="AY84">
        <f t="shared" si="117"/>
        <v>0</v>
      </c>
      <c r="AZ84">
        <f t="shared" si="170"/>
        <v>0</v>
      </c>
      <c r="BA84">
        <f t="shared" si="140"/>
        <v>0</v>
      </c>
      <c r="BB84" s="236"/>
      <c r="BC84" s="194"/>
      <c r="BD84">
        <f t="shared" si="141"/>
        <v>1</v>
      </c>
      <c r="BE84">
        <f t="shared" si="142"/>
        <v>1</v>
      </c>
      <c r="BF84">
        <f>VLOOKUP($A84,'FuturesInfo (3)'!$A$2:$V$80,22)</f>
        <v>4</v>
      </c>
      <c r="BG84">
        <f t="shared" si="143"/>
        <v>1</v>
      </c>
      <c r="BH84">
        <f t="shared" si="144"/>
        <v>5</v>
      </c>
      <c r="BI84" s="137">
        <f>VLOOKUP($A84,'FuturesInfo (3)'!$A$2:$O$80,15)*BF84</f>
        <v>531187.5</v>
      </c>
      <c r="BJ84" s="137">
        <f>VLOOKUP($A84,'FuturesInfo (3)'!$A$2:$O$80,15)*BH84</f>
        <v>663984.375</v>
      </c>
      <c r="BK84" s="188">
        <f t="shared" si="113"/>
        <v>0</v>
      </c>
      <c r="BL84" s="188">
        <f t="shared" si="118"/>
        <v>0</v>
      </c>
      <c r="BM84" s="188">
        <f t="shared" si="145"/>
        <v>0</v>
      </c>
      <c r="BN84" s="188">
        <f t="shared" si="146"/>
        <v>0</v>
      </c>
      <c r="BO84" s="188">
        <f t="shared" si="147"/>
        <v>0</v>
      </c>
      <c r="BP84" s="188">
        <f t="shared" si="110"/>
        <v>0</v>
      </c>
      <c r="BQ84" s="188">
        <f t="shared" si="148"/>
        <v>0</v>
      </c>
      <c r="BR84" s="188">
        <f t="shared" si="171"/>
        <v>0</v>
      </c>
      <c r="BS84" s="188">
        <f t="shared" si="149"/>
        <v>0</v>
      </c>
      <c r="BT84" s="188">
        <f>IF(IF(sym!$Q73=AW84,1,0)=1,ABS(BI84*BB84),-ABS(BI84*BB84))</f>
        <v>0</v>
      </c>
      <c r="BU84" s="188">
        <f t="shared" si="150"/>
        <v>0</v>
      </c>
      <c r="BV84" s="188">
        <f t="shared" si="151"/>
        <v>0</v>
      </c>
      <c r="BX84">
        <f t="shared" si="152"/>
        <v>0</v>
      </c>
      <c r="BY84" s="227"/>
      <c r="BZ84" s="227"/>
      <c r="CA84" s="227"/>
      <c r="CB84" s="202"/>
      <c r="CC84" s="228"/>
      <c r="CD84">
        <f t="shared" si="153"/>
        <v>-1</v>
      </c>
      <c r="CE84">
        <f t="shared" si="154"/>
        <v>0</v>
      </c>
      <c r="CF84" s="202"/>
      <c r="CG84">
        <f t="shared" si="155"/>
        <v>1</v>
      </c>
      <c r="CH84">
        <f t="shared" si="119"/>
        <v>1</v>
      </c>
      <c r="CI84">
        <f t="shared" si="172"/>
        <v>0</v>
      </c>
      <c r="CJ84">
        <f t="shared" si="156"/>
        <v>1</v>
      </c>
      <c r="CK84" s="236"/>
      <c r="CL84" s="194"/>
      <c r="CM84">
        <f t="shared" si="157"/>
        <v>-1</v>
      </c>
      <c r="CN84">
        <f t="shared" si="158"/>
        <v>-1</v>
      </c>
      <c r="CO84">
        <f>VLOOKUP($A84,'FuturesInfo (3)'!$A$2:$V$80,22)</f>
        <v>4</v>
      </c>
      <c r="CP84">
        <f t="shared" si="159"/>
        <v>-1</v>
      </c>
      <c r="CQ84">
        <f t="shared" si="160"/>
        <v>3</v>
      </c>
      <c r="CR84" s="137">
        <f>VLOOKUP($A84,'FuturesInfo (3)'!$A$2:$O$80,15)*CO84</f>
        <v>531187.5</v>
      </c>
      <c r="CS84" s="137">
        <f>VLOOKUP($A84,'FuturesInfo (3)'!$A$2:$O$80,15)*CQ84</f>
        <v>398390.625</v>
      </c>
      <c r="CT84" s="188">
        <f t="shared" si="114"/>
        <v>0</v>
      </c>
      <c r="CU84" s="188">
        <f t="shared" si="120"/>
        <v>0</v>
      </c>
      <c r="CV84" s="188">
        <f t="shared" si="161"/>
        <v>0</v>
      </c>
      <c r="CW84" s="188">
        <f t="shared" si="162"/>
        <v>0</v>
      </c>
      <c r="CX84" s="188">
        <f t="shared" si="163"/>
        <v>0</v>
      </c>
      <c r="CY84" s="188">
        <f t="shared" si="111"/>
        <v>0</v>
      </c>
      <c r="CZ84" s="188">
        <f t="shared" si="164"/>
        <v>0</v>
      </c>
      <c r="DA84" s="188">
        <f t="shared" si="173"/>
        <v>0</v>
      </c>
      <c r="DB84" s="188">
        <f t="shared" si="165"/>
        <v>0</v>
      </c>
      <c r="DC84" s="188">
        <f>IF(IF(sym!$Q73=CF84,1,0)=1,ABS(CR84*CK84),-ABS(CR84*CK84))</f>
        <v>0</v>
      </c>
      <c r="DD84" s="188">
        <f t="shared" si="166"/>
        <v>0</v>
      </c>
      <c r="DE84" s="188">
        <f t="shared" si="167"/>
        <v>0</v>
      </c>
    </row>
    <row r="85" spans="1:109" x14ac:dyDescent="0.25">
      <c r="A85" s="1" t="s">
        <v>414</v>
      </c>
      <c r="B85" s="149" t="s">
        <v>759</v>
      </c>
      <c r="C85" s="192" t="s">
        <v>1122</v>
      </c>
      <c r="F85">
        <v>1</v>
      </c>
      <c r="G85" s="227">
        <v>-1</v>
      </c>
      <c r="H85" s="227">
        <v>-1</v>
      </c>
      <c r="I85" s="227">
        <v>1</v>
      </c>
      <c r="J85" s="202">
        <v>1</v>
      </c>
      <c r="K85" s="228">
        <v>7</v>
      </c>
      <c r="L85">
        <f t="shared" si="121"/>
        <v>-1</v>
      </c>
      <c r="M85">
        <f t="shared" si="122"/>
        <v>1</v>
      </c>
      <c r="N85">
        <v>-1</v>
      </c>
      <c r="O85">
        <f t="shared" si="123"/>
        <v>1</v>
      </c>
      <c r="P85">
        <f t="shared" si="115"/>
        <v>0</v>
      </c>
      <c r="Q85">
        <f t="shared" si="168"/>
        <v>1</v>
      </c>
      <c r="R85">
        <f t="shared" si="124"/>
        <v>0</v>
      </c>
      <c r="S85">
        <v>-4.83697599427E-3</v>
      </c>
      <c r="T85" s="194">
        <v>42571</v>
      </c>
      <c r="U85">
        <f t="shared" si="125"/>
        <v>-1</v>
      </c>
      <c r="V85">
        <f t="shared" si="126"/>
        <v>-1</v>
      </c>
      <c r="W85">
        <f>VLOOKUP($A85,'FuturesInfo (3)'!$A$2:$V$80,22)</f>
        <v>2</v>
      </c>
      <c r="X85">
        <f t="shared" si="127"/>
        <v>-1</v>
      </c>
      <c r="Y85">
        <f t="shared" si="128"/>
        <v>2</v>
      </c>
      <c r="Z85" s="137">
        <f>VLOOKUP($A85,'FuturesInfo (3)'!$A$2:$O$80,15)*W85</f>
        <v>347187.5</v>
      </c>
      <c r="AA85" s="137">
        <f>VLOOKUP($A85,'FuturesInfo (3)'!$A$2:$O$80,15)*Y85</f>
        <v>347187.5</v>
      </c>
      <c r="AB85" s="188">
        <f t="shared" si="112"/>
        <v>1679.3376030106156</v>
      </c>
      <c r="AC85" s="188">
        <f t="shared" si="116"/>
        <v>1679.3376030106156</v>
      </c>
      <c r="AD85" s="188">
        <f t="shared" si="129"/>
        <v>-1679.3376030106156</v>
      </c>
      <c r="AE85" s="188">
        <f t="shared" si="130"/>
        <v>-1679.3376030106156</v>
      </c>
      <c r="AF85" s="188">
        <f t="shared" si="131"/>
        <v>1679.3376030106156</v>
      </c>
      <c r="AG85" s="188">
        <f t="shared" si="109"/>
        <v>-1679.3376030106156</v>
      </c>
      <c r="AH85" s="188">
        <f t="shared" si="132"/>
        <v>1679.3376030106156</v>
      </c>
      <c r="AI85" s="188">
        <f t="shared" si="169"/>
        <v>-1679.3376030106156</v>
      </c>
      <c r="AJ85" s="188">
        <f t="shared" si="133"/>
        <v>1679.3376030106156</v>
      </c>
      <c r="AK85" s="188">
        <f>IF(IF(sym!$Q74=N85,1,0)=1,ABS(Z85*S85),-ABS(Z85*S85))</f>
        <v>1679.3376030106156</v>
      </c>
      <c r="AL85" s="188">
        <f t="shared" si="134"/>
        <v>1679.3376030106156</v>
      </c>
      <c r="AM85" s="188">
        <f t="shared" si="135"/>
        <v>1679.3376030106156</v>
      </c>
      <c r="AO85">
        <f t="shared" si="136"/>
        <v>-1</v>
      </c>
      <c r="AP85" s="227">
        <v>-1</v>
      </c>
      <c r="AQ85" s="227">
        <v>-1</v>
      </c>
      <c r="AR85" s="227">
        <v>1</v>
      </c>
      <c r="AS85" s="202">
        <v>1</v>
      </c>
      <c r="AT85" s="228">
        <v>8</v>
      </c>
      <c r="AU85">
        <f t="shared" si="137"/>
        <v>1</v>
      </c>
      <c r="AV85">
        <f t="shared" si="138"/>
        <v>1</v>
      </c>
      <c r="AW85" s="202"/>
      <c r="AX85">
        <f t="shared" si="139"/>
        <v>0</v>
      </c>
      <c r="AY85">
        <f t="shared" si="117"/>
        <v>0</v>
      </c>
      <c r="AZ85">
        <f t="shared" si="170"/>
        <v>0</v>
      </c>
      <c r="BA85">
        <f t="shared" si="140"/>
        <v>0</v>
      </c>
      <c r="BB85" s="236"/>
      <c r="BC85" s="194"/>
      <c r="BD85">
        <f t="shared" si="141"/>
        <v>1</v>
      </c>
      <c r="BE85">
        <f t="shared" si="142"/>
        <v>1</v>
      </c>
      <c r="BF85">
        <f>VLOOKUP($A85,'FuturesInfo (3)'!$A$2:$V$80,22)</f>
        <v>2</v>
      </c>
      <c r="BG85">
        <f t="shared" si="143"/>
        <v>1</v>
      </c>
      <c r="BH85">
        <f t="shared" si="144"/>
        <v>3</v>
      </c>
      <c r="BI85" s="137">
        <f>VLOOKUP($A85,'FuturesInfo (3)'!$A$2:$O$80,15)*BF85</f>
        <v>347187.5</v>
      </c>
      <c r="BJ85" s="137">
        <f>VLOOKUP($A85,'FuturesInfo (3)'!$A$2:$O$80,15)*BH85</f>
        <v>520781.25</v>
      </c>
      <c r="BK85" s="188">
        <f t="shared" si="113"/>
        <v>0</v>
      </c>
      <c r="BL85" s="188">
        <f t="shared" si="118"/>
        <v>0</v>
      </c>
      <c r="BM85" s="188">
        <f t="shared" si="145"/>
        <v>0</v>
      </c>
      <c r="BN85" s="188">
        <f t="shared" si="146"/>
        <v>0</v>
      </c>
      <c r="BO85" s="188">
        <f t="shared" si="147"/>
        <v>0</v>
      </c>
      <c r="BP85" s="188">
        <f t="shared" si="110"/>
        <v>0</v>
      </c>
      <c r="BQ85" s="188">
        <f t="shared" si="148"/>
        <v>0</v>
      </c>
      <c r="BR85" s="188">
        <f t="shared" si="171"/>
        <v>0</v>
      </c>
      <c r="BS85" s="188">
        <f t="shared" si="149"/>
        <v>0</v>
      </c>
      <c r="BT85" s="188">
        <f>IF(IF(sym!$Q74=AW85,1,0)=1,ABS(BI85*BB85),-ABS(BI85*BB85))</f>
        <v>0</v>
      </c>
      <c r="BU85" s="188">
        <f t="shared" si="150"/>
        <v>0</v>
      </c>
      <c r="BV85" s="188">
        <f t="shared" si="151"/>
        <v>0</v>
      </c>
      <c r="BX85">
        <f t="shared" si="152"/>
        <v>0</v>
      </c>
      <c r="BY85" s="227"/>
      <c r="BZ85" s="227"/>
      <c r="CA85" s="227"/>
      <c r="CB85" s="202"/>
      <c r="CC85" s="228"/>
      <c r="CD85">
        <f t="shared" si="153"/>
        <v>-1</v>
      </c>
      <c r="CE85">
        <f t="shared" si="154"/>
        <v>0</v>
      </c>
      <c r="CF85" s="202"/>
      <c r="CG85">
        <f t="shared" si="155"/>
        <v>1</v>
      </c>
      <c r="CH85">
        <f t="shared" si="119"/>
        <v>1</v>
      </c>
      <c r="CI85">
        <f t="shared" si="172"/>
        <v>0</v>
      </c>
      <c r="CJ85">
        <f t="shared" si="156"/>
        <v>1</v>
      </c>
      <c r="CK85" s="236"/>
      <c r="CL85" s="194"/>
      <c r="CM85">
        <f t="shared" si="157"/>
        <v>-1</v>
      </c>
      <c r="CN85">
        <f t="shared" si="158"/>
        <v>-1</v>
      </c>
      <c r="CO85">
        <f>VLOOKUP($A85,'FuturesInfo (3)'!$A$2:$V$80,22)</f>
        <v>2</v>
      </c>
      <c r="CP85">
        <f t="shared" si="159"/>
        <v>-1</v>
      </c>
      <c r="CQ85">
        <f t="shared" si="160"/>
        <v>2</v>
      </c>
      <c r="CR85" s="137">
        <f>VLOOKUP($A85,'FuturesInfo (3)'!$A$2:$O$80,15)*CO85</f>
        <v>347187.5</v>
      </c>
      <c r="CS85" s="137">
        <f>VLOOKUP($A85,'FuturesInfo (3)'!$A$2:$O$80,15)*CQ85</f>
        <v>347187.5</v>
      </c>
      <c r="CT85" s="188">
        <f t="shared" si="114"/>
        <v>0</v>
      </c>
      <c r="CU85" s="188">
        <f t="shared" si="120"/>
        <v>0</v>
      </c>
      <c r="CV85" s="188">
        <f t="shared" si="161"/>
        <v>0</v>
      </c>
      <c r="CW85" s="188">
        <f t="shared" si="162"/>
        <v>0</v>
      </c>
      <c r="CX85" s="188">
        <f t="shared" si="163"/>
        <v>0</v>
      </c>
      <c r="CY85" s="188">
        <f t="shared" si="111"/>
        <v>0</v>
      </c>
      <c r="CZ85" s="188">
        <f t="shared" si="164"/>
        <v>0</v>
      </c>
      <c r="DA85" s="188">
        <f t="shared" si="173"/>
        <v>0</v>
      </c>
      <c r="DB85" s="188">
        <f t="shared" si="165"/>
        <v>0</v>
      </c>
      <c r="DC85" s="188">
        <f>IF(IF(sym!$Q74=CF85,1,0)=1,ABS(CR85*CK85),-ABS(CR85*CK85))</f>
        <v>0</v>
      </c>
      <c r="DD85" s="188">
        <f t="shared" si="166"/>
        <v>0</v>
      </c>
      <c r="DE85" s="188">
        <f t="shared" si="167"/>
        <v>0</v>
      </c>
    </row>
    <row r="86" spans="1:109" x14ac:dyDescent="0.25">
      <c r="A86" s="1" t="s">
        <v>416</v>
      </c>
      <c r="B86" s="149" t="s">
        <v>494</v>
      </c>
      <c r="C86" s="192" t="s">
        <v>294</v>
      </c>
      <c r="F86">
        <v>-1</v>
      </c>
      <c r="G86" s="227">
        <v>-1</v>
      </c>
      <c r="H86" s="227">
        <v>1</v>
      </c>
      <c r="I86" s="227">
        <v>-1</v>
      </c>
      <c r="J86" s="202">
        <v>1</v>
      </c>
      <c r="K86" s="228">
        <v>-5</v>
      </c>
      <c r="L86">
        <f t="shared" si="121"/>
        <v>1</v>
      </c>
      <c r="M86">
        <f t="shared" si="122"/>
        <v>-1</v>
      </c>
      <c r="N86">
        <v>-1</v>
      </c>
      <c r="O86">
        <f t="shared" si="123"/>
        <v>0</v>
      </c>
      <c r="P86">
        <f t="shared" si="115"/>
        <v>0</v>
      </c>
      <c r="Q86">
        <f t="shared" si="168"/>
        <v>0</v>
      </c>
      <c r="R86">
        <f t="shared" si="124"/>
        <v>1</v>
      </c>
      <c r="S86">
        <v>-1.44665461121E-2</v>
      </c>
      <c r="T86" s="194">
        <v>42573</v>
      </c>
      <c r="U86">
        <f t="shared" si="125"/>
        <v>1</v>
      </c>
      <c r="V86">
        <f t="shared" si="126"/>
        <v>1</v>
      </c>
      <c r="W86">
        <f>VLOOKUP($A86,'FuturesInfo (3)'!$A$2:$V$80,22)</f>
        <v>3</v>
      </c>
      <c r="X86">
        <f t="shared" si="127"/>
        <v>1</v>
      </c>
      <c r="Y86">
        <f t="shared" si="128"/>
        <v>4</v>
      </c>
      <c r="Z86" s="137">
        <f>VLOOKUP($A86,'FuturesInfo (3)'!$A$2:$O$80,15)*W86</f>
        <v>40875</v>
      </c>
      <c r="AA86" s="137">
        <f>VLOOKUP($A86,'FuturesInfo (3)'!$A$2:$O$80,15)*Y86</f>
        <v>54500</v>
      </c>
      <c r="AB86" s="188">
        <f t="shared" si="112"/>
        <v>591.32007233208753</v>
      </c>
      <c r="AC86" s="188">
        <f t="shared" si="116"/>
        <v>-591.32007233208753</v>
      </c>
      <c r="AD86" s="188">
        <f t="shared" si="129"/>
        <v>591.32007233208753</v>
      </c>
      <c r="AE86" s="188">
        <f t="shared" si="130"/>
        <v>-591.32007233208753</v>
      </c>
      <c r="AF86" s="188">
        <f t="shared" si="131"/>
        <v>-591.32007233208753</v>
      </c>
      <c r="AG86" s="188">
        <f t="shared" ref="AG86:AG92" si="174">IF(R86=1,ABS(Z86*S86),-ABS(Z86*S86))</f>
        <v>591.32007233208753</v>
      </c>
      <c r="AH86" s="188">
        <f t="shared" si="132"/>
        <v>-591.32007233208753</v>
      </c>
      <c r="AI86" s="188">
        <f t="shared" si="169"/>
        <v>591.32007233208753</v>
      </c>
      <c r="AJ86" s="188">
        <f t="shared" si="133"/>
        <v>-591.32007233208753</v>
      </c>
      <c r="AK86" s="188">
        <f>IF(IF(sym!$Q75=N86,1,0)=1,ABS(Z86*S86),-ABS(Z86*S86))</f>
        <v>591.32007233208753</v>
      </c>
      <c r="AL86" s="188">
        <f t="shared" si="134"/>
        <v>-591.32007233208753</v>
      </c>
      <c r="AM86" s="188">
        <f t="shared" si="135"/>
        <v>591.32007233208753</v>
      </c>
      <c r="AO86">
        <f t="shared" si="136"/>
        <v>-1</v>
      </c>
      <c r="AP86" s="227">
        <v>-1</v>
      </c>
      <c r="AQ86" s="227">
        <v>1</v>
      </c>
      <c r="AR86" s="227">
        <v>-1</v>
      </c>
      <c r="AS86" s="202">
        <v>1</v>
      </c>
      <c r="AT86" s="228">
        <v>-6</v>
      </c>
      <c r="AU86">
        <f t="shared" si="137"/>
        <v>1</v>
      </c>
      <c r="AV86">
        <f t="shared" si="138"/>
        <v>-1</v>
      </c>
      <c r="AW86" s="202"/>
      <c r="AX86">
        <f t="shared" si="139"/>
        <v>0</v>
      </c>
      <c r="AY86">
        <f t="shared" si="117"/>
        <v>0</v>
      </c>
      <c r="AZ86">
        <f t="shared" si="170"/>
        <v>0</v>
      </c>
      <c r="BA86">
        <f t="shared" si="140"/>
        <v>0</v>
      </c>
      <c r="BB86" s="236"/>
      <c r="BC86" s="194"/>
      <c r="BD86">
        <f t="shared" si="141"/>
        <v>1</v>
      </c>
      <c r="BE86">
        <f t="shared" si="142"/>
        <v>1</v>
      </c>
      <c r="BF86">
        <f>VLOOKUP($A86,'FuturesInfo (3)'!$A$2:$V$80,22)</f>
        <v>3</v>
      </c>
      <c r="BG86">
        <f t="shared" si="143"/>
        <v>1</v>
      </c>
      <c r="BH86">
        <f t="shared" si="144"/>
        <v>4</v>
      </c>
      <c r="BI86" s="137">
        <f>VLOOKUP($A86,'FuturesInfo (3)'!$A$2:$O$80,15)*BF86</f>
        <v>40875</v>
      </c>
      <c r="BJ86" s="137">
        <f>VLOOKUP($A86,'FuturesInfo (3)'!$A$2:$O$80,15)*BH86</f>
        <v>54500</v>
      </c>
      <c r="BK86" s="188">
        <f t="shared" si="113"/>
        <v>0</v>
      </c>
      <c r="BL86" s="188">
        <f t="shared" si="118"/>
        <v>0</v>
      </c>
      <c r="BM86" s="188">
        <f t="shared" si="145"/>
        <v>0</v>
      </c>
      <c r="BN86" s="188">
        <f t="shared" si="146"/>
        <v>0</v>
      </c>
      <c r="BO86" s="188">
        <f t="shared" si="147"/>
        <v>0</v>
      </c>
      <c r="BP86" s="188">
        <f t="shared" ref="BP86:BP92" si="175">IF(BA86=1,ABS(BI86*BB86),-ABS(BI86*BB86))</f>
        <v>0</v>
      </c>
      <c r="BQ86" s="188">
        <f t="shared" si="148"/>
        <v>0</v>
      </c>
      <c r="BR86" s="188">
        <f t="shared" si="171"/>
        <v>0</v>
      </c>
      <c r="BS86" s="188">
        <f t="shared" si="149"/>
        <v>0</v>
      </c>
      <c r="BT86" s="188">
        <f>IF(IF(sym!$Q75=AW86,1,0)=1,ABS(BI86*BB86),-ABS(BI86*BB86))</f>
        <v>0</v>
      </c>
      <c r="BU86" s="188">
        <f t="shared" si="150"/>
        <v>0</v>
      </c>
      <c r="BV86" s="188">
        <f t="shared" si="151"/>
        <v>0</v>
      </c>
      <c r="BX86">
        <f t="shared" si="152"/>
        <v>0</v>
      </c>
      <c r="BY86" s="227"/>
      <c r="BZ86" s="227"/>
      <c r="CA86" s="227"/>
      <c r="CB86" s="202"/>
      <c r="CC86" s="228"/>
      <c r="CD86">
        <f t="shared" si="153"/>
        <v>-1</v>
      </c>
      <c r="CE86">
        <f t="shared" si="154"/>
        <v>0</v>
      </c>
      <c r="CF86" s="202"/>
      <c r="CG86">
        <f t="shared" si="155"/>
        <v>1</v>
      </c>
      <c r="CH86">
        <f t="shared" si="119"/>
        <v>1</v>
      </c>
      <c r="CI86">
        <f t="shared" si="172"/>
        <v>0</v>
      </c>
      <c r="CJ86">
        <f t="shared" si="156"/>
        <v>1</v>
      </c>
      <c r="CK86" s="236"/>
      <c r="CL86" s="194"/>
      <c r="CM86">
        <f t="shared" si="157"/>
        <v>-1</v>
      </c>
      <c r="CN86">
        <f t="shared" si="158"/>
        <v>-1</v>
      </c>
      <c r="CO86">
        <f>VLOOKUP($A86,'FuturesInfo (3)'!$A$2:$V$80,22)</f>
        <v>3</v>
      </c>
      <c r="CP86">
        <f t="shared" si="159"/>
        <v>-1</v>
      </c>
      <c r="CQ86">
        <f t="shared" si="160"/>
        <v>2</v>
      </c>
      <c r="CR86" s="137">
        <f>VLOOKUP($A86,'FuturesInfo (3)'!$A$2:$O$80,15)*CO86</f>
        <v>40875</v>
      </c>
      <c r="CS86" s="137">
        <f>VLOOKUP($A86,'FuturesInfo (3)'!$A$2:$O$80,15)*CQ86</f>
        <v>27250</v>
      </c>
      <c r="CT86" s="188">
        <f t="shared" si="114"/>
        <v>0</v>
      </c>
      <c r="CU86" s="188">
        <f t="shared" si="120"/>
        <v>0</v>
      </c>
      <c r="CV86" s="188">
        <f t="shared" si="161"/>
        <v>0</v>
      </c>
      <c r="CW86" s="188">
        <f t="shared" si="162"/>
        <v>0</v>
      </c>
      <c r="CX86" s="188">
        <f t="shared" si="163"/>
        <v>0</v>
      </c>
      <c r="CY86" s="188">
        <f t="shared" ref="CY86:CY92" si="176">IF(CJ86=1,ABS(CR86*CK86),-ABS(CR86*CK86))</f>
        <v>0</v>
      </c>
      <c r="CZ86" s="188">
        <f t="shared" si="164"/>
        <v>0</v>
      </c>
      <c r="DA86" s="188">
        <f t="shared" si="173"/>
        <v>0</v>
      </c>
      <c r="DB86" s="188">
        <f t="shared" si="165"/>
        <v>0</v>
      </c>
      <c r="DC86" s="188">
        <f>IF(IF(sym!$Q75=CF86,1,0)=1,ABS(CR86*CK86),-ABS(CR86*CK86))</f>
        <v>0</v>
      </c>
      <c r="DD86" s="188">
        <f t="shared" si="166"/>
        <v>0</v>
      </c>
      <c r="DE86" s="188">
        <f t="shared" si="167"/>
        <v>0</v>
      </c>
    </row>
    <row r="87" spans="1:109" s="2" customFormat="1" x14ac:dyDescent="0.25">
      <c r="A87" s="1" t="s">
        <v>418</v>
      </c>
      <c r="B87" s="149" t="s">
        <v>767</v>
      </c>
      <c r="C87" s="192" t="s">
        <v>297</v>
      </c>
      <c r="D87"/>
      <c r="F87">
        <v>-1</v>
      </c>
      <c r="G87" s="227">
        <v>-1</v>
      </c>
      <c r="H87" s="227">
        <v>-1</v>
      </c>
      <c r="I87" s="227">
        <v>-1</v>
      </c>
      <c r="J87" s="202">
        <v>1</v>
      </c>
      <c r="K87" s="228">
        <v>-1</v>
      </c>
      <c r="L87">
        <f t="shared" si="121"/>
        <v>-1</v>
      </c>
      <c r="M87">
        <f t="shared" si="122"/>
        <v>-1</v>
      </c>
      <c r="N87">
        <v>-1</v>
      </c>
      <c r="O87">
        <f t="shared" si="123"/>
        <v>1</v>
      </c>
      <c r="P87">
        <f t="shared" si="115"/>
        <v>0</v>
      </c>
      <c r="Q87">
        <f t="shared" si="168"/>
        <v>1</v>
      </c>
      <c r="R87">
        <f t="shared" si="124"/>
        <v>1</v>
      </c>
      <c r="S87">
        <v>-4.29184549356E-3</v>
      </c>
      <c r="T87" s="194">
        <v>42576</v>
      </c>
      <c r="U87">
        <f t="shared" si="125"/>
        <v>1</v>
      </c>
      <c r="V87">
        <f t="shared" si="126"/>
        <v>1</v>
      </c>
      <c r="W87">
        <f>VLOOKUP($A87,'FuturesInfo (3)'!$A$2:$V$80,22)</f>
        <v>4</v>
      </c>
      <c r="X87">
        <f t="shared" si="127"/>
        <v>1</v>
      </c>
      <c r="Y87">
        <f t="shared" si="128"/>
        <v>5</v>
      </c>
      <c r="Z87" s="137">
        <f>VLOOKUP($A87,'FuturesInfo (3)'!$A$2:$O$80,15)*W87</f>
        <v>81200</v>
      </c>
      <c r="AA87" s="137">
        <f>VLOOKUP($A87,'FuturesInfo (3)'!$A$2:$O$80,15)*Y87</f>
        <v>101500</v>
      </c>
      <c r="AB87" s="188">
        <f t="shared" si="112"/>
        <v>348.49785407707202</v>
      </c>
      <c r="AC87" s="188">
        <f t="shared" si="116"/>
        <v>-348.49785407707202</v>
      </c>
      <c r="AD87" s="188">
        <f t="shared" si="129"/>
        <v>348.49785407707202</v>
      </c>
      <c r="AE87" s="188">
        <f t="shared" si="130"/>
        <v>-348.49785407707202</v>
      </c>
      <c r="AF87" s="188">
        <f t="shared" si="131"/>
        <v>348.49785407707202</v>
      </c>
      <c r="AG87" s="188">
        <f t="shared" si="174"/>
        <v>348.49785407707202</v>
      </c>
      <c r="AH87" s="188">
        <f t="shared" si="132"/>
        <v>348.49785407707202</v>
      </c>
      <c r="AI87" s="188">
        <f t="shared" si="169"/>
        <v>348.49785407707202</v>
      </c>
      <c r="AJ87" s="188">
        <f t="shared" si="133"/>
        <v>-348.49785407707202</v>
      </c>
      <c r="AK87" s="188">
        <f>IF(IF(sym!$Q76=N87,1,0)=1,ABS(Z87*S87),-ABS(Z87*S87))</f>
        <v>-348.49785407707202</v>
      </c>
      <c r="AL87" s="188">
        <f t="shared" si="134"/>
        <v>-348.49785407707202</v>
      </c>
      <c r="AM87" s="188">
        <f t="shared" si="135"/>
        <v>348.49785407707202</v>
      </c>
      <c r="AO87">
        <f t="shared" si="136"/>
        <v>-1</v>
      </c>
      <c r="AP87" s="227">
        <v>1</v>
      </c>
      <c r="AQ87" s="227">
        <v>1</v>
      </c>
      <c r="AR87" s="227">
        <v>-1</v>
      </c>
      <c r="AS87" s="202">
        <v>1</v>
      </c>
      <c r="AT87" s="228">
        <v>-1</v>
      </c>
      <c r="AU87">
        <f t="shared" si="137"/>
        <v>1</v>
      </c>
      <c r="AV87">
        <f t="shared" si="138"/>
        <v>-1</v>
      </c>
      <c r="AW87" s="202"/>
      <c r="AX87">
        <f t="shared" si="139"/>
        <v>0</v>
      </c>
      <c r="AY87">
        <f t="shared" si="117"/>
        <v>0</v>
      </c>
      <c r="AZ87">
        <f t="shared" si="170"/>
        <v>0</v>
      </c>
      <c r="BA87">
        <f t="shared" si="140"/>
        <v>0</v>
      </c>
      <c r="BB87" s="236"/>
      <c r="BC87" s="194"/>
      <c r="BD87">
        <f t="shared" si="141"/>
        <v>1</v>
      </c>
      <c r="BE87">
        <f t="shared" si="142"/>
        <v>1</v>
      </c>
      <c r="BF87">
        <f>VLOOKUP($A87,'FuturesInfo (3)'!$A$2:$V$80,22)</f>
        <v>4</v>
      </c>
      <c r="BG87">
        <f t="shared" si="143"/>
        <v>1</v>
      </c>
      <c r="BH87">
        <f t="shared" si="144"/>
        <v>5</v>
      </c>
      <c r="BI87" s="137">
        <f>VLOOKUP($A87,'FuturesInfo (3)'!$A$2:$O$80,15)*BF87</f>
        <v>81200</v>
      </c>
      <c r="BJ87" s="137">
        <f>VLOOKUP($A87,'FuturesInfo (3)'!$A$2:$O$80,15)*BH87</f>
        <v>101500</v>
      </c>
      <c r="BK87" s="188">
        <f t="shared" si="113"/>
        <v>0</v>
      </c>
      <c r="BL87" s="188">
        <f t="shared" si="118"/>
        <v>0</v>
      </c>
      <c r="BM87" s="188">
        <f t="shared" si="145"/>
        <v>0</v>
      </c>
      <c r="BN87" s="188">
        <f t="shared" si="146"/>
        <v>0</v>
      </c>
      <c r="BO87" s="188">
        <f t="shared" si="147"/>
        <v>0</v>
      </c>
      <c r="BP87" s="188">
        <f t="shared" si="175"/>
        <v>0</v>
      </c>
      <c r="BQ87" s="188">
        <f t="shared" si="148"/>
        <v>0</v>
      </c>
      <c r="BR87" s="188">
        <f t="shared" si="171"/>
        <v>0</v>
      </c>
      <c r="BS87" s="188">
        <f t="shared" si="149"/>
        <v>0</v>
      </c>
      <c r="BT87" s="188">
        <f>IF(IF(sym!$Q76=AW87,1,0)=1,ABS(BI87*BB87),-ABS(BI87*BB87))</f>
        <v>0</v>
      </c>
      <c r="BU87" s="188">
        <f t="shared" si="150"/>
        <v>0</v>
      </c>
      <c r="BV87" s="188">
        <f t="shared" si="151"/>
        <v>0</v>
      </c>
      <c r="BX87">
        <f t="shared" si="152"/>
        <v>0</v>
      </c>
      <c r="BY87" s="227"/>
      <c r="BZ87" s="227"/>
      <c r="CA87" s="227"/>
      <c r="CB87" s="202"/>
      <c r="CC87" s="228"/>
      <c r="CD87">
        <f t="shared" si="153"/>
        <v>-1</v>
      </c>
      <c r="CE87">
        <f t="shared" si="154"/>
        <v>0</v>
      </c>
      <c r="CF87" s="202"/>
      <c r="CG87">
        <f t="shared" si="155"/>
        <v>1</v>
      </c>
      <c r="CH87">
        <f t="shared" si="119"/>
        <v>1</v>
      </c>
      <c r="CI87">
        <f t="shared" si="172"/>
        <v>0</v>
      </c>
      <c r="CJ87">
        <f t="shared" si="156"/>
        <v>1</v>
      </c>
      <c r="CK87" s="236"/>
      <c r="CL87" s="194"/>
      <c r="CM87">
        <f t="shared" si="157"/>
        <v>-1</v>
      </c>
      <c r="CN87">
        <f t="shared" si="158"/>
        <v>-1</v>
      </c>
      <c r="CO87">
        <f>VLOOKUP($A87,'FuturesInfo (3)'!$A$2:$V$80,22)</f>
        <v>4</v>
      </c>
      <c r="CP87">
        <f t="shared" si="159"/>
        <v>-1</v>
      </c>
      <c r="CQ87">
        <f t="shared" si="160"/>
        <v>3</v>
      </c>
      <c r="CR87" s="137">
        <f>VLOOKUP($A87,'FuturesInfo (3)'!$A$2:$O$80,15)*CO87</f>
        <v>81200</v>
      </c>
      <c r="CS87" s="137">
        <f>VLOOKUP($A87,'FuturesInfo (3)'!$A$2:$O$80,15)*CQ87</f>
        <v>60900</v>
      </c>
      <c r="CT87" s="188">
        <f t="shared" si="114"/>
        <v>0</v>
      </c>
      <c r="CU87" s="188">
        <f t="shared" si="120"/>
        <v>0</v>
      </c>
      <c r="CV87" s="188">
        <f t="shared" si="161"/>
        <v>0</v>
      </c>
      <c r="CW87" s="188">
        <f t="shared" si="162"/>
        <v>0</v>
      </c>
      <c r="CX87" s="188">
        <f t="shared" si="163"/>
        <v>0</v>
      </c>
      <c r="CY87" s="188">
        <f t="shared" si="176"/>
        <v>0</v>
      </c>
      <c r="CZ87" s="188">
        <f t="shared" si="164"/>
        <v>0</v>
      </c>
      <c r="DA87" s="188">
        <f t="shared" si="173"/>
        <v>0</v>
      </c>
      <c r="DB87" s="188">
        <f t="shared" si="165"/>
        <v>0</v>
      </c>
      <c r="DC87" s="188">
        <f>IF(IF(sym!$Q76=CF87,1,0)=1,ABS(CR87*CK87),-ABS(CR87*CK87))</f>
        <v>0</v>
      </c>
      <c r="DD87" s="188">
        <f t="shared" si="166"/>
        <v>0</v>
      </c>
      <c r="DE87" s="188">
        <f t="shared" si="167"/>
        <v>0</v>
      </c>
    </row>
    <row r="88" spans="1:109" s="2" customFormat="1" x14ac:dyDescent="0.25">
      <c r="A88" s="1" t="s">
        <v>1053</v>
      </c>
      <c r="B88" s="149" t="s">
        <v>738</v>
      </c>
      <c r="C88" s="192" t="s">
        <v>294</v>
      </c>
      <c r="D88"/>
      <c r="F88">
        <v>1</v>
      </c>
      <c r="G88" s="227">
        <v>1</v>
      </c>
      <c r="H88" s="227">
        <v>-1</v>
      </c>
      <c r="I88" s="227">
        <v>1</v>
      </c>
      <c r="J88" s="202">
        <v>-1</v>
      </c>
      <c r="K88" s="228">
        <v>-12</v>
      </c>
      <c r="L88">
        <f t="shared" si="121"/>
        <v>-1</v>
      </c>
      <c r="M88">
        <f t="shared" si="122"/>
        <v>1</v>
      </c>
      <c r="N88">
        <v>1</v>
      </c>
      <c r="O88">
        <f t="shared" si="123"/>
        <v>0</v>
      </c>
      <c r="P88">
        <f t="shared" si="115"/>
        <v>0</v>
      </c>
      <c r="Q88">
        <f t="shared" si="168"/>
        <v>0</v>
      </c>
      <c r="R88">
        <f t="shared" si="124"/>
        <v>1</v>
      </c>
      <c r="S88">
        <v>4.8921906142400003E-3</v>
      </c>
      <c r="T88" s="194">
        <v>42564</v>
      </c>
      <c r="U88">
        <f t="shared" si="125"/>
        <v>-1</v>
      </c>
      <c r="V88">
        <f t="shared" si="126"/>
        <v>-1</v>
      </c>
      <c r="W88">
        <f>VLOOKUP($A88,'FuturesInfo (3)'!$A$2:$V$80,22)</f>
        <v>3</v>
      </c>
      <c r="X88">
        <f t="shared" si="127"/>
        <v>-1</v>
      </c>
      <c r="Y88">
        <f t="shared" si="128"/>
        <v>2</v>
      </c>
      <c r="Z88" s="137">
        <f>VLOOKUP($A88,'FuturesInfo (3)'!$A$2:$O$80,15)*W88</f>
        <v>313418.32499999995</v>
      </c>
      <c r="AA88" s="137">
        <f>VLOOKUP($A88,'FuturesInfo (3)'!$A$2:$O$80,15)*Y88</f>
        <v>208945.55</v>
      </c>
      <c r="AB88" s="188">
        <f t="shared" si="112"/>
        <v>1533.3021878958218</v>
      </c>
      <c r="AC88" s="188">
        <f t="shared" si="116"/>
        <v>-1533.3021878958218</v>
      </c>
      <c r="AD88" s="188">
        <f t="shared" si="129"/>
        <v>1533.3021878958218</v>
      </c>
      <c r="AE88" s="188">
        <f t="shared" si="130"/>
        <v>-1533.3021878958218</v>
      </c>
      <c r="AF88" s="188">
        <f t="shared" si="131"/>
        <v>-1533.3021878958218</v>
      </c>
      <c r="AG88" s="188">
        <f t="shared" si="174"/>
        <v>1533.3021878958218</v>
      </c>
      <c r="AH88" s="188">
        <f t="shared" si="132"/>
        <v>-1533.3021878958218</v>
      </c>
      <c r="AI88" s="188">
        <f t="shared" si="169"/>
        <v>1533.3021878958218</v>
      </c>
      <c r="AJ88" s="188">
        <f t="shared" si="133"/>
        <v>-1533.3021878958218</v>
      </c>
      <c r="AK88" s="188">
        <f>IF(IF(sym!$Q77=N88,1,0)=1,ABS(Z88*S88),-ABS(Z88*S88))</f>
        <v>1533.3021878958218</v>
      </c>
      <c r="AL88" s="188">
        <f t="shared" si="134"/>
        <v>-1533.3021878958218</v>
      </c>
      <c r="AM88" s="188">
        <f t="shared" si="135"/>
        <v>1533.3021878958218</v>
      </c>
      <c r="AO88">
        <f t="shared" si="136"/>
        <v>1</v>
      </c>
      <c r="AP88" s="227">
        <v>1</v>
      </c>
      <c r="AQ88" s="227">
        <v>-1</v>
      </c>
      <c r="AR88" s="227">
        <v>1</v>
      </c>
      <c r="AS88" s="202">
        <v>-1</v>
      </c>
      <c r="AT88" s="228">
        <v>-1</v>
      </c>
      <c r="AU88">
        <f t="shared" si="137"/>
        <v>-1</v>
      </c>
      <c r="AV88">
        <f t="shared" si="138"/>
        <v>1</v>
      </c>
      <c r="AW88" s="202"/>
      <c r="AX88">
        <f t="shared" si="139"/>
        <v>0</v>
      </c>
      <c r="AY88">
        <f t="shared" si="117"/>
        <v>0</v>
      </c>
      <c r="AZ88">
        <f t="shared" si="170"/>
        <v>0</v>
      </c>
      <c r="BA88">
        <f t="shared" si="140"/>
        <v>0</v>
      </c>
      <c r="BB88" s="236"/>
      <c r="BC88" s="194"/>
      <c r="BD88">
        <f t="shared" si="141"/>
        <v>-1</v>
      </c>
      <c r="BE88">
        <f t="shared" si="142"/>
        <v>-1</v>
      </c>
      <c r="BF88">
        <f>VLOOKUP($A88,'FuturesInfo (3)'!$A$2:$V$80,22)</f>
        <v>3</v>
      </c>
      <c r="BG88">
        <f t="shared" si="143"/>
        <v>-1</v>
      </c>
      <c r="BH88">
        <f t="shared" si="144"/>
        <v>2</v>
      </c>
      <c r="BI88" s="137">
        <f>VLOOKUP($A88,'FuturesInfo (3)'!$A$2:$O$80,15)*BF88</f>
        <v>313418.32499999995</v>
      </c>
      <c r="BJ88" s="137">
        <f>VLOOKUP($A88,'FuturesInfo (3)'!$A$2:$O$80,15)*BH88</f>
        <v>208945.55</v>
      </c>
      <c r="BK88" s="188">
        <f t="shared" si="113"/>
        <v>0</v>
      </c>
      <c r="BL88" s="188">
        <f t="shared" si="118"/>
        <v>0</v>
      </c>
      <c r="BM88" s="188">
        <f t="shared" si="145"/>
        <v>0</v>
      </c>
      <c r="BN88" s="188">
        <f t="shared" si="146"/>
        <v>0</v>
      </c>
      <c r="BO88" s="188">
        <f t="shared" si="147"/>
        <v>0</v>
      </c>
      <c r="BP88" s="188">
        <f t="shared" si="175"/>
        <v>0</v>
      </c>
      <c r="BQ88" s="188">
        <f t="shared" si="148"/>
        <v>0</v>
      </c>
      <c r="BR88" s="188">
        <f t="shared" si="171"/>
        <v>0</v>
      </c>
      <c r="BS88" s="188">
        <f t="shared" si="149"/>
        <v>0</v>
      </c>
      <c r="BT88" s="188">
        <f>IF(IF(sym!$Q77=AW88,1,0)=1,ABS(BI88*BB88),-ABS(BI88*BB88))</f>
        <v>0</v>
      </c>
      <c r="BU88" s="188">
        <f t="shared" si="150"/>
        <v>0</v>
      </c>
      <c r="BV88" s="188">
        <f t="shared" si="151"/>
        <v>0</v>
      </c>
      <c r="BX88">
        <f t="shared" si="152"/>
        <v>0</v>
      </c>
      <c r="BY88" s="227"/>
      <c r="BZ88" s="227"/>
      <c r="CA88" s="227"/>
      <c r="CB88" s="202"/>
      <c r="CC88" s="228"/>
      <c r="CD88">
        <f t="shared" si="153"/>
        <v>-1</v>
      </c>
      <c r="CE88">
        <f t="shared" si="154"/>
        <v>0</v>
      </c>
      <c r="CF88" s="202"/>
      <c r="CG88">
        <f t="shared" si="155"/>
        <v>1</v>
      </c>
      <c r="CH88">
        <f t="shared" si="119"/>
        <v>1</v>
      </c>
      <c r="CI88">
        <f t="shared" si="172"/>
        <v>0</v>
      </c>
      <c r="CJ88">
        <f t="shared" si="156"/>
        <v>1</v>
      </c>
      <c r="CK88" s="236"/>
      <c r="CL88" s="194"/>
      <c r="CM88">
        <f t="shared" si="157"/>
        <v>-1</v>
      </c>
      <c r="CN88">
        <f t="shared" si="158"/>
        <v>-1</v>
      </c>
      <c r="CO88">
        <f>VLOOKUP($A88,'FuturesInfo (3)'!$A$2:$V$80,22)</f>
        <v>3</v>
      </c>
      <c r="CP88">
        <f t="shared" si="159"/>
        <v>-1</v>
      </c>
      <c r="CQ88">
        <f t="shared" si="160"/>
        <v>2</v>
      </c>
      <c r="CR88" s="137">
        <f>VLOOKUP($A88,'FuturesInfo (3)'!$A$2:$O$80,15)*CO88</f>
        <v>313418.32499999995</v>
      </c>
      <c r="CS88" s="137">
        <f>VLOOKUP($A88,'FuturesInfo (3)'!$A$2:$O$80,15)*CQ88</f>
        <v>208945.55</v>
      </c>
      <c r="CT88" s="188">
        <f t="shared" si="114"/>
        <v>0</v>
      </c>
      <c r="CU88" s="188">
        <f t="shared" si="120"/>
        <v>0</v>
      </c>
      <c r="CV88" s="188">
        <f t="shared" si="161"/>
        <v>0</v>
      </c>
      <c r="CW88" s="188">
        <f t="shared" si="162"/>
        <v>0</v>
      </c>
      <c r="CX88" s="188">
        <f t="shared" si="163"/>
        <v>0</v>
      </c>
      <c r="CY88" s="188">
        <f t="shared" si="176"/>
        <v>0</v>
      </c>
      <c r="CZ88" s="188">
        <f t="shared" si="164"/>
        <v>0</v>
      </c>
      <c r="DA88" s="188">
        <f t="shared" si="173"/>
        <v>0</v>
      </c>
      <c r="DB88" s="188">
        <f t="shared" si="165"/>
        <v>0</v>
      </c>
      <c r="DC88" s="188">
        <f>IF(IF(sym!$Q77=CF88,1,0)=1,ABS(CR88*CK88),-ABS(CR88*CK88))</f>
        <v>0</v>
      </c>
      <c r="DD88" s="188">
        <f t="shared" si="166"/>
        <v>0</v>
      </c>
      <c r="DE88" s="188">
        <f t="shared" si="167"/>
        <v>0</v>
      </c>
    </row>
    <row r="89" spans="1:109" s="2" customFormat="1" x14ac:dyDescent="0.25">
      <c r="A89" s="1" t="s">
        <v>1054</v>
      </c>
      <c r="B89" s="149" t="s">
        <v>463</v>
      </c>
      <c r="C89" s="192" t="s">
        <v>1122</v>
      </c>
      <c r="D89"/>
      <c r="F89">
        <v>1</v>
      </c>
      <c r="G89" s="227">
        <v>1</v>
      </c>
      <c r="H89" s="227">
        <v>1</v>
      </c>
      <c r="I89" s="227">
        <v>1</v>
      </c>
      <c r="J89" s="202">
        <v>-1</v>
      </c>
      <c r="K89" s="228">
        <v>-6</v>
      </c>
      <c r="L89">
        <f t="shared" si="121"/>
        <v>1</v>
      </c>
      <c r="M89">
        <f t="shared" si="122"/>
        <v>1</v>
      </c>
      <c r="N89">
        <v>1</v>
      </c>
      <c r="O89">
        <f t="shared" si="123"/>
        <v>1</v>
      </c>
      <c r="P89">
        <f t="shared" si="115"/>
        <v>0</v>
      </c>
      <c r="Q89">
        <f t="shared" si="168"/>
        <v>1</v>
      </c>
      <c r="R89">
        <f t="shared" si="124"/>
        <v>1</v>
      </c>
      <c r="S89">
        <v>1.01864113273E-4</v>
      </c>
      <c r="T89" s="194">
        <v>42572</v>
      </c>
      <c r="U89">
        <f t="shared" si="125"/>
        <v>-1</v>
      </c>
      <c r="V89">
        <f t="shared" si="126"/>
        <v>-1</v>
      </c>
      <c r="W89">
        <f>VLOOKUP($A89,'FuturesInfo (3)'!$A$2:$V$80,22)</f>
        <v>0</v>
      </c>
      <c r="X89">
        <f t="shared" si="127"/>
        <v>-1</v>
      </c>
      <c r="Y89">
        <f t="shared" si="128"/>
        <v>0</v>
      </c>
      <c r="Z89" s="137">
        <f>VLOOKUP($A89,'FuturesInfo (3)'!$A$2:$O$80,15)*W89</f>
        <v>0</v>
      </c>
      <c r="AA89" s="137">
        <f>VLOOKUP($A89,'FuturesInfo (3)'!$A$2:$O$80,15)*Y89</f>
        <v>0</v>
      </c>
      <c r="AB89" s="188">
        <f t="shared" si="112"/>
        <v>0</v>
      </c>
      <c r="AC89" s="188">
        <f t="shared" si="116"/>
        <v>0</v>
      </c>
      <c r="AD89" s="188">
        <f t="shared" si="129"/>
        <v>0</v>
      </c>
      <c r="AE89" s="188">
        <f t="shared" si="130"/>
        <v>0</v>
      </c>
      <c r="AF89" s="188">
        <f t="shared" si="131"/>
        <v>0</v>
      </c>
      <c r="AG89" s="188">
        <f t="shared" si="174"/>
        <v>0</v>
      </c>
      <c r="AH89" s="188">
        <f t="shared" si="132"/>
        <v>0</v>
      </c>
      <c r="AI89" s="188">
        <f t="shared" si="169"/>
        <v>0</v>
      </c>
      <c r="AJ89" s="188">
        <f t="shared" si="133"/>
        <v>0</v>
      </c>
      <c r="AK89" s="188">
        <f>IF(IF(sym!$Q78=N89,1,0)=1,ABS(Z89*S89),-ABS(Z89*S89))</f>
        <v>0</v>
      </c>
      <c r="AL89" s="188">
        <f t="shared" si="134"/>
        <v>0</v>
      </c>
      <c r="AM89" s="188">
        <f t="shared" si="135"/>
        <v>0</v>
      </c>
      <c r="AO89">
        <f t="shared" si="136"/>
        <v>1</v>
      </c>
      <c r="AP89" s="227">
        <v>-1</v>
      </c>
      <c r="AQ89" s="227">
        <v>-1</v>
      </c>
      <c r="AR89" s="227">
        <v>1</v>
      </c>
      <c r="AS89" s="202">
        <v>-1</v>
      </c>
      <c r="AT89" s="228">
        <v>-7</v>
      </c>
      <c r="AU89">
        <f t="shared" si="137"/>
        <v>-1</v>
      </c>
      <c r="AV89">
        <f t="shared" si="138"/>
        <v>1</v>
      </c>
      <c r="AW89" s="202"/>
      <c r="AX89">
        <f t="shared" si="139"/>
        <v>0</v>
      </c>
      <c r="AY89">
        <f t="shared" si="117"/>
        <v>0</v>
      </c>
      <c r="AZ89">
        <f t="shared" si="170"/>
        <v>0</v>
      </c>
      <c r="BA89">
        <f t="shared" si="140"/>
        <v>0</v>
      </c>
      <c r="BB89" s="236"/>
      <c r="BC89" s="194"/>
      <c r="BD89">
        <f t="shared" si="141"/>
        <v>-1</v>
      </c>
      <c r="BE89">
        <f t="shared" si="142"/>
        <v>-1</v>
      </c>
      <c r="BF89">
        <f>VLOOKUP($A89,'FuturesInfo (3)'!$A$2:$V$80,22)</f>
        <v>0</v>
      </c>
      <c r="BG89">
        <f t="shared" si="143"/>
        <v>-1</v>
      </c>
      <c r="BH89">
        <f t="shared" si="144"/>
        <v>0</v>
      </c>
      <c r="BI89" s="137">
        <f>VLOOKUP($A89,'FuturesInfo (3)'!$A$2:$O$80,15)*BF89</f>
        <v>0</v>
      </c>
      <c r="BJ89" s="137">
        <f>VLOOKUP($A89,'FuturesInfo (3)'!$A$2:$O$80,15)*BH89</f>
        <v>0</v>
      </c>
      <c r="BK89" s="188">
        <f t="shared" si="113"/>
        <v>0</v>
      </c>
      <c r="BL89" s="188">
        <f t="shared" si="118"/>
        <v>0</v>
      </c>
      <c r="BM89" s="188">
        <f t="shared" si="145"/>
        <v>0</v>
      </c>
      <c r="BN89" s="188">
        <f t="shared" si="146"/>
        <v>0</v>
      </c>
      <c r="BO89" s="188">
        <f t="shared" si="147"/>
        <v>0</v>
      </c>
      <c r="BP89" s="188">
        <f t="shared" si="175"/>
        <v>0</v>
      </c>
      <c r="BQ89" s="188">
        <f t="shared" si="148"/>
        <v>0</v>
      </c>
      <c r="BR89" s="188">
        <f t="shared" si="171"/>
        <v>0</v>
      </c>
      <c r="BS89" s="188">
        <f t="shared" si="149"/>
        <v>0</v>
      </c>
      <c r="BT89" s="188">
        <f>IF(IF(sym!$Q78=AW89,1,0)=1,ABS(BI89*BB89),-ABS(BI89*BB89))</f>
        <v>0</v>
      </c>
      <c r="BU89" s="188">
        <f t="shared" si="150"/>
        <v>0</v>
      </c>
      <c r="BV89" s="188">
        <f t="shared" si="151"/>
        <v>0</v>
      </c>
      <c r="BX89">
        <f t="shared" si="152"/>
        <v>0</v>
      </c>
      <c r="BY89" s="227"/>
      <c r="BZ89" s="227"/>
      <c r="CA89" s="227"/>
      <c r="CB89" s="202"/>
      <c r="CC89" s="228"/>
      <c r="CD89">
        <f t="shared" si="153"/>
        <v>-1</v>
      </c>
      <c r="CE89">
        <f t="shared" si="154"/>
        <v>0</v>
      </c>
      <c r="CF89" s="202"/>
      <c r="CG89">
        <f t="shared" si="155"/>
        <v>1</v>
      </c>
      <c r="CH89">
        <f t="shared" si="119"/>
        <v>1</v>
      </c>
      <c r="CI89">
        <f t="shared" si="172"/>
        <v>0</v>
      </c>
      <c r="CJ89">
        <f t="shared" si="156"/>
        <v>1</v>
      </c>
      <c r="CK89" s="236"/>
      <c r="CL89" s="194"/>
      <c r="CM89">
        <f t="shared" si="157"/>
        <v>-1</v>
      </c>
      <c r="CN89">
        <f t="shared" si="158"/>
        <v>-1</v>
      </c>
      <c r="CO89">
        <f>VLOOKUP($A89,'FuturesInfo (3)'!$A$2:$V$80,22)</f>
        <v>0</v>
      </c>
      <c r="CP89">
        <f t="shared" si="159"/>
        <v>-1</v>
      </c>
      <c r="CQ89">
        <f t="shared" si="160"/>
        <v>0</v>
      </c>
      <c r="CR89" s="137">
        <f>VLOOKUP($A89,'FuturesInfo (3)'!$A$2:$O$80,15)*CO89</f>
        <v>0</v>
      </c>
      <c r="CS89" s="137">
        <f>VLOOKUP($A89,'FuturesInfo (3)'!$A$2:$O$80,15)*CQ89</f>
        <v>0</v>
      </c>
      <c r="CT89" s="188">
        <f t="shared" si="114"/>
        <v>0</v>
      </c>
      <c r="CU89" s="188">
        <f t="shared" si="120"/>
        <v>0</v>
      </c>
      <c r="CV89" s="188">
        <f t="shared" si="161"/>
        <v>0</v>
      </c>
      <c r="CW89" s="188">
        <f t="shared" si="162"/>
        <v>0</v>
      </c>
      <c r="CX89" s="188">
        <f t="shared" si="163"/>
        <v>0</v>
      </c>
      <c r="CY89" s="188">
        <f t="shared" si="176"/>
        <v>0</v>
      </c>
      <c r="CZ89" s="188">
        <f t="shared" si="164"/>
        <v>0</v>
      </c>
      <c r="DA89" s="188">
        <f t="shared" si="173"/>
        <v>0</v>
      </c>
      <c r="DB89" s="188">
        <f t="shared" si="165"/>
        <v>0</v>
      </c>
      <c r="DC89" s="188">
        <f>IF(IF(sym!$Q78=CF89,1,0)=1,ABS(CR89*CK89),-ABS(CR89*CK89))</f>
        <v>0</v>
      </c>
      <c r="DD89" s="188">
        <f t="shared" si="166"/>
        <v>0</v>
      </c>
      <c r="DE89" s="188">
        <f t="shared" si="167"/>
        <v>0</v>
      </c>
    </row>
    <row r="90" spans="1:109" s="4" customFormat="1" x14ac:dyDescent="0.25">
      <c r="A90" s="1" t="s">
        <v>422</v>
      </c>
      <c r="B90" s="149" t="s">
        <v>639</v>
      </c>
      <c r="C90" s="192" t="s">
        <v>294</v>
      </c>
      <c r="F90">
        <v>-1</v>
      </c>
      <c r="G90" s="227">
        <v>-1</v>
      </c>
      <c r="H90" s="227">
        <v>-1</v>
      </c>
      <c r="I90" s="227">
        <v>-1</v>
      </c>
      <c r="J90" s="202">
        <v>-1</v>
      </c>
      <c r="K90" s="228">
        <v>-8</v>
      </c>
      <c r="L90">
        <f t="shared" si="121"/>
        <v>1</v>
      </c>
      <c r="M90">
        <f t="shared" si="122"/>
        <v>1</v>
      </c>
      <c r="N90">
        <v>-1</v>
      </c>
      <c r="O90">
        <f t="shared" si="123"/>
        <v>1</v>
      </c>
      <c r="P90">
        <f t="shared" si="115"/>
        <v>1</v>
      </c>
      <c r="Q90">
        <f t="shared" si="168"/>
        <v>0</v>
      </c>
      <c r="R90">
        <f t="shared" si="124"/>
        <v>0</v>
      </c>
      <c r="S90">
        <v>-1.9605707439300001E-3</v>
      </c>
      <c r="T90" s="194">
        <v>42570</v>
      </c>
      <c r="U90">
        <f t="shared" si="125"/>
        <v>1</v>
      </c>
      <c r="V90">
        <f t="shared" si="126"/>
        <v>1</v>
      </c>
      <c r="W90">
        <f>VLOOKUP($A90,'FuturesInfo (3)'!$A$2:$V$80,22)</f>
        <v>3</v>
      </c>
      <c r="X90">
        <f t="shared" si="127"/>
        <v>-1</v>
      </c>
      <c r="Y90">
        <f t="shared" si="128"/>
        <v>2</v>
      </c>
      <c r="Z90" s="137">
        <f>VLOOKUP($A90,'FuturesInfo (3)'!$A$2:$O$80,15)*W90</f>
        <v>274890</v>
      </c>
      <c r="AA90" s="137">
        <f>VLOOKUP($A90,'FuturesInfo (3)'!$A$2:$O$80,15)*Y90</f>
        <v>183260</v>
      </c>
      <c r="AB90" s="188">
        <f t="shared" si="112"/>
        <v>538.94129179891775</v>
      </c>
      <c r="AC90" s="188">
        <f t="shared" si="116"/>
        <v>538.94129179891775</v>
      </c>
      <c r="AD90" s="188">
        <f t="shared" si="129"/>
        <v>538.94129179891775</v>
      </c>
      <c r="AE90" s="188">
        <f t="shared" si="130"/>
        <v>538.94129179891775</v>
      </c>
      <c r="AF90" s="188">
        <f t="shared" si="131"/>
        <v>-538.94129179891775</v>
      </c>
      <c r="AG90" s="188">
        <f t="shared" si="174"/>
        <v>-538.94129179891775</v>
      </c>
      <c r="AH90" s="188">
        <f t="shared" si="132"/>
        <v>538.94129179891775</v>
      </c>
      <c r="AI90" s="188">
        <f t="shared" si="169"/>
        <v>538.94129179891775</v>
      </c>
      <c r="AJ90" s="188">
        <f t="shared" si="133"/>
        <v>-538.94129179891775</v>
      </c>
      <c r="AK90" s="188">
        <f>IF(IF(sym!$Q79=N90,1,0)=1,ABS(Z90*S90),-ABS(Z90*S90))</f>
        <v>-538.94129179891775</v>
      </c>
      <c r="AL90" s="188">
        <f t="shared" si="134"/>
        <v>-538.94129179891775</v>
      </c>
      <c r="AM90" s="188">
        <f t="shared" si="135"/>
        <v>538.94129179891775</v>
      </c>
      <c r="AO90">
        <f t="shared" si="136"/>
        <v>-1</v>
      </c>
      <c r="AP90" s="227">
        <v>-1</v>
      </c>
      <c r="AQ90" s="227">
        <v>1</v>
      </c>
      <c r="AR90" s="227">
        <v>-1</v>
      </c>
      <c r="AS90" s="202">
        <v>-1</v>
      </c>
      <c r="AT90" s="228">
        <v>-9</v>
      </c>
      <c r="AU90">
        <f t="shared" si="137"/>
        <v>1</v>
      </c>
      <c r="AV90">
        <f t="shared" si="138"/>
        <v>1</v>
      </c>
      <c r="AW90" s="202"/>
      <c r="AX90">
        <f t="shared" si="139"/>
        <v>0</v>
      </c>
      <c r="AY90">
        <f t="shared" si="117"/>
        <v>0</v>
      </c>
      <c r="AZ90">
        <f t="shared" si="170"/>
        <v>0</v>
      </c>
      <c r="BA90">
        <f t="shared" si="140"/>
        <v>0</v>
      </c>
      <c r="BB90" s="236"/>
      <c r="BC90" s="194"/>
      <c r="BD90">
        <f t="shared" si="141"/>
        <v>1</v>
      </c>
      <c r="BE90">
        <f t="shared" si="142"/>
        <v>1</v>
      </c>
      <c r="BF90">
        <f>VLOOKUP($A90,'FuturesInfo (3)'!$A$2:$V$80,22)</f>
        <v>3</v>
      </c>
      <c r="BG90">
        <f t="shared" si="143"/>
        <v>-1</v>
      </c>
      <c r="BH90">
        <f t="shared" si="144"/>
        <v>2</v>
      </c>
      <c r="BI90" s="137">
        <f>VLOOKUP($A90,'FuturesInfo (3)'!$A$2:$O$80,15)*BF90</f>
        <v>274890</v>
      </c>
      <c r="BJ90" s="137">
        <f>VLOOKUP($A90,'FuturesInfo (3)'!$A$2:$O$80,15)*BH90</f>
        <v>183260</v>
      </c>
      <c r="BK90" s="188">
        <f t="shared" si="113"/>
        <v>0</v>
      </c>
      <c r="BL90" s="188">
        <f t="shared" si="118"/>
        <v>0</v>
      </c>
      <c r="BM90" s="188">
        <f t="shared" si="145"/>
        <v>0</v>
      </c>
      <c r="BN90" s="188">
        <f t="shared" si="146"/>
        <v>0</v>
      </c>
      <c r="BO90" s="188">
        <f t="shared" si="147"/>
        <v>0</v>
      </c>
      <c r="BP90" s="188">
        <f t="shared" si="175"/>
        <v>0</v>
      </c>
      <c r="BQ90" s="188">
        <f t="shared" si="148"/>
        <v>0</v>
      </c>
      <c r="BR90" s="188">
        <f t="shared" si="171"/>
        <v>0</v>
      </c>
      <c r="BS90" s="188">
        <f t="shared" si="149"/>
        <v>0</v>
      </c>
      <c r="BT90" s="188">
        <f>IF(IF(sym!$Q79=AW90,1,0)=1,ABS(BI90*BB90),-ABS(BI90*BB90))</f>
        <v>0</v>
      </c>
      <c r="BU90" s="188">
        <f t="shared" si="150"/>
        <v>0</v>
      </c>
      <c r="BV90" s="188">
        <f t="shared" si="151"/>
        <v>0</v>
      </c>
      <c r="BX90">
        <f t="shared" si="152"/>
        <v>0</v>
      </c>
      <c r="BY90" s="227"/>
      <c r="BZ90" s="227"/>
      <c r="CA90" s="227"/>
      <c r="CB90" s="202"/>
      <c r="CC90" s="228"/>
      <c r="CD90">
        <f t="shared" si="153"/>
        <v>-1</v>
      </c>
      <c r="CE90">
        <f t="shared" si="154"/>
        <v>0</v>
      </c>
      <c r="CF90" s="202"/>
      <c r="CG90">
        <f t="shared" si="155"/>
        <v>1</v>
      </c>
      <c r="CH90">
        <f t="shared" si="119"/>
        <v>1</v>
      </c>
      <c r="CI90">
        <f t="shared" si="172"/>
        <v>0</v>
      </c>
      <c r="CJ90">
        <f t="shared" si="156"/>
        <v>1</v>
      </c>
      <c r="CK90" s="236"/>
      <c r="CL90" s="194"/>
      <c r="CM90">
        <f t="shared" si="157"/>
        <v>-1</v>
      </c>
      <c r="CN90">
        <f t="shared" si="158"/>
        <v>-1</v>
      </c>
      <c r="CO90">
        <f>VLOOKUP($A90,'FuturesInfo (3)'!$A$2:$V$80,22)</f>
        <v>3</v>
      </c>
      <c r="CP90">
        <f t="shared" si="159"/>
        <v>-1</v>
      </c>
      <c r="CQ90">
        <f t="shared" si="160"/>
        <v>2</v>
      </c>
      <c r="CR90" s="137">
        <f>VLOOKUP($A90,'FuturesInfo (3)'!$A$2:$O$80,15)*CO90</f>
        <v>274890</v>
      </c>
      <c r="CS90" s="137">
        <f>VLOOKUP($A90,'FuturesInfo (3)'!$A$2:$O$80,15)*CQ90</f>
        <v>183260</v>
      </c>
      <c r="CT90" s="188">
        <f t="shared" si="114"/>
        <v>0</v>
      </c>
      <c r="CU90" s="188">
        <f t="shared" si="120"/>
        <v>0</v>
      </c>
      <c r="CV90" s="188">
        <f t="shared" si="161"/>
        <v>0</v>
      </c>
      <c r="CW90" s="188">
        <f t="shared" si="162"/>
        <v>0</v>
      </c>
      <c r="CX90" s="188">
        <f t="shared" si="163"/>
        <v>0</v>
      </c>
      <c r="CY90" s="188">
        <f t="shared" si="176"/>
        <v>0</v>
      </c>
      <c r="CZ90" s="188">
        <f t="shared" si="164"/>
        <v>0</v>
      </c>
      <c r="DA90" s="188">
        <f t="shared" si="173"/>
        <v>0</v>
      </c>
      <c r="DB90" s="188">
        <f t="shared" si="165"/>
        <v>0</v>
      </c>
      <c r="DC90" s="188">
        <f>IF(IF(sym!$Q79=CF90,1,0)=1,ABS(CR90*CK90),-ABS(CR90*CK90))</f>
        <v>0</v>
      </c>
      <c r="DD90" s="188">
        <f t="shared" si="166"/>
        <v>0</v>
      </c>
      <c r="DE90" s="188">
        <f t="shared" si="167"/>
        <v>0</v>
      </c>
    </row>
    <row r="91" spans="1:109" s="4" customFormat="1" x14ac:dyDescent="0.25">
      <c r="A91" s="1" t="s">
        <v>1025</v>
      </c>
      <c r="B91" s="149" t="s">
        <v>459</v>
      </c>
      <c r="C91" s="192" t="s">
        <v>1122</v>
      </c>
      <c r="F91">
        <v>1</v>
      </c>
      <c r="G91" s="227">
        <v>-1</v>
      </c>
      <c r="H91" s="227">
        <v>-1</v>
      </c>
      <c r="I91" s="227">
        <v>-1</v>
      </c>
      <c r="J91" s="202">
        <v>1</v>
      </c>
      <c r="K91" s="228">
        <v>26</v>
      </c>
      <c r="L91">
        <f t="shared" si="121"/>
        <v>-1</v>
      </c>
      <c r="M91">
        <f t="shared" si="122"/>
        <v>1</v>
      </c>
      <c r="N91">
        <v>1</v>
      </c>
      <c r="O91">
        <f t="shared" si="123"/>
        <v>0</v>
      </c>
      <c r="P91">
        <f t="shared" si="115"/>
        <v>1</v>
      </c>
      <c r="Q91">
        <f t="shared" si="168"/>
        <v>0</v>
      </c>
      <c r="R91">
        <f t="shared" si="124"/>
        <v>1</v>
      </c>
      <c r="S91">
        <v>4.0572066132500001E-4</v>
      </c>
      <c r="T91" s="194">
        <v>42544</v>
      </c>
      <c r="U91">
        <f t="shared" si="125"/>
        <v>1</v>
      </c>
      <c r="V91">
        <f t="shared" si="126"/>
        <v>-1</v>
      </c>
      <c r="W91">
        <f>VLOOKUP($A91,'FuturesInfo (3)'!$A$2:$V$80,22)</f>
        <v>17</v>
      </c>
      <c r="X91">
        <f t="shared" si="127"/>
        <v>-1</v>
      </c>
      <c r="Y91">
        <f t="shared" si="128"/>
        <v>13</v>
      </c>
      <c r="Z91" s="137">
        <f>VLOOKUP($A91,'FuturesInfo (3)'!$A$2:$O$80,15)*W91</f>
        <v>3537522.7579999999</v>
      </c>
      <c r="AA91" s="137">
        <f>VLOOKUP($A91,'FuturesInfo (3)'!$A$2:$O$80,15)*Y91</f>
        <v>2705164.4619999998</v>
      </c>
      <c r="AB91" s="188">
        <f t="shared" si="112"/>
        <v>-1435.246072827998</v>
      </c>
      <c r="AC91" s="188">
        <f t="shared" si="116"/>
        <v>-1435.246072827998</v>
      </c>
      <c r="AD91" s="188">
        <f t="shared" si="129"/>
        <v>1435.246072827998</v>
      </c>
      <c r="AE91" s="188">
        <f t="shared" si="130"/>
        <v>1435.246072827998</v>
      </c>
      <c r="AF91" s="188">
        <f t="shared" si="131"/>
        <v>-1435.246072827998</v>
      </c>
      <c r="AG91" s="188">
        <f t="shared" si="174"/>
        <v>1435.246072827998</v>
      </c>
      <c r="AH91" s="188">
        <f t="shared" si="132"/>
        <v>-1435.246072827998</v>
      </c>
      <c r="AI91" s="188">
        <f t="shared" si="169"/>
        <v>-1435.246072827998</v>
      </c>
      <c r="AJ91" s="188">
        <f t="shared" si="133"/>
        <v>1435.246072827998</v>
      </c>
      <c r="AK91" s="188">
        <f>IF(IF(sym!$Q80=N91,1,0)=1,ABS(Z91*S91),-ABS(Z91*S91))</f>
        <v>-1435.246072827998</v>
      </c>
      <c r="AL91" s="188">
        <f t="shared" si="134"/>
        <v>-1435.246072827998</v>
      </c>
      <c r="AM91" s="188">
        <f t="shared" si="135"/>
        <v>1435.246072827998</v>
      </c>
      <c r="AO91">
        <f t="shared" si="136"/>
        <v>1</v>
      </c>
      <c r="AP91" s="227">
        <v>1</v>
      </c>
      <c r="AQ91" s="227">
        <v>1</v>
      </c>
      <c r="AR91" s="227">
        <v>1</v>
      </c>
      <c r="AS91" s="202">
        <v>1</v>
      </c>
      <c r="AT91" s="228">
        <v>27</v>
      </c>
      <c r="AU91">
        <f t="shared" si="137"/>
        <v>1</v>
      </c>
      <c r="AV91">
        <f t="shared" si="138"/>
        <v>1</v>
      </c>
      <c r="AW91" s="202"/>
      <c r="AX91">
        <f t="shared" si="139"/>
        <v>0</v>
      </c>
      <c r="AY91">
        <f t="shared" si="117"/>
        <v>0</v>
      </c>
      <c r="AZ91">
        <f t="shared" si="170"/>
        <v>0</v>
      </c>
      <c r="BA91">
        <f t="shared" si="140"/>
        <v>0</v>
      </c>
      <c r="BB91" s="236"/>
      <c r="BC91" s="194"/>
      <c r="BD91">
        <f t="shared" si="141"/>
        <v>-1</v>
      </c>
      <c r="BE91">
        <f t="shared" si="142"/>
        <v>1</v>
      </c>
      <c r="BF91">
        <f>VLOOKUP($A91,'FuturesInfo (3)'!$A$2:$V$80,22)</f>
        <v>17</v>
      </c>
      <c r="BG91">
        <f t="shared" si="143"/>
        <v>1</v>
      </c>
      <c r="BH91">
        <f t="shared" si="144"/>
        <v>21</v>
      </c>
      <c r="BI91" s="137">
        <f>VLOOKUP($A91,'FuturesInfo (3)'!$A$2:$O$80,15)*BF91</f>
        <v>3537522.7579999999</v>
      </c>
      <c r="BJ91" s="137">
        <f>VLOOKUP($A91,'FuturesInfo (3)'!$A$2:$O$80,15)*BH91</f>
        <v>4369881.0539999995</v>
      </c>
      <c r="BK91" s="188">
        <f t="shared" si="113"/>
        <v>0</v>
      </c>
      <c r="BL91" s="188">
        <f t="shared" si="118"/>
        <v>0</v>
      </c>
      <c r="BM91" s="188">
        <f t="shared" si="145"/>
        <v>0</v>
      </c>
      <c r="BN91" s="188">
        <f t="shared" si="146"/>
        <v>0</v>
      </c>
      <c r="BO91" s="188">
        <f t="shared" si="147"/>
        <v>0</v>
      </c>
      <c r="BP91" s="188">
        <f t="shared" si="175"/>
        <v>0</v>
      </c>
      <c r="BQ91" s="188">
        <f t="shared" si="148"/>
        <v>0</v>
      </c>
      <c r="BR91" s="188">
        <f t="shared" si="171"/>
        <v>0</v>
      </c>
      <c r="BS91" s="188">
        <f t="shared" si="149"/>
        <v>0</v>
      </c>
      <c r="BT91" s="188">
        <f>IF(IF(sym!$Q80=AW91,1,0)=1,ABS(BI91*BB91),-ABS(BI91*BB91))</f>
        <v>0</v>
      </c>
      <c r="BU91" s="188">
        <f t="shared" si="150"/>
        <v>0</v>
      </c>
      <c r="BV91" s="188">
        <f t="shared" si="151"/>
        <v>0</v>
      </c>
      <c r="BX91">
        <f t="shared" si="152"/>
        <v>0</v>
      </c>
      <c r="BY91" s="227"/>
      <c r="BZ91" s="227"/>
      <c r="CA91" s="227"/>
      <c r="CB91" s="202"/>
      <c r="CC91" s="228"/>
      <c r="CD91">
        <f t="shared" si="153"/>
        <v>-1</v>
      </c>
      <c r="CE91">
        <f t="shared" si="154"/>
        <v>0</v>
      </c>
      <c r="CF91" s="202"/>
      <c r="CG91">
        <f t="shared" si="155"/>
        <v>1</v>
      </c>
      <c r="CH91">
        <f t="shared" si="119"/>
        <v>1</v>
      </c>
      <c r="CI91">
        <f t="shared" si="172"/>
        <v>0</v>
      </c>
      <c r="CJ91">
        <f t="shared" si="156"/>
        <v>1</v>
      </c>
      <c r="CK91" s="236"/>
      <c r="CL91" s="194"/>
      <c r="CM91">
        <f t="shared" si="157"/>
        <v>-1</v>
      </c>
      <c r="CN91">
        <f t="shared" si="158"/>
        <v>-1</v>
      </c>
      <c r="CO91">
        <f>VLOOKUP($A91,'FuturesInfo (3)'!$A$2:$V$80,22)</f>
        <v>17</v>
      </c>
      <c r="CP91">
        <f t="shared" si="159"/>
        <v>-1</v>
      </c>
      <c r="CQ91">
        <f t="shared" si="160"/>
        <v>13</v>
      </c>
      <c r="CR91" s="137">
        <f>VLOOKUP($A91,'FuturesInfo (3)'!$A$2:$O$80,15)*CO91</f>
        <v>3537522.7579999999</v>
      </c>
      <c r="CS91" s="137">
        <f>VLOOKUP($A91,'FuturesInfo (3)'!$A$2:$O$80,15)*CQ91</f>
        <v>2705164.4619999998</v>
      </c>
      <c r="CT91" s="188">
        <f t="shared" si="114"/>
        <v>0</v>
      </c>
      <c r="CU91" s="188">
        <f t="shared" si="120"/>
        <v>0</v>
      </c>
      <c r="CV91" s="188">
        <f t="shared" si="161"/>
        <v>0</v>
      </c>
      <c r="CW91" s="188">
        <f t="shared" si="162"/>
        <v>0</v>
      </c>
      <c r="CX91" s="188">
        <f t="shared" si="163"/>
        <v>0</v>
      </c>
      <c r="CY91" s="188">
        <f t="shared" si="176"/>
        <v>0</v>
      </c>
      <c r="CZ91" s="188">
        <f t="shared" si="164"/>
        <v>0</v>
      </c>
      <c r="DA91" s="188">
        <f t="shared" si="173"/>
        <v>0</v>
      </c>
      <c r="DB91" s="188">
        <f t="shared" si="165"/>
        <v>0</v>
      </c>
      <c r="DC91" s="188">
        <f>IF(IF(sym!$Q80=CF91,1,0)=1,ABS(CR91*CK91),-ABS(CR91*CK91))</f>
        <v>0</v>
      </c>
      <c r="DD91" s="188">
        <f t="shared" si="166"/>
        <v>0</v>
      </c>
      <c r="DE91" s="188">
        <f t="shared" si="167"/>
        <v>0</v>
      </c>
    </row>
    <row r="92" spans="1:109" s="4" customFormat="1" ht="15.75" thickBot="1" x14ac:dyDescent="0.3">
      <c r="A92" s="1" t="s">
        <v>1026</v>
      </c>
      <c r="B92" s="149" t="s">
        <v>447</v>
      </c>
      <c r="C92" s="192" t="s">
        <v>1122</v>
      </c>
      <c r="F92">
        <v>-1</v>
      </c>
      <c r="G92" s="231">
        <v>1</v>
      </c>
      <c r="H92" s="231">
        <v>1</v>
      </c>
      <c r="I92" s="231">
        <v>-1</v>
      </c>
      <c r="J92" s="203">
        <v>1</v>
      </c>
      <c r="K92" s="232">
        <v>9</v>
      </c>
      <c r="L92">
        <f t="shared" si="121"/>
        <v>1</v>
      </c>
      <c r="M92">
        <f t="shared" si="122"/>
        <v>1</v>
      </c>
      <c r="N92">
        <v>1</v>
      </c>
      <c r="O92">
        <f t="shared" si="123"/>
        <v>1</v>
      </c>
      <c r="P92">
        <f t="shared" si="115"/>
        <v>1</v>
      </c>
      <c r="Q92">
        <f t="shared" si="168"/>
        <v>1</v>
      </c>
      <c r="R92">
        <f t="shared" si="124"/>
        <v>1</v>
      </c>
      <c r="S92">
        <v>3.0576364470299999E-4</v>
      </c>
      <c r="T92" s="194">
        <v>42569</v>
      </c>
      <c r="U92">
        <f t="shared" si="125"/>
        <v>1</v>
      </c>
      <c r="V92">
        <f t="shared" si="126"/>
        <v>1</v>
      </c>
      <c r="W92">
        <f>VLOOKUP($A92,'FuturesInfo (3)'!$A$2:$V$80,22)</f>
        <v>5</v>
      </c>
      <c r="X92">
        <f t="shared" si="127"/>
        <v>1</v>
      </c>
      <c r="Y92">
        <f t="shared" si="128"/>
        <v>6</v>
      </c>
      <c r="Z92" s="137">
        <f>VLOOKUP($A92,'FuturesInfo (3)'!$A$2:$O$80,15)*W92</f>
        <v>2958090.3</v>
      </c>
      <c r="AA92" s="137">
        <f>VLOOKUP($A92,'FuturesInfo (3)'!$A$2:$O$80,15)*Y92</f>
        <v>3549708.3599999994</v>
      </c>
      <c r="AB92" s="188">
        <f t="shared" si="112"/>
        <v>904.47647148859062</v>
      </c>
      <c r="AC92" s="188">
        <f t="shared" si="116"/>
        <v>904.47647148859062</v>
      </c>
      <c r="AD92" s="188">
        <f t="shared" si="129"/>
        <v>-904.47647148859062</v>
      </c>
      <c r="AE92" s="188">
        <f t="shared" si="130"/>
        <v>904.47647148859062</v>
      </c>
      <c r="AF92" s="188">
        <f t="shared" si="131"/>
        <v>904.47647148859062</v>
      </c>
      <c r="AG92" s="188">
        <f t="shared" si="174"/>
        <v>904.47647148859062</v>
      </c>
      <c r="AH92" s="188">
        <f t="shared" si="132"/>
        <v>904.47647148859062</v>
      </c>
      <c r="AI92" s="188">
        <f t="shared" si="169"/>
        <v>-904.47647148859062</v>
      </c>
      <c r="AJ92" s="188">
        <f t="shared" si="133"/>
        <v>904.47647148859062</v>
      </c>
      <c r="AK92" s="188">
        <f>IF(IF(sym!$Q81=N92,1,0)=1,ABS(Z92*S92),-ABS(Z92*S92))</f>
        <v>-904.47647148859062</v>
      </c>
      <c r="AL92" s="188">
        <f t="shared" si="134"/>
        <v>904.47647148859062</v>
      </c>
      <c r="AM92" s="188">
        <f t="shared" si="135"/>
        <v>904.47647148859062</v>
      </c>
      <c r="AO92">
        <f t="shared" si="136"/>
        <v>1</v>
      </c>
      <c r="AP92" s="231">
        <v>-1</v>
      </c>
      <c r="AQ92" s="231">
        <v>-1</v>
      </c>
      <c r="AR92" s="231">
        <v>1</v>
      </c>
      <c r="AS92" s="203">
        <v>1</v>
      </c>
      <c r="AT92" s="232">
        <v>10</v>
      </c>
      <c r="AU92">
        <f t="shared" si="137"/>
        <v>-1</v>
      </c>
      <c r="AV92">
        <f t="shared" si="138"/>
        <v>1</v>
      </c>
      <c r="AW92" s="203"/>
      <c r="AX92">
        <f t="shared" si="139"/>
        <v>0</v>
      </c>
      <c r="AY92">
        <f t="shared" si="117"/>
        <v>0</v>
      </c>
      <c r="AZ92">
        <f t="shared" si="170"/>
        <v>0</v>
      </c>
      <c r="BA92">
        <f t="shared" si="140"/>
        <v>0</v>
      </c>
      <c r="BB92" s="238"/>
      <c r="BC92" s="194"/>
      <c r="BD92">
        <f t="shared" si="141"/>
        <v>-1</v>
      </c>
      <c r="BE92">
        <f t="shared" si="142"/>
        <v>-1</v>
      </c>
      <c r="BF92">
        <f>VLOOKUP($A92,'FuturesInfo (3)'!$A$2:$V$80,22)</f>
        <v>5</v>
      </c>
      <c r="BG92">
        <f t="shared" si="143"/>
        <v>-1</v>
      </c>
      <c r="BH92">
        <f t="shared" si="144"/>
        <v>4</v>
      </c>
      <c r="BI92" s="137">
        <f>VLOOKUP($A92,'FuturesInfo (3)'!$A$2:$O$80,15)*BF92</f>
        <v>2958090.3</v>
      </c>
      <c r="BJ92" s="137">
        <f>VLOOKUP($A92,'FuturesInfo (3)'!$A$2:$O$80,15)*BH92</f>
        <v>2366472.2399999998</v>
      </c>
      <c r="BK92" s="188">
        <f t="shared" si="113"/>
        <v>0</v>
      </c>
      <c r="BL92" s="188">
        <f t="shared" si="118"/>
        <v>0</v>
      </c>
      <c r="BM92" s="188">
        <f t="shared" si="145"/>
        <v>0</v>
      </c>
      <c r="BN92" s="188">
        <f t="shared" si="146"/>
        <v>0</v>
      </c>
      <c r="BO92" s="188">
        <f t="shared" si="147"/>
        <v>0</v>
      </c>
      <c r="BP92" s="188">
        <f t="shared" si="175"/>
        <v>0</v>
      </c>
      <c r="BQ92" s="188">
        <f t="shared" si="148"/>
        <v>0</v>
      </c>
      <c r="BR92" s="188">
        <f t="shared" si="171"/>
        <v>0</v>
      </c>
      <c r="BS92" s="188">
        <f t="shared" si="149"/>
        <v>0</v>
      </c>
      <c r="BT92" s="188">
        <f>IF(IF(sym!$Q81=AW92,1,0)=1,ABS(BI92*BB92),-ABS(BI92*BB92))</f>
        <v>0</v>
      </c>
      <c r="BU92" s="188">
        <f t="shared" si="150"/>
        <v>0</v>
      </c>
      <c r="BV92" s="188">
        <f t="shared" si="151"/>
        <v>0</v>
      </c>
      <c r="BX92">
        <f t="shared" si="152"/>
        <v>0</v>
      </c>
      <c r="BY92" s="231"/>
      <c r="BZ92" s="231"/>
      <c r="CA92" s="231"/>
      <c r="CB92" s="203"/>
      <c r="CC92" s="232"/>
      <c r="CD92">
        <f t="shared" si="153"/>
        <v>-1</v>
      </c>
      <c r="CE92">
        <f t="shared" si="154"/>
        <v>0</v>
      </c>
      <c r="CF92" s="203"/>
      <c r="CG92">
        <f t="shared" si="155"/>
        <v>1</v>
      </c>
      <c r="CH92">
        <f t="shared" si="119"/>
        <v>1</v>
      </c>
      <c r="CI92">
        <f t="shared" si="172"/>
        <v>0</v>
      </c>
      <c r="CJ92">
        <f t="shared" si="156"/>
        <v>1</v>
      </c>
      <c r="CK92" s="238"/>
      <c r="CL92" s="194"/>
      <c r="CM92">
        <f t="shared" si="157"/>
        <v>-1</v>
      </c>
      <c r="CN92">
        <f t="shared" si="158"/>
        <v>-1</v>
      </c>
      <c r="CO92">
        <f>VLOOKUP($A92,'FuturesInfo (3)'!$A$2:$V$80,22)</f>
        <v>5</v>
      </c>
      <c r="CP92">
        <f t="shared" si="159"/>
        <v>-1</v>
      </c>
      <c r="CQ92">
        <f t="shared" si="160"/>
        <v>4</v>
      </c>
      <c r="CR92" s="137">
        <f>VLOOKUP($A92,'FuturesInfo (3)'!$A$2:$O$80,15)*CO92</f>
        <v>2958090.3</v>
      </c>
      <c r="CS92" s="137">
        <f>VLOOKUP($A92,'FuturesInfo (3)'!$A$2:$O$80,15)*CQ92</f>
        <v>2366472.2399999998</v>
      </c>
      <c r="CT92" s="188">
        <f t="shared" si="114"/>
        <v>0</v>
      </c>
      <c r="CU92" s="188">
        <f t="shared" si="120"/>
        <v>0</v>
      </c>
      <c r="CV92" s="188">
        <f t="shared" si="161"/>
        <v>0</v>
      </c>
      <c r="CW92" s="188">
        <f t="shared" si="162"/>
        <v>0</v>
      </c>
      <c r="CX92" s="188">
        <f t="shared" si="163"/>
        <v>0</v>
      </c>
      <c r="CY92" s="188">
        <f t="shared" si="176"/>
        <v>0</v>
      </c>
      <c r="CZ92" s="188">
        <f t="shared" si="164"/>
        <v>0</v>
      </c>
      <c r="DA92" s="188">
        <f t="shared" si="173"/>
        <v>0</v>
      </c>
      <c r="DB92" s="188">
        <f t="shared" si="165"/>
        <v>0</v>
      </c>
      <c r="DC92" s="188">
        <f>IF(IF(sym!$Q81=CF92,1,0)=1,ABS(CR92*CK92),-ABS(CR92*CK92))</f>
        <v>0</v>
      </c>
      <c r="DD92" s="188">
        <f t="shared" si="166"/>
        <v>0</v>
      </c>
      <c r="DE92" s="188">
        <f t="shared" si="16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Z94" si="177">S12</f>
        <v>PctChg</v>
      </c>
      <c r="T94" t="str">
        <f t="shared" si="177"/>
        <v>vStart</v>
      </c>
      <c r="U94" t="str">
        <f t="shared" si="177"/>
        <v>Voting</v>
      </c>
      <c r="V94" t="str">
        <f t="shared" si="177"/>
        <v>v4</v>
      </c>
      <c r="W94" t="str">
        <f t="shared" si="177"/>
        <v>c2qty</v>
      </c>
      <c r="X94" t="str">
        <f t="shared" si="177"/>
        <v>v3</v>
      </c>
      <c r="Y94" t="str">
        <f t="shared" si="177"/>
        <v>FIN</v>
      </c>
      <c r="Z94" t="str">
        <f t="shared" si="177"/>
        <v>value-noDPS</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78">BB12</f>
        <v>PctChg</v>
      </c>
      <c r="BC94" t="str">
        <f t="shared" si="178"/>
        <v>vStart</v>
      </c>
      <c r="BD94" t="str">
        <f t="shared" si="178"/>
        <v>Voting</v>
      </c>
      <c r="BE94" t="str">
        <f t="shared" si="178"/>
        <v>v4</v>
      </c>
      <c r="BF94" t="str">
        <f t="shared" si="178"/>
        <v>c2qty</v>
      </c>
      <c r="BG94" t="str">
        <f t="shared" si="178"/>
        <v>v3</v>
      </c>
      <c r="BH94" t="str">
        <f t="shared" si="178"/>
        <v>FIN</v>
      </c>
      <c r="BI94" t="str">
        <f t="shared" si="17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79">CK12</f>
        <v>PctChg</v>
      </c>
      <c r="CL94" t="str">
        <f t="shared" si="179"/>
        <v>vStart</v>
      </c>
      <c r="CM94" t="str">
        <f t="shared" si="179"/>
        <v>Voting</v>
      </c>
      <c r="CN94" t="str">
        <f t="shared" si="179"/>
        <v>v4</v>
      </c>
      <c r="CO94" t="str">
        <f t="shared" si="179"/>
        <v>c2qty</v>
      </c>
      <c r="CP94" t="str">
        <f t="shared" si="179"/>
        <v>v3</v>
      </c>
      <c r="CQ94" t="str">
        <f t="shared" si="179"/>
        <v>FIN</v>
      </c>
      <c r="CR94" t="str">
        <f t="shared" si="17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f>SUM(Z96:Z173)</f>
        <v>1401638.0751347537</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180">IF(G96=N96,1,0)</f>
        <v>1</v>
      </c>
      <c r="Q96">
        <f t="shared" ref="Q96:Q123" si="181">IF(N96=L96,1,0)</f>
        <v>0</v>
      </c>
      <c r="T96" s="115" t="s">
        <v>1096</v>
      </c>
      <c r="U96">
        <v>50</v>
      </c>
      <c r="V96" t="str">
        <f t="shared" ref="V96:V101" si="182">IF(G96="","FALSE","TRUE")</f>
        <v>FALSE</v>
      </c>
      <c r="W96">
        <f>ROUND(MARGIN!$J13,0)</f>
        <v>7</v>
      </c>
      <c r="X96" t="e">
        <f>ROUND(IF(G96=L96,W96*(1+#REF!),W96*(1-#REF!)),0)</f>
        <v>#REF!</v>
      </c>
      <c r="Y96">
        <f t="shared" ref="Y96:Y123" si="183">W96</f>
        <v>7</v>
      </c>
      <c r="Z96" s="137">
        <f>Y96*10000*MARGIN!$G13/MARGIN!$D13</f>
        <v>52737.181471799995</v>
      </c>
      <c r="AA96" s="137"/>
      <c r="AB96" s="188">
        <f t="shared" ref="AB96:AB101" si="184">IF(O96=1,ABS(Z96*S96),-ABS(Z96*S96))</f>
        <v>0</v>
      </c>
      <c r="AC96" s="188"/>
      <c r="AD96" s="188"/>
      <c r="AE96" s="188"/>
      <c r="AF96" s="188">
        <f t="shared" ref="AF96:AF123" si="185">IF(Q96=1,ABS(Z96*S96),-ABS(Z96*S96))</f>
        <v>0</v>
      </c>
      <c r="AG96" s="188">
        <f t="shared" ref="AG96:AG101" si="186">IF(S96=1,ABS(AB96*T96),-ABS(AB96*T96))</f>
        <v>0</v>
      </c>
      <c r="AH96" s="188"/>
      <c r="AI96" s="188"/>
      <c r="AJ96" s="188"/>
      <c r="AK96" s="188"/>
      <c r="AL96" s="188"/>
      <c r="AM96" s="188"/>
      <c r="AO96">
        <f t="shared" ref="AO96:AO123" si="187">-U96+AP96</f>
        <v>-50</v>
      </c>
      <c r="AS96">
        <v>1</v>
      </c>
      <c r="AU96">
        <v>1</v>
      </c>
      <c r="AX96">
        <f t="shared" ref="AX96:AX101" si="188">IF(AP96=AW96,1,0)</f>
        <v>1</v>
      </c>
      <c r="AZ96">
        <f t="shared" ref="AZ96:AZ123" si="189">IF(AW96=AU96,1,0)</f>
        <v>0</v>
      </c>
      <c r="BC96" s="115" t="s">
        <v>1096</v>
      </c>
      <c r="BD96">
        <v>50</v>
      </c>
      <c r="BE96" t="str">
        <f t="shared" ref="BE96:BE101" si="190">IF(AP96="","FALSE","TRUE")</f>
        <v>FALSE</v>
      </c>
      <c r="BF96">
        <f>ROUND(MARGIN!$J13,0)</f>
        <v>7</v>
      </c>
      <c r="BG96" t="e">
        <f>ROUND(IF(AP96=AU96,BF96*(1+#REF!),BF96*(1-#REF!)),0)</f>
        <v>#REF!</v>
      </c>
      <c r="BH96">
        <f t="shared" ref="BH96:BH123" si="191">BF96</f>
        <v>7</v>
      </c>
      <c r="BI96" s="137">
        <f>BH96*10000*MARGIN!$G13/MARGIN!$D13</f>
        <v>52737.181471799995</v>
      </c>
      <c r="BJ96" s="137"/>
      <c r="BK96" s="188">
        <f t="shared" ref="BK96:BK101" si="192">IF(AX96=1,ABS(BI96*BB96),-ABS(BI96*BB96))</f>
        <v>0</v>
      </c>
      <c r="BL96" s="188"/>
      <c r="BM96" s="188"/>
      <c r="BN96" s="188"/>
      <c r="BO96" s="188">
        <f t="shared" ref="BO96:BO123" si="193">IF(AZ96=1,ABS(BI96*BB96),-ABS(BI96*BB96))</f>
        <v>0</v>
      </c>
      <c r="BP96" s="188">
        <f t="shared" ref="BP96:BP101" si="194">IF(BB96=1,ABS(BK96*BC96),-ABS(BK96*BC96))</f>
        <v>0</v>
      </c>
      <c r="BQ96" s="188"/>
      <c r="BR96" s="188"/>
      <c r="BS96" s="188"/>
      <c r="BT96" s="188"/>
      <c r="BU96" s="188"/>
      <c r="BV96" s="188"/>
      <c r="BX96">
        <f t="shared" ref="BX96:BX123" si="195">-BD96+BY96</f>
        <v>-50</v>
      </c>
      <c r="CB96">
        <v>1</v>
      </c>
      <c r="CD96">
        <v>1</v>
      </c>
      <c r="CG96">
        <f t="shared" ref="CG96:CG101" si="196">IF(BY96=CF96,1,0)</f>
        <v>1</v>
      </c>
      <c r="CI96">
        <f t="shared" ref="CI96:CI123" si="197">IF(CF96=CD96,1,0)</f>
        <v>0</v>
      </c>
      <c r="CL96" s="115" t="s">
        <v>1096</v>
      </c>
      <c r="CM96">
        <v>50</v>
      </c>
      <c r="CN96" t="str">
        <f t="shared" ref="CN96:CN101" si="198">IF(BY96="","FALSE","TRUE")</f>
        <v>FALSE</v>
      </c>
      <c r="CO96">
        <f>ROUND(MARGIN!$J13,0)</f>
        <v>7</v>
      </c>
      <c r="CP96" t="e">
        <f>ROUND(IF(BY96=CD96,CO96*(1+#REF!),CO96*(1-#REF!)),0)</f>
        <v>#REF!</v>
      </c>
      <c r="CQ96">
        <f t="shared" ref="CQ96:CQ123" si="199">CO96</f>
        <v>7</v>
      </c>
      <c r="CR96" s="137">
        <f>CQ96*10000*MARGIN!$G13/MARGIN!$D13</f>
        <v>52737.181471799995</v>
      </c>
      <c r="CS96" s="137"/>
      <c r="CT96" s="188">
        <f t="shared" ref="CT96:CT101" si="200">IF(CG96=1,ABS(CR96*CK96),-ABS(CR96*CK96))</f>
        <v>0</v>
      </c>
      <c r="CU96" s="188"/>
      <c r="CV96" s="188"/>
      <c r="CW96" s="188"/>
      <c r="CX96" s="188">
        <f t="shared" ref="CX96:CX123" si="201">IF(CI96=1,ABS(CR96*CK96),-ABS(CR96*CK96))</f>
        <v>0</v>
      </c>
      <c r="CY96" s="188">
        <f t="shared" ref="CY96:CY101" si="202">IF(CK96=1,ABS(CT96*CL96),-ABS(CT96*CL96))</f>
        <v>0</v>
      </c>
      <c r="CZ96" s="188"/>
      <c r="DA96" s="188"/>
      <c r="DB96" s="188"/>
      <c r="DC96" s="188"/>
      <c r="DD96" s="188"/>
      <c r="DE96" s="188"/>
    </row>
    <row r="97" spans="1:109" x14ac:dyDescent="0.25">
      <c r="A97" s="178" t="s">
        <v>1106</v>
      </c>
      <c r="B97" s="163" t="s">
        <v>22</v>
      </c>
      <c r="F97" t="e">
        <f>-#REF!+G97</f>
        <v>#REF!</v>
      </c>
      <c r="J97">
        <v>-1</v>
      </c>
      <c r="L97">
        <v>-1</v>
      </c>
      <c r="O97">
        <f t="shared" si="180"/>
        <v>1</v>
      </c>
      <c r="Q97">
        <f t="shared" si="181"/>
        <v>0</v>
      </c>
      <c r="T97" s="115" t="s">
        <v>1096</v>
      </c>
      <c r="U97">
        <v>50</v>
      </c>
      <c r="V97" t="str">
        <f t="shared" si="182"/>
        <v>FALSE</v>
      </c>
      <c r="W97">
        <f>ROUND(MARGIN!$J14,0)</f>
        <v>4</v>
      </c>
      <c r="X97" t="e">
        <f>ROUND(IF(G97=L97,W97*(1+#REF!),W97*(1-#REF!)),0)</f>
        <v>#REF!</v>
      </c>
      <c r="Y97">
        <f t="shared" si="183"/>
        <v>4</v>
      </c>
      <c r="Z97" s="137">
        <f>Y97*10000*MARGIN!$G14/MARGIN!$D14</f>
        <v>52716.2696478</v>
      </c>
      <c r="AA97" s="137"/>
      <c r="AB97" s="188">
        <f t="shared" si="184"/>
        <v>0</v>
      </c>
      <c r="AC97" s="188"/>
      <c r="AD97" s="188"/>
      <c r="AE97" s="188"/>
      <c r="AF97" s="188">
        <f t="shared" si="185"/>
        <v>0</v>
      </c>
      <c r="AG97" s="188">
        <f t="shared" si="186"/>
        <v>0</v>
      </c>
      <c r="AH97" s="188"/>
      <c r="AI97" s="188"/>
      <c r="AJ97" s="188"/>
      <c r="AK97" s="188"/>
      <c r="AL97" s="188"/>
      <c r="AM97" s="188"/>
      <c r="AO97">
        <f t="shared" si="187"/>
        <v>-50</v>
      </c>
      <c r="AS97">
        <v>-1</v>
      </c>
      <c r="AU97">
        <v>-1</v>
      </c>
      <c r="AX97">
        <f t="shared" si="188"/>
        <v>1</v>
      </c>
      <c r="AZ97">
        <f t="shared" si="189"/>
        <v>0</v>
      </c>
      <c r="BC97" s="115" t="s">
        <v>1096</v>
      </c>
      <c r="BD97">
        <v>50</v>
      </c>
      <c r="BE97" t="str">
        <f t="shared" si="190"/>
        <v>FALSE</v>
      </c>
      <c r="BF97">
        <f>ROUND(MARGIN!$J14,0)</f>
        <v>4</v>
      </c>
      <c r="BG97" t="e">
        <f>ROUND(IF(AP97=AU97,BF97*(1+#REF!),BF97*(1-#REF!)),0)</f>
        <v>#REF!</v>
      </c>
      <c r="BH97">
        <f t="shared" si="191"/>
        <v>4</v>
      </c>
      <c r="BI97" s="137">
        <f>BH97*10000*MARGIN!$G14/MARGIN!$D14</f>
        <v>52716.2696478</v>
      </c>
      <c r="BJ97" s="137"/>
      <c r="BK97" s="188">
        <f t="shared" si="192"/>
        <v>0</v>
      </c>
      <c r="BL97" s="188"/>
      <c r="BM97" s="188"/>
      <c r="BN97" s="188"/>
      <c r="BO97" s="188">
        <f t="shared" si="193"/>
        <v>0</v>
      </c>
      <c r="BP97" s="188">
        <f t="shared" si="194"/>
        <v>0</v>
      </c>
      <c r="BQ97" s="188"/>
      <c r="BR97" s="188"/>
      <c r="BS97" s="188"/>
      <c r="BT97" s="188"/>
      <c r="BU97" s="188"/>
      <c r="BV97" s="188"/>
      <c r="BX97">
        <f t="shared" si="195"/>
        <v>-50</v>
      </c>
      <c r="CB97">
        <v>-1</v>
      </c>
      <c r="CD97">
        <v>-1</v>
      </c>
      <c r="CG97">
        <f t="shared" si="196"/>
        <v>1</v>
      </c>
      <c r="CI97">
        <f t="shared" si="197"/>
        <v>0</v>
      </c>
      <c r="CL97" s="115" t="s">
        <v>1096</v>
      </c>
      <c r="CM97">
        <v>50</v>
      </c>
      <c r="CN97" t="str">
        <f t="shared" si="198"/>
        <v>FALSE</v>
      </c>
      <c r="CO97">
        <f>ROUND(MARGIN!$J14,0)</f>
        <v>4</v>
      </c>
      <c r="CP97" t="e">
        <f>ROUND(IF(BY97=CD97,CO97*(1+#REF!),CO97*(1-#REF!)),0)</f>
        <v>#REF!</v>
      </c>
      <c r="CQ97">
        <f t="shared" si="199"/>
        <v>4</v>
      </c>
      <c r="CR97" s="137">
        <f>CQ97*10000*MARGIN!$G14/MARGIN!$D14</f>
        <v>52716.2696478</v>
      </c>
      <c r="CS97" s="137"/>
      <c r="CT97" s="188">
        <f t="shared" si="200"/>
        <v>0</v>
      </c>
      <c r="CU97" s="188"/>
      <c r="CV97" s="188"/>
      <c r="CW97" s="188"/>
      <c r="CX97" s="188">
        <f t="shared" si="201"/>
        <v>0</v>
      </c>
      <c r="CY97" s="188">
        <f t="shared" si="202"/>
        <v>0</v>
      </c>
      <c r="CZ97" s="188"/>
      <c r="DA97" s="188"/>
      <c r="DB97" s="188"/>
      <c r="DC97" s="188"/>
      <c r="DD97" s="188"/>
      <c r="DE97" s="188"/>
    </row>
    <row r="98" spans="1:109" x14ac:dyDescent="0.25">
      <c r="A98" t="s">
        <v>1069</v>
      </c>
      <c r="B98" s="163" t="s">
        <v>6</v>
      </c>
      <c r="F98" t="e">
        <f>-#REF!+G98</f>
        <v>#REF!</v>
      </c>
      <c r="J98">
        <v>1</v>
      </c>
      <c r="L98">
        <v>1</v>
      </c>
      <c r="O98">
        <f t="shared" si="180"/>
        <v>1</v>
      </c>
      <c r="Q98">
        <f t="shared" si="181"/>
        <v>0</v>
      </c>
      <c r="T98" s="115" t="s">
        <v>1096</v>
      </c>
      <c r="U98">
        <v>50</v>
      </c>
      <c r="V98" t="str">
        <f t="shared" si="182"/>
        <v>FALSE</v>
      </c>
      <c r="W98">
        <f>ROUND(MARGIN!$J15,0)</f>
        <v>7</v>
      </c>
      <c r="X98" t="e">
        <f>ROUND(IF(G98=L98,W98*(1+#REF!),W98*(1-#REF!)),0)</f>
        <v>#REF!</v>
      </c>
      <c r="Y98">
        <f t="shared" si="183"/>
        <v>7</v>
      </c>
      <c r="Z98" s="137">
        <f>Y98*10000*MARGIN!$G15/MARGIN!$D15</f>
        <v>52748.462064251537</v>
      </c>
      <c r="AA98" s="137"/>
      <c r="AB98" s="188">
        <f t="shared" si="184"/>
        <v>0</v>
      </c>
      <c r="AC98" s="188"/>
      <c r="AD98" s="188"/>
      <c r="AE98" s="188"/>
      <c r="AF98" s="188">
        <f t="shared" si="185"/>
        <v>0</v>
      </c>
      <c r="AG98" s="188">
        <f t="shared" si="186"/>
        <v>0</v>
      </c>
      <c r="AH98" s="188"/>
      <c r="AI98" s="188"/>
      <c r="AJ98" s="188"/>
      <c r="AK98" s="188"/>
      <c r="AL98" s="188"/>
      <c r="AM98" s="188"/>
      <c r="AO98">
        <f t="shared" si="187"/>
        <v>-50</v>
      </c>
      <c r="AS98">
        <v>1</v>
      </c>
      <c r="AU98">
        <v>1</v>
      </c>
      <c r="AX98">
        <f t="shared" si="188"/>
        <v>1</v>
      </c>
      <c r="AZ98">
        <f t="shared" si="189"/>
        <v>0</v>
      </c>
      <c r="BC98" s="115" t="s">
        <v>1096</v>
      </c>
      <c r="BD98">
        <v>50</v>
      </c>
      <c r="BE98" t="str">
        <f t="shared" si="190"/>
        <v>FALSE</v>
      </c>
      <c r="BF98">
        <f>ROUND(MARGIN!$J15,0)</f>
        <v>7</v>
      </c>
      <c r="BG98" t="e">
        <f>ROUND(IF(AP98=AU98,BF98*(1+#REF!),BF98*(1-#REF!)),0)</f>
        <v>#REF!</v>
      </c>
      <c r="BH98">
        <f t="shared" si="191"/>
        <v>7</v>
      </c>
      <c r="BI98" s="137">
        <f>BH98*10000*MARGIN!$G15/MARGIN!$D15</f>
        <v>52748.462064251537</v>
      </c>
      <c r="BJ98" s="137"/>
      <c r="BK98" s="188">
        <f t="shared" si="192"/>
        <v>0</v>
      </c>
      <c r="BL98" s="188"/>
      <c r="BM98" s="188"/>
      <c r="BN98" s="188"/>
      <c r="BO98" s="188">
        <f t="shared" si="193"/>
        <v>0</v>
      </c>
      <c r="BP98" s="188">
        <f t="shared" si="194"/>
        <v>0</v>
      </c>
      <c r="BQ98" s="188"/>
      <c r="BR98" s="188"/>
      <c r="BS98" s="188"/>
      <c r="BT98" s="188"/>
      <c r="BU98" s="188"/>
      <c r="BV98" s="188"/>
      <c r="BX98">
        <f t="shared" si="195"/>
        <v>-50</v>
      </c>
      <c r="CB98">
        <v>1</v>
      </c>
      <c r="CD98">
        <v>1</v>
      </c>
      <c r="CG98">
        <f t="shared" si="196"/>
        <v>1</v>
      </c>
      <c r="CI98">
        <f t="shared" si="197"/>
        <v>0</v>
      </c>
      <c r="CL98" s="115" t="s">
        <v>1096</v>
      </c>
      <c r="CM98">
        <v>50</v>
      </c>
      <c r="CN98" t="str">
        <f t="shared" si="198"/>
        <v>FALSE</v>
      </c>
      <c r="CO98">
        <f>ROUND(MARGIN!$J15,0)</f>
        <v>7</v>
      </c>
      <c r="CP98" t="e">
        <f>ROUND(IF(BY98=CD98,CO98*(1+#REF!),CO98*(1-#REF!)),0)</f>
        <v>#REF!</v>
      </c>
      <c r="CQ98">
        <f t="shared" si="199"/>
        <v>7</v>
      </c>
      <c r="CR98" s="137">
        <f>CQ98*10000*MARGIN!$G15/MARGIN!$D15</f>
        <v>52748.462064251537</v>
      </c>
      <c r="CS98" s="137"/>
      <c r="CT98" s="188">
        <f t="shared" si="200"/>
        <v>0</v>
      </c>
      <c r="CU98" s="188"/>
      <c r="CV98" s="188"/>
      <c r="CW98" s="188"/>
      <c r="CX98" s="188">
        <f t="shared" si="201"/>
        <v>0</v>
      </c>
      <c r="CY98" s="188">
        <f t="shared" si="202"/>
        <v>0</v>
      </c>
      <c r="CZ98" s="188"/>
      <c r="DA98" s="188"/>
      <c r="DB98" s="188"/>
      <c r="DC98" s="188"/>
      <c r="DD98" s="188"/>
      <c r="DE98" s="188"/>
    </row>
    <row r="99" spans="1:109" x14ac:dyDescent="0.25">
      <c r="A99" t="s">
        <v>1070</v>
      </c>
      <c r="B99" s="163" t="s">
        <v>20</v>
      </c>
      <c r="F99" t="e">
        <f>-#REF!+G99</f>
        <v>#REF!</v>
      </c>
      <c r="J99">
        <v>1</v>
      </c>
      <c r="L99">
        <v>1</v>
      </c>
      <c r="O99">
        <f t="shared" si="180"/>
        <v>1</v>
      </c>
      <c r="Q99">
        <f t="shared" si="181"/>
        <v>0</v>
      </c>
      <c r="T99" s="115" t="s">
        <v>1096</v>
      </c>
      <c r="U99">
        <v>50</v>
      </c>
      <c r="V99" t="str">
        <f t="shared" si="182"/>
        <v>FALSE</v>
      </c>
      <c r="W99">
        <f>ROUND(MARGIN!$J16,0)</f>
        <v>7</v>
      </c>
      <c r="X99" t="e">
        <f>ROUND(IF(G99=L99,W99*(1+#REF!),W99*(1-#REF!)),0)</f>
        <v>#REF!</v>
      </c>
      <c r="Y99">
        <f t="shared" si="183"/>
        <v>7</v>
      </c>
      <c r="Z99" s="137">
        <f>Y99*10000*MARGIN!$G16/MARGIN!$D16</f>
        <v>52745.766212308961</v>
      </c>
      <c r="AA99" s="137"/>
      <c r="AB99" s="188">
        <f t="shared" si="184"/>
        <v>0</v>
      </c>
      <c r="AC99" s="188"/>
      <c r="AD99" s="188"/>
      <c r="AE99" s="188"/>
      <c r="AF99" s="188">
        <f t="shared" si="185"/>
        <v>0</v>
      </c>
      <c r="AG99" s="188">
        <f t="shared" si="186"/>
        <v>0</v>
      </c>
      <c r="AH99" s="188"/>
      <c r="AI99" s="188"/>
      <c r="AJ99" s="188"/>
      <c r="AK99" s="188"/>
      <c r="AL99" s="188"/>
      <c r="AM99" s="188"/>
      <c r="AO99">
        <f t="shared" si="187"/>
        <v>-50</v>
      </c>
      <c r="AS99">
        <v>1</v>
      </c>
      <c r="AU99">
        <v>1</v>
      </c>
      <c r="AX99">
        <f t="shared" si="188"/>
        <v>1</v>
      </c>
      <c r="AZ99">
        <f t="shared" si="189"/>
        <v>0</v>
      </c>
      <c r="BC99" s="115" t="s">
        <v>1096</v>
      </c>
      <c r="BD99">
        <v>50</v>
      </c>
      <c r="BE99" t="str">
        <f t="shared" si="190"/>
        <v>FALSE</v>
      </c>
      <c r="BF99">
        <f>ROUND(MARGIN!$J16,0)</f>
        <v>7</v>
      </c>
      <c r="BG99" t="e">
        <f>ROUND(IF(AP99=AU99,BF99*(1+#REF!),BF99*(1-#REF!)),0)</f>
        <v>#REF!</v>
      </c>
      <c r="BH99">
        <f t="shared" si="191"/>
        <v>7</v>
      </c>
      <c r="BI99" s="137">
        <f>BH99*10000*MARGIN!$G16/MARGIN!$D16</f>
        <v>52745.766212308961</v>
      </c>
      <c r="BJ99" s="137"/>
      <c r="BK99" s="188">
        <f t="shared" si="192"/>
        <v>0</v>
      </c>
      <c r="BL99" s="188"/>
      <c r="BM99" s="188"/>
      <c r="BN99" s="188"/>
      <c r="BO99" s="188">
        <f t="shared" si="193"/>
        <v>0</v>
      </c>
      <c r="BP99" s="188">
        <f t="shared" si="194"/>
        <v>0</v>
      </c>
      <c r="BQ99" s="188"/>
      <c r="BR99" s="188"/>
      <c r="BS99" s="188"/>
      <c r="BT99" s="188"/>
      <c r="BU99" s="188"/>
      <c r="BV99" s="188"/>
      <c r="BX99">
        <f t="shared" si="195"/>
        <v>-50</v>
      </c>
      <c r="CB99">
        <v>1</v>
      </c>
      <c r="CD99">
        <v>1</v>
      </c>
      <c r="CG99">
        <f t="shared" si="196"/>
        <v>1</v>
      </c>
      <c r="CI99">
        <f t="shared" si="197"/>
        <v>0</v>
      </c>
      <c r="CL99" s="115" t="s">
        <v>1096</v>
      </c>
      <c r="CM99">
        <v>50</v>
      </c>
      <c r="CN99" t="str">
        <f t="shared" si="198"/>
        <v>FALSE</v>
      </c>
      <c r="CO99">
        <f>ROUND(MARGIN!$J16,0)</f>
        <v>7</v>
      </c>
      <c r="CP99" t="e">
        <f>ROUND(IF(BY99=CD99,CO99*(1+#REF!),CO99*(1-#REF!)),0)</f>
        <v>#REF!</v>
      </c>
      <c r="CQ99">
        <f t="shared" si="199"/>
        <v>7</v>
      </c>
      <c r="CR99" s="137">
        <f>CQ99*10000*MARGIN!$G16/MARGIN!$D16</f>
        <v>52745.766212308961</v>
      </c>
      <c r="CS99" s="137"/>
      <c r="CT99" s="188">
        <f t="shared" si="200"/>
        <v>0</v>
      </c>
      <c r="CU99" s="188"/>
      <c r="CV99" s="188"/>
      <c r="CW99" s="188"/>
      <c r="CX99" s="188">
        <f t="shared" si="201"/>
        <v>0</v>
      </c>
      <c r="CY99" s="188">
        <f t="shared" si="202"/>
        <v>0</v>
      </c>
      <c r="CZ99" s="188"/>
      <c r="DA99" s="188"/>
      <c r="DB99" s="188"/>
      <c r="DC99" s="188"/>
      <c r="DD99" s="188"/>
      <c r="DE99" s="188"/>
    </row>
    <row r="100" spans="1:109" x14ac:dyDescent="0.25">
      <c r="A100" t="s">
        <v>1071</v>
      </c>
      <c r="B100" s="163" t="s">
        <v>8</v>
      </c>
      <c r="F100" t="e">
        <f>-#REF!+G100</f>
        <v>#REF!</v>
      </c>
      <c r="J100">
        <v>1</v>
      </c>
      <c r="L100">
        <v>1</v>
      </c>
      <c r="O100">
        <f t="shared" si="180"/>
        <v>1</v>
      </c>
      <c r="Q100">
        <f t="shared" si="181"/>
        <v>0</v>
      </c>
      <c r="T100" s="115" t="s">
        <v>1096</v>
      </c>
      <c r="U100">
        <v>50</v>
      </c>
      <c r="V100" t="str">
        <f t="shared" si="182"/>
        <v>FALSE</v>
      </c>
      <c r="W100">
        <f>ROUND(MARGIN!$J17,0)</f>
        <v>7</v>
      </c>
      <c r="X100" t="e">
        <f>ROUND(IF(G100=L100,W100*(1+#REF!),W100*(1-#REF!)),0)</f>
        <v>#REF!</v>
      </c>
      <c r="Y100">
        <f t="shared" si="183"/>
        <v>7</v>
      </c>
      <c r="Z100" s="137">
        <f>Y100*10000*MARGIN!$G17/MARGIN!$D17</f>
        <v>52744.999999999993</v>
      </c>
      <c r="AA100" s="137"/>
      <c r="AB100" s="188">
        <f t="shared" si="184"/>
        <v>0</v>
      </c>
      <c r="AC100" s="188"/>
      <c r="AD100" s="188"/>
      <c r="AE100" s="188"/>
      <c r="AF100" s="188">
        <f t="shared" si="185"/>
        <v>0</v>
      </c>
      <c r="AG100" s="188">
        <f t="shared" si="186"/>
        <v>0</v>
      </c>
      <c r="AH100" s="188"/>
      <c r="AI100" s="188"/>
      <c r="AJ100" s="188"/>
      <c r="AK100" s="188"/>
      <c r="AL100" s="188"/>
      <c r="AM100" s="188"/>
      <c r="AO100">
        <f t="shared" si="187"/>
        <v>-50</v>
      </c>
      <c r="AS100">
        <v>1</v>
      </c>
      <c r="AU100">
        <v>1</v>
      </c>
      <c r="AX100">
        <f t="shared" si="188"/>
        <v>1</v>
      </c>
      <c r="AZ100">
        <f t="shared" si="189"/>
        <v>0</v>
      </c>
      <c r="BC100" s="115" t="s">
        <v>1096</v>
      </c>
      <c r="BD100">
        <v>50</v>
      </c>
      <c r="BE100" t="str">
        <f t="shared" si="190"/>
        <v>FALSE</v>
      </c>
      <c r="BF100">
        <f>ROUND(MARGIN!$J17,0)</f>
        <v>7</v>
      </c>
      <c r="BG100" t="e">
        <f>ROUND(IF(AP100=AU100,BF100*(1+#REF!),BF100*(1-#REF!)),0)</f>
        <v>#REF!</v>
      </c>
      <c r="BH100">
        <f t="shared" si="191"/>
        <v>7</v>
      </c>
      <c r="BI100" s="137">
        <f>BH100*10000*MARGIN!$G17/MARGIN!$D17</f>
        <v>52744.999999999993</v>
      </c>
      <c r="BJ100" s="137"/>
      <c r="BK100" s="188">
        <f t="shared" si="192"/>
        <v>0</v>
      </c>
      <c r="BL100" s="188"/>
      <c r="BM100" s="188"/>
      <c r="BN100" s="188"/>
      <c r="BO100" s="188">
        <f t="shared" si="193"/>
        <v>0</v>
      </c>
      <c r="BP100" s="188">
        <f t="shared" si="194"/>
        <v>0</v>
      </c>
      <c r="BQ100" s="188"/>
      <c r="BR100" s="188"/>
      <c r="BS100" s="188"/>
      <c r="BT100" s="188"/>
      <c r="BU100" s="188"/>
      <c r="BV100" s="188"/>
      <c r="BX100">
        <f t="shared" si="195"/>
        <v>-50</v>
      </c>
      <c r="CB100">
        <v>1</v>
      </c>
      <c r="CD100">
        <v>1</v>
      </c>
      <c r="CG100">
        <f t="shared" si="196"/>
        <v>1</v>
      </c>
      <c r="CI100">
        <f t="shared" si="197"/>
        <v>0</v>
      </c>
      <c r="CL100" s="115" t="s">
        <v>1096</v>
      </c>
      <c r="CM100">
        <v>50</v>
      </c>
      <c r="CN100" t="str">
        <f t="shared" si="198"/>
        <v>FALSE</v>
      </c>
      <c r="CO100">
        <f>ROUND(MARGIN!$J17,0)</f>
        <v>7</v>
      </c>
      <c r="CP100" t="e">
        <f>ROUND(IF(BY100=CD100,CO100*(1+#REF!),CO100*(1-#REF!)),0)</f>
        <v>#REF!</v>
      </c>
      <c r="CQ100">
        <f t="shared" si="199"/>
        <v>7</v>
      </c>
      <c r="CR100" s="137">
        <f>CQ100*10000*MARGIN!$G17/MARGIN!$D17</f>
        <v>52744.999999999993</v>
      </c>
      <c r="CS100" s="137"/>
      <c r="CT100" s="188">
        <f t="shared" si="200"/>
        <v>0</v>
      </c>
      <c r="CU100" s="188"/>
      <c r="CV100" s="188"/>
      <c r="CW100" s="188"/>
      <c r="CX100" s="188">
        <f t="shared" si="201"/>
        <v>0</v>
      </c>
      <c r="CY100" s="188">
        <f t="shared" si="202"/>
        <v>0</v>
      </c>
      <c r="CZ100" s="188"/>
      <c r="DA100" s="188"/>
      <c r="DB100" s="188"/>
      <c r="DC100" s="188"/>
      <c r="DD100" s="188"/>
      <c r="DE100" s="188"/>
    </row>
    <row r="101" spans="1:109" x14ac:dyDescent="0.25">
      <c r="A101" t="s">
        <v>1073</v>
      </c>
      <c r="B101" s="163" t="s">
        <v>19</v>
      </c>
      <c r="F101" t="e">
        <f>-#REF!+G101</f>
        <v>#REF!</v>
      </c>
      <c r="J101">
        <v>1</v>
      </c>
      <c r="L101">
        <v>1</v>
      </c>
      <c r="O101">
        <f t="shared" si="180"/>
        <v>1</v>
      </c>
      <c r="Q101">
        <f t="shared" si="181"/>
        <v>0</v>
      </c>
      <c r="T101" s="115" t="s">
        <v>1096</v>
      </c>
      <c r="U101">
        <v>50</v>
      </c>
      <c r="V101" t="str">
        <f t="shared" si="182"/>
        <v>FALSE</v>
      </c>
      <c r="W101">
        <f>ROUND(MARGIN!$J18,0)</f>
        <v>7</v>
      </c>
      <c r="X101" t="e">
        <f>ROUND(IF(G101=L101,W101*(1+#REF!),W101*(1-#REF!)),0)</f>
        <v>#REF!</v>
      </c>
      <c r="Y101">
        <f t="shared" si="183"/>
        <v>7</v>
      </c>
      <c r="Z101" s="137">
        <f>Y101*10000*MARGIN!$G18/MARGIN!$D18</f>
        <v>52744.037186618909</v>
      </c>
      <c r="AA101" s="137"/>
      <c r="AB101" s="188">
        <f t="shared" si="184"/>
        <v>0</v>
      </c>
      <c r="AC101" s="188"/>
      <c r="AD101" s="188"/>
      <c r="AE101" s="188"/>
      <c r="AF101" s="188">
        <f t="shared" si="185"/>
        <v>0</v>
      </c>
      <c r="AG101" s="188">
        <f t="shared" si="186"/>
        <v>0</v>
      </c>
      <c r="AH101" s="188"/>
      <c r="AI101" s="188"/>
      <c r="AJ101" s="188"/>
      <c r="AK101" s="188"/>
      <c r="AL101" s="188"/>
      <c r="AM101" s="188"/>
      <c r="AO101">
        <f t="shared" si="187"/>
        <v>-50</v>
      </c>
      <c r="AS101">
        <v>1</v>
      </c>
      <c r="AU101">
        <v>1</v>
      </c>
      <c r="AX101">
        <f t="shared" si="188"/>
        <v>1</v>
      </c>
      <c r="AZ101">
        <f t="shared" si="189"/>
        <v>0</v>
      </c>
      <c r="BC101" s="115" t="s">
        <v>1096</v>
      </c>
      <c r="BD101">
        <v>50</v>
      </c>
      <c r="BE101" t="str">
        <f t="shared" si="190"/>
        <v>FALSE</v>
      </c>
      <c r="BF101">
        <f>ROUND(MARGIN!$J18,0)</f>
        <v>7</v>
      </c>
      <c r="BG101" t="e">
        <f>ROUND(IF(AP101=AU101,BF101*(1+#REF!),BF101*(1-#REF!)),0)</f>
        <v>#REF!</v>
      </c>
      <c r="BH101">
        <f t="shared" si="191"/>
        <v>7</v>
      </c>
      <c r="BI101" s="137">
        <f>BH101*10000*MARGIN!$G18/MARGIN!$D18</f>
        <v>52744.037186618909</v>
      </c>
      <c r="BJ101" s="137"/>
      <c r="BK101" s="188">
        <f t="shared" si="192"/>
        <v>0</v>
      </c>
      <c r="BL101" s="188"/>
      <c r="BM101" s="188"/>
      <c r="BN101" s="188"/>
      <c r="BO101" s="188">
        <f t="shared" si="193"/>
        <v>0</v>
      </c>
      <c r="BP101" s="188">
        <f t="shared" si="194"/>
        <v>0</v>
      </c>
      <c r="BQ101" s="188"/>
      <c r="BR101" s="188"/>
      <c r="BS101" s="188"/>
      <c r="BT101" s="188"/>
      <c r="BU101" s="188"/>
      <c r="BV101" s="188"/>
      <c r="BX101">
        <f t="shared" si="195"/>
        <v>-50</v>
      </c>
      <c r="CB101">
        <v>1</v>
      </c>
      <c r="CD101">
        <v>1</v>
      </c>
      <c r="CG101">
        <f t="shared" si="196"/>
        <v>1</v>
      </c>
      <c r="CI101">
        <f t="shared" si="197"/>
        <v>0</v>
      </c>
      <c r="CL101" s="115" t="s">
        <v>1096</v>
      </c>
      <c r="CM101">
        <v>50</v>
      </c>
      <c r="CN101" t="str">
        <f t="shared" si="198"/>
        <v>FALSE</v>
      </c>
      <c r="CO101">
        <f>ROUND(MARGIN!$J18,0)</f>
        <v>7</v>
      </c>
      <c r="CP101" t="e">
        <f>ROUND(IF(BY101=CD101,CO101*(1+#REF!),CO101*(1-#REF!)),0)</f>
        <v>#REF!</v>
      </c>
      <c r="CQ101">
        <f t="shared" si="199"/>
        <v>7</v>
      </c>
      <c r="CR101" s="137">
        <f>CQ101*10000*MARGIN!$G18/MARGIN!$D18</f>
        <v>52744.037186618909</v>
      </c>
      <c r="CS101" s="137"/>
      <c r="CT101" s="188">
        <f t="shared" si="200"/>
        <v>0</v>
      </c>
      <c r="CU101" s="188"/>
      <c r="CV101" s="188"/>
      <c r="CW101" s="188"/>
      <c r="CX101" s="188">
        <f t="shared" si="201"/>
        <v>0</v>
      </c>
      <c r="CY101" s="188">
        <f t="shared" si="20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181"/>
        <v>0</v>
      </c>
      <c r="T102" s="116" t="s">
        <v>1096</v>
      </c>
      <c r="U102">
        <v>50</v>
      </c>
      <c r="V102" t="str">
        <f>IF(G102="","FALSE","TRUE")</f>
        <v>FALSE</v>
      </c>
      <c r="W102">
        <f>ROUND(MARGIN!$J19,0)</f>
        <v>7</v>
      </c>
      <c r="X102" t="e">
        <f>ROUND(IF(G102=L102,W102*(1+#REF!),W102*(1-#REF!)),0)</f>
        <v>#REF!</v>
      </c>
      <c r="Y102">
        <f t="shared" si="183"/>
        <v>7</v>
      </c>
      <c r="Z102" s="137">
        <f>Y102*10000*MARGIN!$G19/MARGIN!$D19</f>
        <v>50210.317762706698</v>
      </c>
      <c r="AA102" s="137"/>
      <c r="AB102" s="188">
        <f>IF(O102=1,ABS(Z102*S102),-ABS(Z102*S102))</f>
        <v>0</v>
      </c>
      <c r="AC102" s="188"/>
      <c r="AD102" s="188"/>
      <c r="AE102" s="188"/>
      <c r="AF102" s="188">
        <f t="shared" si="185"/>
        <v>0</v>
      </c>
      <c r="AG102" s="188">
        <f>IF(S102=1,ABS(AB102*T102),-ABS(AB102*T102))</f>
        <v>0</v>
      </c>
      <c r="AH102" s="188"/>
      <c r="AI102" s="188"/>
      <c r="AJ102" s="188"/>
      <c r="AK102" s="188"/>
      <c r="AL102" s="188"/>
      <c r="AM102" s="188"/>
      <c r="AO102">
        <f t="shared" si="187"/>
        <v>-50</v>
      </c>
      <c r="AS102">
        <v>1</v>
      </c>
      <c r="AU102">
        <v>1</v>
      </c>
      <c r="AX102">
        <f>IF(AP102=AW102,1,0)</f>
        <v>1</v>
      </c>
      <c r="AZ102">
        <f t="shared" si="189"/>
        <v>0</v>
      </c>
      <c r="BC102" s="116" t="s">
        <v>1096</v>
      </c>
      <c r="BD102">
        <v>50</v>
      </c>
      <c r="BE102" t="str">
        <f>IF(AP102="","FALSE","TRUE")</f>
        <v>FALSE</v>
      </c>
      <c r="BF102">
        <f>ROUND(MARGIN!$J19,0)</f>
        <v>7</v>
      </c>
      <c r="BG102" t="e">
        <f>ROUND(IF(AP102=AU102,BF102*(1+#REF!),BF102*(1-#REF!)),0)</f>
        <v>#REF!</v>
      </c>
      <c r="BH102">
        <f t="shared" si="191"/>
        <v>7</v>
      </c>
      <c r="BI102" s="137">
        <f>BH102*10000*MARGIN!$G19/MARGIN!$D19</f>
        <v>50210.317762706698</v>
      </c>
      <c r="BJ102" s="137"/>
      <c r="BK102" s="188">
        <f>IF(AX102=1,ABS(BI102*BB102),-ABS(BI102*BB102))</f>
        <v>0</v>
      </c>
      <c r="BL102" s="188"/>
      <c r="BM102" s="188"/>
      <c r="BN102" s="188"/>
      <c r="BO102" s="188">
        <f t="shared" si="193"/>
        <v>0</v>
      </c>
      <c r="BP102" s="188">
        <f>IF(BB102=1,ABS(BK102*BC102),-ABS(BK102*BC102))</f>
        <v>0</v>
      </c>
      <c r="BQ102" s="188"/>
      <c r="BR102" s="188"/>
      <c r="BS102" s="188"/>
      <c r="BT102" s="188"/>
      <c r="BU102" s="188"/>
      <c r="BV102" s="188"/>
      <c r="BX102">
        <f t="shared" si="195"/>
        <v>-50</v>
      </c>
      <c r="CB102">
        <v>1</v>
      </c>
      <c r="CD102">
        <v>1</v>
      </c>
      <c r="CG102">
        <f>IF(BY102=CF102,1,0)</f>
        <v>1</v>
      </c>
      <c r="CI102">
        <f t="shared" si="197"/>
        <v>0</v>
      </c>
      <c r="CL102" s="116" t="s">
        <v>1096</v>
      </c>
      <c r="CM102">
        <v>50</v>
      </c>
      <c r="CN102" t="str">
        <f>IF(BY102="","FALSE","TRUE")</f>
        <v>FALSE</v>
      </c>
      <c r="CO102">
        <f>ROUND(MARGIN!$J19,0)</f>
        <v>7</v>
      </c>
      <c r="CP102" t="e">
        <f>ROUND(IF(BY102=CD102,CO102*(1+#REF!),CO102*(1-#REF!)),0)</f>
        <v>#REF!</v>
      </c>
      <c r="CQ102">
        <f t="shared" si="199"/>
        <v>7</v>
      </c>
      <c r="CR102" s="137">
        <f>CQ102*10000*MARGIN!$G19/MARGIN!$D19</f>
        <v>50210.317762706698</v>
      </c>
      <c r="CS102" s="137"/>
      <c r="CT102" s="188">
        <f>IF(CG102=1,ABS(CR102*CK102),-ABS(CR102*CK102))</f>
        <v>0</v>
      </c>
      <c r="CU102" s="188"/>
      <c r="CV102" s="188"/>
      <c r="CW102" s="188"/>
      <c r="CX102" s="188">
        <f t="shared" si="20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03">IF(G103=N103,1,0)</f>
        <v>1</v>
      </c>
      <c r="Q103">
        <f t="shared" si="181"/>
        <v>0</v>
      </c>
      <c r="T103" s="115" t="s">
        <v>1096</v>
      </c>
      <c r="U103">
        <v>50</v>
      </c>
      <c r="V103" t="str">
        <f t="shared" ref="V103:V123" si="204">IF(G103="","FALSE","TRUE")</f>
        <v>FALSE</v>
      </c>
      <c r="W103">
        <f>ROUND(MARGIN!$J20,0)</f>
        <v>7</v>
      </c>
      <c r="X103" t="e">
        <f>ROUND(IF(G103=L103,W103*(1+#REF!),W103*(1-#REF!)),0)</f>
        <v>#REF!</v>
      </c>
      <c r="Y103">
        <f t="shared" si="183"/>
        <v>7</v>
      </c>
      <c r="Z103" s="137">
        <f>Y103*10000*MARGIN!$G20/MARGIN!$D20</f>
        <v>53350.195683601814</v>
      </c>
      <c r="AA103" s="137"/>
      <c r="AB103" s="188">
        <f t="shared" ref="AB103:AB123" si="205">IF(O103=1,ABS(Z103*S103),-ABS(Z103*S103))</f>
        <v>0</v>
      </c>
      <c r="AC103" s="188"/>
      <c r="AD103" s="188"/>
      <c r="AE103" s="188"/>
      <c r="AF103" s="188">
        <f t="shared" si="185"/>
        <v>0</v>
      </c>
      <c r="AG103" s="188">
        <f t="shared" ref="AG103:AG123" si="206">IF(S103=1,ABS(AB103*T103),-ABS(AB103*T103))</f>
        <v>0</v>
      </c>
      <c r="AH103" s="188"/>
      <c r="AI103" s="188"/>
      <c r="AJ103" s="188"/>
      <c r="AK103" s="188"/>
      <c r="AL103" s="188"/>
      <c r="AM103" s="188"/>
      <c r="AO103">
        <f t="shared" si="187"/>
        <v>-50</v>
      </c>
      <c r="AS103">
        <v>1</v>
      </c>
      <c r="AU103">
        <v>1</v>
      </c>
      <c r="AX103">
        <f t="shared" ref="AX103:AX123" si="207">IF(AP103=AW103,1,0)</f>
        <v>1</v>
      </c>
      <c r="AZ103">
        <f t="shared" si="189"/>
        <v>0</v>
      </c>
      <c r="BC103" s="115" t="s">
        <v>1096</v>
      </c>
      <c r="BD103">
        <v>50</v>
      </c>
      <c r="BE103" t="str">
        <f t="shared" ref="BE103:BE123" si="208">IF(AP103="","FALSE","TRUE")</f>
        <v>FALSE</v>
      </c>
      <c r="BF103">
        <f>ROUND(MARGIN!$J20,0)</f>
        <v>7</v>
      </c>
      <c r="BG103" t="e">
        <f>ROUND(IF(AP103=AU103,BF103*(1+#REF!),BF103*(1-#REF!)),0)</f>
        <v>#REF!</v>
      </c>
      <c r="BH103">
        <f t="shared" si="191"/>
        <v>7</v>
      </c>
      <c r="BI103" s="137">
        <f>BH103*10000*MARGIN!$G20/MARGIN!$D20</f>
        <v>53350.195683601814</v>
      </c>
      <c r="BJ103" s="137"/>
      <c r="BK103" s="188">
        <f t="shared" ref="BK103:BK123" si="209">IF(AX103=1,ABS(BI103*BB103),-ABS(BI103*BB103))</f>
        <v>0</v>
      </c>
      <c r="BL103" s="188"/>
      <c r="BM103" s="188"/>
      <c r="BN103" s="188"/>
      <c r="BO103" s="188">
        <f t="shared" si="193"/>
        <v>0</v>
      </c>
      <c r="BP103" s="188">
        <f t="shared" ref="BP103:BP123" si="210">IF(BB103=1,ABS(BK103*BC103),-ABS(BK103*BC103))</f>
        <v>0</v>
      </c>
      <c r="BQ103" s="188"/>
      <c r="BR103" s="188"/>
      <c r="BS103" s="188"/>
      <c r="BT103" s="188"/>
      <c r="BU103" s="188"/>
      <c r="BV103" s="188"/>
      <c r="BX103">
        <f t="shared" si="195"/>
        <v>-50</v>
      </c>
      <c r="CB103">
        <v>1</v>
      </c>
      <c r="CD103">
        <v>1</v>
      </c>
      <c r="CG103">
        <f t="shared" ref="CG103:CG123" si="211">IF(BY103=CF103,1,0)</f>
        <v>1</v>
      </c>
      <c r="CI103">
        <f t="shared" si="197"/>
        <v>0</v>
      </c>
      <c r="CL103" s="115" t="s">
        <v>1096</v>
      </c>
      <c r="CM103">
        <v>50</v>
      </c>
      <c r="CN103" t="str">
        <f t="shared" ref="CN103:CN123" si="212">IF(BY103="","FALSE","TRUE")</f>
        <v>FALSE</v>
      </c>
      <c r="CO103">
        <f>ROUND(MARGIN!$J20,0)</f>
        <v>7</v>
      </c>
      <c r="CP103" t="e">
        <f>ROUND(IF(BY103=CD103,CO103*(1+#REF!),CO103*(1-#REF!)),0)</f>
        <v>#REF!</v>
      </c>
      <c r="CQ103">
        <f t="shared" si="199"/>
        <v>7</v>
      </c>
      <c r="CR103" s="137">
        <f>CQ103*10000*MARGIN!$G20/MARGIN!$D20</f>
        <v>53350.195683601814</v>
      </c>
      <c r="CS103" s="137"/>
      <c r="CT103" s="188">
        <f t="shared" ref="CT103:CT123" si="213">IF(CG103=1,ABS(CR103*CK103),-ABS(CR103*CK103))</f>
        <v>0</v>
      </c>
      <c r="CU103" s="188"/>
      <c r="CV103" s="188"/>
      <c r="CW103" s="188"/>
      <c r="CX103" s="188">
        <f t="shared" si="201"/>
        <v>0</v>
      </c>
      <c r="CY103" s="188">
        <f t="shared" ref="CY103:CY123" si="21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03"/>
        <v>1</v>
      </c>
      <c r="Q104">
        <f t="shared" si="181"/>
        <v>0</v>
      </c>
      <c r="T104" s="116" t="s">
        <v>1096</v>
      </c>
      <c r="U104">
        <v>50</v>
      </c>
      <c r="V104" t="str">
        <f t="shared" si="204"/>
        <v>FALSE</v>
      </c>
      <c r="W104">
        <f>ROUND(MARGIN!$J21,0)</f>
        <v>7</v>
      </c>
      <c r="X104" t="e">
        <f>ROUND(IF(G104=L104,W104*(1+#REF!),W104*(1-#REF!)),0)</f>
        <v>#REF!</v>
      </c>
      <c r="Y104">
        <f t="shared" si="183"/>
        <v>7</v>
      </c>
      <c r="Z104" s="137">
        <f>Y104*10000*MARGIN!$G21/MARGIN!$D21</f>
        <v>50218.271788517137</v>
      </c>
      <c r="AA104" s="137"/>
      <c r="AB104" s="188">
        <f t="shared" si="205"/>
        <v>0</v>
      </c>
      <c r="AC104" s="188"/>
      <c r="AD104" s="188"/>
      <c r="AE104" s="188"/>
      <c r="AF104" s="188">
        <f t="shared" si="185"/>
        <v>0</v>
      </c>
      <c r="AG104" s="188">
        <f t="shared" si="206"/>
        <v>0</v>
      </c>
      <c r="AH104" s="188"/>
      <c r="AI104" s="188"/>
      <c r="AJ104" s="188"/>
      <c r="AK104" s="188"/>
      <c r="AL104" s="188"/>
      <c r="AM104" s="188"/>
      <c r="AO104">
        <f t="shared" si="187"/>
        <v>-50</v>
      </c>
      <c r="AS104">
        <v>-1</v>
      </c>
      <c r="AU104">
        <v>-1</v>
      </c>
      <c r="AX104">
        <f t="shared" si="207"/>
        <v>1</v>
      </c>
      <c r="AZ104">
        <f t="shared" si="189"/>
        <v>0</v>
      </c>
      <c r="BC104" s="116" t="s">
        <v>1096</v>
      </c>
      <c r="BD104">
        <v>50</v>
      </c>
      <c r="BE104" t="str">
        <f t="shared" si="208"/>
        <v>FALSE</v>
      </c>
      <c r="BF104">
        <f>ROUND(MARGIN!$J21,0)</f>
        <v>7</v>
      </c>
      <c r="BG104" t="e">
        <f>ROUND(IF(AP104=AU104,BF104*(1+#REF!),BF104*(1-#REF!)),0)</f>
        <v>#REF!</v>
      </c>
      <c r="BH104">
        <f t="shared" si="191"/>
        <v>7</v>
      </c>
      <c r="BI104" s="137">
        <f>BH104*10000*MARGIN!$G21/MARGIN!$D21</f>
        <v>50218.271788517137</v>
      </c>
      <c r="BJ104" s="137"/>
      <c r="BK104" s="188">
        <f t="shared" si="209"/>
        <v>0</v>
      </c>
      <c r="BL104" s="188"/>
      <c r="BM104" s="188"/>
      <c r="BN104" s="188"/>
      <c r="BO104" s="188">
        <f t="shared" si="193"/>
        <v>0</v>
      </c>
      <c r="BP104" s="188">
        <f t="shared" si="210"/>
        <v>0</v>
      </c>
      <c r="BQ104" s="188"/>
      <c r="BR104" s="188"/>
      <c r="BS104" s="188"/>
      <c r="BT104" s="188"/>
      <c r="BU104" s="188"/>
      <c r="BV104" s="188"/>
      <c r="BX104">
        <f t="shared" si="195"/>
        <v>-50</v>
      </c>
      <c r="CB104">
        <v>-1</v>
      </c>
      <c r="CD104">
        <v>-1</v>
      </c>
      <c r="CG104">
        <f t="shared" si="211"/>
        <v>1</v>
      </c>
      <c r="CI104">
        <f t="shared" si="197"/>
        <v>0</v>
      </c>
      <c r="CL104" s="116" t="s">
        <v>1096</v>
      </c>
      <c r="CM104">
        <v>50</v>
      </c>
      <c r="CN104" t="str">
        <f t="shared" si="212"/>
        <v>FALSE</v>
      </c>
      <c r="CO104">
        <f>ROUND(MARGIN!$J21,0)</f>
        <v>7</v>
      </c>
      <c r="CP104" t="e">
        <f>ROUND(IF(BY104=CD104,CO104*(1+#REF!),CO104*(1-#REF!)),0)</f>
        <v>#REF!</v>
      </c>
      <c r="CQ104">
        <f t="shared" si="199"/>
        <v>7</v>
      </c>
      <c r="CR104" s="137">
        <f>CQ104*10000*MARGIN!$G21/MARGIN!$D21</f>
        <v>50218.271788517137</v>
      </c>
      <c r="CS104" s="137"/>
      <c r="CT104" s="188">
        <f t="shared" si="213"/>
        <v>0</v>
      </c>
      <c r="CU104" s="188"/>
      <c r="CV104" s="188"/>
      <c r="CW104" s="188"/>
      <c r="CX104" s="188">
        <f t="shared" si="201"/>
        <v>0</v>
      </c>
      <c r="CY104" s="188">
        <f t="shared" si="214"/>
        <v>0</v>
      </c>
      <c r="CZ104" s="188"/>
      <c r="DA104" s="188"/>
      <c r="DB104" s="188"/>
      <c r="DC104" s="188"/>
      <c r="DD104" s="188"/>
      <c r="DE104" s="188"/>
    </row>
    <row r="105" spans="1:109" x14ac:dyDescent="0.25">
      <c r="A105" t="s">
        <v>1088</v>
      </c>
      <c r="B105" s="163" t="s">
        <v>24</v>
      </c>
      <c r="F105" t="e">
        <f>-#REF!+G105</f>
        <v>#REF!</v>
      </c>
      <c r="J105">
        <v>1</v>
      </c>
      <c r="L105">
        <v>1</v>
      </c>
      <c r="O105">
        <f t="shared" si="203"/>
        <v>1</v>
      </c>
      <c r="Q105">
        <f t="shared" si="181"/>
        <v>0</v>
      </c>
      <c r="T105" s="116" t="s">
        <v>1096</v>
      </c>
      <c r="U105">
        <v>50</v>
      </c>
      <c r="V105" t="str">
        <f t="shared" si="204"/>
        <v>FALSE</v>
      </c>
      <c r="W105">
        <f>ROUND(MARGIN!$J22,0)</f>
        <v>4</v>
      </c>
      <c r="X105" t="e">
        <f>ROUND(IF(G105=L105,W105*(1+#REF!),W105*(1-#REF!)),0)</f>
        <v>#REF!</v>
      </c>
      <c r="Y105">
        <f t="shared" si="183"/>
        <v>4</v>
      </c>
      <c r="Z105" s="137">
        <f>Y105*10000*MARGIN!$G22/MARGIN!$D22</f>
        <v>52707.063149999994</v>
      </c>
      <c r="AA105" s="137"/>
      <c r="AB105" s="188">
        <f t="shared" si="205"/>
        <v>0</v>
      </c>
      <c r="AC105" s="188"/>
      <c r="AD105" s="188"/>
      <c r="AE105" s="188"/>
      <c r="AF105" s="188">
        <f t="shared" si="185"/>
        <v>0</v>
      </c>
      <c r="AG105" s="188">
        <f t="shared" si="206"/>
        <v>0</v>
      </c>
      <c r="AH105" s="188"/>
      <c r="AI105" s="188"/>
      <c r="AJ105" s="188"/>
      <c r="AK105" s="188"/>
      <c r="AL105" s="188"/>
      <c r="AM105" s="188"/>
      <c r="AO105">
        <f t="shared" si="187"/>
        <v>-50</v>
      </c>
      <c r="AS105">
        <v>1</v>
      </c>
      <c r="AU105">
        <v>1</v>
      </c>
      <c r="AX105">
        <f t="shared" si="207"/>
        <v>1</v>
      </c>
      <c r="AZ105">
        <f t="shared" si="189"/>
        <v>0</v>
      </c>
      <c r="BC105" s="116" t="s">
        <v>1096</v>
      </c>
      <c r="BD105">
        <v>50</v>
      </c>
      <c r="BE105" t="str">
        <f t="shared" si="208"/>
        <v>FALSE</v>
      </c>
      <c r="BF105">
        <f>ROUND(MARGIN!$J22,0)</f>
        <v>4</v>
      </c>
      <c r="BG105" t="e">
        <f>ROUND(IF(AP105=AU105,BF105*(1+#REF!),BF105*(1-#REF!)),0)</f>
        <v>#REF!</v>
      </c>
      <c r="BH105">
        <f t="shared" si="191"/>
        <v>4</v>
      </c>
      <c r="BI105" s="137">
        <f>BH105*10000*MARGIN!$G22/MARGIN!$D22</f>
        <v>52707.063149999994</v>
      </c>
      <c r="BJ105" s="137"/>
      <c r="BK105" s="188">
        <f t="shared" si="209"/>
        <v>0</v>
      </c>
      <c r="BL105" s="188"/>
      <c r="BM105" s="188"/>
      <c r="BN105" s="188"/>
      <c r="BO105" s="188">
        <f t="shared" si="193"/>
        <v>0</v>
      </c>
      <c r="BP105" s="188">
        <f t="shared" si="210"/>
        <v>0</v>
      </c>
      <c r="BQ105" s="188"/>
      <c r="BR105" s="188"/>
      <c r="BS105" s="188"/>
      <c r="BT105" s="188"/>
      <c r="BU105" s="188"/>
      <c r="BV105" s="188"/>
      <c r="BX105">
        <f t="shared" si="195"/>
        <v>-50</v>
      </c>
      <c r="CB105">
        <v>1</v>
      </c>
      <c r="CD105">
        <v>1</v>
      </c>
      <c r="CG105">
        <f t="shared" si="211"/>
        <v>1</v>
      </c>
      <c r="CI105">
        <f t="shared" si="197"/>
        <v>0</v>
      </c>
      <c r="CL105" s="116" t="s">
        <v>1096</v>
      </c>
      <c r="CM105">
        <v>50</v>
      </c>
      <c r="CN105" t="str">
        <f t="shared" si="212"/>
        <v>FALSE</v>
      </c>
      <c r="CO105">
        <f>ROUND(MARGIN!$J22,0)</f>
        <v>4</v>
      </c>
      <c r="CP105" t="e">
        <f>ROUND(IF(BY105=CD105,CO105*(1+#REF!),CO105*(1-#REF!)),0)</f>
        <v>#REF!</v>
      </c>
      <c r="CQ105">
        <f t="shared" si="199"/>
        <v>4</v>
      </c>
      <c r="CR105" s="137">
        <f>CQ105*10000*MARGIN!$G22/MARGIN!$D22</f>
        <v>52707.063149999994</v>
      </c>
      <c r="CS105" s="137"/>
      <c r="CT105" s="188">
        <f t="shared" si="213"/>
        <v>0</v>
      </c>
      <c r="CU105" s="188"/>
      <c r="CV105" s="188"/>
      <c r="CW105" s="188"/>
      <c r="CX105" s="188">
        <f t="shared" si="201"/>
        <v>0</v>
      </c>
      <c r="CY105" s="188">
        <f t="shared" si="214"/>
        <v>0</v>
      </c>
      <c r="CZ105" s="188"/>
      <c r="DA105" s="188"/>
      <c r="DB105" s="188"/>
      <c r="DC105" s="188"/>
      <c r="DD105" s="188"/>
      <c r="DE105" s="188"/>
    </row>
    <row r="106" spans="1:109" x14ac:dyDescent="0.25">
      <c r="A106" t="s">
        <v>1086</v>
      </c>
      <c r="B106" s="163" t="s">
        <v>25</v>
      </c>
      <c r="F106" t="e">
        <f>-#REF!+G106</f>
        <v>#REF!</v>
      </c>
      <c r="J106">
        <v>1</v>
      </c>
      <c r="L106">
        <v>1</v>
      </c>
      <c r="O106">
        <f t="shared" si="203"/>
        <v>1</v>
      </c>
      <c r="Q106">
        <f t="shared" si="181"/>
        <v>0</v>
      </c>
      <c r="T106" s="116" t="s">
        <v>1096</v>
      </c>
      <c r="U106">
        <v>50</v>
      </c>
      <c r="V106" t="str">
        <f t="shared" si="204"/>
        <v>FALSE</v>
      </c>
      <c r="W106">
        <f>ROUND(MARGIN!$J23,0)</f>
        <v>4</v>
      </c>
      <c r="X106" t="e">
        <f>ROUND(IF(G106=L106,W106*(1+#REF!),W106*(1-#REF!)),0)</f>
        <v>#REF!</v>
      </c>
      <c r="Y106">
        <f t="shared" si="183"/>
        <v>4</v>
      </c>
      <c r="Z106" s="137">
        <f>Y106*10000*MARGIN!$G23/MARGIN!$D23</f>
        <v>52713.754646840149</v>
      </c>
      <c r="AA106" s="137"/>
      <c r="AB106" s="188">
        <f t="shared" si="205"/>
        <v>0</v>
      </c>
      <c r="AC106" s="188"/>
      <c r="AD106" s="188"/>
      <c r="AE106" s="188"/>
      <c r="AF106" s="188">
        <f t="shared" si="185"/>
        <v>0</v>
      </c>
      <c r="AG106" s="188">
        <f t="shared" si="206"/>
        <v>0</v>
      </c>
      <c r="AH106" s="188"/>
      <c r="AI106" s="188"/>
      <c r="AJ106" s="188"/>
      <c r="AK106" s="188"/>
      <c r="AL106" s="188"/>
      <c r="AM106" s="188"/>
      <c r="AO106">
        <f t="shared" si="187"/>
        <v>-50</v>
      </c>
      <c r="AS106">
        <v>1</v>
      </c>
      <c r="AU106">
        <v>1</v>
      </c>
      <c r="AX106">
        <f t="shared" si="207"/>
        <v>1</v>
      </c>
      <c r="AZ106">
        <f t="shared" si="189"/>
        <v>0</v>
      </c>
      <c r="BC106" s="116" t="s">
        <v>1096</v>
      </c>
      <c r="BD106">
        <v>50</v>
      </c>
      <c r="BE106" t="str">
        <f t="shared" si="208"/>
        <v>FALSE</v>
      </c>
      <c r="BF106">
        <f>ROUND(MARGIN!$J23,0)</f>
        <v>4</v>
      </c>
      <c r="BG106" t="e">
        <f>ROUND(IF(AP106=AU106,BF106*(1+#REF!),BF106*(1-#REF!)),0)</f>
        <v>#REF!</v>
      </c>
      <c r="BH106">
        <f t="shared" si="191"/>
        <v>4</v>
      </c>
      <c r="BI106" s="137">
        <f>BH106*10000*MARGIN!$G23/MARGIN!$D23</f>
        <v>52713.754646840149</v>
      </c>
      <c r="BJ106" s="137"/>
      <c r="BK106" s="188">
        <f t="shared" si="209"/>
        <v>0</v>
      </c>
      <c r="BL106" s="188"/>
      <c r="BM106" s="188"/>
      <c r="BN106" s="188"/>
      <c r="BO106" s="188">
        <f t="shared" si="193"/>
        <v>0</v>
      </c>
      <c r="BP106" s="188">
        <f t="shared" si="210"/>
        <v>0</v>
      </c>
      <c r="BQ106" s="188"/>
      <c r="BR106" s="188"/>
      <c r="BS106" s="188"/>
      <c r="BT106" s="188"/>
      <c r="BU106" s="188"/>
      <c r="BV106" s="188"/>
      <c r="BX106">
        <f t="shared" si="195"/>
        <v>-50</v>
      </c>
      <c r="CB106">
        <v>1</v>
      </c>
      <c r="CD106">
        <v>1</v>
      </c>
      <c r="CG106">
        <f t="shared" si="211"/>
        <v>1</v>
      </c>
      <c r="CI106">
        <f t="shared" si="197"/>
        <v>0</v>
      </c>
      <c r="CL106" s="116" t="s">
        <v>1096</v>
      </c>
      <c r="CM106">
        <v>50</v>
      </c>
      <c r="CN106" t="str">
        <f t="shared" si="212"/>
        <v>FALSE</v>
      </c>
      <c r="CO106">
        <f>ROUND(MARGIN!$J23,0)</f>
        <v>4</v>
      </c>
      <c r="CP106" t="e">
        <f>ROUND(IF(BY106=CD106,CO106*(1+#REF!),CO106*(1-#REF!)),0)</f>
        <v>#REF!</v>
      </c>
      <c r="CQ106">
        <f t="shared" si="199"/>
        <v>4</v>
      </c>
      <c r="CR106" s="137">
        <f>CQ106*10000*MARGIN!$G23/MARGIN!$D23</f>
        <v>52713.754646840149</v>
      </c>
      <c r="CS106" s="137"/>
      <c r="CT106" s="188">
        <f t="shared" si="213"/>
        <v>0</v>
      </c>
      <c r="CU106" s="188"/>
      <c r="CV106" s="188"/>
      <c r="CW106" s="188"/>
      <c r="CX106" s="188">
        <f t="shared" si="201"/>
        <v>0</v>
      </c>
      <c r="CY106" s="188">
        <f t="shared" si="214"/>
        <v>0</v>
      </c>
      <c r="CZ106" s="188"/>
      <c r="DA106" s="188"/>
      <c r="DB106" s="188"/>
      <c r="DC106" s="188"/>
      <c r="DD106" s="188"/>
      <c r="DE106" s="188"/>
    </row>
    <row r="107" spans="1:109" x14ac:dyDescent="0.25">
      <c r="A107" t="s">
        <v>1089</v>
      </c>
      <c r="B107" s="163" t="s">
        <v>13</v>
      </c>
      <c r="F107" t="e">
        <f>-#REF!+G107</f>
        <v>#REF!</v>
      </c>
      <c r="J107">
        <v>1</v>
      </c>
      <c r="L107">
        <v>1</v>
      </c>
      <c r="O107">
        <f t="shared" si="203"/>
        <v>1</v>
      </c>
      <c r="Q107">
        <f t="shared" si="181"/>
        <v>0</v>
      </c>
      <c r="T107" s="115" t="s">
        <v>1096</v>
      </c>
      <c r="U107">
        <v>50</v>
      </c>
      <c r="V107" t="str">
        <f t="shared" si="204"/>
        <v>FALSE</v>
      </c>
      <c r="W107">
        <f>ROUND(MARGIN!$J24,0)</f>
        <v>4</v>
      </c>
      <c r="X107" t="e">
        <f>ROUND(IF(G107=L107,W107*(1+#REF!),W107*(1-#REF!)),0)</f>
        <v>#REF!</v>
      </c>
      <c r="Y107">
        <f t="shared" si="183"/>
        <v>4</v>
      </c>
      <c r="Z107" s="137">
        <f>Y107*10000*MARGIN!$G24/MARGIN!$D24</f>
        <v>52712</v>
      </c>
      <c r="AA107" s="137"/>
      <c r="AB107" s="188">
        <f t="shared" si="205"/>
        <v>0</v>
      </c>
      <c r="AC107" s="188"/>
      <c r="AD107" s="188"/>
      <c r="AE107" s="188"/>
      <c r="AF107" s="188">
        <f t="shared" si="185"/>
        <v>0</v>
      </c>
      <c r="AG107" s="188">
        <f t="shared" si="206"/>
        <v>0</v>
      </c>
      <c r="AH107" s="188"/>
      <c r="AI107" s="188"/>
      <c r="AJ107" s="188"/>
      <c r="AK107" s="188"/>
      <c r="AL107" s="188"/>
      <c r="AM107" s="188"/>
      <c r="AO107">
        <f t="shared" si="187"/>
        <v>-50</v>
      </c>
      <c r="AS107">
        <v>1</v>
      </c>
      <c r="AU107">
        <v>1</v>
      </c>
      <c r="AX107">
        <f t="shared" si="207"/>
        <v>1</v>
      </c>
      <c r="AZ107">
        <f t="shared" si="189"/>
        <v>0</v>
      </c>
      <c r="BC107" s="115" t="s">
        <v>1096</v>
      </c>
      <c r="BD107">
        <v>50</v>
      </c>
      <c r="BE107" t="str">
        <f t="shared" si="208"/>
        <v>FALSE</v>
      </c>
      <c r="BF107">
        <f>ROUND(MARGIN!$J24,0)</f>
        <v>4</v>
      </c>
      <c r="BG107" t="e">
        <f>ROUND(IF(AP107=AU107,BF107*(1+#REF!),BF107*(1-#REF!)),0)</f>
        <v>#REF!</v>
      </c>
      <c r="BH107">
        <f t="shared" si="191"/>
        <v>4</v>
      </c>
      <c r="BI107" s="137">
        <f>BH107*10000*MARGIN!$G24/MARGIN!$D24</f>
        <v>52712</v>
      </c>
      <c r="BJ107" s="137"/>
      <c r="BK107" s="188">
        <f t="shared" si="209"/>
        <v>0</v>
      </c>
      <c r="BL107" s="188"/>
      <c r="BM107" s="188"/>
      <c r="BN107" s="188"/>
      <c r="BO107" s="188">
        <f t="shared" si="193"/>
        <v>0</v>
      </c>
      <c r="BP107" s="188">
        <f t="shared" si="210"/>
        <v>0</v>
      </c>
      <c r="BQ107" s="188"/>
      <c r="BR107" s="188"/>
      <c r="BS107" s="188"/>
      <c r="BT107" s="188"/>
      <c r="BU107" s="188"/>
      <c r="BV107" s="188"/>
      <c r="BX107">
        <f t="shared" si="195"/>
        <v>-50</v>
      </c>
      <c r="CB107">
        <v>1</v>
      </c>
      <c r="CD107">
        <v>1</v>
      </c>
      <c r="CG107">
        <f t="shared" si="211"/>
        <v>1</v>
      </c>
      <c r="CI107">
        <f t="shared" si="197"/>
        <v>0</v>
      </c>
      <c r="CL107" s="115" t="s">
        <v>1096</v>
      </c>
      <c r="CM107">
        <v>50</v>
      </c>
      <c r="CN107" t="str">
        <f t="shared" si="212"/>
        <v>FALSE</v>
      </c>
      <c r="CO107">
        <f>ROUND(MARGIN!$J24,0)</f>
        <v>4</v>
      </c>
      <c r="CP107" t="e">
        <f>ROUND(IF(BY107=CD107,CO107*(1+#REF!),CO107*(1-#REF!)),0)</f>
        <v>#REF!</v>
      </c>
      <c r="CQ107">
        <f t="shared" si="199"/>
        <v>4</v>
      </c>
      <c r="CR107" s="137">
        <f>CQ107*10000*MARGIN!$G24/MARGIN!$D24</f>
        <v>52712</v>
      </c>
      <c r="CS107" s="137"/>
      <c r="CT107" s="188">
        <f t="shared" si="213"/>
        <v>0</v>
      </c>
      <c r="CU107" s="188"/>
      <c r="CV107" s="188"/>
      <c r="CW107" s="188"/>
      <c r="CX107" s="188">
        <f t="shared" si="201"/>
        <v>0</v>
      </c>
      <c r="CY107" s="188">
        <f t="shared" si="214"/>
        <v>0</v>
      </c>
      <c r="CZ107" s="188"/>
      <c r="DA107" s="188"/>
      <c r="DB107" s="188"/>
      <c r="DC107" s="188"/>
      <c r="DD107" s="188"/>
      <c r="DE107" s="188"/>
    </row>
    <row r="108" spans="1:109" x14ac:dyDescent="0.25">
      <c r="A108" t="s">
        <v>1087</v>
      </c>
      <c r="B108" s="163" t="s">
        <v>5</v>
      </c>
      <c r="F108" t="e">
        <f>-#REF!+G108</f>
        <v>#REF!</v>
      </c>
      <c r="J108">
        <v>1</v>
      </c>
      <c r="L108">
        <v>1</v>
      </c>
      <c r="O108">
        <f t="shared" si="203"/>
        <v>1</v>
      </c>
      <c r="Q108">
        <f t="shared" si="181"/>
        <v>0</v>
      </c>
      <c r="T108" s="116" t="s">
        <v>1096</v>
      </c>
      <c r="U108">
        <v>50</v>
      </c>
      <c r="V108" t="str">
        <f t="shared" si="204"/>
        <v>FALSE</v>
      </c>
      <c r="W108">
        <f>ROUND(MARGIN!$J25,0)</f>
        <v>4</v>
      </c>
      <c r="X108" t="e">
        <f>ROUND(IF(G108=L108,W108*(1+#REF!),W108*(1-#REF!)),0)</f>
        <v>#REF!</v>
      </c>
      <c r="Y108">
        <f t="shared" si="183"/>
        <v>4</v>
      </c>
      <c r="Z108" s="137">
        <f>Y108*10000*MARGIN!$G25/MARGIN!$D25</f>
        <v>52712.03983985939</v>
      </c>
      <c r="AA108" s="137"/>
      <c r="AB108" s="188">
        <f t="shared" si="205"/>
        <v>0</v>
      </c>
      <c r="AC108" s="188"/>
      <c r="AD108" s="188"/>
      <c r="AE108" s="188"/>
      <c r="AF108" s="188">
        <f t="shared" si="185"/>
        <v>0</v>
      </c>
      <c r="AG108" s="188">
        <f t="shared" si="206"/>
        <v>0</v>
      </c>
      <c r="AH108" s="188"/>
      <c r="AI108" s="188"/>
      <c r="AJ108" s="188"/>
      <c r="AK108" s="188"/>
      <c r="AL108" s="188"/>
      <c r="AM108" s="188"/>
      <c r="AO108">
        <f t="shared" si="187"/>
        <v>-50</v>
      </c>
      <c r="AS108">
        <v>1</v>
      </c>
      <c r="AU108">
        <v>1</v>
      </c>
      <c r="AX108">
        <f t="shared" si="207"/>
        <v>1</v>
      </c>
      <c r="AZ108">
        <f t="shared" si="189"/>
        <v>0</v>
      </c>
      <c r="BC108" s="116" t="s">
        <v>1096</v>
      </c>
      <c r="BD108">
        <v>50</v>
      </c>
      <c r="BE108" t="str">
        <f t="shared" si="208"/>
        <v>FALSE</v>
      </c>
      <c r="BF108">
        <f>ROUND(MARGIN!$J25,0)</f>
        <v>4</v>
      </c>
      <c r="BG108" t="e">
        <f>ROUND(IF(AP108=AU108,BF108*(1+#REF!),BF108*(1-#REF!)),0)</f>
        <v>#REF!</v>
      </c>
      <c r="BH108">
        <f t="shared" si="191"/>
        <v>4</v>
      </c>
      <c r="BI108" s="137">
        <f>BH108*10000*MARGIN!$G25/MARGIN!$D25</f>
        <v>52712.03983985939</v>
      </c>
      <c r="BJ108" s="137"/>
      <c r="BK108" s="188">
        <f t="shared" si="209"/>
        <v>0</v>
      </c>
      <c r="BL108" s="188"/>
      <c r="BM108" s="188"/>
      <c r="BN108" s="188"/>
      <c r="BO108" s="188">
        <f t="shared" si="193"/>
        <v>0</v>
      </c>
      <c r="BP108" s="188">
        <f t="shared" si="210"/>
        <v>0</v>
      </c>
      <c r="BQ108" s="188"/>
      <c r="BR108" s="188"/>
      <c r="BS108" s="188"/>
      <c r="BT108" s="188"/>
      <c r="BU108" s="188"/>
      <c r="BV108" s="188"/>
      <c r="BX108">
        <f t="shared" si="195"/>
        <v>-50</v>
      </c>
      <c r="CB108">
        <v>1</v>
      </c>
      <c r="CD108">
        <v>1</v>
      </c>
      <c r="CG108">
        <f t="shared" si="211"/>
        <v>1</v>
      </c>
      <c r="CI108">
        <f t="shared" si="197"/>
        <v>0</v>
      </c>
      <c r="CL108" s="116" t="s">
        <v>1096</v>
      </c>
      <c r="CM108">
        <v>50</v>
      </c>
      <c r="CN108" t="str">
        <f t="shared" si="212"/>
        <v>FALSE</v>
      </c>
      <c r="CO108">
        <f>ROUND(MARGIN!$J25,0)</f>
        <v>4</v>
      </c>
      <c r="CP108" t="e">
        <f>ROUND(IF(BY108=CD108,CO108*(1+#REF!),CO108*(1-#REF!)),0)</f>
        <v>#REF!</v>
      </c>
      <c r="CQ108">
        <f t="shared" si="199"/>
        <v>4</v>
      </c>
      <c r="CR108" s="137">
        <f>CQ108*10000*MARGIN!$G25/MARGIN!$D25</f>
        <v>52712.03983985939</v>
      </c>
      <c r="CS108" s="137"/>
      <c r="CT108" s="188">
        <f t="shared" si="213"/>
        <v>0</v>
      </c>
      <c r="CU108" s="188"/>
      <c r="CV108" s="188"/>
      <c r="CW108" s="188"/>
      <c r="CX108" s="188">
        <f t="shared" si="201"/>
        <v>0</v>
      </c>
      <c r="CY108" s="188">
        <f t="shared" si="214"/>
        <v>0</v>
      </c>
      <c r="CZ108" s="188"/>
      <c r="DA108" s="188"/>
      <c r="DB108" s="188"/>
      <c r="DC108" s="188"/>
      <c r="DD108" s="188"/>
      <c r="DE108" s="188"/>
    </row>
    <row r="109" spans="1:109" x14ac:dyDescent="0.25">
      <c r="A109" t="s">
        <v>1085</v>
      </c>
      <c r="B109" s="163" t="s">
        <v>23</v>
      </c>
      <c r="F109" t="e">
        <f>-#REF!+G109</f>
        <v>#REF!</v>
      </c>
      <c r="J109">
        <v>1</v>
      </c>
      <c r="L109">
        <v>1</v>
      </c>
      <c r="O109">
        <f t="shared" si="203"/>
        <v>1</v>
      </c>
      <c r="Q109">
        <f t="shared" si="181"/>
        <v>0</v>
      </c>
      <c r="T109" s="115" t="s">
        <v>1096</v>
      </c>
      <c r="U109">
        <v>50</v>
      </c>
      <c r="V109" t="str">
        <f t="shared" si="204"/>
        <v>FALSE</v>
      </c>
      <c r="W109">
        <f>ROUND(MARGIN!$J26,0)</f>
        <v>4</v>
      </c>
      <c r="X109" t="e">
        <f>ROUND(IF(G109=L109,W109*(1+#REF!),W109*(1-#REF!)),0)</f>
        <v>#REF!</v>
      </c>
      <c r="Y109">
        <f t="shared" si="183"/>
        <v>4</v>
      </c>
      <c r="Z109" s="137">
        <f>Y109*10000*MARGIN!$G26/MARGIN!$D26</f>
        <v>52710.50826792654</v>
      </c>
      <c r="AA109" s="137"/>
      <c r="AB109" s="188">
        <f t="shared" si="205"/>
        <v>0</v>
      </c>
      <c r="AC109" s="188"/>
      <c r="AD109" s="188"/>
      <c r="AE109" s="188"/>
      <c r="AF109" s="188">
        <f t="shared" si="185"/>
        <v>0</v>
      </c>
      <c r="AG109" s="188">
        <f t="shared" si="206"/>
        <v>0</v>
      </c>
      <c r="AH109" s="188"/>
      <c r="AI109" s="188"/>
      <c r="AJ109" s="188"/>
      <c r="AK109" s="188"/>
      <c r="AL109" s="188"/>
      <c r="AM109" s="188"/>
      <c r="AO109">
        <f t="shared" si="187"/>
        <v>-50</v>
      </c>
      <c r="AS109">
        <v>1</v>
      </c>
      <c r="AU109">
        <v>1</v>
      </c>
      <c r="AX109">
        <f t="shared" si="207"/>
        <v>1</v>
      </c>
      <c r="AZ109">
        <f t="shared" si="189"/>
        <v>0</v>
      </c>
      <c r="BC109" s="115" t="s">
        <v>1096</v>
      </c>
      <c r="BD109">
        <v>50</v>
      </c>
      <c r="BE109" t="str">
        <f t="shared" si="208"/>
        <v>FALSE</v>
      </c>
      <c r="BF109">
        <f>ROUND(MARGIN!$J26,0)</f>
        <v>4</v>
      </c>
      <c r="BG109" t="e">
        <f>ROUND(IF(AP109=AU109,BF109*(1+#REF!),BF109*(1-#REF!)),0)</f>
        <v>#REF!</v>
      </c>
      <c r="BH109">
        <f t="shared" si="191"/>
        <v>4</v>
      </c>
      <c r="BI109" s="137">
        <f>BH109*10000*MARGIN!$G26/MARGIN!$D26</f>
        <v>52710.50826792654</v>
      </c>
      <c r="BJ109" s="137"/>
      <c r="BK109" s="188">
        <f t="shared" si="209"/>
        <v>0</v>
      </c>
      <c r="BL109" s="188"/>
      <c r="BM109" s="188"/>
      <c r="BN109" s="188"/>
      <c r="BO109" s="188">
        <f t="shared" si="193"/>
        <v>0</v>
      </c>
      <c r="BP109" s="188">
        <f t="shared" si="210"/>
        <v>0</v>
      </c>
      <c r="BQ109" s="188"/>
      <c r="BR109" s="188"/>
      <c r="BS109" s="188"/>
      <c r="BT109" s="188"/>
      <c r="BU109" s="188"/>
      <c r="BV109" s="188"/>
      <c r="BX109">
        <f t="shared" si="195"/>
        <v>-50</v>
      </c>
      <c r="CB109">
        <v>1</v>
      </c>
      <c r="CD109">
        <v>1</v>
      </c>
      <c r="CG109">
        <f t="shared" si="211"/>
        <v>1</v>
      </c>
      <c r="CI109">
        <f t="shared" si="197"/>
        <v>0</v>
      </c>
      <c r="CL109" s="115" t="s">
        <v>1096</v>
      </c>
      <c r="CM109">
        <v>50</v>
      </c>
      <c r="CN109" t="str">
        <f t="shared" si="212"/>
        <v>FALSE</v>
      </c>
      <c r="CO109">
        <f>ROUND(MARGIN!$J26,0)</f>
        <v>4</v>
      </c>
      <c r="CP109" t="e">
        <f>ROUND(IF(BY109=CD109,CO109*(1+#REF!),CO109*(1-#REF!)),0)</f>
        <v>#REF!</v>
      </c>
      <c r="CQ109">
        <f t="shared" si="199"/>
        <v>4</v>
      </c>
      <c r="CR109" s="137">
        <f>CQ109*10000*MARGIN!$G26/MARGIN!$D26</f>
        <v>52710.50826792654</v>
      </c>
      <c r="CS109" s="137"/>
      <c r="CT109" s="188">
        <f t="shared" si="213"/>
        <v>0</v>
      </c>
      <c r="CU109" s="188"/>
      <c r="CV109" s="188"/>
      <c r="CW109" s="188"/>
      <c r="CX109" s="188">
        <f t="shared" si="201"/>
        <v>0</v>
      </c>
      <c r="CY109" s="188">
        <f t="shared" si="214"/>
        <v>0</v>
      </c>
      <c r="CZ109" s="188"/>
      <c r="DA109" s="188"/>
      <c r="DB109" s="188"/>
      <c r="DC109" s="188"/>
      <c r="DD109" s="188"/>
      <c r="DE109" s="188"/>
    </row>
    <row r="110" spans="1:109" x14ac:dyDescent="0.25">
      <c r="A110" t="s">
        <v>1082</v>
      </c>
      <c r="B110" s="163" t="s">
        <v>12</v>
      </c>
      <c r="F110" t="e">
        <f>-#REF!+G110</f>
        <v>#REF!</v>
      </c>
      <c r="J110">
        <v>-1</v>
      </c>
      <c r="L110">
        <v>-1</v>
      </c>
      <c r="O110">
        <f t="shared" si="203"/>
        <v>1</v>
      </c>
      <c r="Q110">
        <f t="shared" si="181"/>
        <v>0</v>
      </c>
      <c r="T110" s="115" t="s">
        <v>1096</v>
      </c>
      <c r="U110">
        <v>50</v>
      </c>
      <c r="V110" t="str">
        <f t="shared" si="204"/>
        <v>FALSE</v>
      </c>
      <c r="W110">
        <f>ROUND(MARGIN!$J27,0)</f>
        <v>4</v>
      </c>
      <c r="X110" t="e">
        <f>ROUND(IF(G110=L110,W110*(1+#REF!),W110*(1-#REF!)),0)</f>
        <v>#REF!</v>
      </c>
      <c r="Y110">
        <f t="shared" si="183"/>
        <v>4</v>
      </c>
      <c r="Z110" s="137">
        <f>Y110*10000*MARGIN!$G27/MARGIN!$D27</f>
        <v>44638.221319199998</v>
      </c>
      <c r="AA110" s="137"/>
      <c r="AB110" s="188">
        <f t="shared" si="205"/>
        <v>0</v>
      </c>
      <c r="AC110" s="188"/>
      <c r="AD110" s="188"/>
      <c r="AE110" s="188"/>
      <c r="AF110" s="188">
        <f t="shared" si="185"/>
        <v>0</v>
      </c>
      <c r="AG110" s="188">
        <f t="shared" si="206"/>
        <v>0</v>
      </c>
      <c r="AH110" s="188"/>
      <c r="AI110" s="188"/>
      <c r="AJ110" s="188"/>
      <c r="AK110" s="188"/>
      <c r="AL110" s="188"/>
      <c r="AM110" s="188"/>
      <c r="AO110">
        <f t="shared" si="187"/>
        <v>-50</v>
      </c>
      <c r="AS110">
        <v>-1</v>
      </c>
      <c r="AU110">
        <v>-1</v>
      </c>
      <c r="AX110">
        <f t="shared" si="207"/>
        <v>1</v>
      </c>
      <c r="AZ110">
        <f t="shared" si="189"/>
        <v>0</v>
      </c>
      <c r="BC110" s="115" t="s">
        <v>1096</v>
      </c>
      <c r="BD110">
        <v>50</v>
      </c>
      <c r="BE110" t="str">
        <f t="shared" si="208"/>
        <v>FALSE</v>
      </c>
      <c r="BF110">
        <f>ROUND(MARGIN!$J27,0)</f>
        <v>4</v>
      </c>
      <c r="BG110" t="e">
        <f>ROUND(IF(AP110=AU110,BF110*(1+#REF!),BF110*(1-#REF!)),0)</f>
        <v>#REF!</v>
      </c>
      <c r="BH110">
        <f t="shared" si="191"/>
        <v>4</v>
      </c>
      <c r="BI110" s="137">
        <f>BH110*10000*MARGIN!$G27/MARGIN!$D27</f>
        <v>44638.221319199998</v>
      </c>
      <c r="BJ110" s="137"/>
      <c r="BK110" s="188">
        <f t="shared" si="209"/>
        <v>0</v>
      </c>
      <c r="BL110" s="188"/>
      <c r="BM110" s="188"/>
      <c r="BN110" s="188"/>
      <c r="BO110" s="188">
        <f t="shared" si="193"/>
        <v>0</v>
      </c>
      <c r="BP110" s="188">
        <f t="shared" si="210"/>
        <v>0</v>
      </c>
      <c r="BQ110" s="188"/>
      <c r="BR110" s="188"/>
      <c r="BS110" s="188"/>
      <c r="BT110" s="188"/>
      <c r="BU110" s="188"/>
      <c r="BV110" s="188"/>
      <c r="BX110">
        <f t="shared" si="195"/>
        <v>-50</v>
      </c>
      <c r="CB110">
        <v>-1</v>
      </c>
      <c r="CD110">
        <v>-1</v>
      </c>
      <c r="CG110">
        <f t="shared" si="211"/>
        <v>1</v>
      </c>
      <c r="CI110">
        <f t="shared" si="197"/>
        <v>0</v>
      </c>
      <c r="CL110" s="115" t="s">
        <v>1096</v>
      </c>
      <c r="CM110">
        <v>50</v>
      </c>
      <c r="CN110" t="str">
        <f t="shared" si="212"/>
        <v>FALSE</v>
      </c>
      <c r="CO110">
        <f>ROUND(MARGIN!$J27,0)</f>
        <v>4</v>
      </c>
      <c r="CP110" t="e">
        <f>ROUND(IF(BY110=CD110,CO110*(1+#REF!),CO110*(1-#REF!)),0)</f>
        <v>#REF!</v>
      </c>
      <c r="CQ110">
        <f t="shared" si="199"/>
        <v>4</v>
      </c>
      <c r="CR110" s="137">
        <f>CQ110*10000*MARGIN!$G27/MARGIN!$D27</f>
        <v>44638.221319199998</v>
      </c>
      <c r="CS110" s="137"/>
      <c r="CT110" s="188">
        <f t="shared" si="213"/>
        <v>0</v>
      </c>
      <c r="CU110" s="188"/>
      <c r="CV110" s="188"/>
      <c r="CW110" s="188"/>
      <c r="CX110" s="188">
        <f t="shared" si="201"/>
        <v>0</v>
      </c>
      <c r="CY110" s="188">
        <f t="shared" si="214"/>
        <v>0</v>
      </c>
      <c r="CZ110" s="188"/>
      <c r="DA110" s="188"/>
      <c r="DB110" s="188"/>
      <c r="DC110" s="188"/>
      <c r="DD110" s="188"/>
      <c r="DE110" s="188"/>
    </row>
    <row r="111" spans="1:109" x14ac:dyDescent="0.25">
      <c r="A111" t="s">
        <v>1077</v>
      </c>
      <c r="B111" s="163" t="s">
        <v>10</v>
      </c>
      <c r="F111" t="e">
        <f>-#REF!+G111</f>
        <v>#REF!</v>
      </c>
      <c r="J111">
        <v>-1</v>
      </c>
      <c r="L111">
        <v>-1</v>
      </c>
      <c r="O111">
        <f t="shared" si="203"/>
        <v>1</v>
      </c>
      <c r="Q111">
        <f t="shared" si="181"/>
        <v>0</v>
      </c>
      <c r="T111" s="115" t="s">
        <v>1096</v>
      </c>
      <c r="U111">
        <v>50</v>
      </c>
      <c r="V111" t="str">
        <f t="shared" si="204"/>
        <v>FALSE</v>
      </c>
      <c r="W111">
        <f>ROUND(MARGIN!$J28,0)</f>
        <v>4</v>
      </c>
      <c r="X111" t="e">
        <f>ROUND(IF(G111=L111,W111*(1+#REF!),W111*(1-#REF!)),0)</f>
        <v>#REF!</v>
      </c>
      <c r="Y111">
        <f t="shared" si="183"/>
        <v>4</v>
      </c>
      <c r="Z111" s="137">
        <f>Y111*10000*MARGIN!$G28/MARGIN!$D28</f>
        <v>44634.326000000001</v>
      </c>
      <c r="AA111" s="137"/>
      <c r="AB111" s="188">
        <f t="shared" si="205"/>
        <v>0</v>
      </c>
      <c r="AC111" s="188"/>
      <c r="AD111" s="188"/>
      <c r="AE111" s="188"/>
      <c r="AF111" s="188">
        <f t="shared" si="185"/>
        <v>0</v>
      </c>
      <c r="AG111" s="188">
        <f t="shared" si="206"/>
        <v>0</v>
      </c>
      <c r="AH111" s="188"/>
      <c r="AI111" s="188"/>
      <c r="AJ111" s="188"/>
      <c r="AK111" s="188"/>
      <c r="AL111" s="188"/>
      <c r="AM111" s="188"/>
      <c r="AO111">
        <f t="shared" si="187"/>
        <v>-50</v>
      </c>
      <c r="AS111">
        <v>-1</v>
      </c>
      <c r="AU111">
        <v>-1</v>
      </c>
      <c r="AX111">
        <f t="shared" si="207"/>
        <v>1</v>
      </c>
      <c r="AZ111">
        <f t="shared" si="189"/>
        <v>0</v>
      </c>
      <c r="BC111" s="115" t="s">
        <v>1096</v>
      </c>
      <c r="BD111">
        <v>50</v>
      </c>
      <c r="BE111" t="str">
        <f t="shared" si="208"/>
        <v>FALSE</v>
      </c>
      <c r="BF111">
        <f>ROUND(MARGIN!$J28,0)</f>
        <v>4</v>
      </c>
      <c r="BG111" t="e">
        <f>ROUND(IF(AP111=AU111,BF111*(1+#REF!),BF111*(1-#REF!)),0)</f>
        <v>#REF!</v>
      </c>
      <c r="BH111">
        <f t="shared" si="191"/>
        <v>4</v>
      </c>
      <c r="BI111" s="137">
        <f>BH111*10000*MARGIN!$G28/MARGIN!$D28</f>
        <v>44634.326000000001</v>
      </c>
      <c r="BJ111" s="137"/>
      <c r="BK111" s="188">
        <f t="shared" si="209"/>
        <v>0</v>
      </c>
      <c r="BL111" s="188"/>
      <c r="BM111" s="188"/>
      <c r="BN111" s="188"/>
      <c r="BO111" s="188">
        <f t="shared" si="193"/>
        <v>0</v>
      </c>
      <c r="BP111" s="188">
        <f t="shared" si="210"/>
        <v>0</v>
      </c>
      <c r="BQ111" s="188"/>
      <c r="BR111" s="188"/>
      <c r="BS111" s="188"/>
      <c r="BT111" s="188"/>
      <c r="BU111" s="188"/>
      <c r="BV111" s="188"/>
      <c r="BX111">
        <f t="shared" si="195"/>
        <v>-50</v>
      </c>
      <c r="CB111">
        <v>-1</v>
      </c>
      <c r="CD111">
        <v>-1</v>
      </c>
      <c r="CG111">
        <f t="shared" si="211"/>
        <v>1</v>
      </c>
      <c r="CI111">
        <f t="shared" si="197"/>
        <v>0</v>
      </c>
      <c r="CL111" s="115" t="s">
        <v>1096</v>
      </c>
      <c r="CM111">
        <v>50</v>
      </c>
      <c r="CN111" t="str">
        <f t="shared" si="212"/>
        <v>FALSE</v>
      </c>
      <c r="CO111">
        <f>ROUND(MARGIN!$J28,0)</f>
        <v>4</v>
      </c>
      <c r="CP111" t="e">
        <f>ROUND(IF(BY111=CD111,CO111*(1+#REF!),CO111*(1-#REF!)),0)</f>
        <v>#REF!</v>
      </c>
      <c r="CQ111">
        <f t="shared" si="199"/>
        <v>4</v>
      </c>
      <c r="CR111" s="137">
        <f>CQ111*10000*MARGIN!$G28/MARGIN!$D28</f>
        <v>44634.326000000001</v>
      </c>
      <c r="CS111" s="137"/>
      <c r="CT111" s="188">
        <f t="shared" si="213"/>
        <v>0</v>
      </c>
      <c r="CU111" s="188"/>
      <c r="CV111" s="188"/>
      <c r="CW111" s="188"/>
      <c r="CX111" s="188">
        <f t="shared" si="201"/>
        <v>0</v>
      </c>
      <c r="CY111" s="188">
        <f t="shared" si="214"/>
        <v>0</v>
      </c>
      <c r="CZ111" s="188"/>
      <c r="DA111" s="188"/>
      <c r="DB111" s="188"/>
      <c r="DC111" s="188"/>
      <c r="DD111" s="188"/>
      <c r="DE111" s="188"/>
    </row>
    <row r="112" spans="1:109" x14ac:dyDescent="0.25">
      <c r="A112" t="s">
        <v>1078</v>
      </c>
      <c r="B112" s="163" t="s">
        <v>11</v>
      </c>
      <c r="F112" t="e">
        <f>-#REF!+G112</f>
        <v>#REF!</v>
      </c>
      <c r="J112">
        <v>-1</v>
      </c>
      <c r="L112">
        <v>-1</v>
      </c>
      <c r="O112">
        <f t="shared" si="203"/>
        <v>1</v>
      </c>
      <c r="Q112">
        <f t="shared" si="181"/>
        <v>0</v>
      </c>
      <c r="T112" s="115" t="s">
        <v>1096</v>
      </c>
      <c r="U112">
        <v>50</v>
      </c>
      <c r="V112" t="str">
        <f t="shared" si="204"/>
        <v>FALSE</v>
      </c>
      <c r="W112">
        <f>ROUND(MARGIN!$J29,0)</f>
        <v>4</v>
      </c>
      <c r="X112" t="e">
        <f>ROUND(IF(G112=L112,W112*(1+#REF!),W112*(1-#REF!)),0)</f>
        <v>#REF!</v>
      </c>
      <c r="Y112">
        <f t="shared" si="183"/>
        <v>4</v>
      </c>
      <c r="Z112" s="137">
        <f>Y112*10000*MARGIN!$G29/MARGIN!$D29</f>
        <v>44636.135030099824</v>
      </c>
      <c r="AA112" s="137"/>
      <c r="AB112" s="188">
        <f t="shared" si="205"/>
        <v>0</v>
      </c>
      <c r="AC112" s="188"/>
      <c r="AD112" s="188"/>
      <c r="AE112" s="188"/>
      <c r="AF112" s="188">
        <f t="shared" si="185"/>
        <v>0</v>
      </c>
      <c r="AG112" s="188">
        <f t="shared" si="206"/>
        <v>0</v>
      </c>
      <c r="AH112" s="188"/>
      <c r="AI112" s="188"/>
      <c r="AJ112" s="188"/>
      <c r="AK112" s="188"/>
      <c r="AL112" s="188"/>
      <c r="AM112" s="188"/>
      <c r="AO112">
        <f t="shared" si="187"/>
        <v>-50</v>
      </c>
      <c r="AS112">
        <v>-1</v>
      </c>
      <c r="AU112">
        <v>-1</v>
      </c>
      <c r="AX112">
        <f t="shared" si="207"/>
        <v>1</v>
      </c>
      <c r="AZ112">
        <f t="shared" si="189"/>
        <v>0</v>
      </c>
      <c r="BC112" s="115" t="s">
        <v>1096</v>
      </c>
      <c r="BD112">
        <v>50</v>
      </c>
      <c r="BE112" t="str">
        <f t="shared" si="208"/>
        <v>FALSE</v>
      </c>
      <c r="BF112">
        <f>ROUND(MARGIN!$J29,0)</f>
        <v>4</v>
      </c>
      <c r="BG112" t="e">
        <f>ROUND(IF(AP112=AU112,BF112*(1+#REF!),BF112*(1-#REF!)),0)</f>
        <v>#REF!</v>
      </c>
      <c r="BH112">
        <f t="shared" si="191"/>
        <v>4</v>
      </c>
      <c r="BI112" s="137">
        <f>BH112*10000*MARGIN!$G29/MARGIN!$D29</f>
        <v>44636.135030099824</v>
      </c>
      <c r="BJ112" s="137"/>
      <c r="BK112" s="188">
        <f t="shared" si="209"/>
        <v>0</v>
      </c>
      <c r="BL112" s="188"/>
      <c r="BM112" s="188"/>
      <c r="BN112" s="188"/>
      <c r="BO112" s="188">
        <f t="shared" si="193"/>
        <v>0</v>
      </c>
      <c r="BP112" s="188">
        <f t="shared" si="210"/>
        <v>0</v>
      </c>
      <c r="BQ112" s="188"/>
      <c r="BR112" s="188"/>
      <c r="BS112" s="188"/>
      <c r="BT112" s="188"/>
      <c r="BU112" s="188"/>
      <c r="BV112" s="188"/>
      <c r="BX112">
        <f t="shared" si="195"/>
        <v>-50</v>
      </c>
      <c r="CB112">
        <v>-1</v>
      </c>
      <c r="CD112">
        <v>-1</v>
      </c>
      <c r="CG112">
        <f t="shared" si="211"/>
        <v>1</v>
      </c>
      <c r="CI112">
        <f t="shared" si="197"/>
        <v>0</v>
      </c>
      <c r="CL112" s="115" t="s">
        <v>1096</v>
      </c>
      <c r="CM112">
        <v>50</v>
      </c>
      <c r="CN112" t="str">
        <f t="shared" si="212"/>
        <v>FALSE</v>
      </c>
      <c r="CO112">
        <f>ROUND(MARGIN!$J29,0)</f>
        <v>4</v>
      </c>
      <c r="CP112" t="e">
        <f>ROUND(IF(BY112=CD112,CO112*(1+#REF!),CO112*(1-#REF!)),0)</f>
        <v>#REF!</v>
      </c>
      <c r="CQ112">
        <f t="shared" si="199"/>
        <v>4</v>
      </c>
      <c r="CR112" s="137">
        <f>CQ112*10000*MARGIN!$G29/MARGIN!$D29</f>
        <v>44636.135030099824</v>
      </c>
      <c r="CS112" s="137"/>
      <c r="CT112" s="188">
        <f t="shared" si="213"/>
        <v>0</v>
      </c>
      <c r="CU112" s="188"/>
      <c r="CV112" s="188"/>
      <c r="CW112" s="188"/>
      <c r="CX112" s="188">
        <f t="shared" si="201"/>
        <v>0</v>
      </c>
      <c r="CY112" s="188">
        <f t="shared" si="214"/>
        <v>0</v>
      </c>
      <c r="CZ112" s="188"/>
      <c r="DA112" s="188"/>
      <c r="DB112" s="188"/>
      <c r="DC112" s="188"/>
      <c r="DD112" s="188"/>
      <c r="DE112" s="188"/>
    </row>
    <row r="113" spans="1:109" x14ac:dyDescent="0.25">
      <c r="A113" t="s">
        <v>1079</v>
      </c>
      <c r="B113" s="163" t="s">
        <v>4</v>
      </c>
      <c r="F113" t="e">
        <f>-#REF!+G113</f>
        <v>#REF!</v>
      </c>
      <c r="J113">
        <v>-1</v>
      </c>
      <c r="L113">
        <v>-1</v>
      </c>
      <c r="O113">
        <f t="shared" si="203"/>
        <v>1</v>
      </c>
      <c r="Q113">
        <f t="shared" si="181"/>
        <v>0</v>
      </c>
      <c r="T113" s="115" t="s">
        <v>1096</v>
      </c>
      <c r="U113">
        <v>50</v>
      </c>
      <c r="V113" t="str">
        <f t="shared" si="204"/>
        <v>FALSE</v>
      </c>
      <c r="W113">
        <f>ROUND(MARGIN!$J30,0)</f>
        <v>4</v>
      </c>
      <c r="X113" t="e">
        <f>ROUND(IF(G113=L113,W113*(1+#REF!),W113*(1-#REF!)),0)</f>
        <v>#REF!</v>
      </c>
      <c r="Y113">
        <f t="shared" si="183"/>
        <v>4</v>
      </c>
      <c r="Z113" s="137">
        <f>Y113*10000*MARGIN!$G30/MARGIN!$D30</f>
        <v>44640.171858216971</v>
      </c>
      <c r="AA113" s="137"/>
      <c r="AB113" s="188">
        <f t="shared" si="205"/>
        <v>0</v>
      </c>
      <c r="AC113" s="188"/>
      <c r="AD113" s="188"/>
      <c r="AE113" s="188"/>
      <c r="AF113" s="188">
        <f t="shared" si="185"/>
        <v>0</v>
      </c>
      <c r="AG113" s="188">
        <f t="shared" si="206"/>
        <v>0</v>
      </c>
      <c r="AH113" s="188"/>
      <c r="AI113" s="188"/>
      <c r="AJ113" s="188"/>
      <c r="AK113" s="188"/>
      <c r="AL113" s="188"/>
      <c r="AM113" s="188"/>
      <c r="AO113">
        <f t="shared" si="187"/>
        <v>-50</v>
      </c>
      <c r="AS113">
        <v>-1</v>
      </c>
      <c r="AU113">
        <v>-1</v>
      </c>
      <c r="AX113">
        <f t="shared" si="207"/>
        <v>1</v>
      </c>
      <c r="AZ113">
        <f t="shared" si="189"/>
        <v>0</v>
      </c>
      <c r="BC113" s="115" t="s">
        <v>1096</v>
      </c>
      <c r="BD113">
        <v>50</v>
      </c>
      <c r="BE113" t="str">
        <f t="shared" si="208"/>
        <v>FALSE</v>
      </c>
      <c r="BF113">
        <f>ROUND(MARGIN!$J30,0)</f>
        <v>4</v>
      </c>
      <c r="BG113" t="e">
        <f>ROUND(IF(AP113=AU113,BF113*(1+#REF!),BF113*(1-#REF!)),0)</f>
        <v>#REF!</v>
      </c>
      <c r="BH113">
        <f t="shared" si="191"/>
        <v>4</v>
      </c>
      <c r="BI113" s="137">
        <f>BH113*10000*MARGIN!$G30/MARGIN!$D30</f>
        <v>44640.171858216971</v>
      </c>
      <c r="BJ113" s="137"/>
      <c r="BK113" s="188">
        <f t="shared" si="209"/>
        <v>0</v>
      </c>
      <c r="BL113" s="188"/>
      <c r="BM113" s="188"/>
      <c r="BN113" s="188"/>
      <c r="BO113" s="188">
        <f t="shared" si="193"/>
        <v>0</v>
      </c>
      <c r="BP113" s="188">
        <f t="shared" si="210"/>
        <v>0</v>
      </c>
      <c r="BQ113" s="188"/>
      <c r="BR113" s="188"/>
      <c r="BS113" s="188"/>
      <c r="BT113" s="188"/>
      <c r="BU113" s="188"/>
      <c r="BV113" s="188"/>
      <c r="BX113">
        <f t="shared" si="195"/>
        <v>-50</v>
      </c>
      <c r="CB113">
        <v>-1</v>
      </c>
      <c r="CD113">
        <v>-1</v>
      </c>
      <c r="CG113">
        <f t="shared" si="211"/>
        <v>1</v>
      </c>
      <c r="CI113">
        <f t="shared" si="197"/>
        <v>0</v>
      </c>
      <c r="CL113" s="115" t="s">
        <v>1096</v>
      </c>
      <c r="CM113">
        <v>50</v>
      </c>
      <c r="CN113" t="str">
        <f t="shared" si="212"/>
        <v>FALSE</v>
      </c>
      <c r="CO113">
        <f>ROUND(MARGIN!$J30,0)</f>
        <v>4</v>
      </c>
      <c r="CP113" t="e">
        <f>ROUND(IF(BY113=CD113,CO113*(1+#REF!),CO113*(1-#REF!)),0)</f>
        <v>#REF!</v>
      </c>
      <c r="CQ113">
        <f t="shared" si="199"/>
        <v>4</v>
      </c>
      <c r="CR113" s="137">
        <f>CQ113*10000*MARGIN!$G30/MARGIN!$D30</f>
        <v>44640.171858216971</v>
      </c>
      <c r="CS113" s="137"/>
      <c r="CT113" s="188">
        <f t="shared" si="213"/>
        <v>0</v>
      </c>
      <c r="CU113" s="188"/>
      <c r="CV113" s="188"/>
      <c r="CW113" s="188"/>
      <c r="CX113" s="188">
        <f t="shared" si="201"/>
        <v>0</v>
      </c>
      <c r="CY113" s="188">
        <f t="shared" si="214"/>
        <v>0</v>
      </c>
      <c r="CZ113" s="188"/>
      <c r="DA113" s="188"/>
      <c r="DB113" s="188"/>
      <c r="DC113" s="188"/>
      <c r="DD113" s="188"/>
      <c r="DE113" s="188"/>
    </row>
    <row r="114" spans="1:109" x14ac:dyDescent="0.25">
      <c r="A114" t="s">
        <v>1080</v>
      </c>
      <c r="B114" s="163" t="s">
        <v>17</v>
      </c>
      <c r="F114" t="e">
        <f>-#REF!+G114</f>
        <v>#REF!</v>
      </c>
      <c r="J114">
        <v>-1</v>
      </c>
      <c r="L114">
        <v>-1</v>
      </c>
      <c r="O114">
        <f t="shared" si="203"/>
        <v>1</v>
      </c>
      <c r="Q114">
        <f t="shared" si="181"/>
        <v>0</v>
      </c>
      <c r="T114" s="115" t="s">
        <v>1096</v>
      </c>
      <c r="U114">
        <v>50</v>
      </c>
      <c r="V114" t="str">
        <f t="shared" si="204"/>
        <v>FALSE</v>
      </c>
      <c r="W114">
        <f>ROUND(MARGIN!$J31,0)</f>
        <v>4</v>
      </c>
      <c r="X114" t="e">
        <f>ROUND(IF(G114=L114,W114*(1+#REF!),W114*(1-#REF!)),0)</f>
        <v>#REF!</v>
      </c>
      <c r="Y114">
        <f t="shared" si="183"/>
        <v>4</v>
      </c>
      <c r="Z114" s="137">
        <f>Y114*10000*MARGIN!$G31/MARGIN!$D31</f>
        <v>44646.840148698881</v>
      </c>
      <c r="AA114" s="137"/>
      <c r="AB114" s="188">
        <f t="shared" si="205"/>
        <v>0</v>
      </c>
      <c r="AC114" s="188"/>
      <c r="AD114" s="188"/>
      <c r="AE114" s="188"/>
      <c r="AF114" s="188">
        <f t="shared" si="185"/>
        <v>0</v>
      </c>
      <c r="AG114" s="188">
        <f t="shared" si="206"/>
        <v>0</v>
      </c>
      <c r="AH114" s="188"/>
      <c r="AI114" s="188"/>
      <c r="AJ114" s="188"/>
      <c r="AK114" s="188"/>
      <c r="AL114" s="188"/>
      <c r="AM114" s="188"/>
      <c r="AO114">
        <f t="shared" si="187"/>
        <v>-50</v>
      </c>
      <c r="AS114">
        <v>-1</v>
      </c>
      <c r="AU114">
        <v>-1</v>
      </c>
      <c r="AX114">
        <f t="shared" si="207"/>
        <v>1</v>
      </c>
      <c r="AZ114">
        <f t="shared" si="189"/>
        <v>0</v>
      </c>
      <c r="BC114" s="115" t="s">
        <v>1096</v>
      </c>
      <c r="BD114">
        <v>50</v>
      </c>
      <c r="BE114" t="str">
        <f t="shared" si="208"/>
        <v>FALSE</v>
      </c>
      <c r="BF114">
        <f>ROUND(MARGIN!$J31,0)</f>
        <v>4</v>
      </c>
      <c r="BG114" t="e">
        <f>ROUND(IF(AP114=AU114,BF114*(1+#REF!),BF114*(1-#REF!)),0)</f>
        <v>#REF!</v>
      </c>
      <c r="BH114">
        <f t="shared" si="191"/>
        <v>4</v>
      </c>
      <c r="BI114" s="137">
        <f>BH114*10000*MARGIN!$G31/MARGIN!$D31</f>
        <v>44646.840148698881</v>
      </c>
      <c r="BJ114" s="137"/>
      <c r="BK114" s="188">
        <f t="shared" si="209"/>
        <v>0</v>
      </c>
      <c r="BL114" s="188"/>
      <c r="BM114" s="188"/>
      <c r="BN114" s="188"/>
      <c r="BO114" s="188">
        <f t="shared" si="193"/>
        <v>0</v>
      </c>
      <c r="BP114" s="188">
        <f t="shared" si="210"/>
        <v>0</v>
      </c>
      <c r="BQ114" s="188"/>
      <c r="BR114" s="188"/>
      <c r="BS114" s="188"/>
      <c r="BT114" s="188"/>
      <c r="BU114" s="188"/>
      <c r="BV114" s="188"/>
      <c r="BX114">
        <f t="shared" si="195"/>
        <v>-50</v>
      </c>
      <c r="CB114">
        <v>-1</v>
      </c>
      <c r="CD114">
        <v>-1</v>
      </c>
      <c r="CG114">
        <f t="shared" si="211"/>
        <v>1</v>
      </c>
      <c r="CI114">
        <f t="shared" si="197"/>
        <v>0</v>
      </c>
      <c r="CL114" s="115" t="s">
        <v>1096</v>
      </c>
      <c r="CM114">
        <v>50</v>
      </c>
      <c r="CN114" t="str">
        <f t="shared" si="212"/>
        <v>FALSE</v>
      </c>
      <c r="CO114">
        <f>ROUND(MARGIN!$J31,0)</f>
        <v>4</v>
      </c>
      <c r="CP114" t="e">
        <f>ROUND(IF(BY114=CD114,CO114*(1+#REF!),CO114*(1-#REF!)),0)</f>
        <v>#REF!</v>
      </c>
      <c r="CQ114">
        <f t="shared" si="199"/>
        <v>4</v>
      </c>
      <c r="CR114" s="137">
        <f>CQ114*10000*MARGIN!$G31/MARGIN!$D31</f>
        <v>44646.840148698881</v>
      </c>
      <c r="CS114" s="137"/>
      <c r="CT114" s="188">
        <f t="shared" si="213"/>
        <v>0</v>
      </c>
      <c r="CU114" s="188"/>
      <c r="CV114" s="188"/>
      <c r="CW114" s="188"/>
      <c r="CX114" s="188">
        <f t="shared" si="201"/>
        <v>0</v>
      </c>
      <c r="CY114" s="188">
        <f t="shared" si="214"/>
        <v>0</v>
      </c>
      <c r="CZ114" s="188"/>
      <c r="DA114" s="188"/>
      <c r="DB114" s="188"/>
      <c r="DC114" s="188"/>
      <c r="DD114" s="188"/>
      <c r="DE114" s="188"/>
    </row>
    <row r="115" spans="1:109" x14ac:dyDescent="0.25">
      <c r="A115" t="s">
        <v>1081</v>
      </c>
      <c r="B115" s="163" t="s">
        <v>18</v>
      </c>
      <c r="F115" t="e">
        <f>-#REF!+G115</f>
        <v>#REF!</v>
      </c>
      <c r="J115">
        <v>-1</v>
      </c>
      <c r="L115">
        <v>-1</v>
      </c>
      <c r="O115">
        <f t="shared" si="203"/>
        <v>1</v>
      </c>
      <c r="Q115">
        <f t="shared" si="181"/>
        <v>0</v>
      </c>
      <c r="T115" s="115" t="s">
        <v>1096</v>
      </c>
      <c r="U115">
        <v>50</v>
      </c>
      <c r="V115" t="str">
        <f t="shared" si="204"/>
        <v>FALSE</v>
      </c>
      <c r="W115">
        <f>ROUND(MARGIN!$J32,0)</f>
        <v>4</v>
      </c>
      <c r="X115" t="e">
        <f>ROUND(IF(G115=L115,W115*(1+#REF!),W115*(1-#REF!)),0)</f>
        <v>#REF!</v>
      </c>
      <c r="Y115">
        <f t="shared" si="183"/>
        <v>4</v>
      </c>
      <c r="Z115" s="137">
        <f>Y115*10000*MARGIN!$G32/MARGIN!$D32</f>
        <v>44642.847040000008</v>
      </c>
      <c r="AA115" s="137"/>
      <c r="AB115" s="188">
        <f t="shared" si="205"/>
        <v>0</v>
      </c>
      <c r="AC115" s="188"/>
      <c r="AD115" s="188"/>
      <c r="AE115" s="188"/>
      <c r="AF115" s="188">
        <f t="shared" si="185"/>
        <v>0</v>
      </c>
      <c r="AG115" s="188">
        <f t="shared" si="206"/>
        <v>0</v>
      </c>
      <c r="AH115" s="188"/>
      <c r="AI115" s="188"/>
      <c r="AJ115" s="188"/>
      <c r="AK115" s="188"/>
      <c r="AL115" s="188"/>
      <c r="AM115" s="188"/>
      <c r="AO115">
        <f t="shared" si="187"/>
        <v>-50</v>
      </c>
      <c r="AS115">
        <v>-1</v>
      </c>
      <c r="AU115">
        <v>-1</v>
      </c>
      <c r="AX115">
        <f t="shared" si="207"/>
        <v>1</v>
      </c>
      <c r="AZ115">
        <f t="shared" si="189"/>
        <v>0</v>
      </c>
      <c r="BC115" s="115" t="s">
        <v>1096</v>
      </c>
      <c r="BD115">
        <v>50</v>
      </c>
      <c r="BE115" t="str">
        <f t="shared" si="208"/>
        <v>FALSE</v>
      </c>
      <c r="BF115">
        <f>ROUND(MARGIN!$J32,0)</f>
        <v>4</v>
      </c>
      <c r="BG115" t="e">
        <f>ROUND(IF(AP115=AU115,BF115*(1+#REF!),BF115*(1-#REF!)),0)</f>
        <v>#REF!</v>
      </c>
      <c r="BH115">
        <f t="shared" si="191"/>
        <v>4</v>
      </c>
      <c r="BI115" s="137">
        <f>BH115*10000*MARGIN!$G32/MARGIN!$D32</f>
        <v>44642.847040000008</v>
      </c>
      <c r="BJ115" s="137"/>
      <c r="BK115" s="188">
        <f t="shared" si="209"/>
        <v>0</v>
      </c>
      <c r="BL115" s="188"/>
      <c r="BM115" s="188"/>
      <c r="BN115" s="188"/>
      <c r="BO115" s="188">
        <f t="shared" si="193"/>
        <v>0</v>
      </c>
      <c r="BP115" s="188">
        <f t="shared" si="210"/>
        <v>0</v>
      </c>
      <c r="BQ115" s="188"/>
      <c r="BR115" s="188"/>
      <c r="BS115" s="188"/>
      <c r="BT115" s="188"/>
      <c r="BU115" s="188"/>
      <c r="BV115" s="188"/>
      <c r="BX115">
        <f t="shared" si="195"/>
        <v>-50</v>
      </c>
      <c r="CB115">
        <v>-1</v>
      </c>
      <c r="CD115">
        <v>-1</v>
      </c>
      <c r="CG115">
        <f t="shared" si="211"/>
        <v>1</v>
      </c>
      <c r="CI115">
        <f t="shared" si="197"/>
        <v>0</v>
      </c>
      <c r="CL115" s="115" t="s">
        <v>1096</v>
      </c>
      <c r="CM115">
        <v>50</v>
      </c>
      <c r="CN115" t="str">
        <f t="shared" si="212"/>
        <v>FALSE</v>
      </c>
      <c r="CO115">
        <f>ROUND(MARGIN!$J32,0)</f>
        <v>4</v>
      </c>
      <c r="CP115" t="e">
        <f>ROUND(IF(BY115=CD115,CO115*(1+#REF!),CO115*(1-#REF!)),0)</f>
        <v>#REF!</v>
      </c>
      <c r="CQ115">
        <f t="shared" si="199"/>
        <v>4</v>
      </c>
      <c r="CR115" s="137">
        <f>CQ115*10000*MARGIN!$G32/MARGIN!$D32</f>
        <v>44642.847040000008</v>
      </c>
      <c r="CS115" s="137"/>
      <c r="CT115" s="188">
        <f t="shared" si="213"/>
        <v>0</v>
      </c>
      <c r="CU115" s="188"/>
      <c r="CV115" s="188"/>
      <c r="CW115" s="188"/>
      <c r="CX115" s="188">
        <f t="shared" si="201"/>
        <v>0</v>
      </c>
      <c r="CY115" s="188">
        <f t="shared" si="214"/>
        <v>0</v>
      </c>
      <c r="CZ115" s="188"/>
      <c r="DA115" s="188"/>
      <c r="DB115" s="188"/>
      <c r="DC115" s="188"/>
      <c r="DD115" s="188"/>
      <c r="DE115" s="188"/>
    </row>
    <row r="116" spans="1:109" x14ac:dyDescent="0.25">
      <c r="A116" t="s">
        <v>1083</v>
      </c>
      <c r="B116" s="163" t="s">
        <v>9</v>
      </c>
      <c r="F116" t="e">
        <f>-#REF!+G116</f>
        <v>#REF!</v>
      </c>
      <c r="J116">
        <v>-1</v>
      </c>
      <c r="L116">
        <v>-1</v>
      </c>
      <c r="O116">
        <f t="shared" si="203"/>
        <v>1</v>
      </c>
      <c r="Q116">
        <f t="shared" si="181"/>
        <v>0</v>
      </c>
      <c r="T116" s="115" t="s">
        <v>1096</v>
      </c>
      <c r="U116">
        <v>50</v>
      </c>
      <c r="V116" t="str">
        <f t="shared" si="204"/>
        <v>FALSE</v>
      </c>
      <c r="W116">
        <f>ROUND(MARGIN!$J33,0)</f>
        <v>4</v>
      </c>
      <c r="X116" t="e">
        <f>ROUND(IF(G116=L116,W116*(1+#REF!),W116*(1-#REF!)),0)</f>
        <v>#REF!</v>
      </c>
      <c r="Y116">
        <f t="shared" si="183"/>
        <v>4</v>
      </c>
      <c r="Z116" s="137">
        <f>Y116*10000*MARGIN!$G33/MARGIN!$D33</f>
        <v>44635.999999999993</v>
      </c>
      <c r="AA116" s="137"/>
      <c r="AB116" s="188">
        <f t="shared" si="205"/>
        <v>0</v>
      </c>
      <c r="AC116" s="188"/>
      <c r="AD116" s="188"/>
      <c r="AE116" s="188"/>
      <c r="AF116" s="188">
        <f t="shared" si="185"/>
        <v>0</v>
      </c>
      <c r="AG116" s="188">
        <f t="shared" si="206"/>
        <v>0</v>
      </c>
      <c r="AH116" s="188"/>
      <c r="AI116" s="188"/>
      <c r="AJ116" s="188"/>
      <c r="AK116" s="188"/>
      <c r="AL116" s="188"/>
      <c r="AM116" s="188"/>
      <c r="AO116">
        <f t="shared" si="187"/>
        <v>-50</v>
      </c>
      <c r="AS116">
        <v>-1</v>
      </c>
      <c r="AU116">
        <v>-1</v>
      </c>
      <c r="AX116">
        <f t="shared" si="207"/>
        <v>1</v>
      </c>
      <c r="AZ116">
        <f t="shared" si="189"/>
        <v>0</v>
      </c>
      <c r="BC116" s="115" t="s">
        <v>1096</v>
      </c>
      <c r="BD116">
        <v>50</v>
      </c>
      <c r="BE116" t="str">
        <f t="shared" si="208"/>
        <v>FALSE</v>
      </c>
      <c r="BF116">
        <f>ROUND(MARGIN!$J33,0)</f>
        <v>4</v>
      </c>
      <c r="BG116" t="e">
        <f>ROUND(IF(AP116=AU116,BF116*(1+#REF!),BF116*(1-#REF!)),0)</f>
        <v>#REF!</v>
      </c>
      <c r="BH116">
        <f t="shared" si="191"/>
        <v>4</v>
      </c>
      <c r="BI116" s="137">
        <f>BH116*10000*MARGIN!$G33/MARGIN!$D33</f>
        <v>44635.999999999993</v>
      </c>
      <c r="BJ116" s="137"/>
      <c r="BK116" s="188">
        <f t="shared" si="209"/>
        <v>0</v>
      </c>
      <c r="BL116" s="188"/>
      <c r="BM116" s="188"/>
      <c r="BN116" s="188"/>
      <c r="BO116" s="188">
        <f t="shared" si="193"/>
        <v>0</v>
      </c>
      <c r="BP116" s="188">
        <f t="shared" si="210"/>
        <v>0</v>
      </c>
      <c r="BQ116" s="188"/>
      <c r="BR116" s="188"/>
      <c r="BS116" s="188"/>
      <c r="BT116" s="188"/>
      <c r="BU116" s="188"/>
      <c r="BV116" s="188"/>
      <c r="BX116">
        <f t="shared" si="195"/>
        <v>-50</v>
      </c>
      <c r="CB116">
        <v>-1</v>
      </c>
      <c r="CD116">
        <v>-1</v>
      </c>
      <c r="CG116">
        <f t="shared" si="211"/>
        <v>1</v>
      </c>
      <c r="CI116">
        <f t="shared" si="197"/>
        <v>0</v>
      </c>
      <c r="CL116" s="115" t="s">
        <v>1096</v>
      </c>
      <c r="CM116">
        <v>50</v>
      </c>
      <c r="CN116" t="str">
        <f t="shared" si="212"/>
        <v>FALSE</v>
      </c>
      <c r="CO116">
        <f>ROUND(MARGIN!$J33,0)</f>
        <v>4</v>
      </c>
      <c r="CP116" t="e">
        <f>ROUND(IF(BY116=CD116,CO116*(1+#REF!),CO116*(1-#REF!)),0)</f>
        <v>#REF!</v>
      </c>
      <c r="CQ116">
        <f t="shared" si="199"/>
        <v>4</v>
      </c>
      <c r="CR116" s="137">
        <f>CQ116*10000*MARGIN!$G33/MARGIN!$D33</f>
        <v>44635.999999999993</v>
      </c>
      <c r="CS116" s="137"/>
      <c r="CT116" s="188">
        <f t="shared" si="213"/>
        <v>0</v>
      </c>
      <c r="CU116" s="188"/>
      <c r="CV116" s="188"/>
      <c r="CW116" s="188"/>
      <c r="CX116" s="188">
        <f t="shared" si="201"/>
        <v>0</v>
      </c>
      <c r="CY116" s="188">
        <f t="shared" si="214"/>
        <v>0</v>
      </c>
      <c r="CZ116" s="188"/>
      <c r="DA116" s="188"/>
      <c r="DB116" s="188"/>
      <c r="DC116" s="188"/>
      <c r="DD116" s="188"/>
      <c r="DE116" s="188"/>
    </row>
    <row r="117" spans="1:109" x14ac:dyDescent="0.25">
      <c r="A117" s="178" t="s">
        <v>1109</v>
      </c>
      <c r="B117" s="163" t="s">
        <v>2</v>
      </c>
      <c r="F117" t="e">
        <f>-#REF!+G117</f>
        <v>#REF!</v>
      </c>
      <c r="J117">
        <v>1</v>
      </c>
      <c r="L117">
        <v>1</v>
      </c>
      <c r="O117">
        <f t="shared" si="203"/>
        <v>1</v>
      </c>
      <c r="Q117">
        <f t="shared" si="181"/>
        <v>0</v>
      </c>
      <c r="T117" s="115" t="s">
        <v>1096</v>
      </c>
      <c r="U117">
        <v>50</v>
      </c>
      <c r="V117" t="str">
        <f t="shared" si="204"/>
        <v>FALSE</v>
      </c>
      <c r="W117">
        <f>ROUND(MARGIN!$J34,0)</f>
        <v>7</v>
      </c>
      <c r="X117" t="e">
        <f>ROUND(IF(G117=L117,W117*(1+#REF!),W117*(1-#REF!)),0)</f>
        <v>#REF!</v>
      </c>
      <c r="Y117">
        <f t="shared" si="183"/>
        <v>7</v>
      </c>
      <c r="Z117" s="137">
        <f>Y117*10000*MARGIN!$G34/MARGIN!$D34</f>
        <v>53346.366917293242</v>
      </c>
      <c r="AA117" s="137"/>
      <c r="AB117" s="188">
        <f t="shared" si="205"/>
        <v>0</v>
      </c>
      <c r="AC117" s="188"/>
      <c r="AD117" s="188"/>
      <c r="AE117" s="188"/>
      <c r="AF117" s="188">
        <f t="shared" si="185"/>
        <v>0</v>
      </c>
      <c r="AG117" s="188">
        <f t="shared" si="206"/>
        <v>0</v>
      </c>
      <c r="AH117" s="188"/>
      <c r="AI117" s="188"/>
      <c r="AJ117" s="188"/>
      <c r="AK117" s="188"/>
      <c r="AL117" s="188"/>
      <c r="AM117" s="188"/>
      <c r="AO117">
        <f t="shared" si="187"/>
        <v>-50</v>
      </c>
      <c r="AS117">
        <v>1</v>
      </c>
      <c r="AU117">
        <v>1</v>
      </c>
      <c r="AX117">
        <f t="shared" si="207"/>
        <v>1</v>
      </c>
      <c r="AZ117">
        <f t="shared" si="189"/>
        <v>0</v>
      </c>
      <c r="BC117" s="115" t="s">
        <v>1096</v>
      </c>
      <c r="BD117">
        <v>50</v>
      </c>
      <c r="BE117" t="str">
        <f t="shared" si="208"/>
        <v>FALSE</v>
      </c>
      <c r="BF117">
        <f>ROUND(MARGIN!$J34,0)</f>
        <v>7</v>
      </c>
      <c r="BG117" t="e">
        <f>ROUND(IF(AP117=AU117,BF117*(1+#REF!),BF117*(1-#REF!)),0)</f>
        <v>#REF!</v>
      </c>
      <c r="BH117">
        <f t="shared" si="191"/>
        <v>7</v>
      </c>
      <c r="BI117" s="137">
        <f>BH117*10000*MARGIN!$G34/MARGIN!$D34</f>
        <v>53346.366917293242</v>
      </c>
      <c r="BJ117" s="137"/>
      <c r="BK117" s="188">
        <f t="shared" si="209"/>
        <v>0</v>
      </c>
      <c r="BL117" s="188"/>
      <c r="BM117" s="188"/>
      <c r="BN117" s="188"/>
      <c r="BO117" s="188">
        <f t="shared" si="193"/>
        <v>0</v>
      </c>
      <c r="BP117" s="188">
        <f t="shared" si="210"/>
        <v>0</v>
      </c>
      <c r="BQ117" s="188"/>
      <c r="BR117" s="188"/>
      <c r="BS117" s="188"/>
      <c r="BT117" s="188"/>
      <c r="BU117" s="188"/>
      <c r="BV117" s="188"/>
      <c r="BX117">
        <f t="shared" si="195"/>
        <v>-50</v>
      </c>
      <c r="CB117">
        <v>1</v>
      </c>
      <c r="CD117">
        <v>1</v>
      </c>
      <c r="CG117">
        <f t="shared" si="211"/>
        <v>1</v>
      </c>
      <c r="CI117">
        <f t="shared" si="197"/>
        <v>0</v>
      </c>
      <c r="CL117" s="115" t="s">
        <v>1096</v>
      </c>
      <c r="CM117">
        <v>50</v>
      </c>
      <c r="CN117" t="str">
        <f t="shared" si="212"/>
        <v>FALSE</v>
      </c>
      <c r="CO117">
        <f>ROUND(MARGIN!$J34,0)</f>
        <v>7</v>
      </c>
      <c r="CP117" t="e">
        <f>ROUND(IF(BY117=CD117,CO117*(1+#REF!),CO117*(1-#REF!)),0)</f>
        <v>#REF!</v>
      </c>
      <c r="CQ117">
        <f t="shared" si="199"/>
        <v>7</v>
      </c>
      <c r="CR117" s="137">
        <f>CQ117*10000*MARGIN!$G34/MARGIN!$D34</f>
        <v>53346.366917293242</v>
      </c>
      <c r="CS117" s="137"/>
      <c r="CT117" s="188">
        <f t="shared" si="213"/>
        <v>0</v>
      </c>
      <c r="CU117" s="188"/>
      <c r="CV117" s="188"/>
      <c r="CW117" s="188"/>
      <c r="CX117" s="188">
        <f t="shared" si="201"/>
        <v>0</v>
      </c>
      <c r="CY117" s="188">
        <f t="shared" si="214"/>
        <v>0</v>
      </c>
      <c r="CZ117" s="188"/>
      <c r="DA117" s="188"/>
      <c r="DB117" s="188"/>
      <c r="DC117" s="188"/>
      <c r="DD117" s="188"/>
      <c r="DE117" s="188"/>
    </row>
    <row r="118" spans="1:109" x14ac:dyDescent="0.25">
      <c r="A118" s="178" t="s">
        <v>1110</v>
      </c>
      <c r="B118" s="163" t="s">
        <v>1</v>
      </c>
      <c r="F118" t="e">
        <f>-#REF!+G118</f>
        <v>#REF!</v>
      </c>
      <c r="J118">
        <v>1</v>
      </c>
      <c r="L118">
        <v>1</v>
      </c>
      <c r="O118">
        <f t="shared" si="203"/>
        <v>1</v>
      </c>
      <c r="Q118">
        <f t="shared" si="181"/>
        <v>0</v>
      </c>
      <c r="T118" s="115" t="s">
        <v>1096</v>
      </c>
      <c r="U118">
        <v>50</v>
      </c>
      <c r="V118" t="str">
        <f t="shared" si="204"/>
        <v>FALSE</v>
      </c>
      <c r="W118">
        <f>ROUND(MARGIN!$J35,0)</f>
        <v>7</v>
      </c>
      <c r="X118" t="e">
        <f>ROUND(IF(G118=L118,W118*(1+#REF!),W118*(1-#REF!)),0)</f>
        <v>#REF!</v>
      </c>
      <c r="Y118">
        <f t="shared" si="183"/>
        <v>7</v>
      </c>
      <c r="Z118" s="137">
        <f>Y118*10000*MARGIN!$G35/MARGIN!$D35</f>
        <v>50222.409945317842</v>
      </c>
      <c r="AA118" s="137"/>
      <c r="AB118" s="188">
        <f t="shared" si="205"/>
        <v>0</v>
      </c>
      <c r="AC118" s="188"/>
      <c r="AD118" s="188"/>
      <c r="AE118" s="188"/>
      <c r="AF118" s="188">
        <f t="shared" si="185"/>
        <v>0</v>
      </c>
      <c r="AG118" s="188">
        <f t="shared" si="206"/>
        <v>0</v>
      </c>
      <c r="AH118" s="188"/>
      <c r="AI118" s="188"/>
      <c r="AJ118" s="188"/>
      <c r="AK118" s="188"/>
      <c r="AL118" s="188"/>
      <c r="AM118" s="188"/>
      <c r="AO118">
        <f t="shared" si="187"/>
        <v>-50</v>
      </c>
      <c r="AS118">
        <v>1</v>
      </c>
      <c r="AU118">
        <v>1</v>
      </c>
      <c r="AX118">
        <f t="shared" si="207"/>
        <v>1</v>
      </c>
      <c r="AZ118">
        <f t="shared" si="189"/>
        <v>0</v>
      </c>
      <c r="BC118" s="115" t="s">
        <v>1096</v>
      </c>
      <c r="BD118">
        <v>50</v>
      </c>
      <c r="BE118" t="str">
        <f t="shared" si="208"/>
        <v>FALSE</v>
      </c>
      <c r="BF118">
        <f>ROUND(MARGIN!$J35,0)</f>
        <v>7</v>
      </c>
      <c r="BG118" t="e">
        <f>ROUND(IF(AP118=AU118,BF118*(1+#REF!),BF118*(1-#REF!)),0)</f>
        <v>#REF!</v>
      </c>
      <c r="BH118">
        <f t="shared" si="191"/>
        <v>7</v>
      </c>
      <c r="BI118" s="137">
        <f>BH118*10000*MARGIN!$G35/MARGIN!$D35</f>
        <v>50222.409945317842</v>
      </c>
      <c r="BJ118" s="137"/>
      <c r="BK118" s="188">
        <f t="shared" si="209"/>
        <v>0</v>
      </c>
      <c r="BL118" s="188"/>
      <c r="BM118" s="188"/>
      <c r="BN118" s="188"/>
      <c r="BO118" s="188">
        <f t="shared" si="193"/>
        <v>0</v>
      </c>
      <c r="BP118" s="188">
        <f t="shared" si="210"/>
        <v>0</v>
      </c>
      <c r="BQ118" s="188"/>
      <c r="BR118" s="188"/>
      <c r="BS118" s="188"/>
      <c r="BT118" s="188"/>
      <c r="BU118" s="188"/>
      <c r="BV118" s="188"/>
      <c r="BX118">
        <f t="shared" si="195"/>
        <v>-50</v>
      </c>
      <c r="CB118">
        <v>1</v>
      </c>
      <c r="CD118">
        <v>1</v>
      </c>
      <c r="CG118">
        <f t="shared" si="211"/>
        <v>1</v>
      </c>
      <c r="CI118">
        <f t="shared" si="197"/>
        <v>0</v>
      </c>
      <c r="CL118" s="115" t="s">
        <v>1096</v>
      </c>
      <c r="CM118">
        <v>50</v>
      </c>
      <c r="CN118" t="str">
        <f t="shared" si="212"/>
        <v>FALSE</v>
      </c>
      <c r="CO118">
        <f>ROUND(MARGIN!$J35,0)</f>
        <v>7</v>
      </c>
      <c r="CP118" t="e">
        <f>ROUND(IF(BY118=CD118,CO118*(1+#REF!),CO118*(1-#REF!)),0)</f>
        <v>#REF!</v>
      </c>
      <c r="CQ118">
        <f t="shared" si="199"/>
        <v>7</v>
      </c>
      <c r="CR118" s="137">
        <f>CQ118*10000*MARGIN!$G35/MARGIN!$D35</f>
        <v>50222.409945317842</v>
      </c>
      <c r="CS118" s="137"/>
      <c r="CT118" s="188">
        <f t="shared" si="213"/>
        <v>0</v>
      </c>
      <c r="CU118" s="188"/>
      <c r="CV118" s="188"/>
      <c r="CW118" s="188"/>
      <c r="CX118" s="188">
        <f t="shared" si="201"/>
        <v>0</v>
      </c>
      <c r="CY118" s="188">
        <f t="shared" si="214"/>
        <v>0</v>
      </c>
      <c r="CZ118" s="188"/>
      <c r="DA118" s="188"/>
      <c r="DB118" s="188"/>
      <c r="DC118" s="188"/>
      <c r="DD118" s="188"/>
      <c r="DE118" s="188"/>
    </row>
    <row r="119" spans="1:109" x14ac:dyDescent="0.25">
      <c r="A119" s="178" t="s">
        <v>1111</v>
      </c>
      <c r="B119" s="163" t="s">
        <v>3</v>
      </c>
      <c r="F119" t="e">
        <f>-#REF!+G119</f>
        <v>#REF!</v>
      </c>
      <c r="J119">
        <v>1</v>
      </c>
      <c r="L119">
        <v>1</v>
      </c>
      <c r="O119">
        <f t="shared" si="203"/>
        <v>1</v>
      </c>
      <c r="Q119">
        <f t="shared" si="181"/>
        <v>0</v>
      </c>
      <c r="T119" s="115" t="s">
        <v>1096</v>
      </c>
      <c r="U119">
        <v>50</v>
      </c>
      <c r="V119" t="str">
        <f t="shared" si="204"/>
        <v>FALSE</v>
      </c>
      <c r="W119">
        <f>ROUND(MARGIN!$J36,0)</f>
        <v>5</v>
      </c>
      <c r="X119" t="e">
        <f>ROUND(IF(G119=L119,W119*(1+#REF!),W119*(1-#REF!)),0)</f>
        <v>#REF!</v>
      </c>
      <c r="Y119">
        <f t="shared" si="183"/>
        <v>5</v>
      </c>
      <c r="Z119" s="137">
        <f>Y119*10000*MARGIN!$G36/MARGIN!$D36</f>
        <v>51626.686153695933</v>
      </c>
      <c r="AA119" s="137"/>
      <c r="AB119" s="188">
        <f t="shared" si="205"/>
        <v>0</v>
      </c>
      <c r="AC119" s="188"/>
      <c r="AD119" s="188"/>
      <c r="AE119" s="188"/>
      <c r="AF119" s="188">
        <f t="shared" si="185"/>
        <v>0</v>
      </c>
      <c r="AG119" s="188">
        <f t="shared" si="206"/>
        <v>0</v>
      </c>
      <c r="AH119" s="188"/>
      <c r="AI119" s="188"/>
      <c r="AJ119" s="188"/>
      <c r="AK119" s="188"/>
      <c r="AL119" s="188"/>
      <c r="AM119" s="188"/>
      <c r="AO119">
        <f t="shared" si="187"/>
        <v>-50</v>
      </c>
      <c r="AS119">
        <v>1</v>
      </c>
      <c r="AU119">
        <v>1</v>
      </c>
      <c r="AX119">
        <f t="shared" si="207"/>
        <v>1</v>
      </c>
      <c r="AZ119">
        <f t="shared" si="189"/>
        <v>0</v>
      </c>
      <c r="BC119" s="115" t="s">
        <v>1096</v>
      </c>
      <c r="BD119">
        <v>50</v>
      </c>
      <c r="BE119" t="str">
        <f t="shared" si="208"/>
        <v>FALSE</v>
      </c>
      <c r="BF119">
        <f>ROUND(MARGIN!$J36,0)</f>
        <v>5</v>
      </c>
      <c r="BG119" t="e">
        <f>ROUND(IF(AP119=AU119,BF119*(1+#REF!),BF119*(1-#REF!)),0)</f>
        <v>#REF!</v>
      </c>
      <c r="BH119">
        <f t="shared" si="191"/>
        <v>5</v>
      </c>
      <c r="BI119" s="137">
        <f>BH119*10000*MARGIN!$G36/MARGIN!$D36</f>
        <v>51626.686153695933</v>
      </c>
      <c r="BJ119" s="137"/>
      <c r="BK119" s="188">
        <f t="shared" si="209"/>
        <v>0</v>
      </c>
      <c r="BL119" s="188"/>
      <c r="BM119" s="188"/>
      <c r="BN119" s="188"/>
      <c r="BO119" s="188">
        <f t="shared" si="193"/>
        <v>0</v>
      </c>
      <c r="BP119" s="188">
        <f t="shared" si="210"/>
        <v>0</v>
      </c>
      <c r="BQ119" s="188"/>
      <c r="BR119" s="188"/>
      <c r="BS119" s="188"/>
      <c r="BT119" s="188"/>
      <c r="BU119" s="188"/>
      <c r="BV119" s="188"/>
      <c r="BX119">
        <f t="shared" si="195"/>
        <v>-50</v>
      </c>
      <c r="CB119">
        <v>1</v>
      </c>
      <c r="CD119">
        <v>1</v>
      </c>
      <c r="CG119">
        <f t="shared" si="211"/>
        <v>1</v>
      </c>
      <c r="CI119">
        <f t="shared" si="197"/>
        <v>0</v>
      </c>
      <c r="CL119" s="115" t="s">
        <v>1096</v>
      </c>
      <c r="CM119">
        <v>50</v>
      </c>
      <c r="CN119" t="str">
        <f t="shared" si="212"/>
        <v>FALSE</v>
      </c>
      <c r="CO119">
        <f>ROUND(MARGIN!$J36,0)</f>
        <v>5</v>
      </c>
      <c r="CP119" t="e">
        <f>ROUND(IF(BY119=CD119,CO119*(1+#REF!),CO119*(1-#REF!)),0)</f>
        <v>#REF!</v>
      </c>
      <c r="CQ119">
        <f t="shared" si="199"/>
        <v>5</v>
      </c>
      <c r="CR119" s="137">
        <f>CQ119*10000*MARGIN!$G36/MARGIN!$D36</f>
        <v>51626.686153695933</v>
      </c>
      <c r="CS119" s="137"/>
      <c r="CT119" s="188">
        <f t="shared" si="213"/>
        <v>0</v>
      </c>
      <c r="CU119" s="188"/>
      <c r="CV119" s="188"/>
      <c r="CW119" s="188"/>
      <c r="CX119" s="188">
        <f t="shared" si="201"/>
        <v>0</v>
      </c>
      <c r="CY119" s="188">
        <f t="shared" si="214"/>
        <v>0</v>
      </c>
      <c r="CZ119" s="188"/>
      <c r="DA119" s="188"/>
      <c r="DB119" s="188"/>
      <c r="DC119" s="188"/>
      <c r="DD119" s="188"/>
      <c r="DE119" s="188"/>
    </row>
    <row r="120" spans="1:109" x14ac:dyDescent="0.25">
      <c r="A120" s="178" t="s">
        <v>1112</v>
      </c>
      <c r="B120" s="163" t="s">
        <v>16</v>
      </c>
      <c r="F120" t="e">
        <f>-#REF!+G120</f>
        <v>#REF!</v>
      </c>
      <c r="J120">
        <v>1</v>
      </c>
      <c r="L120">
        <v>1</v>
      </c>
      <c r="O120">
        <f t="shared" si="203"/>
        <v>1</v>
      </c>
      <c r="Q120">
        <f t="shared" si="181"/>
        <v>0</v>
      </c>
      <c r="T120" s="115" t="s">
        <v>1096</v>
      </c>
      <c r="U120">
        <v>50</v>
      </c>
      <c r="V120" t="str">
        <f t="shared" si="204"/>
        <v>FALSE</v>
      </c>
      <c r="W120">
        <f>ROUND(MARGIN!$J37,0)</f>
        <v>7</v>
      </c>
      <c r="X120" t="e">
        <f>ROUND(IF(G120=L120,W120*(1+#REF!),W120*(1-#REF!)),0)</f>
        <v>#REF!</v>
      </c>
      <c r="Y120">
        <f t="shared" si="183"/>
        <v>7</v>
      </c>
      <c r="Z120" s="137">
        <f>Y120*10000*MARGIN!$G37/MARGIN!$D37</f>
        <v>50197.203000000001</v>
      </c>
      <c r="AA120" s="137"/>
      <c r="AB120" s="188">
        <f t="shared" si="205"/>
        <v>0</v>
      </c>
      <c r="AC120" s="188"/>
      <c r="AD120" s="188"/>
      <c r="AE120" s="188"/>
      <c r="AF120" s="188">
        <f t="shared" si="185"/>
        <v>0</v>
      </c>
      <c r="AG120" s="188">
        <f t="shared" si="206"/>
        <v>0</v>
      </c>
      <c r="AH120" s="188"/>
      <c r="AI120" s="188"/>
      <c r="AJ120" s="188"/>
      <c r="AK120" s="188"/>
      <c r="AL120" s="188"/>
      <c r="AM120" s="188"/>
      <c r="AO120">
        <f t="shared" si="187"/>
        <v>-50</v>
      </c>
      <c r="AS120">
        <v>1</v>
      </c>
      <c r="AU120">
        <v>1</v>
      </c>
      <c r="AX120">
        <f t="shared" si="207"/>
        <v>1</v>
      </c>
      <c r="AZ120">
        <f t="shared" si="189"/>
        <v>0</v>
      </c>
      <c r="BC120" s="115" t="s">
        <v>1096</v>
      </c>
      <c r="BD120">
        <v>50</v>
      </c>
      <c r="BE120" t="str">
        <f t="shared" si="208"/>
        <v>FALSE</v>
      </c>
      <c r="BF120">
        <f>ROUND(MARGIN!$J37,0)</f>
        <v>7</v>
      </c>
      <c r="BG120" t="e">
        <f>ROUND(IF(AP120=AU120,BF120*(1+#REF!),BF120*(1-#REF!)),0)</f>
        <v>#REF!</v>
      </c>
      <c r="BH120">
        <f t="shared" si="191"/>
        <v>7</v>
      </c>
      <c r="BI120" s="137">
        <f>BH120*10000*MARGIN!$G37/MARGIN!$D37</f>
        <v>50197.203000000001</v>
      </c>
      <c r="BJ120" s="137"/>
      <c r="BK120" s="188">
        <f t="shared" si="209"/>
        <v>0</v>
      </c>
      <c r="BL120" s="188"/>
      <c r="BM120" s="188"/>
      <c r="BN120" s="188"/>
      <c r="BO120" s="188">
        <f t="shared" si="193"/>
        <v>0</v>
      </c>
      <c r="BP120" s="188">
        <f t="shared" si="210"/>
        <v>0</v>
      </c>
      <c r="BQ120" s="188"/>
      <c r="BR120" s="188"/>
      <c r="BS120" s="188"/>
      <c r="BT120" s="188"/>
      <c r="BU120" s="188"/>
      <c r="BV120" s="188"/>
      <c r="BX120">
        <f t="shared" si="195"/>
        <v>-50</v>
      </c>
      <c r="CB120">
        <v>1</v>
      </c>
      <c r="CD120">
        <v>1</v>
      </c>
      <c r="CG120">
        <f t="shared" si="211"/>
        <v>1</v>
      </c>
      <c r="CI120">
        <f t="shared" si="197"/>
        <v>0</v>
      </c>
      <c r="CL120" s="115" t="s">
        <v>1096</v>
      </c>
      <c r="CM120">
        <v>50</v>
      </c>
      <c r="CN120" t="str">
        <f t="shared" si="212"/>
        <v>FALSE</v>
      </c>
      <c r="CO120">
        <f>ROUND(MARGIN!$J37,0)</f>
        <v>7</v>
      </c>
      <c r="CP120" t="e">
        <f>ROUND(IF(BY120=CD120,CO120*(1+#REF!),CO120*(1-#REF!)),0)</f>
        <v>#REF!</v>
      </c>
      <c r="CQ120">
        <f t="shared" si="199"/>
        <v>7</v>
      </c>
      <c r="CR120" s="137">
        <f>CQ120*10000*MARGIN!$G37/MARGIN!$D37</f>
        <v>50197.203000000001</v>
      </c>
      <c r="CS120" s="137"/>
      <c r="CT120" s="188">
        <f t="shared" si="213"/>
        <v>0</v>
      </c>
      <c r="CU120" s="188"/>
      <c r="CV120" s="188"/>
      <c r="CW120" s="188"/>
      <c r="CX120" s="188">
        <f t="shared" si="201"/>
        <v>0</v>
      </c>
      <c r="CY120" s="188">
        <f t="shared" si="214"/>
        <v>0</v>
      </c>
      <c r="CZ120" s="188"/>
      <c r="DA120" s="188"/>
      <c r="DB120" s="188"/>
      <c r="DC120" s="188"/>
      <c r="DD120" s="188"/>
      <c r="DE120" s="188"/>
    </row>
    <row r="121" spans="1:109" x14ac:dyDescent="0.25">
      <c r="A121" t="s">
        <v>1094</v>
      </c>
      <c r="B121" s="163" t="s">
        <v>15</v>
      </c>
      <c r="F121" t="e">
        <f>-#REF!+G121</f>
        <v>#REF!</v>
      </c>
      <c r="J121">
        <v>-1</v>
      </c>
      <c r="L121">
        <v>-1</v>
      </c>
      <c r="O121">
        <f t="shared" si="203"/>
        <v>1</v>
      </c>
      <c r="Q121">
        <f t="shared" si="181"/>
        <v>0</v>
      </c>
      <c r="T121" s="115" t="s">
        <v>1096</v>
      </c>
      <c r="U121">
        <v>50</v>
      </c>
      <c r="V121" t="str">
        <f t="shared" si="204"/>
        <v>FALSE</v>
      </c>
      <c r="W121">
        <f>ROUND(MARGIN!$J38,0)</f>
        <v>5</v>
      </c>
      <c r="X121" t="e">
        <f>ROUND(IF(G121=L121,W121*(1+#REF!),W121*(1-#REF!)),0)</f>
        <v>#REF!</v>
      </c>
      <c r="Y121">
        <f t="shared" si="183"/>
        <v>5</v>
      </c>
      <c r="Z121" s="137">
        <f>Y121*10000*MARGIN!$G38/MARGIN!$D38</f>
        <v>50000</v>
      </c>
      <c r="AA121" s="137"/>
      <c r="AB121" s="188">
        <f t="shared" si="205"/>
        <v>0</v>
      </c>
      <c r="AC121" s="188"/>
      <c r="AD121" s="188"/>
      <c r="AE121" s="188"/>
      <c r="AF121" s="188">
        <f t="shared" si="185"/>
        <v>0</v>
      </c>
      <c r="AG121" s="188">
        <f t="shared" si="206"/>
        <v>0</v>
      </c>
      <c r="AH121" s="188"/>
      <c r="AI121" s="188"/>
      <c r="AJ121" s="188"/>
      <c r="AK121" s="188"/>
      <c r="AL121" s="188"/>
      <c r="AM121" s="188"/>
      <c r="AO121">
        <f t="shared" si="187"/>
        <v>-50</v>
      </c>
      <c r="AS121">
        <v>-1</v>
      </c>
      <c r="AU121">
        <v>-1</v>
      </c>
      <c r="AX121">
        <f t="shared" si="207"/>
        <v>1</v>
      </c>
      <c r="AZ121">
        <f t="shared" si="189"/>
        <v>0</v>
      </c>
      <c r="BC121" s="115" t="s">
        <v>1096</v>
      </c>
      <c r="BD121">
        <v>50</v>
      </c>
      <c r="BE121" t="str">
        <f t="shared" si="208"/>
        <v>FALSE</v>
      </c>
      <c r="BF121">
        <f>ROUND(MARGIN!$J38,0)</f>
        <v>5</v>
      </c>
      <c r="BG121" t="e">
        <f>ROUND(IF(AP121=AU121,BF121*(1+#REF!),BF121*(1-#REF!)),0)</f>
        <v>#REF!</v>
      </c>
      <c r="BH121">
        <f t="shared" si="191"/>
        <v>5</v>
      </c>
      <c r="BI121" s="137">
        <f>BH121*10000*MARGIN!$G38/MARGIN!$D38</f>
        <v>50000</v>
      </c>
      <c r="BJ121" s="137"/>
      <c r="BK121" s="188">
        <f t="shared" si="209"/>
        <v>0</v>
      </c>
      <c r="BL121" s="188"/>
      <c r="BM121" s="188"/>
      <c r="BN121" s="188"/>
      <c r="BO121" s="188">
        <f t="shared" si="193"/>
        <v>0</v>
      </c>
      <c r="BP121" s="188">
        <f t="shared" si="210"/>
        <v>0</v>
      </c>
      <c r="BQ121" s="188"/>
      <c r="BR121" s="188"/>
      <c r="BS121" s="188"/>
      <c r="BT121" s="188"/>
      <c r="BU121" s="188"/>
      <c r="BV121" s="188"/>
      <c r="BX121">
        <f t="shared" si="195"/>
        <v>-50</v>
      </c>
      <c r="CB121">
        <v>-1</v>
      </c>
      <c r="CD121">
        <v>-1</v>
      </c>
      <c r="CG121">
        <f t="shared" si="211"/>
        <v>1</v>
      </c>
      <c r="CI121">
        <f t="shared" si="197"/>
        <v>0</v>
      </c>
      <c r="CL121" s="115" t="s">
        <v>1096</v>
      </c>
      <c r="CM121">
        <v>50</v>
      </c>
      <c r="CN121" t="str">
        <f t="shared" si="212"/>
        <v>FALSE</v>
      </c>
      <c r="CO121">
        <f>ROUND(MARGIN!$J38,0)</f>
        <v>5</v>
      </c>
      <c r="CP121" t="e">
        <f>ROUND(IF(BY121=CD121,CO121*(1+#REF!),CO121*(1-#REF!)),0)</f>
        <v>#REF!</v>
      </c>
      <c r="CQ121">
        <f t="shared" si="199"/>
        <v>5</v>
      </c>
      <c r="CR121" s="137">
        <f>CQ121*10000*MARGIN!$G38/MARGIN!$D38</f>
        <v>50000</v>
      </c>
      <c r="CS121" s="137"/>
      <c r="CT121" s="188">
        <f t="shared" si="213"/>
        <v>0</v>
      </c>
      <c r="CU121" s="188"/>
      <c r="CV121" s="188"/>
      <c r="CW121" s="188"/>
      <c r="CX121" s="188">
        <f t="shared" si="201"/>
        <v>0</v>
      </c>
      <c r="CY121" s="188">
        <f t="shared" si="214"/>
        <v>0</v>
      </c>
      <c r="CZ121" s="188"/>
      <c r="DA121" s="188"/>
      <c r="DB121" s="188"/>
      <c r="DC121" s="188"/>
      <c r="DD121" s="188"/>
      <c r="DE121" s="188"/>
    </row>
    <row r="122" spans="1:109" x14ac:dyDescent="0.25">
      <c r="A122" t="s">
        <v>1093</v>
      </c>
      <c r="B122" s="163" t="s">
        <v>14</v>
      </c>
      <c r="F122" t="e">
        <f>-#REF!+G122</f>
        <v>#REF!</v>
      </c>
      <c r="J122">
        <v>-1</v>
      </c>
      <c r="L122">
        <v>-1</v>
      </c>
      <c r="O122">
        <f t="shared" si="203"/>
        <v>1</v>
      </c>
      <c r="Q122">
        <f t="shared" si="181"/>
        <v>0</v>
      </c>
      <c r="T122" s="116" t="s">
        <v>1096</v>
      </c>
      <c r="U122">
        <v>50</v>
      </c>
      <c r="V122" t="str">
        <f t="shared" si="204"/>
        <v>FALSE</v>
      </c>
      <c r="W122">
        <f>ROUND(MARGIN!$J39,0)</f>
        <v>5</v>
      </c>
      <c r="X122" t="e">
        <f>ROUND(IF(G122=L122,W122*(1+#REF!),W122*(1-#REF!)),0)</f>
        <v>#REF!</v>
      </c>
      <c r="Y122">
        <f t="shared" si="183"/>
        <v>5</v>
      </c>
      <c r="Z122" s="137">
        <f>Y122*10000*MARGIN!$G39/MARGIN!$D39</f>
        <v>50000</v>
      </c>
      <c r="AA122" s="137"/>
      <c r="AB122" s="188">
        <f t="shared" si="205"/>
        <v>0</v>
      </c>
      <c r="AC122" s="188"/>
      <c r="AD122" s="188"/>
      <c r="AE122" s="188"/>
      <c r="AF122" s="188">
        <f t="shared" si="185"/>
        <v>0</v>
      </c>
      <c r="AG122" s="188">
        <f t="shared" si="206"/>
        <v>0</v>
      </c>
      <c r="AH122" s="188"/>
      <c r="AI122" s="188"/>
      <c r="AJ122" s="188"/>
      <c r="AK122" s="188"/>
      <c r="AL122" s="188"/>
      <c r="AM122" s="188"/>
      <c r="AO122">
        <f t="shared" si="187"/>
        <v>-50</v>
      </c>
      <c r="AS122">
        <v>-1</v>
      </c>
      <c r="AU122">
        <v>-1</v>
      </c>
      <c r="AX122">
        <f t="shared" si="207"/>
        <v>1</v>
      </c>
      <c r="AZ122">
        <f t="shared" si="189"/>
        <v>0</v>
      </c>
      <c r="BC122" s="116" t="s">
        <v>1096</v>
      </c>
      <c r="BD122">
        <v>50</v>
      </c>
      <c r="BE122" t="str">
        <f t="shared" si="208"/>
        <v>FALSE</v>
      </c>
      <c r="BF122">
        <f>ROUND(MARGIN!$J39,0)</f>
        <v>5</v>
      </c>
      <c r="BG122" t="e">
        <f>ROUND(IF(AP122=AU122,BF122*(1+#REF!),BF122*(1-#REF!)),0)</f>
        <v>#REF!</v>
      </c>
      <c r="BH122">
        <f t="shared" si="191"/>
        <v>5</v>
      </c>
      <c r="BI122" s="137">
        <f>BH122*10000*MARGIN!$G39/MARGIN!$D39</f>
        <v>50000</v>
      </c>
      <c r="BJ122" s="137"/>
      <c r="BK122" s="188">
        <f t="shared" si="209"/>
        <v>0</v>
      </c>
      <c r="BL122" s="188"/>
      <c r="BM122" s="188"/>
      <c r="BN122" s="188"/>
      <c r="BO122" s="188">
        <f t="shared" si="193"/>
        <v>0</v>
      </c>
      <c r="BP122" s="188">
        <f t="shared" si="210"/>
        <v>0</v>
      </c>
      <c r="BQ122" s="188"/>
      <c r="BR122" s="188"/>
      <c r="BS122" s="188"/>
      <c r="BT122" s="188"/>
      <c r="BU122" s="188"/>
      <c r="BV122" s="188"/>
      <c r="BX122">
        <f t="shared" si="195"/>
        <v>-50</v>
      </c>
      <c r="CB122">
        <v>-1</v>
      </c>
      <c r="CD122">
        <v>-1</v>
      </c>
      <c r="CG122">
        <f t="shared" si="211"/>
        <v>1</v>
      </c>
      <c r="CI122">
        <f t="shared" si="197"/>
        <v>0</v>
      </c>
      <c r="CL122" s="116" t="s">
        <v>1096</v>
      </c>
      <c r="CM122">
        <v>50</v>
      </c>
      <c r="CN122" t="str">
        <f t="shared" si="212"/>
        <v>FALSE</v>
      </c>
      <c r="CO122">
        <f>ROUND(MARGIN!$J39,0)</f>
        <v>5</v>
      </c>
      <c r="CP122" t="e">
        <f>ROUND(IF(BY122=CD122,CO122*(1+#REF!),CO122*(1-#REF!)),0)</f>
        <v>#REF!</v>
      </c>
      <c r="CQ122">
        <f t="shared" si="199"/>
        <v>5</v>
      </c>
      <c r="CR122" s="137">
        <f>CQ122*10000*MARGIN!$G39/MARGIN!$D39</f>
        <v>50000</v>
      </c>
      <c r="CS122" s="137"/>
      <c r="CT122" s="188">
        <f t="shared" si="213"/>
        <v>0</v>
      </c>
      <c r="CU122" s="188"/>
      <c r="CV122" s="188"/>
      <c r="CW122" s="188"/>
      <c r="CX122" s="188">
        <f t="shared" si="201"/>
        <v>0</v>
      </c>
      <c r="CY122" s="188">
        <f t="shared" si="214"/>
        <v>0</v>
      </c>
      <c r="CZ122" s="188"/>
      <c r="DA122" s="188"/>
      <c r="DB122" s="188"/>
      <c r="DC122" s="188"/>
      <c r="DD122" s="188"/>
      <c r="DE122" s="188"/>
    </row>
    <row r="123" spans="1:109" x14ac:dyDescent="0.25">
      <c r="A123" t="s">
        <v>1095</v>
      </c>
      <c r="B123" s="163" t="s">
        <v>7</v>
      </c>
      <c r="F123" t="e">
        <f>-#REF!+G123</f>
        <v>#REF!</v>
      </c>
      <c r="J123">
        <v>-1</v>
      </c>
      <c r="L123">
        <v>-1</v>
      </c>
      <c r="O123">
        <f t="shared" si="203"/>
        <v>1</v>
      </c>
      <c r="Q123">
        <f t="shared" si="181"/>
        <v>0</v>
      </c>
      <c r="T123" s="115" t="s">
        <v>1096</v>
      </c>
      <c r="U123">
        <v>50</v>
      </c>
      <c r="V123" t="str">
        <f t="shared" si="204"/>
        <v>FALSE</v>
      </c>
      <c r="W123">
        <f>ROUND(MARGIN!$J40,0)</f>
        <v>5</v>
      </c>
      <c r="X123" t="e">
        <f>ROUND(IF(G123=L123,W123*(1+#REF!),W123*(1-#REF!)),0)</f>
        <v>#REF!</v>
      </c>
      <c r="Y123">
        <f t="shared" si="183"/>
        <v>5</v>
      </c>
      <c r="Z123" s="137">
        <f>Y123*10000*MARGIN!$G40/MARGIN!$D40</f>
        <v>50000</v>
      </c>
      <c r="AA123" s="137"/>
      <c r="AB123" s="188">
        <f t="shared" si="205"/>
        <v>0</v>
      </c>
      <c r="AC123" s="188"/>
      <c r="AD123" s="188"/>
      <c r="AE123" s="188"/>
      <c r="AF123" s="188">
        <f t="shared" si="185"/>
        <v>0</v>
      </c>
      <c r="AG123" s="188">
        <f t="shared" si="206"/>
        <v>0</v>
      </c>
      <c r="AH123" s="188"/>
      <c r="AI123" s="188"/>
      <c r="AJ123" s="188"/>
      <c r="AK123" s="188"/>
      <c r="AL123" s="188"/>
      <c r="AM123" s="188"/>
      <c r="AO123">
        <f t="shared" si="187"/>
        <v>-50</v>
      </c>
      <c r="AS123">
        <v>-1</v>
      </c>
      <c r="AU123">
        <v>-1</v>
      </c>
      <c r="AX123">
        <f t="shared" si="207"/>
        <v>1</v>
      </c>
      <c r="AZ123">
        <f t="shared" si="189"/>
        <v>0</v>
      </c>
      <c r="BC123" s="115" t="s">
        <v>1096</v>
      </c>
      <c r="BD123">
        <v>50</v>
      </c>
      <c r="BE123" t="str">
        <f t="shared" si="208"/>
        <v>FALSE</v>
      </c>
      <c r="BF123">
        <f>ROUND(MARGIN!$J40,0)</f>
        <v>5</v>
      </c>
      <c r="BG123" t="e">
        <f>ROUND(IF(AP123=AU123,BF123*(1+#REF!),BF123*(1-#REF!)),0)</f>
        <v>#REF!</v>
      </c>
      <c r="BH123">
        <f t="shared" si="191"/>
        <v>5</v>
      </c>
      <c r="BI123" s="137">
        <f>BH123*10000*MARGIN!$G40/MARGIN!$D40</f>
        <v>50000</v>
      </c>
      <c r="BJ123" s="137"/>
      <c r="BK123" s="188">
        <f t="shared" si="209"/>
        <v>0</v>
      </c>
      <c r="BL123" s="188"/>
      <c r="BM123" s="188"/>
      <c r="BN123" s="188"/>
      <c r="BO123" s="188">
        <f t="shared" si="193"/>
        <v>0</v>
      </c>
      <c r="BP123" s="188">
        <f t="shared" si="210"/>
        <v>0</v>
      </c>
      <c r="BQ123" s="188"/>
      <c r="BR123" s="188"/>
      <c r="BS123" s="188"/>
      <c r="BT123" s="188"/>
      <c r="BU123" s="188"/>
      <c r="BV123" s="188"/>
      <c r="BX123">
        <f t="shared" si="195"/>
        <v>-50</v>
      </c>
      <c r="CB123">
        <v>-1</v>
      </c>
      <c r="CD123">
        <v>-1</v>
      </c>
      <c r="CG123">
        <f t="shared" si="211"/>
        <v>1</v>
      </c>
      <c r="CI123">
        <f t="shared" si="197"/>
        <v>0</v>
      </c>
      <c r="CL123" s="115" t="s">
        <v>1096</v>
      </c>
      <c r="CM123">
        <v>50</v>
      </c>
      <c r="CN123" t="str">
        <f t="shared" si="212"/>
        <v>FALSE</v>
      </c>
      <c r="CO123">
        <f>ROUND(MARGIN!$J40,0)</f>
        <v>5</v>
      </c>
      <c r="CP123" t="e">
        <f>ROUND(IF(BY123=CD123,CO123*(1+#REF!),CO123*(1-#REF!)),0)</f>
        <v>#REF!</v>
      </c>
      <c r="CQ123">
        <f t="shared" si="199"/>
        <v>5</v>
      </c>
      <c r="CR123" s="137">
        <f>CQ123*10000*MARGIN!$G40/MARGIN!$D40</f>
        <v>50000</v>
      </c>
      <c r="CS123" s="137"/>
      <c r="CT123" s="188">
        <f t="shared" si="213"/>
        <v>0</v>
      </c>
      <c r="CU123" s="188"/>
      <c r="CV123" s="188"/>
      <c r="CW123" s="188"/>
      <c r="CX123" s="188">
        <f t="shared" si="201"/>
        <v>0</v>
      </c>
      <c r="CY123" s="188">
        <f t="shared" si="214"/>
        <v>0</v>
      </c>
      <c r="CZ123" s="188"/>
      <c r="DA123" s="188"/>
      <c r="DB123" s="188"/>
      <c r="DC123" s="188"/>
      <c r="DD123" s="188"/>
      <c r="DE123" s="188"/>
    </row>
  </sheetData>
  <conditionalFormatting sqref="V96:V123">
    <cfRule type="colorScale" priority="158">
      <colorScale>
        <cfvo type="min"/>
        <cfvo type="percentile" val="50"/>
        <cfvo type="max"/>
        <color rgb="FFF8696B"/>
        <color rgb="FFFFEB84"/>
        <color rgb="FF63BE7B"/>
      </colorScale>
    </cfRule>
  </conditionalFormatting>
  <conditionalFormatting sqref="S96:S123 G96:N123">
    <cfRule type="colorScale" priority="160">
      <colorScale>
        <cfvo type="min"/>
        <cfvo type="percentile" val="50"/>
        <cfvo type="max"/>
        <color rgb="FFF8696B"/>
        <color rgb="FFFFEB84"/>
        <color rgb="FF63BE7B"/>
      </colorScale>
    </cfRule>
  </conditionalFormatting>
  <conditionalFormatting sqref="T96:U123">
    <cfRule type="colorScale" priority="159">
      <colorScale>
        <cfvo type="min"/>
        <cfvo type="percentile" val="50"/>
        <cfvo type="max"/>
        <color rgb="FFF8696B"/>
        <color rgb="FFFFEB84"/>
        <color rgb="FF63BE7B"/>
      </colorScale>
    </cfRule>
  </conditionalFormatting>
  <conditionalFormatting sqref="S15:S24 G82:I92 G15:I24 S82:S92 N15:N24 N82:N92">
    <cfRule type="colorScale" priority="157">
      <colorScale>
        <cfvo type="min"/>
        <cfvo type="percentile" val="50"/>
        <cfvo type="max"/>
        <color rgb="FFF8696B"/>
        <color rgb="FFFFEB84"/>
        <color rgb="FF63BE7B"/>
      </colorScale>
    </cfRule>
  </conditionalFormatting>
  <conditionalFormatting sqref="F96:F123">
    <cfRule type="colorScale" priority="156">
      <colorScale>
        <cfvo type="min"/>
        <cfvo type="percentile" val="50"/>
        <cfvo type="max"/>
        <color rgb="FFF8696B"/>
        <color rgb="FFFFEB84"/>
        <color rgb="FF63BE7B"/>
      </colorScale>
    </cfRule>
  </conditionalFormatting>
  <conditionalFormatting sqref="S25:S81 G25:I81 N25:N81">
    <cfRule type="colorScale" priority="161">
      <colorScale>
        <cfvo type="min"/>
        <cfvo type="percentile" val="50"/>
        <cfvo type="max"/>
        <color rgb="FFF8696B"/>
        <color rgb="FFFFEB84"/>
        <color rgb="FF63BE7B"/>
      </colorScale>
    </cfRule>
  </conditionalFormatting>
  <conditionalFormatting sqref="T12:T13">
    <cfRule type="colorScale" priority="162">
      <colorScale>
        <cfvo type="min"/>
        <cfvo type="percentile" val="50"/>
        <cfvo type="max"/>
        <color rgb="FFF8696B"/>
        <color rgb="FFFFEB84"/>
        <color rgb="FF63BE7B"/>
      </colorScale>
    </cfRule>
  </conditionalFormatting>
  <conditionalFormatting sqref="G14:I14 N14">
    <cfRule type="colorScale" priority="155">
      <colorScale>
        <cfvo type="min"/>
        <cfvo type="percentile" val="50"/>
        <cfvo type="max"/>
        <color rgb="FFF8696B"/>
        <color rgb="FFFFEB84"/>
        <color rgb="FF63BE7B"/>
      </colorScale>
    </cfRule>
  </conditionalFormatting>
  <conditionalFormatting sqref="S14:S92">
    <cfRule type="colorScale" priority="154">
      <colorScale>
        <cfvo type="min"/>
        <cfvo type="percentile" val="50"/>
        <cfvo type="max"/>
        <color rgb="FFF8696B"/>
        <color rgb="FFFFEB84"/>
        <color rgb="FF63BE7B"/>
      </colorScale>
    </cfRule>
  </conditionalFormatting>
  <conditionalFormatting sqref="F14:F92">
    <cfRule type="colorScale" priority="153">
      <colorScale>
        <cfvo type="min"/>
        <cfvo type="percentile" val="50"/>
        <cfvo type="max"/>
        <color rgb="FFF8696B"/>
        <color rgb="FFFFEB84"/>
        <color rgb="FF63BE7B"/>
      </colorScale>
    </cfRule>
  </conditionalFormatting>
  <conditionalFormatting sqref="W96:X123">
    <cfRule type="colorScale" priority="152">
      <colorScale>
        <cfvo type="min"/>
        <cfvo type="percentile" val="50"/>
        <cfvo type="max"/>
        <color rgb="FFF8696B"/>
        <color rgb="FFFFEB84"/>
        <color rgb="FF63BE7B"/>
      </colorScale>
    </cfRule>
  </conditionalFormatting>
  <conditionalFormatting sqref="W14:W92">
    <cfRule type="colorScale" priority="151">
      <colorScale>
        <cfvo type="min"/>
        <cfvo type="percentile" val="50"/>
        <cfvo type="max"/>
        <color rgb="FF63BE7B"/>
        <color rgb="FFFFEB84"/>
        <color rgb="FFF8696B"/>
      </colorScale>
    </cfRule>
  </conditionalFormatting>
  <conditionalFormatting sqref="O96:P123">
    <cfRule type="colorScale" priority="150">
      <colorScale>
        <cfvo type="min"/>
        <cfvo type="percentile" val="50"/>
        <cfvo type="max"/>
        <color rgb="FFF8696B"/>
        <color rgb="FFFFEB84"/>
        <color rgb="FF63BE7B"/>
      </colorScale>
    </cfRule>
  </conditionalFormatting>
  <conditionalFormatting sqref="Q96:R123">
    <cfRule type="colorScale" priority="149">
      <colorScale>
        <cfvo type="min"/>
        <cfvo type="percentile" val="50"/>
        <cfvo type="max"/>
        <color rgb="FFF8696B"/>
        <color rgb="FFFFEB84"/>
        <color rgb="FF63BE7B"/>
      </colorScale>
    </cfRule>
  </conditionalFormatting>
  <conditionalFormatting sqref="W96:X123">
    <cfRule type="colorScale" priority="148">
      <colorScale>
        <cfvo type="min"/>
        <cfvo type="percentile" val="50"/>
        <cfvo type="max"/>
        <color rgb="FF63BE7B"/>
        <color rgb="FFFFEB84"/>
        <color rgb="FFF8696B"/>
      </colorScale>
    </cfRule>
  </conditionalFormatting>
  <conditionalFormatting sqref="Q14:R92">
    <cfRule type="colorScale" priority="147">
      <colorScale>
        <cfvo type="min"/>
        <cfvo type="percentile" val="50"/>
        <cfvo type="max"/>
        <color rgb="FFF8696B"/>
        <color rgb="FFFFEB84"/>
        <color rgb="FF63BE7B"/>
      </colorScale>
    </cfRule>
  </conditionalFormatting>
  <conditionalFormatting sqref="S96:S123">
    <cfRule type="colorScale" priority="146">
      <colorScale>
        <cfvo type="min"/>
        <cfvo type="percentile" val="50"/>
        <cfvo type="max"/>
        <color rgb="FFF8696B"/>
        <color rgb="FFFFEB84"/>
        <color rgb="FF63BE7B"/>
      </colorScale>
    </cfRule>
  </conditionalFormatting>
  <conditionalFormatting sqref="AB96:AB123 AD96:AE123">
    <cfRule type="colorScale" priority="145">
      <colorScale>
        <cfvo type="min"/>
        <cfvo type="percentile" val="50"/>
        <cfvo type="max"/>
        <color rgb="FFF8696B"/>
        <color rgb="FFFFEB84"/>
        <color rgb="FF63BE7B"/>
      </colorScale>
    </cfRule>
  </conditionalFormatting>
  <conditionalFormatting sqref="AF96:AF123">
    <cfRule type="colorScale" priority="144">
      <colorScale>
        <cfvo type="min"/>
        <cfvo type="percentile" val="50"/>
        <cfvo type="max"/>
        <color rgb="FFF8696B"/>
        <color rgb="FFFFEB84"/>
        <color rgb="FF63BE7B"/>
      </colorScale>
    </cfRule>
  </conditionalFormatting>
  <conditionalFormatting sqref="M2:M10 R2:R10">
    <cfRule type="colorScale" priority="143">
      <colorScale>
        <cfvo type="min"/>
        <cfvo type="percentile" val="50"/>
        <cfvo type="max"/>
        <color rgb="FFF8696B"/>
        <color rgb="FFFFEB84"/>
        <color rgb="FF63BE7B"/>
      </colorScale>
    </cfRule>
  </conditionalFormatting>
  <conditionalFormatting sqref="S2:S10">
    <cfRule type="colorScale" priority="142">
      <colorScale>
        <cfvo type="min"/>
        <cfvo type="percentile" val="50"/>
        <cfvo type="max"/>
        <color rgb="FFF8696B"/>
        <color rgb="FFFFEB84"/>
        <color rgb="FF63BE7B"/>
      </colorScale>
    </cfRule>
  </conditionalFormatting>
  <conditionalFormatting sqref="M14:M92">
    <cfRule type="colorScale" priority="141">
      <colorScale>
        <cfvo type="min"/>
        <cfvo type="percentile" val="50"/>
        <cfvo type="max"/>
        <color rgb="FFF8696B"/>
        <color rgb="FFFFEB84"/>
        <color rgb="FF63BE7B"/>
      </colorScale>
    </cfRule>
  </conditionalFormatting>
  <conditionalFormatting sqref="J14:K92">
    <cfRule type="colorScale" priority="140">
      <colorScale>
        <cfvo type="min"/>
        <cfvo type="percentile" val="50"/>
        <cfvo type="max"/>
        <color rgb="FFF8696B"/>
        <color rgb="FFFFEB84"/>
        <color rgb="FF63BE7B"/>
      </colorScale>
    </cfRule>
  </conditionalFormatting>
  <conditionalFormatting sqref="P14:P92">
    <cfRule type="colorScale" priority="139">
      <colorScale>
        <cfvo type="min"/>
        <cfvo type="percentile" val="50"/>
        <cfvo type="max"/>
        <color rgb="FFF8696B"/>
        <color rgb="FFFFEB84"/>
        <color rgb="FF63BE7B"/>
      </colorScale>
    </cfRule>
  </conditionalFormatting>
  <conditionalFormatting sqref="AE14:AE92">
    <cfRule type="colorScale" priority="138">
      <colorScale>
        <cfvo type="min"/>
        <cfvo type="percentile" val="50"/>
        <cfvo type="max"/>
        <color rgb="FFF8696B"/>
        <color rgb="FFFFEB84"/>
        <color rgb="FF63BE7B"/>
      </colorScale>
    </cfRule>
  </conditionalFormatting>
  <conditionalFormatting sqref="J14:J92">
    <cfRule type="colorScale" priority="137">
      <colorScale>
        <cfvo type="min"/>
        <cfvo type="percentile" val="50"/>
        <cfvo type="max"/>
        <color rgb="FFF8696B"/>
        <color rgb="FFFFEB84"/>
        <color rgb="FF63BE7B"/>
      </colorScale>
    </cfRule>
  </conditionalFormatting>
  <conditionalFormatting sqref="G14:I92">
    <cfRule type="colorScale" priority="136">
      <colorScale>
        <cfvo type="min"/>
        <cfvo type="percentile" val="50"/>
        <cfvo type="max"/>
        <color rgb="FFF8696B"/>
        <color rgb="FFFFEB84"/>
        <color rgb="FF63BE7B"/>
      </colorScale>
    </cfRule>
  </conditionalFormatting>
  <conditionalFormatting sqref="AG14:AH92">
    <cfRule type="colorScale" priority="135">
      <colorScale>
        <cfvo type="min"/>
        <cfvo type="percentile" val="50"/>
        <cfvo type="max"/>
        <color rgb="FFF8696B"/>
        <color rgb="FFFFEB84"/>
        <color rgb="FF63BE7B"/>
      </colorScale>
    </cfRule>
  </conditionalFormatting>
  <conditionalFormatting sqref="AG96:AH123">
    <cfRule type="colorScale" priority="134">
      <colorScale>
        <cfvo type="min"/>
        <cfvo type="percentile" val="50"/>
        <cfvo type="max"/>
        <color rgb="FFF8696B"/>
        <color rgb="FFFFEB84"/>
        <color rgb="FF63BE7B"/>
      </colorScale>
    </cfRule>
  </conditionalFormatting>
  <conditionalFormatting sqref="T14:T92">
    <cfRule type="colorScale" priority="133">
      <colorScale>
        <cfvo type="min"/>
        <cfvo type="percentile" val="50"/>
        <cfvo type="max"/>
        <color rgb="FFF8696B"/>
        <color rgb="FFFFEB84"/>
        <color rgb="FF63BE7B"/>
      </colorScale>
    </cfRule>
  </conditionalFormatting>
  <conditionalFormatting sqref="T14:T92">
    <cfRule type="colorScale" priority="132">
      <colorScale>
        <cfvo type="min"/>
        <cfvo type="percentile" val="50"/>
        <cfvo type="max"/>
        <color rgb="FFF8696B"/>
        <color rgb="FFFFEB84"/>
        <color rgb="FF63BE7B"/>
      </colorScale>
    </cfRule>
  </conditionalFormatting>
  <conditionalFormatting sqref="AI14:AI92">
    <cfRule type="colorScale" priority="131">
      <colorScale>
        <cfvo type="min"/>
        <cfvo type="percentile" val="50"/>
        <cfvo type="max"/>
        <color rgb="FFF8696B"/>
        <color rgb="FFFFEB84"/>
        <color rgb="FF63BE7B"/>
      </colorScale>
    </cfRule>
  </conditionalFormatting>
  <conditionalFormatting sqref="AI96:AJ123">
    <cfRule type="colorScale" priority="130">
      <colorScale>
        <cfvo type="min"/>
        <cfvo type="percentile" val="50"/>
        <cfvo type="max"/>
        <color rgb="FFF8696B"/>
        <color rgb="FFFFEB84"/>
        <color rgb="FF63BE7B"/>
      </colorScale>
    </cfRule>
  </conditionalFormatting>
  <conditionalFormatting sqref="AK14:AK92 AM14:AM92">
    <cfRule type="colorScale" priority="129">
      <colorScale>
        <cfvo type="min"/>
        <cfvo type="percentile" val="50"/>
        <cfvo type="max"/>
        <color rgb="FFF8696B"/>
        <color rgb="FFFFEB84"/>
        <color rgb="FF63BE7B"/>
      </colorScale>
    </cfRule>
  </conditionalFormatting>
  <conditionalFormatting sqref="AK96:AM123 AC96:AC123">
    <cfRule type="colorScale" priority="128">
      <colorScale>
        <cfvo type="min"/>
        <cfvo type="percentile" val="50"/>
        <cfvo type="max"/>
        <color rgb="FFF8696B"/>
        <color rgb="FFFFEB84"/>
        <color rgb="FF63BE7B"/>
      </colorScale>
    </cfRule>
  </conditionalFormatting>
  <conditionalFormatting sqref="O10">
    <cfRule type="colorScale" priority="127">
      <colorScale>
        <cfvo type="min"/>
        <cfvo type="percentile" val="50"/>
        <cfvo type="max"/>
        <color rgb="FFF8696B"/>
        <color rgb="FFFFEB84"/>
        <color rgb="FF63BE7B"/>
      </colorScale>
    </cfRule>
  </conditionalFormatting>
  <conditionalFormatting sqref="O2:O9">
    <cfRule type="colorScale" priority="126">
      <colorScale>
        <cfvo type="min"/>
        <cfvo type="percentile" val="50"/>
        <cfvo type="max"/>
        <color rgb="FFF8696B"/>
        <color rgb="FFFFEB84"/>
        <color rgb="FF63BE7B"/>
      </colorScale>
    </cfRule>
  </conditionalFormatting>
  <conditionalFormatting sqref="AD14:AD92">
    <cfRule type="colorScale" priority="125">
      <colorScale>
        <cfvo type="min"/>
        <cfvo type="percentile" val="50"/>
        <cfvo type="max"/>
        <color rgb="FFF8696B"/>
        <color rgb="FFFFEB84"/>
        <color rgb="FF63BE7B"/>
      </colorScale>
    </cfRule>
  </conditionalFormatting>
  <conditionalFormatting sqref="AJ14:AJ92">
    <cfRule type="colorScale" priority="124">
      <colorScale>
        <cfvo type="min"/>
        <cfvo type="percentile" val="50"/>
        <cfvo type="max"/>
        <color rgb="FFF8696B"/>
        <color rgb="FFFFEB84"/>
        <color rgb="FF63BE7B"/>
      </colorScale>
    </cfRule>
  </conditionalFormatting>
  <conditionalFormatting sqref="O14:O92">
    <cfRule type="colorScale" priority="123">
      <colorScale>
        <cfvo type="min"/>
        <cfvo type="percentile" val="50"/>
        <cfvo type="max"/>
        <color rgb="FFF8696B"/>
        <color rgb="FFFFEB84"/>
        <color rgb="FF63BE7B"/>
      </colorScale>
    </cfRule>
  </conditionalFormatting>
  <conditionalFormatting sqref="P2:P10">
    <cfRule type="colorScale" priority="122">
      <colorScale>
        <cfvo type="min"/>
        <cfvo type="percentile" val="50"/>
        <cfvo type="max"/>
        <color rgb="FF63BE7B"/>
        <color rgb="FFFFEB84"/>
        <color rgb="FFF8696B"/>
      </colorScale>
    </cfRule>
  </conditionalFormatting>
  <conditionalFormatting sqref="N10">
    <cfRule type="colorScale" priority="121">
      <colorScale>
        <cfvo type="min"/>
        <cfvo type="percentile" val="50"/>
        <cfvo type="max"/>
        <color rgb="FFF8696B"/>
        <color rgb="FFFFEB84"/>
        <color rgb="FF63BE7B"/>
      </colorScale>
    </cfRule>
  </conditionalFormatting>
  <conditionalFormatting sqref="N2:N9">
    <cfRule type="colorScale" priority="120">
      <colorScale>
        <cfvo type="min"/>
        <cfvo type="percentile" val="50"/>
        <cfvo type="max"/>
        <color rgb="FFF8696B"/>
        <color rgb="FFFFEB84"/>
        <color rgb="FF63BE7B"/>
      </colorScale>
    </cfRule>
  </conditionalFormatting>
  <conditionalFormatting sqref="AB14:AB92">
    <cfRule type="colorScale" priority="119">
      <colorScale>
        <cfvo type="min"/>
        <cfvo type="percentile" val="50"/>
        <cfvo type="max"/>
        <color rgb="FFF8696B"/>
        <color rgb="FFFFEB84"/>
        <color rgb="FF63BE7B"/>
      </colorScale>
    </cfRule>
  </conditionalFormatting>
  <conditionalFormatting sqref="X14:X92">
    <cfRule type="colorScale" priority="118">
      <colorScale>
        <cfvo type="min"/>
        <cfvo type="percentile" val="50"/>
        <cfvo type="max"/>
        <color rgb="FFF8696B"/>
        <color rgb="FFFFEB84"/>
        <color rgb="FF63BE7B"/>
      </colorScale>
    </cfRule>
  </conditionalFormatting>
  <conditionalFormatting sqref="AC14:AC92">
    <cfRule type="colorScale" priority="117">
      <colorScale>
        <cfvo type="min"/>
        <cfvo type="percentile" val="50"/>
        <cfvo type="max"/>
        <color rgb="FFF8696B"/>
        <color rgb="FFFFEB84"/>
        <color rgb="FF63BE7B"/>
      </colorScale>
    </cfRule>
  </conditionalFormatting>
  <conditionalFormatting sqref="W2:W10">
    <cfRule type="colorScale" priority="116">
      <colorScale>
        <cfvo type="min"/>
        <cfvo type="percentile" val="50"/>
        <cfvo type="max"/>
        <color rgb="FFF8696B"/>
        <color rgb="FFFFEB84"/>
        <color rgb="FF63BE7B"/>
      </colorScale>
    </cfRule>
  </conditionalFormatting>
  <conditionalFormatting sqref="Y2:Y10">
    <cfRule type="colorScale" priority="115">
      <colorScale>
        <cfvo type="min"/>
        <cfvo type="percentile" val="50"/>
        <cfvo type="max"/>
        <color rgb="FFF8696B"/>
        <color rgb="FFFFEB84"/>
        <color rgb="FF63BE7B"/>
      </colorScale>
    </cfRule>
  </conditionalFormatting>
  <conditionalFormatting sqref="AL14:AL92">
    <cfRule type="colorScale" priority="114">
      <colorScale>
        <cfvo type="min"/>
        <cfvo type="percentile" val="50"/>
        <cfvo type="max"/>
        <color rgb="FFF8696B"/>
        <color rgb="FFFFEB84"/>
        <color rgb="FF63BE7B"/>
      </colorScale>
    </cfRule>
  </conditionalFormatting>
  <conditionalFormatting sqref="L14:L92">
    <cfRule type="colorScale" priority="113">
      <colorScale>
        <cfvo type="min"/>
        <cfvo type="percentile" val="50"/>
        <cfvo type="max"/>
        <color rgb="FFF8696B"/>
        <color rgb="FFFFEB84"/>
        <color rgb="FF63BE7B"/>
      </colorScale>
    </cfRule>
  </conditionalFormatting>
  <conditionalFormatting sqref="AF14:AF92">
    <cfRule type="colorScale" priority="112">
      <colorScale>
        <cfvo type="min"/>
        <cfvo type="percentile" val="50"/>
        <cfvo type="max"/>
        <color rgb="FFF8696B"/>
        <color rgb="FFFFEB84"/>
        <color rgb="FF63BE7B"/>
      </colorScale>
    </cfRule>
  </conditionalFormatting>
  <conditionalFormatting sqref="V14:V92">
    <cfRule type="colorScale" priority="111">
      <colorScale>
        <cfvo type="min"/>
        <cfvo type="percentile" val="50"/>
        <cfvo type="max"/>
        <color rgb="FFF8696B"/>
        <color rgb="FFFFEB84"/>
        <color rgb="FF63BE7B"/>
      </colorScale>
    </cfRule>
  </conditionalFormatting>
  <conditionalFormatting sqref="U12">
    <cfRule type="colorScale" priority="110">
      <colorScale>
        <cfvo type="min"/>
        <cfvo type="percentile" val="50"/>
        <cfvo type="max"/>
        <color rgb="FFF8696B"/>
        <color rgb="FFFFEB84"/>
        <color rgb="FF63BE7B"/>
      </colorScale>
    </cfRule>
  </conditionalFormatting>
  <conditionalFormatting sqref="U14:U92">
    <cfRule type="colorScale" priority="109">
      <colorScale>
        <cfvo type="min"/>
        <cfvo type="percentile" val="50"/>
        <cfvo type="max"/>
        <color rgb="FFF8696B"/>
        <color rgb="FFFFEB84"/>
        <color rgb="FF63BE7B"/>
      </colorScale>
    </cfRule>
  </conditionalFormatting>
  <conditionalFormatting sqref="BE96:BE123">
    <cfRule type="colorScale" priority="104">
      <colorScale>
        <cfvo type="min"/>
        <cfvo type="percentile" val="50"/>
        <cfvo type="max"/>
        <color rgb="FFF8696B"/>
        <color rgb="FFFFEB84"/>
        <color rgb="FF63BE7B"/>
      </colorScale>
    </cfRule>
  </conditionalFormatting>
  <conditionalFormatting sqref="BB96:BB123 AP96:AW123">
    <cfRule type="colorScale" priority="106">
      <colorScale>
        <cfvo type="min"/>
        <cfvo type="percentile" val="50"/>
        <cfvo type="max"/>
        <color rgb="FFF8696B"/>
        <color rgb="FFFFEB84"/>
        <color rgb="FF63BE7B"/>
      </colorScale>
    </cfRule>
  </conditionalFormatting>
  <conditionalFormatting sqref="BC96:BD123">
    <cfRule type="colorScale" priority="105">
      <colorScale>
        <cfvo type="min"/>
        <cfvo type="percentile" val="50"/>
        <cfvo type="max"/>
        <color rgb="FFF8696B"/>
        <color rgb="FFFFEB84"/>
        <color rgb="FF63BE7B"/>
      </colorScale>
    </cfRule>
  </conditionalFormatting>
  <conditionalFormatting sqref="BB15:BB24 AP82:AR92 AP15:AR24 BB82:BB92 AW15:AW24 AW82:AW92">
    <cfRule type="colorScale" priority="103">
      <colorScale>
        <cfvo type="min"/>
        <cfvo type="percentile" val="50"/>
        <cfvo type="max"/>
        <color rgb="FFF8696B"/>
        <color rgb="FFFFEB84"/>
        <color rgb="FF63BE7B"/>
      </colorScale>
    </cfRule>
  </conditionalFormatting>
  <conditionalFormatting sqref="AO96:AO123">
    <cfRule type="colorScale" priority="102">
      <colorScale>
        <cfvo type="min"/>
        <cfvo type="percentile" val="50"/>
        <cfvo type="max"/>
        <color rgb="FFF8696B"/>
        <color rgb="FFFFEB84"/>
        <color rgb="FF63BE7B"/>
      </colorScale>
    </cfRule>
  </conditionalFormatting>
  <conditionalFormatting sqref="BB25:BB81 AP25:AR81 AW25:AW81">
    <cfRule type="colorScale" priority="107">
      <colorScale>
        <cfvo type="min"/>
        <cfvo type="percentile" val="50"/>
        <cfvo type="max"/>
        <color rgb="FFF8696B"/>
        <color rgb="FFFFEB84"/>
        <color rgb="FF63BE7B"/>
      </colorScale>
    </cfRule>
  </conditionalFormatting>
  <conditionalFormatting sqref="BC12:BC13">
    <cfRule type="colorScale" priority="108">
      <colorScale>
        <cfvo type="min"/>
        <cfvo type="percentile" val="50"/>
        <cfvo type="max"/>
        <color rgb="FFF8696B"/>
        <color rgb="FFFFEB84"/>
        <color rgb="FF63BE7B"/>
      </colorScale>
    </cfRule>
  </conditionalFormatting>
  <conditionalFormatting sqref="AP14:AR14 AW14">
    <cfRule type="colorScale" priority="101">
      <colorScale>
        <cfvo type="min"/>
        <cfvo type="percentile" val="50"/>
        <cfvo type="max"/>
        <color rgb="FFF8696B"/>
        <color rgb="FFFFEB84"/>
        <color rgb="FF63BE7B"/>
      </colorScale>
    </cfRule>
  </conditionalFormatting>
  <conditionalFormatting sqref="BB14:BB92">
    <cfRule type="colorScale" priority="100">
      <colorScale>
        <cfvo type="min"/>
        <cfvo type="percentile" val="50"/>
        <cfvo type="max"/>
        <color rgb="FFF8696B"/>
        <color rgb="FFFFEB84"/>
        <color rgb="FF63BE7B"/>
      </colorScale>
    </cfRule>
  </conditionalFormatting>
  <conditionalFormatting sqref="AO14:AO92">
    <cfRule type="colorScale" priority="99">
      <colorScale>
        <cfvo type="min"/>
        <cfvo type="percentile" val="50"/>
        <cfvo type="max"/>
        <color rgb="FFF8696B"/>
        <color rgb="FFFFEB84"/>
        <color rgb="FF63BE7B"/>
      </colorScale>
    </cfRule>
  </conditionalFormatting>
  <conditionalFormatting sqref="BF96:BG123">
    <cfRule type="colorScale" priority="98">
      <colorScale>
        <cfvo type="min"/>
        <cfvo type="percentile" val="50"/>
        <cfvo type="max"/>
        <color rgb="FFF8696B"/>
        <color rgb="FFFFEB84"/>
        <color rgb="FF63BE7B"/>
      </colorScale>
    </cfRule>
  </conditionalFormatting>
  <conditionalFormatting sqref="BF14:BF92">
    <cfRule type="colorScale" priority="97">
      <colorScale>
        <cfvo type="min"/>
        <cfvo type="percentile" val="50"/>
        <cfvo type="max"/>
        <color rgb="FF63BE7B"/>
        <color rgb="FFFFEB84"/>
        <color rgb="FFF8696B"/>
      </colorScale>
    </cfRule>
  </conditionalFormatting>
  <conditionalFormatting sqref="AX96:AY123">
    <cfRule type="colorScale" priority="96">
      <colorScale>
        <cfvo type="min"/>
        <cfvo type="percentile" val="50"/>
        <cfvo type="max"/>
        <color rgb="FFF8696B"/>
        <color rgb="FFFFEB84"/>
        <color rgb="FF63BE7B"/>
      </colorScale>
    </cfRule>
  </conditionalFormatting>
  <conditionalFormatting sqref="AZ96:BA123">
    <cfRule type="colorScale" priority="95">
      <colorScale>
        <cfvo type="min"/>
        <cfvo type="percentile" val="50"/>
        <cfvo type="max"/>
        <color rgb="FFF8696B"/>
        <color rgb="FFFFEB84"/>
        <color rgb="FF63BE7B"/>
      </colorScale>
    </cfRule>
  </conditionalFormatting>
  <conditionalFormatting sqref="BF96:BG123">
    <cfRule type="colorScale" priority="94">
      <colorScale>
        <cfvo type="min"/>
        <cfvo type="percentile" val="50"/>
        <cfvo type="max"/>
        <color rgb="FF63BE7B"/>
        <color rgb="FFFFEB84"/>
        <color rgb="FFF8696B"/>
      </colorScale>
    </cfRule>
  </conditionalFormatting>
  <conditionalFormatting sqref="AZ14:BA92">
    <cfRule type="colorScale" priority="93">
      <colorScale>
        <cfvo type="min"/>
        <cfvo type="percentile" val="50"/>
        <cfvo type="max"/>
        <color rgb="FFF8696B"/>
        <color rgb="FFFFEB84"/>
        <color rgb="FF63BE7B"/>
      </colorScale>
    </cfRule>
  </conditionalFormatting>
  <conditionalFormatting sqref="BB96:BB123">
    <cfRule type="colorScale" priority="92">
      <colorScale>
        <cfvo type="min"/>
        <cfvo type="percentile" val="50"/>
        <cfvo type="max"/>
        <color rgb="FFF8696B"/>
        <color rgb="FFFFEB84"/>
        <color rgb="FF63BE7B"/>
      </colorScale>
    </cfRule>
  </conditionalFormatting>
  <conditionalFormatting sqref="BK96:BK123 BM96:BN123">
    <cfRule type="colorScale" priority="91">
      <colorScale>
        <cfvo type="min"/>
        <cfvo type="percentile" val="50"/>
        <cfvo type="max"/>
        <color rgb="FFF8696B"/>
        <color rgb="FFFFEB84"/>
        <color rgb="FF63BE7B"/>
      </colorScale>
    </cfRule>
  </conditionalFormatting>
  <conditionalFormatting sqref="BO96:BO123">
    <cfRule type="colorScale" priority="90">
      <colorScale>
        <cfvo type="min"/>
        <cfvo type="percentile" val="50"/>
        <cfvo type="max"/>
        <color rgb="FFF8696B"/>
        <color rgb="FFFFEB84"/>
        <color rgb="FF63BE7B"/>
      </colorScale>
    </cfRule>
  </conditionalFormatting>
  <conditionalFormatting sqref="AV2:AV10 BA2:BA10">
    <cfRule type="colorScale" priority="89">
      <colorScale>
        <cfvo type="min"/>
        <cfvo type="percentile" val="50"/>
        <cfvo type="max"/>
        <color rgb="FFF8696B"/>
        <color rgb="FFFFEB84"/>
        <color rgb="FF63BE7B"/>
      </colorScale>
    </cfRule>
  </conditionalFormatting>
  <conditionalFormatting sqref="BB2:BB10">
    <cfRule type="colorScale" priority="88">
      <colorScale>
        <cfvo type="min"/>
        <cfvo type="percentile" val="50"/>
        <cfvo type="max"/>
        <color rgb="FFF8696B"/>
        <color rgb="FFFFEB84"/>
        <color rgb="FF63BE7B"/>
      </colorScale>
    </cfRule>
  </conditionalFormatting>
  <conditionalFormatting sqref="AV14:AV92">
    <cfRule type="colorScale" priority="87">
      <colorScale>
        <cfvo type="min"/>
        <cfvo type="percentile" val="50"/>
        <cfvo type="max"/>
        <color rgb="FFF8696B"/>
        <color rgb="FFFFEB84"/>
        <color rgb="FF63BE7B"/>
      </colorScale>
    </cfRule>
  </conditionalFormatting>
  <conditionalFormatting sqref="AS14:AT92">
    <cfRule type="colorScale" priority="86">
      <colorScale>
        <cfvo type="min"/>
        <cfvo type="percentile" val="50"/>
        <cfvo type="max"/>
        <color rgb="FFF8696B"/>
        <color rgb="FFFFEB84"/>
        <color rgb="FF63BE7B"/>
      </colorScale>
    </cfRule>
  </conditionalFormatting>
  <conditionalFormatting sqref="AY14:AY92">
    <cfRule type="colorScale" priority="85">
      <colorScale>
        <cfvo type="min"/>
        <cfvo type="percentile" val="50"/>
        <cfvo type="max"/>
        <color rgb="FFF8696B"/>
        <color rgb="FFFFEB84"/>
        <color rgb="FF63BE7B"/>
      </colorScale>
    </cfRule>
  </conditionalFormatting>
  <conditionalFormatting sqref="BN14:BN92">
    <cfRule type="colorScale" priority="84">
      <colorScale>
        <cfvo type="min"/>
        <cfvo type="percentile" val="50"/>
        <cfvo type="max"/>
        <color rgb="FFF8696B"/>
        <color rgb="FFFFEB84"/>
        <color rgb="FF63BE7B"/>
      </colorScale>
    </cfRule>
  </conditionalFormatting>
  <conditionalFormatting sqref="AS14:AS92">
    <cfRule type="colorScale" priority="83">
      <colorScale>
        <cfvo type="min"/>
        <cfvo type="percentile" val="50"/>
        <cfvo type="max"/>
        <color rgb="FFF8696B"/>
        <color rgb="FFFFEB84"/>
        <color rgb="FF63BE7B"/>
      </colorScale>
    </cfRule>
  </conditionalFormatting>
  <conditionalFormatting sqref="AP14:AR92">
    <cfRule type="colorScale" priority="82">
      <colorScale>
        <cfvo type="min"/>
        <cfvo type="percentile" val="50"/>
        <cfvo type="max"/>
        <color rgb="FFF8696B"/>
        <color rgb="FFFFEB84"/>
        <color rgb="FF63BE7B"/>
      </colorScale>
    </cfRule>
  </conditionalFormatting>
  <conditionalFormatting sqref="BP14:BQ92">
    <cfRule type="colorScale" priority="81">
      <colorScale>
        <cfvo type="min"/>
        <cfvo type="percentile" val="50"/>
        <cfvo type="max"/>
        <color rgb="FFF8696B"/>
        <color rgb="FFFFEB84"/>
        <color rgb="FF63BE7B"/>
      </colorScale>
    </cfRule>
  </conditionalFormatting>
  <conditionalFormatting sqref="BP96:BQ123">
    <cfRule type="colorScale" priority="80">
      <colorScale>
        <cfvo type="min"/>
        <cfvo type="percentile" val="50"/>
        <cfvo type="max"/>
        <color rgb="FFF8696B"/>
        <color rgb="FFFFEB84"/>
        <color rgb="FF63BE7B"/>
      </colorScale>
    </cfRule>
  </conditionalFormatting>
  <conditionalFormatting sqref="BC14:BC92">
    <cfRule type="colorScale" priority="79">
      <colorScale>
        <cfvo type="min"/>
        <cfvo type="percentile" val="50"/>
        <cfvo type="max"/>
        <color rgb="FFF8696B"/>
        <color rgb="FFFFEB84"/>
        <color rgb="FF63BE7B"/>
      </colorScale>
    </cfRule>
  </conditionalFormatting>
  <conditionalFormatting sqref="BC14:BC92">
    <cfRule type="colorScale" priority="78">
      <colorScale>
        <cfvo type="min"/>
        <cfvo type="percentile" val="50"/>
        <cfvo type="max"/>
        <color rgb="FFF8696B"/>
        <color rgb="FFFFEB84"/>
        <color rgb="FF63BE7B"/>
      </colorScale>
    </cfRule>
  </conditionalFormatting>
  <conditionalFormatting sqref="BR14:BR92">
    <cfRule type="colorScale" priority="77">
      <colorScale>
        <cfvo type="min"/>
        <cfvo type="percentile" val="50"/>
        <cfvo type="max"/>
        <color rgb="FFF8696B"/>
        <color rgb="FFFFEB84"/>
        <color rgb="FF63BE7B"/>
      </colorScale>
    </cfRule>
  </conditionalFormatting>
  <conditionalFormatting sqref="BR96:BS123">
    <cfRule type="colorScale" priority="76">
      <colorScale>
        <cfvo type="min"/>
        <cfvo type="percentile" val="50"/>
        <cfvo type="max"/>
        <color rgb="FFF8696B"/>
        <color rgb="FFFFEB84"/>
        <color rgb="FF63BE7B"/>
      </colorScale>
    </cfRule>
  </conditionalFormatting>
  <conditionalFormatting sqref="BT14:BT92 BV14:BV92">
    <cfRule type="colorScale" priority="75">
      <colorScale>
        <cfvo type="min"/>
        <cfvo type="percentile" val="50"/>
        <cfvo type="max"/>
        <color rgb="FFF8696B"/>
        <color rgb="FFFFEB84"/>
        <color rgb="FF63BE7B"/>
      </colorScale>
    </cfRule>
  </conditionalFormatting>
  <conditionalFormatting sqref="BT96:BV123 BL96:BL123">
    <cfRule type="colorScale" priority="74">
      <colorScale>
        <cfvo type="min"/>
        <cfvo type="percentile" val="50"/>
        <cfvo type="max"/>
        <color rgb="FFF8696B"/>
        <color rgb="FFFFEB84"/>
        <color rgb="FF63BE7B"/>
      </colorScale>
    </cfRule>
  </conditionalFormatting>
  <conditionalFormatting sqref="AX10">
    <cfRule type="colorScale" priority="73">
      <colorScale>
        <cfvo type="min"/>
        <cfvo type="percentile" val="50"/>
        <cfvo type="max"/>
        <color rgb="FFF8696B"/>
        <color rgb="FFFFEB84"/>
        <color rgb="FF63BE7B"/>
      </colorScale>
    </cfRule>
  </conditionalFormatting>
  <conditionalFormatting sqref="AX2:AX9">
    <cfRule type="colorScale" priority="72">
      <colorScale>
        <cfvo type="min"/>
        <cfvo type="percentile" val="50"/>
        <cfvo type="max"/>
        <color rgb="FFF8696B"/>
        <color rgb="FFFFEB84"/>
        <color rgb="FF63BE7B"/>
      </colorScale>
    </cfRule>
  </conditionalFormatting>
  <conditionalFormatting sqref="BM14:BM92">
    <cfRule type="colorScale" priority="71">
      <colorScale>
        <cfvo type="min"/>
        <cfvo type="percentile" val="50"/>
        <cfvo type="max"/>
        <color rgb="FFF8696B"/>
        <color rgb="FFFFEB84"/>
        <color rgb="FF63BE7B"/>
      </colorScale>
    </cfRule>
  </conditionalFormatting>
  <conditionalFormatting sqref="BS14:BS92">
    <cfRule type="colorScale" priority="70">
      <colorScale>
        <cfvo type="min"/>
        <cfvo type="percentile" val="50"/>
        <cfvo type="max"/>
        <color rgb="FFF8696B"/>
        <color rgb="FFFFEB84"/>
        <color rgb="FF63BE7B"/>
      </colorScale>
    </cfRule>
  </conditionalFormatting>
  <conditionalFormatting sqref="AX14:AX92">
    <cfRule type="colorScale" priority="69">
      <colorScale>
        <cfvo type="min"/>
        <cfvo type="percentile" val="50"/>
        <cfvo type="max"/>
        <color rgb="FFF8696B"/>
        <color rgb="FFFFEB84"/>
        <color rgb="FF63BE7B"/>
      </colorScale>
    </cfRule>
  </conditionalFormatting>
  <conditionalFormatting sqref="AY2:AY10">
    <cfRule type="colorScale" priority="68">
      <colorScale>
        <cfvo type="min"/>
        <cfvo type="percentile" val="50"/>
        <cfvo type="max"/>
        <color rgb="FF63BE7B"/>
        <color rgb="FFFFEB84"/>
        <color rgb="FFF8696B"/>
      </colorScale>
    </cfRule>
  </conditionalFormatting>
  <conditionalFormatting sqref="AW10">
    <cfRule type="colorScale" priority="67">
      <colorScale>
        <cfvo type="min"/>
        <cfvo type="percentile" val="50"/>
        <cfvo type="max"/>
        <color rgb="FFF8696B"/>
        <color rgb="FFFFEB84"/>
        <color rgb="FF63BE7B"/>
      </colorScale>
    </cfRule>
  </conditionalFormatting>
  <conditionalFormatting sqref="AW2:AW9">
    <cfRule type="colorScale" priority="66">
      <colorScale>
        <cfvo type="min"/>
        <cfvo type="percentile" val="50"/>
        <cfvo type="max"/>
        <color rgb="FFF8696B"/>
        <color rgb="FFFFEB84"/>
        <color rgb="FF63BE7B"/>
      </colorScale>
    </cfRule>
  </conditionalFormatting>
  <conditionalFormatting sqref="BK14:BK92">
    <cfRule type="colorScale" priority="65">
      <colorScale>
        <cfvo type="min"/>
        <cfvo type="percentile" val="50"/>
        <cfvo type="max"/>
        <color rgb="FFF8696B"/>
        <color rgb="FFFFEB84"/>
        <color rgb="FF63BE7B"/>
      </colorScale>
    </cfRule>
  </conditionalFormatting>
  <conditionalFormatting sqref="BG14:BG92">
    <cfRule type="colorScale" priority="64">
      <colorScale>
        <cfvo type="min"/>
        <cfvo type="percentile" val="50"/>
        <cfvo type="max"/>
        <color rgb="FFF8696B"/>
        <color rgb="FFFFEB84"/>
        <color rgb="FF63BE7B"/>
      </colorScale>
    </cfRule>
  </conditionalFormatting>
  <conditionalFormatting sqref="BL14:BL92">
    <cfRule type="colorScale" priority="63">
      <colorScale>
        <cfvo type="min"/>
        <cfvo type="percentile" val="50"/>
        <cfvo type="max"/>
        <color rgb="FFF8696B"/>
        <color rgb="FFFFEB84"/>
        <color rgb="FF63BE7B"/>
      </colorScale>
    </cfRule>
  </conditionalFormatting>
  <conditionalFormatting sqref="BU14:BU92">
    <cfRule type="colorScale" priority="62">
      <colorScale>
        <cfvo type="min"/>
        <cfvo type="percentile" val="50"/>
        <cfvo type="max"/>
        <color rgb="FFF8696B"/>
        <color rgb="FFFFEB84"/>
        <color rgb="FF63BE7B"/>
      </colorScale>
    </cfRule>
  </conditionalFormatting>
  <conditionalFormatting sqref="AU14:AU92">
    <cfRule type="colorScale" priority="61">
      <colorScale>
        <cfvo type="min"/>
        <cfvo type="percentile" val="50"/>
        <cfvo type="max"/>
        <color rgb="FFF8696B"/>
        <color rgb="FFFFEB84"/>
        <color rgb="FF63BE7B"/>
      </colorScale>
    </cfRule>
  </conditionalFormatting>
  <conditionalFormatting sqref="BO14:BO92">
    <cfRule type="colorScale" priority="60">
      <colorScale>
        <cfvo type="min"/>
        <cfvo type="percentile" val="50"/>
        <cfvo type="max"/>
        <color rgb="FFF8696B"/>
        <color rgb="FFFFEB84"/>
        <color rgb="FF63BE7B"/>
      </colorScale>
    </cfRule>
  </conditionalFormatting>
  <conditionalFormatting sqref="BE14:BE92">
    <cfRule type="colorScale" priority="59">
      <colorScale>
        <cfvo type="min"/>
        <cfvo type="percentile" val="50"/>
        <cfvo type="max"/>
        <color rgb="FFF8696B"/>
        <color rgb="FFFFEB84"/>
        <color rgb="FF63BE7B"/>
      </colorScale>
    </cfRule>
  </conditionalFormatting>
  <conditionalFormatting sqref="BD12">
    <cfRule type="colorScale" priority="58">
      <colorScale>
        <cfvo type="min"/>
        <cfvo type="percentile" val="50"/>
        <cfvo type="max"/>
        <color rgb="FFF8696B"/>
        <color rgb="FFFFEB84"/>
        <color rgb="FF63BE7B"/>
      </colorScale>
    </cfRule>
  </conditionalFormatting>
  <conditionalFormatting sqref="BD14:BD92">
    <cfRule type="colorScale" priority="57">
      <colorScale>
        <cfvo type="min"/>
        <cfvo type="percentile" val="50"/>
        <cfvo type="max"/>
        <color rgb="FFF8696B"/>
        <color rgb="FFFFEB84"/>
        <color rgb="FF63BE7B"/>
      </colorScale>
    </cfRule>
  </conditionalFormatting>
  <conditionalFormatting sqref="CN96:CN123">
    <cfRule type="colorScale" priority="52">
      <colorScale>
        <cfvo type="min"/>
        <cfvo type="percentile" val="50"/>
        <cfvo type="max"/>
        <color rgb="FFF8696B"/>
        <color rgb="FFFFEB84"/>
        <color rgb="FF63BE7B"/>
      </colorScale>
    </cfRule>
  </conditionalFormatting>
  <conditionalFormatting sqref="CK96:CK123 BY96:CF123">
    <cfRule type="colorScale" priority="54">
      <colorScale>
        <cfvo type="min"/>
        <cfvo type="percentile" val="50"/>
        <cfvo type="max"/>
        <color rgb="FFF8696B"/>
        <color rgb="FFFFEB84"/>
        <color rgb="FF63BE7B"/>
      </colorScale>
    </cfRule>
  </conditionalFormatting>
  <conditionalFormatting sqref="CL96:CM123">
    <cfRule type="colorScale" priority="53">
      <colorScale>
        <cfvo type="min"/>
        <cfvo type="percentile" val="50"/>
        <cfvo type="max"/>
        <color rgb="FFF8696B"/>
        <color rgb="FFFFEB84"/>
        <color rgb="FF63BE7B"/>
      </colorScale>
    </cfRule>
  </conditionalFormatting>
  <conditionalFormatting sqref="CK15:CK24 BY82:CA92 BY15:CA24 CK82:CK92 CF15:CF24 CF82:CF92">
    <cfRule type="colorScale" priority="51">
      <colorScale>
        <cfvo type="min"/>
        <cfvo type="percentile" val="50"/>
        <cfvo type="max"/>
        <color rgb="FFF8696B"/>
        <color rgb="FFFFEB84"/>
        <color rgb="FF63BE7B"/>
      </colorScale>
    </cfRule>
  </conditionalFormatting>
  <conditionalFormatting sqref="BX96:BX123">
    <cfRule type="colorScale" priority="50">
      <colorScale>
        <cfvo type="min"/>
        <cfvo type="percentile" val="50"/>
        <cfvo type="max"/>
        <color rgb="FFF8696B"/>
        <color rgb="FFFFEB84"/>
        <color rgb="FF63BE7B"/>
      </colorScale>
    </cfRule>
  </conditionalFormatting>
  <conditionalFormatting sqref="CK25:CK81 BY25:CA81 CF25:CF81">
    <cfRule type="colorScale" priority="55">
      <colorScale>
        <cfvo type="min"/>
        <cfvo type="percentile" val="50"/>
        <cfvo type="max"/>
        <color rgb="FFF8696B"/>
        <color rgb="FFFFEB84"/>
        <color rgb="FF63BE7B"/>
      </colorScale>
    </cfRule>
  </conditionalFormatting>
  <conditionalFormatting sqref="CL12:CL13">
    <cfRule type="colorScale" priority="56">
      <colorScale>
        <cfvo type="min"/>
        <cfvo type="percentile" val="50"/>
        <cfvo type="max"/>
        <color rgb="FFF8696B"/>
        <color rgb="FFFFEB84"/>
        <color rgb="FF63BE7B"/>
      </colorScale>
    </cfRule>
  </conditionalFormatting>
  <conditionalFormatting sqref="BY14:CA14 CF14">
    <cfRule type="colorScale" priority="49">
      <colorScale>
        <cfvo type="min"/>
        <cfvo type="percentile" val="50"/>
        <cfvo type="max"/>
        <color rgb="FFF8696B"/>
        <color rgb="FFFFEB84"/>
        <color rgb="FF63BE7B"/>
      </colorScale>
    </cfRule>
  </conditionalFormatting>
  <conditionalFormatting sqref="CK14:CK92">
    <cfRule type="colorScale" priority="48">
      <colorScale>
        <cfvo type="min"/>
        <cfvo type="percentile" val="50"/>
        <cfvo type="max"/>
        <color rgb="FFF8696B"/>
        <color rgb="FFFFEB84"/>
        <color rgb="FF63BE7B"/>
      </colorScale>
    </cfRule>
  </conditionalFormatting>
  <conditionalFormatting sqref="BX14:BX92">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F8696B"/>
        <color rgb="FFFFEB84"/>
        <color rgb="FF63BE7B"/>
      </colorScale>
    </cfRule>
  </conditionalFormatting>
  <conditionalFormatting sqref="CO14:CO92">
    <cfRule type="colorScale" priority="45">
      <colorScale>
        <cfvo type="min"/>
        <cfvo type="percentile" val="50"/>
        <cfvo type="max"/>
        <color rgb="FF63BE7B"/>
        <color rgb="FFFFEB84"/>
        <color rgb="FFF8696B"/>
      </colorScale>
    </cfRule>
  </conditionalFormatting>
  <conditionalFormatting sqref="CG96:CH123">
    <cfRule type="colorScale" priority="44">
      <colorScale>
        <cfvo type="min"/>
        <cfvo type="percentile" val="50"/>
        <cfvo type="max"/>
        <color rgb="FFF8696B"/>
        <color rgb="FFFFEB84"/>
        <color rgb="FF63BE7B"/>
      </colorScale>
    </cfRule>
  </conditionalFormatting>
  <conditionalFormatting sqref="CI96:CJ123">
    <cfRule type="colorScale" priority="43">
      <colorScale>
        <cfvo type="min"/>
        <cfvo type="percentile" val="50"/>
        <cfvo type="max"/>
        <color rgb="FFF8696B"/>
        <color rgb="FFFFEB84"/>
        <color rgb="FF63BE7B"/>
      </colorScale>
    </cfRule>
  </conditionalFormatting>
  <conditionalFormatting sqref="CO96:CP123">
    <cfRule type="colorScale" priority="42">
      <colorScale>
        <cfvo type="min"/>
        <cfvo type="percentile" val="50"/>
        <cfvo type="max"/>
        <color rgb="FF63BE7B"/>
        <color rgb="FFFFEB84"/>
        <color rgb="FFF8696B"/>
      </colorScale>
    </cfRule>
  </conditionalFormatting>
  <conditionalFormatting sqref="CI14:CJ92">
    <cfRule type="colorScale" priority="41">
      <colorScale>
        <cfvo type="min"/>
        <cfvo type="percentile" val="50"/>
        <cfvo type="max"/>
        <color rgb="FFF8696B"/>
        <color rgb="FFFFEB84"/>
        <color rgb="FF63BE7B"/>
      </colorScale>
    </cfRule>
  </conditionalFormatting>
  <conditionalFormatting sqref="CK96:CK123">
    <cfRule type="colorScale" priority="40">
      <colorScale>
        <cfvo type="min"/>
        <cfvo type="percentile" val="50"/>
        <cfvo type="max"/>
        <color rgb="FFF8696B"/>
        <color rgb="FFFFEB84"/>
        <color rgb="FF63BE7B"/>
      </colorScale>
    </cfRule>
  </conditionalFormatting>
  <conditionalFormatting sqref="CT96:CT123 CV96:CW123">
    <cfRule type="colorScale" priority="39">
      <colorScale>
        <cfvo type="min"/>
        <cfvo type="percentile" val="50"/>
        <cfvo type="max"/>
        <color rgb="FFF8696B"/>
        <color rgb="FFFFEB84"/>
        <color rgb="FF63BE7B"/>
      </colorScale>
    </cfRule>
  </conditionalFormatting>
  <conditionalFormatting sqref="CX96:CX123">
    <cfRule type="colorScale" priority="38">
      <colorScale>
        <cfvo type="min"/>
        <cfvo type="percentile" val="50"/>
        <cfvo type="max"/>
        <color rgb="FFF8696B"/>
        <color rgb="FFFFEB84"/>
        <color rgb="FF63BE7B"/>
      </colorScale>
    </cfRule>
  </conditionalFormatting>
  <conditionalFormatting sqref="CE2:CE10 CJ2:CJ10">
    <cfRule type="colorScale" priority="37">
      <colorScale>
        <cfvo type="min"/>
        <cfvo type="percentile" val="50"/>
        <cfvo type="max"/>
        <color rgb="FFF8696B"/>
        <color rgb="FFFFEB84"/>
        <color rgb="FF63BE7B"/>
      </colorScale>
    </cfRule>
  </conditionalFormatting>
  <conditionalFormatting sqref="CK2:CK10">
    <cfRule type="colorScale" priority="36">
      <colorScale>
        <cfvo type="min"/>
        <cfvo type="percentile" val="50"/>
        <cfvo type="max"/>
        <color rgb="FFF8696B"/>
        <color rgb="FFFFEB84"/>
        <color rgb="FF63BE7B"/>
      </colorScale>
    </cfRule>
  </conditionalFormatting>
  <conditionalFormatting sqref="CE14:CE92">
    <cfRule type="colorScale" priority="35">
      <colorScale>
        <cfvo type="min"/>
        <cfvo type="percentile" val="50"/>
        <cfvo type="max"/>
        <color rgb="FFF8696B"/>
        <color rgb="FFFFEB84"/>
        <color rgb="FF63BE7B"/>
      </colorScale>
    </cfRule>
  </conditionalFormatting>
  <conditionalFormatting sqref="CB14:CC92">
    <cfRule type="colorScale" priority="34">
      <colorScale>
        <cfvo type="min"/>
        <cfvo type="percentile" val="50"/>
        <cfvo type="max"/>
        <color rgb="FFF8696B"/>
        <color rgb="FFFFEB84"/>
        <color rgb="FF63BE7B"/>
      </colorScale>
    </cfRule>
  </conditionalFormatting>
  <conditionalFormatting sqref="CH14:CH92">
    <cfRule type="colorScale" priority="33">
      <colorScale>
        <cfvo type="min"/>
        <cfvo type="percentile" val="50"/>
        <cfvo type="max"/>
        <color rgb="FFF8696B"/>
        <color rgb="FFFFEB84"/>
        <color rgb="FF63BE7B"/>
      </colorScale>
    </cfRule>
  </conditionalFormatting>
  <conditionalFormatting sqref="CW14:CW92">
    <cfRule type="colorScale" priority="32">
      <colorScale>
        <cfvo type="min"/>
        <cfvo type="percentile" val="50"/>
        <cfvo type="max"/>
        <color rgb="FFF8696B"/>
        <color rgb="FFFFEB84"/>
        <color rgb="FF63BE7B"/>
      </colorScale>
    </cfRule>
  </conditionalFormatting>
  <conditionalFormatting sqref="CB14:CB92">
    <cfRule type="colorScale" priority="31">
      <colorScale>
        <cfvo type="min"/>
        <cfvo type="percentile" val="50"/>
        <cfvo type="max"/>
        <color rgb="FFF8696B"/>
        <color rgb="FFFFEB84"/>
        <color rgb="FF63BE7B"/>
      </colorScale>
    </cfRule>
  </conditionalFormatting>
  <conditionalFormatting sqref="BY14:CA92">
    <cfRule type="colorScale" priority="30">
      <colorScale>
        <cfvo type="min"/>
        <cfvo type="percentile" val="50"/>
        <cfvo type="max"/>
        <color rgb="FFF8696B"/>
        <color rgb="FFFFEB84"/>
        <color rgb="FF63BE7B"/>
      </colorScale>
    </cfRule>
  </conditionalFormatting>
  <conditionalFormatting sqref="CY14:CZ92">
    <cfRule type="colorScale" priority="29">
      <colorScale>
        <cfvo type="min"/>
        <cfvo type="percentile" val="50"/>
        <cfvo type="max"/>
        <color rgb="FFF8696B"/>
        <color rgb="FFFFEB84"/>
        <color rgb="FF63BE7B"/>
      </colorScale>
    </cfRule>
  </conditionalFormatting>
  <conditionalFormatting sqref="CY96:CZ123">
    <cfRule type="colorScale" priority="28">
      <colorScale>
        <cfvo type="min"/>
        <cfvo type="percentile" val="50"/>
        <cfvo type="max"/>
        <color rgb="FFF8696B"/>
        <color rgb="FFFFEB84"/>
        <color rgb="FF63BE7B"/>
      </colorScale>
    </cfRule>
  </conditionalFormatting>
  <conditionalFormatting sqref="CL14:CL92">
    <cfRule type="colorScale" priority="27">
      <colorScale>
        <cfvo type="min"/>
        <cfvo type="percentile" val="50"/>
        <cfvo type="max"/>
        <color rgb="FFF8696B"/>
        <color rgb="FFFFEB84"/>
        <color rgb="FF63BE7B"/>
      </colorScale>
    </cfRule>
  </conditionalFormatting>
  <conditionalFormatting sqref="CL14:CL92">
    <cfRule type="colorScale" priority="26">
      <colorScale>
        <cfvo type="min"/>
        <cfvo type="percentile" val="50"/>
        <cfvo type="max"/>
        <color rgb="FFF8696B"/>
        <color rgb="FFFFEB84"/>
        <color rgb="FF63BE7B"/>
      </colorScale>
    </cfRule>
  </conditionalFormatting>
  <conditionalFormatting sqref="DA14:DA92">
    <cfRule type="colorScale" priority="25">
      <colorScale>
        <cfvo type="min"/>
        <cfvo type="percentile" val="50"/>
        <cfvo type="max"/>
        <color rgb="FFF8696B"/>
        <color rgb="FFFFEB84"/>
        <color rgb="FF63BE7B"/>
      </colorScale>
    </cfRule>
  </conditionalFormatting>
  <conditionalFormatting sqref="DA96:DB123">
    <cfRule type="colorScale" priority="24">
      <colorScale>
        <cfvo type="min"/>
        <cfvo type="percentile" val="50"/>
        <cfvo type="max"/>
        <color rgb="FFF8696B"/>
        <color rgb="FFFFEB84"/>
        <color rgb="FF63BE7B"/>
      </colorScale>
    </cfRule>
  </conditionalFormatting>
  <conditionalFormatting sqref="DC14:DC92 DE14:DE92">
    <cfRule type="colorScale" priority="23">
      <colorScale>
        <cfvo type="min"/>
        <cfvo type="percentile" val="50"/>
        <cfvo type="max"/>
        <color rgb="FFF8696B"/>
        <color rgb="FFFFEB84"/>
        <color rgb="FF63BE7B"/>
      </colorScale>
    </cfRule>
  </conditionalFormatting>
  <conditionalFormatting sqref="DC96:DE123 CU96:CU123">
    <cfRule type="colorScale" priority="22">
      <colorScale>
        <cfvo type="min"/>
        <cfvo type="percentile" val="50"/>
        <cfvo type="max"/>
        <color rgb="FFF8696B"/>
        <color rgb="FFFFEB84"/>
        <color rgb="FF63BE7B"/>
      </colorScale>
    </cfRule>
  </conditionalFormatting>
  <conditionalFormatting sqref="CG10">
    <cfRule type="colorScale" priority="21">
      <colorScale>
        <cfvo type="min"/>
        <cfvo type="percentile" val="50"/>
        <cfvo type="max"/>
        <color rgb="FFF8696B"/>
        <color rgb="FFFFEB84"/>
        <color rgb="FF63BE7B"/>
      </colorScale>
    </cfRule>
  </conditionalFormatting>
  <conditionalFormatting sqref="CG2:CG9">
    <cfRule type="colorScale" priority="20">
      <colorScale>
        <cfvo type="min"/>
        <cfvo type="percentile" val="50"/>
        <cfvo type="max"/>
        <color rgb="FFF8696B"/>
        <color rgb="FFFFEB84"/>
        <color rgb="FF63BE7B"/>
      </colorScale>
    </cfRule>
  </conditionalFormatting>
  <conditionalFormatting sqref="CV14:CV92">
    <cfRule type="colorScale" priority="19">
      <colorScale>
        <cfvo type="min"/>
        <cfvo type="percentile" val="50"/>
        <cfvo type="max"/>
        <color rgb="FFF8696B"/>
        <color rgb="FFFFEB84"/>
        <color rgb="FF63BE7B"/>
      </colorScale>
    </cfRule>
  </conditionalFormatting>
  <conditionalFormatting sqref="DB14:DB92">
    <cfRule type="colorScale" priority="18">
      <colorScale>
        <cfvo type="min"/>
        <cfvo type="percentile" val="50"/>
        <cfvo type="max"/>
        <color rgb="FFF8696B"/>
        <color rgb="FFFFEB84"/>
        <color rgb="FF63BE7B"/>
      </colorScale>
    </cfRule>
  </conditionalFormatting>
  <conditionalFormatting sqref="CG14:CG92">
    <cfRule type="colorScale" priority="17">
      <colorScale>
        <cfvo type="min"/>
        <cfvo type="percentile" val="50"/>
        <cfvo type="max"/>
        <color rgb="FFF8696B"/>
        <color rgb="FFFFEB84"/>
        <color rgb="FF63BE7B"/>
      </colorScale>
    </cfRule>
  </conditionalFormatting>
  <conditionalFormatting sqref="CH2:CH10">
    <cfRule type="colorScale" priority="16">
      <colorScale>
        <cfvo type="min"/>
        <cfvo type="percentile" val="50"/>
        <cfvo type="max"/>
        <color rgb="FF63BE7B"/>
        <color rgb="FFFFEB84"/>
        <color rgb="FFF8696B"/>
      </colorScale>
    </cfRule>
  </conditionalFormatting>
  <conditionalFormatting sqref="CF10">
    <cfRule type="colorScale" priority="15">
      <colorScale>
        <cfvo type="min"/>
        <cfvo type="percentile" val="50"/>
        <cfvo type="max"/>
        <color rgb="FFF8696B"/>
        <color rgb="FFFFEB84"/>
        <color rgb="FF63BE7B"/>
      </colorScale>
    </cfRule>
  </conditionalFormatting>
  <conditionalFormatting sqref="CF2:CF9">
    <cfRule type="colorScale" priority="14">
      <colorScale>
        <cfvo type="min"/>
        <cfvo type="percentile" val="50"/>
        <cfvo type="max"/>
        <color rgb="FFF8696B"/>
        <color rgb="FFFFEB84"/>
        <color rgb="FF63BE7B"/>
      </colorScale>
    </cfRule>
  </conditionalFormatting>
  <conditionalFormatting sqref="CT14:CT92">
    <cfRule type="colorScale" priority="13">
      <colorScale>
        <cfvo type="min"/>
        <cfvo type="percentile" val="50"/>
        <cfvo type="max"/>
        <color rgb="FFF8696B"/>
        <color rgb="FFFFEB84"/>
        <color rgb="FF63BE7B"/>
      </colorScale>
    </cfRule>
  </conditionalFormatting>
  <conditionalFormatting sqref="CP14:CP92">
    <cfRule type="colorScale" priority="12">
      <colorScale>
        <cfvo type="min"/>
        <cfvo type="percentile" val="50"/>
        <cfvo type="max"/>
        <color rgb="FFF8696B"/>
        <color rgb="FFFFEB84"/>
        <color rgb="FF63BE7B"/>
      </colorScale>
    </cfRule>
  </conditionalFormatting>
  <conditionalFormatting sqref="CU14:CU92">
    <cfRule type="colorScale" priority="11">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Q2" activePane="bottomRight" state="frozen"/>
      <selection pane="topRight" activeCell="N1" sqref="N1"/>
      <selection pane="bottomLeft" activeCell="A2" sqref="A2"/>
      <selection pane="bottomRight" activeCell="T1" sqref="T1"/>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63" t="str">
        <f>[3]futuresATR!$C$2</f>
        <v>LastClose</v>
      </c>
      <c r="O1" s="132" t="s">
        <v>911</v>
      </c>
      <c r="P1" s="150" t="s">
        <v>1064</v>
      </c>
      <c r="Q1" s="151" t="s">
        <v>1003</v>
      </c>
      <c r="R1" s="151">
        <f>MARGIN!B7*MARGIN!B8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VLOOKUP(G2,MARGIN!$E$1:$F$10,2)</f>
        <v>1</v>
      </c>
      <c r="I2">
        <v>29000</v>
      </c>
      <c r="J2">
        <v>1E-3</v>
      </c>
      <c r="K2" t="s">
        <v>288</v>
      </c>
      <c r="M2" s="132" t="s">
        <v>558</v>
      </c>
      <c r="N2" s="190">
        <f>VLOOKUP($A2,[3]futuresATR!$A$3:$F$81,3)</f>
        <v>1.395</v>
      </c>
      <c r="O2" s="152">
        <f>N2*I2/H2</f>
        <v>40455</v>
      </c>
      <c r="P2" s="191">
        <f>VLOOKUP($A2,[3]futuresATR!$A$3:$F$81,4)</f>
        <v>3.1862089500000003E-2</v>
      </c>
      <c r="Q2" s="151">
        <f>P2*I2/H2</f>
        <v>924.00059550000003</v>
      </c>
      <c r="R2" s="143">
        <f>MAX(CEILING($R$1/Q2,1),1)</f>
        <v>3</v>
      </c>
      <c r="S2" s="138">
        <f t="shared" ref="S2:S33" si="0">R2*O2</f>
        <v>121365</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VLOOKUP(G3,MARGIN!$E$1:$F$10,2)</f>
        <v>1</v>
      </c>
      <c r="I3" s="130">
        <v>100000</v>
      </c>
      <c r="J3">
        <v>1E-4</v>
      </c>
      <c r="K3" t="s">
        <v>1121</v>
      </c>
      <c r="L3" t="s">
        <v>450</v>
      </c>
      <c r="M3" s="132" t="s">
        <v>470</v>
      </c>
      <c r="N3" s="190">
        <f>VLOOKUP($A3,[3]futuresATR!$A$3:$F$81,3)</f>
        <v>0.75529999999999997</v>
      </c>
      <c r="O3" s="152">
        <f t="shared" ref="O3:O66" si="4">N3*I3/H3</f>
        <v>75530</v>
      </c>
      <c r="P3" s="191">
        <f>VLOOKUP($A3,[3]futuresATR!$A$3:$F$81,4)</f>
        <v>7.9649999999999999E-3</v>
      </c>
      <c r="Q3" s="151">
        <f t="shared" ref="Q3:Q11" si="5">P3*I3/H3</f>
        <v>796.5</v>
      </c>
      <c r="R3" s="143">
        <f>MAX(CEILING($R$1/Q3,1),1)</f>
        <v>3</v>
      </c>
      <c r="S3" s="138">
        <f>R3*O3</f>
        <v>226590</v>
      </c>
      <c r="T3" s="110">
        <f>IF(R3&gt;$T$1,$T$1,R3)</f>
        <v>3</v>
      </c>
      <c r="U3" s="110">
        <f t="shared" ref="U3:U66" si="6">T3*2*7</f>
        <v>42</v>
      </c>
      <c r="V3" s="159">
        <f t="shared" ref="V3:V66" si="7">IF(ROUND(T3*Q3/$R$1,0)&lt;1,0,T3)</f>
        <v>3</v>
      </c>
      <c r="W3" s="159">
        <f t="shared" ref="W3:W66" si="8">V3*Q3</f>
        <v>2389.5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VLOOKUP(G4,MARGIN!$E$1:$F$10,2)</f>
        <v>0.89613764674253971</v>
      </c>
      <c r="I4" s="112">
        <v>200</v>
      </c>
      <c r="J4" s="112">
        <v>0.01</v>
      </c>
      <c r="K4" s="112" t="s">
        <v>294</v>
      </c>
      <c r="L4" s="112" t="s">
        <v>780</v>
      </c>
      <c r="M4" s="145" t="s">
        <v>292</v>
      </c>
      <c r="N4" s="190">
        <f>VLOOKUP($A4,[3]futuresATR!$A$3:$F$81,3)</f>
        <v>441.6</v>
      </c>
      <c r="O4" s="152">
        <f t="shared" si="4"/>
        <v>98556.288</v>
      </c>
      <c r="P4" s="191">
        <f>VLOOKUP($A4,[3]futuresATR!$A$3:$F$81,4)</f>
        <v>6.0578743824999997</v>
      </c>
      <c r="Q4" s="151">
        <f t="shared" si="5"/>
        <v>1351.9964046863497</v>
      </c>
      <c r="R4" s="143">
        <f t="shared" ref="R4:R66" si="9">MAX(CEILING($R$1/Q4,1),1)</f>
        <v>2</v>
      </c>
      <c r="S4" s="138">
        <f t="shared" si="0"/>
        <v>197112.576</v>
      </c>
      <c r="T4" s="110">
        <f t="shared" ref="T4:T66" si="10">IF(R4&gt;$T$1,$T$1,R4)</f>
        <v>2</v>
      </c>
      <c r="U4" s="110">
        <f t="shared" si="6"/>
        <v>28</v>
      </c>
      <c r="V4" s="159">
        <f t="shared" si="7"/>
        <v>2</v>
      </c>
      <c r="W4" s="159">
        <f t="shared" si="8"/>
        <v>2703.9928093726994</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VLOOKUP(G5,MARGIN!$E$1:$F$10,2)</f>
        <v>1</v>
      </c>
      <c r="I5">
        <v>600</v>
      </c>
      <c r="J5">
        <v>0.01</v>
      </c>
      <c r="K5" t="s">
        <v>297</v>
      </c>
      <c r="L5" t="s">
        <v>784</v>
      </c>
      <c r="M5" s="132" t="s">
        <v>728</v>
      </c>
      <c r="N5" s="190">
        <f>VLOOKUP($A5,[3]futuresATR!$A$3:$F$81,3)</f>
        <v>30.22</v>
      </c>
      <c r="O5" s="152">
        <f t="shared" si="4"/>
        <v>18132</v>
      </c>
      <c r="P5" s="191">
        <f>VLOOKUP($A5,[3]futuresATR!$A$3:$F$81,4)</f>
        <v>0.73799999999999999</v>
      </c>
      <c r="Q5" s="151">
        <f t="shared" si="5"/>
        <v>442.8</v>
      </c>
      <c r="R5" s="143">
        <f t="shared" si="9"/>
        <v>5</v>
      </c>
      <c r="S5" s="138">
        <f t="shared" si="0"/>
        <v>90660</v>
      </c>
      <c r="T5" s="110">
        <f t="shared" si="10"/>
        <v>5</v>
      </c>
      <c r="U5" s="110">
        <f t="shared" si="6"/>
        <v>70</v>
      </c>
      <c r="V5" s="159">
        <f t="shared" si="7"/>
        <v>5</v>
      </c>
      <c r="W5" s="159">
        <f t="shared" si="8"/>
        <v>2214</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VLOOKUP(G6,MARGIN!$E$1:$F$10,2)</f>
        <v>1</v>
      </c>
      <c r="I6" s="130">
        <v>62500</v>
      </c>
      <c r="J6">
        <v>1E-4</v>
      </c>
      <c r="K6" t="s">
        <v>1121</v>
      </c>
      <c r="L6" t="s">
        <v>456</v>
      </c>
      <c r="M6" s="132" t="s">
        <v>479</v>
      </c>
      <c r="N6" s="190">
        <f>VLOOKUP($A6,[3]futuresATR!$A$3:$F$81,3)</f>
        <v>1.32</v>
      </c>
      <c r="O6" s="152">
        <f t="shared" si="4"/>
        <v>82500</v>
      </c>
      <c r="P6" s="191">
        <f>VLOOKUP($A6,[3]futuresATR!$A$3:$F$81,4)</f>
        <v>1.7774999999999999E-2</v>
      </c>
      <c r="Q6" s="151">
        <f t="shared" si="5"/>
        <v>1110.9375</v>
      </c>
      <c r="R6" s="143">
        <f t="shared" si="9"/>
        <v>2</v>
      </c>
      <c r="S6" s="138">
        <f t="shared" si="0"/>
        <v>165000</v>
      </c>
      <c r="T6" s="110">
        <f t="shared" si="10"/>
        <v>2</v>
      </c>
      <c r="U6" s="110">
        <f t="shared" si="6"/>
        <v>28</v>
      </c>
      <c r="V6" s="159">
        <f t="shared" si="7"/>
        <v>2</v>
      </c>
      <c r="W6" s="159">
        <f t="shared" si="8"/>
        <v>2221.875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VLOOKUP(G7,MARGIN!$E$1:$F$10,2)</f>
        <v>1</v>
      </c>
      <c r="I7">
        <v>50</v>
      </c>
      <c r="J7" s="131">
        <v>42377</v>
      </c>
      <c r="K7" t="s">
        <v>297</v>
      </c>
      <c r="L7" t="s">
        <v>788</v>
      </c>
      <c r="M7" s="132" t="s">
        <v>518</v>
      </c>
      <c r="N7" s="190">
        <f>VLOOKUP($A7,[3]futuresATR!$A$3:$F$81,3)</f>
        <v>334.25</v>
      </c>
      <c r="O7" s="152">
        <f t="shared" si="4"/>
        <v>16712.5</v>
      </c>
      <c r="P7" s="191">
        <f>VLOOKUP($A7,[3]futuresATR!$A$3:$F$81,4)</f>
        <v>11.2127217885</v>
      </c>
      <c r="Q7" s="151">
        <f t="shared" si="5"/>
        <v>560.63608942500002</v>
      </c>
      <c r="R7" s="143">
        <f t="shared" si="9"/>
        <v>4</v>
      </c>
      <c r="S7" s="138">
        <f t="shared" si="0"/>
        <v>66850</v>
      </c>
      <c r="T7" s="110">
        <f t="shared" si="10"/>
        <v>4</v>
      </c>
      <c r="U7" s="110">
        <f t="shared" si="6"/>
        <v>56</v>
      </c>
      <c r="V7" s="159">
        <f t="shared" si="7"/>
        <v>4</v>
      </c>
      <c r="W7" s="159">
        <f t="shared" si="8"/>
        <v>2242.5443577000001</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VLOOKUP(G8,MARGIN!$E$1:$F$10,2)</f>
        <v>1</v>
      </c>
      <c r="I8">
        <v>10</v>
      </c>
      <c r="J8">
        <v>1</v>
      </c>
      <c r="K8" t="s">
        <v>304</v>
      </c>
      <c r="L8" t="s">
        <v>302</v>
      </c>
      <c r="M8" s="132" t="s">
        <v>509</v>
      </c>
      <c r="N8" s="190">
        <f>VLOOKUP($A8,[3]futuresATR!$A$3:$F$81,3)</f>
        <v>2926</v>
      </c>
      <c r="O8" s="152">
        <f t="shared" si="4"/>
        <v>29260</v>
      </c>
      <c r="P8" s="191">
        <f>VLOOKUP($A8,[3]futuresATR!$A$3:$F$81,4)</f>
        <v>57.55</v>
      </c>
      <c r="Q8" s="151">
        <f t="shared" si="5"/>
        <v>575.5</v>
      </c>
      <c r="R8" s="143">
        <f t="shared" si="9"/>
        <v>4</v>
      </c>
      <c r="S8" s="138">
        <f t="shared" si="0"/>
        <v>117040</v>
      </c>
      <c r="T8" s="110">
        <f t="shared" si="10"/>
        <v>4</v>
      </c>
      <c r="U8" s="110">
        <f t="shared" si="6"/>
        <v>56</v>
      </c>
      <c r="V8" s="159">
        <f t="shared" si="7"/>
        <v>4</v>
      </c>
      <c r="W8" s="159">
        <f t="shared" si="8"/>
        <v>2302</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VLOOKUP(G9,MARGIN!$E$1:$F$10,2)</f>
        <v>1</v>
      </c>
      <c r="I9" s="130">
        <v>100000</v>
      </c>
      <c r="J9">
        <v>1E-4</v>
      </c>
      <c r="K9" t="s">
        <v>1121</v>
      </c>
      <c r="L9" t="s">
        <v>487</v>
      </c>
      <c r="M9" s="132" t="s">
        <v>488</v>
      </c>
      <c r="N9" s="190">
        <f>VLOOKUP($A9,[3]futuresATR!$A$3:$F$81,3)</f>
        <v>0.76359999999999995</v>
      </c>
      <c r="O9" s="152">
        <f t="shared" si="4"/>
        <v>76360</v>
      </c>
      <c r="P9" s="191">
        <f>VLOOKUP($A9,[3]futuresATR!$A$3:$F$81,4)</f>
        <v>6.6350000000000003E-3</v>
      </c>
      <c r="Q9" s="151">
        <f t="shared" si="5"/>
        <v>663.5</v>
      </c>
      <c r="R9" s="143">
        <f t="shared" si="9"/>
        <v>4</v>
      </c>
      <c r="S9" s="138">
        <f t="shared" si="0"/>
        <v>305440</v>
      </c>
      <c r="T9" s="110">
        <f t="shared" si="10"/>
        <v>4</v>
      </c>
      <c r="U9" s="110">
        <f t="shared" si="6"/>
        <v>56</v>
      </c>
      <c r="V9" s="159">
        <f t="shared" si="7"/>
        <v>4</v>
      </c>
      <c r="W9" s="159">
        <f t="shared" si="8"/>
        <v>2654</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VLOOKUP(G10,MARGIN!$E$1:$F$10,2)</f>
        <v>1.3123</v>
      </c>
      <c r="I10" s="144">
        <v>1000</v>
      </c>
      <c r="J10" s="112">
        <v>0.01</v>
      </c>
      <c r="K10" s="112" t="s">
        <v>1122</v>
      </c>
      <c r="L10" s="112" t="s">
        <v>307</v>
      </c>
      <c r="M10" s="145" t="s">
        <v>484</v>
      </c>
      <c r="N10" s="190">
        <f>VLOOKUP($A10,[3]futuresATR!$A$3:$F$81,3)</f>
        <v>148.47999999999999</v>
      </c>
      <c r="O10" s="152">
        <f t="shared" si="4"/>
        <v>113144.86016916863</v>
      </c>
      <c r="P10" s="191">
        <f>VLOOKUP($A10,[3]futuresATR!$A$3:$F$81,4)</f>
        <v>0.67149999999999999</v>
      </c>
      <c r="Q10" s="151">
        <f t="shared" si="5"/>
        <v>511.69702049836167</v>
      </c>
      <c r="R10" s="143">
        <f t="shared" si="9"/>
        <v>4</v>
      </c>
      <c r="S10" s="138">
        <f t="shared" si="0"/>
        <v>452579.44067667454</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VLOOKUP(G11,MARGIN!$E$1:$F$10,2)</f>
        <v>1</v>
      </c>
      <c r="I11" s="130">
        <v>1000</v>
      </c>
      <c r="J11">
        <v>0.01</v>
      </c>
      <c r="K11" t="s">
        <v>288</v>
      </c>
      <c r="L11" t="s">
        <v>309</v>
      </c>
      <c r="M11" s="132" t="s">
        <v>522</v>
      </c>
      <c r="N11" s="190">
        <f>VLOOKUP($A11,[3]futuresATR!$A$3:$F$81,3)</f>
        <v>40.06</v>
      </c>
      <c r="O11" s="152">
        <f t="shared" si="4"/>
        <v>40060</v>
      </c>
      <c r="P11" s="191">
        <f>VLOOKUP($A11,[3]futuresATR!$A$3:$F$81,4)</f>
        <v>1.5105482905000001</v>
      </c>
      <c r="Q11" s="151">
        <f t="shared" si="5"/>
        <v>1510.5482905000001</v>
      </c>
      <c r="R11" s="143">
        <f t="shared" si="9"/>
        <v>2</v>
      </c>
      <c r="S11" s="138">
        <f t="shared" si="0"/>
        <v>80120</v>
      </c>
      <c r="T11" s="110">
        <f t="shared" si="10"/>
        <v>2</v>
      </c>
      <c r="U11" s="110">
        <f t="shared" si="6"/>
        <v>28</v>
      </c>
      <c r="V11" s="159">
        <f t="shared" si="7"/>
        <v>2</v>
      </c>
      <c r="W11" s="159">
        <f t="shared" si="8"/>
        <v>3021.0965810000002</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VLOOKUP(G12,MARGIN!$E$1:$F$10,2)</f>
        <v>1</v>
      </c>
      <c r="I12">
        <v>5</v>
      </c>
      <c r="J12">
        <v>0.01</v>
      </c>
      <c r="K12" t="s">
        <v>304</v>
      </c>
      <c r="L12" t="s">
        <v>311</v>
      </c>
      <c r="M12" s="132" t="s">
        <v>520</v>
      </c>
      <c r="N12" s="190">
        <f>VLOOKUP($A12,[3]futuresATR!$A$3:$F$81,3)</f>
        <v>74.38</v>
      </c>
      <c r="O12" s="168">
        <f>N12*I12/H12*100</f>
        <v>37190</v>
      </c>
      <c r="P12" s="191">
        <f>VLOOKUP($A12,[3]futuresATR!$A$3:$F$81,4)</f>
        <v>1.8674999999999999</v>
      </c>
      <c r="Q12" s="156">
        <f>P12*I12/H12*100</f>
        <v>933.75</v>
      </c>
      <c r="R12" s="143">
        <f t="shared" si="9"/>
        <v>3</v>
      </c>
      <c r="S12" s="138">
        <f t="shared" si="0"/>
        <v>111570</v>
      </c>
      <c r="T12" s="110">
        <f t="shared" si="10"/>
        <v>3</v>
      </c>
      <c r="U12" s="110">
        <f t="shared" si="6"/>
        <v>42</v>
      </c>
      <c r="V12" s="159">
        <f t="shared" si="7"/>
        <v>3</v>
      </c>
      <c r="W12" s="159">
        <f t="shared" si="8"/>
        <v>2801.25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VLOOKUP(G13,MARGIN!$E$1:$F$10,2)</f>
        <v>1</v>
      </c>
      <c r="I13" s="130">
        <v>125000</v>
      </c>
      <c r="J13">
        <v>1E-4</v>
      </c>
      <c r="K13" t="s">
        <v>1121</v>
      </c>
      <c r="L13" t="s">
        <v>469</v>
      </c>
      <c r="M13" s="132" t="s">
        <v>583</v>
      </c>
      <c r="N13" s="190">
        <f>VLOOKUP($A13,[3]futuresATR!$A$3:$F$81,3)</f>
        <v>1.1191</v>
      </c>
      <c r="O13" s="152">
        <f t="shared" si="4"/>
        <v>139887.5</v>
      </c>
      <c r="P13" s="191">
        <f>VLOOKUP($A13,[3]futuresATR!$A$3:$F$81,4)</f>
        <v>7.4099999999999999E-3</v>
      </c>
      <c r="Q13" s="151">
        <f t="shared" ref="Q13:Q33" si="11">P13*I13/H13</f>
        <v>926.25</v>
      </c>
      <c r="R13" s="143">
        <f t="shared" si="9"/>
        <v>3</v>
      </c>
      <c r="S13" s="138">
        <f t="shared" si="0"/>
        <v>419662.5</v>
      </c>
      <c r="T13" s="110">
        <f t="shared" si="10"/>
        <v>3</v>
      </c>
      <c r="U13" s="110">
        <f t="shared" si="6"/>
        <v>42</v>
      </c>
      <c r="V13" s="159">
        <f t="shared" si="7"/>
        <v>3</v>
      </c>
      <c r="W13" s="159">
        <f t="shared" si="8"/>
        <v>2778.75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VLOOKUP(G14,MARGIN!$E$1:$F$10,2)</f>
        <v>1</v>
      </c>
      <c r="I14" s="130">
        <v>1000</v>
      </c>
      <c r="J14">
        <v>1E-3</v>
      </c>
      <c r="K14" t="s">
        <v>1121</v>
      </c>
      <c r="L14" t="s">
        <v>314</v>
      </c>
      <c r="M14" s="132" t="s">
        <v>755</v>
      </c>
      <c r="N14" s="190">
        <f>VLOOKUP($A14,[3]futuresATR!$A$3:$F$81,3)</f>
        <v>95.677000000000007</v>
      </c>
      <c r="O14" s="152">
        <f t="shared" si="4"/>
        <v>95677</v>
      </c>
      <c r="P14" s="191">
        <f>VLOOKUP($A14,[3]futuresATR!$A$3:$F$81,4)</f>
        <v>0.57989999999999997</v>
      </c>
      <c r="Q14" s="151">
        <f t="shared" si="11"/>
        <v>579.9</v>
      </c>
      <c r="R14" s="143">
        <f t="shared" si="9"/>
        <v>4</v>
      </c>
      <c r="S14" s="138">
        <f t="shared" si="0"/>
        <v>382708</v>
      </c>
      <c r="T14" s="110">
        <f t="shared" si="10"/>
        <v>4</v>
      </c>
      <c r="U14" s="110">
        <f t="shared" si="6"/>
        <v>56</v>
      </c>
      <c r="V14" s="159">
        <f t="shared" si="7"/>
        <v>4</v>
      </c>
      <c r="W14" s="159">
        <f t="shared" si="8"/>
        <v>2319.6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VLOOKUP(G15,MARGIN!$E$1:$F$10,2)</f>
        <v>0.89613764674253971</v>
      </c>
      <c r="I15" s="130">
        <v>1000</v>
      </c>
      <c r="J15">
        <v>0.01</v>
      </c>
      <c r="K15" t="s">
        <v>1122</v>
      </c>
      <c r="L15" t="s">
        <v>799</v>
      </c>
      <c r="M15" s="132" t="s">
        <v>562</v>
      </c>
      <c r="N15" s="190">
        <f>VLOOKUP($A15,[3]futuresATR!$A$3:$F$81,3)</f>
        <v>167.45</v>
      </c>
      <c r="O15" s="152">
        <f t="shared" si="4"/>
        <v>186857.45499999999</v>
      </c>
      <c r="P15" s="191">
        <f>VLOOKUP($A15,[3]futuresATR!$A$3:$F$81,4)</f>
        <v>0.70650000000000002</v>
      </c>
      <c r="Q15" s="151">
        <f t="shared" si="11"/>
        <v>788.38334999999995</v>
      </c>
      <c r="R15" s="143">
        <f t="shared" si="9"/>
        <v>3</v>
      </c>
      <c r="S15" s="138">
        <f t="shared" si="0"/>
        <v>560572.36499999999</v>
      </c>
      <c r="T15" s="110">
        <f t="shared" si="10"/>
        <v>3</v>
      </c>
      <c r="U15" s="110">
        <f t="shared" si="6"/>
        <v>42</v>
      </c>
      <c r="V15" s="159">
        <f t="shared" si="7"/>
        <v>3</v>
      </c>
      <c r="W15" s="159">
        <f t="shared" si="8"/>
        <v>2365.1500499999997</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VLOOKUP(G16,MARGIN!$E$1:$F$10,2)</f>
        <v>0.89613764674253971</v>
      </c>
      <c r="I16" s="130">
        <v>1000</v>
      </c>
      <c r="J16">
        <v>0.01</v>
      </c>
      <c r="K16" t="s">
        <v>1122</v>
      </c>
      <c r="L16" t="s">
        <v>800</v>
      </c>
      <c r="M16" s="132" t="s">
        <v>560</v>
      </c>
      <c r="N16" s="190">
        <f>VLOOKUP($A16,[3]futuresATR!$A$3:$F$81,3)</f>
        <v>133.57</v>
      </c>
      <c r="O16" s="152">
        <f t="shared" si="4"/>
        <v>149050.76299999998</v>
      </c>
      <c r="P16" s="191">
        <f>VLOOKUP($A16,[3]futuresATR!$A$3:$F$81,4)</f>
        <v>0.19650000000000001</v>
      </c>
      <c r="Q16" s="151">
        <f t="shared" si="11"/>
        <v>219.27435</v>
      </c>
      <c r="R16" s="143">
        <f t="shared" si="9"/>
        <v>10</v>
      </c>
      <c r="S16" s="138">
        <f t="shared" si="0"/>
        <v>1490507.63</v>
      </c>
      <c r="T16" s="110">
        <f t="shared" si="10"/>
        <v>10</v>
      </c>
      <c r="U16" s="110">
        <f t="shared" si="6"/>
        <v>140</v>
      </c>
      <c r="V16" s="159">
        <f t="shared" si="7"/>
        <v>10</v>
      </c>
      <c r="W16" s="159">
        <f t="shared" si="8"/>
        <v>2192.7435</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VLOOKUP(G17,MARGIN!$E$1:$F$10,2)</f>
        <v>0.89613764674253971</v>
      </c>
      <c r="I17" s="130">
        <v>1000</v>
      </c>
      <c r="J17">
        <v>1E-3</v>
      </c>
      <c r="K17" t="s">
        <v>1122</v>
      </c>
      <c r="L17" t="s">
        <v>801</v>
      </c>
      <c r="M17" s="132" t="s">
        <v>564</v>
      </c>
      <c r="N17" s="190">
        <f>VLOOKUP($A17,[3]futuresATR!$A$3:$F$81,3)</f>
        <v>111.99</v>
      </c>
      <c r="O17" s="152">
        <f t="shared" si="4"/>
        <v>124969.64099999999</v>
      </c>
      <c r="P17" s="191">
        <f>VLOOKUP($A17,[3]futuresATR!$A$3:$F$81,4)</f>
        <v>4.1750000000000002E-2</v>
      </c>
      <c r="Q17" s="151">
        <f t="shared" si="11"/>
        <v>46.588825</v>
      </c>
      <c r="R17" s="143">
        <f t="shared" si="9"/>
        <v>43</v>
      </c>
      <c r="S17" s="138">
        <f t="shared" si="0"/>
        <v>5373694.5629999992</v>
      </c>
      <c r="T17" s="110">
        <f t="shared" si="10"/>
        <v>43</v>
      </c>
      <c r="U17" s="110">
        <f t="shared" si="6"/>
        <v>602</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VLOOKUP(G18,MARGIN!$E$1:$F$10,2)</f>
        <v>1</v>
      </c>
      <c r="I18" s="130">
        <v>2500</v>
      </c>
      <c r="J18">
        <v>1E-3</v>
      </c>
      <c r="K18" t="s">
        <v>1122</v>
      </c>
      <c r="L18" t="s">
        <v>804</v>
      </c>
      <c r="M18" s="132" t="s">
        <v>581</v>
      </c>
      <c r="N18" s="190">
        <f>VLOOKUP($A18,[3]futuresATR!$A$3:$F$81,3)</f>
        <v>99.155000000000001</v>
      </c>
      <c r="O18" s="152">
        <f t="shared" si="4"/>
        <v>247887.5</v>
      </c>
      <c r="P18" s="191">
        <f>VLOOKUP($A18,[3]futuresATR!$A$3:$F$81,4)</f>
        <v>3.5749999999999997E-2</v>
      </c>
      <c r="Q18" s="151">
        <f t="shared" si="11"/>
        <v>89.374999999999986</v>
      </c>
      <c r="R18" s="143">
        <f t="shared" si="9"/>
        <v>23</v>
      </c>
      <c r="S18" s="138">
        <f t="shared" si="0"/>
        <v>5701412.5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VLOOKUP(G19,MARGIN!$E$1:$F$10,2)</f>
        <v>1</v>
      </c>
      <c r="I19">
        <v>100</v>
      </c>
      <c r="J19">
        <v>0.01</v>
      </c>
      <c r="K19" t="s">
        <v>294</v>
      </c>
      <c r="L19" t="s">
        <v>325</v>
      </c>
      <c r="M19" s="132" t="s">
        <v>653</v>
      </c>
      <c r="N19" s="190">
        <f>VLOOKUP($A19,[3]futuresATR!$A$3:$F$81,3)</f>
        <v>1552.6</v>
      </c>
      <c r="O19" s="152">
        <f t="shared" si="4"/>
        <v>155260</v>
      </c>
      <c r="P19" s="191">
        <f>VLOOKUP($A19,[3]futuresATR!$A$3:$F$81,4)</f>
        <v>14.92</v>
      </c>
      <c r="Q19" s="151">
        <f t="shared" si="11"/>
        <v>1492</v>
      </c>
      <c r="R19" s="143">
        <f t="shared" si="9"/>
        <v>2</v>
      </c>
      <c r="S19" s="138">
        <f t="shared" si="0"/>
        <v>310520</v>
      </c>
      <c r="T19" s="110">
        <f t="shared" si="10"/>
        <v>2</v>
      </c>
      <c r="U19" s="110">
        <f t="shared" si="6"/>
        <v>28</v>
      </c>
      <c r="V19" s="159">
        <f t="shared" si="7"/>
        <v>2</v>
      </c>
      <c r="W19" s="159">
        <f t="shared" si="8"/>
        <v>2984</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VLOOKUP(G20,MARGIN!$E$1:$F$10,2)</f>
        <v>1</v>
      </c>
      <c r="I20">
        <v>50</v>
      </c>
      <c r="J20">
        <v>0.01</v>
      </c>
      <c r="K20" t="s">
        <v>294</v>
      </c>
      <c r="L20" t="s">
        <v>327</v>
      </c>
      <c r="M20" s="132" t="s">
        <v>552</v>
      </c>
      <c r="N20" s="190">
        <f>VLOOKUP($A20,[3]futuresATR!$A$3:$F$81,3)</f>
        <v>2164.5</v>
      </c>
      <c r="O20" s="152">
        <f t="shared" si="4"/>
        <v>108225</v>
      </c>
      <c r="P20" s="191">
        <f>VLOOKUP($A20,[3]futuresATR!$A$3:$F$81,4)</f>
        <v>17.2</v>
      </c>
      <c r="Q20" s="151">
        <f t="shared" si="11"/>
        <v>860</v>
      </c>
      <c r="R20" s="143">
        <f t="shared" si="9"/>
        <v>3</v>
      </c>
      <c r="S20" s="138">
        <f t="shared" si="0"/>
        <v>324675</v>
      </c>
      <c r="T20" s="110">
        <f t="shared" si="10"/>
        <v>3</v>
      </c>
      <c r="U20" s="110">
        <f t="shared" si="6"/>
        <v>42</v>
      </c>
      <c r="V20" s="159">
        <f t="shared" si="7"/>
        <v>3</v>
      </c>
      <c r="W20" s="159">
        <f t="shared" si="8"/>
        <v>2580</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VLOOKUP(G21,MARGIN!$E$1:$F$10,2)</f>
        <v>1</v>
      </c>
      <c r="I21">
        <v>500</v>
      </c>
      <c r="J21">
        <v>1E-3</v>
      </c>
      <c r="K21" t="s">
        <v>313</v>
      </c>
      <c r="L21" t="s">
        <v>808</v>
      </c>
      <c r="M21" s="132" t="s">
        <v>589</v>
      </c>
      <c r="N21" s="190">
        <f>VLOOKUP($A21,[3]futuresATR!$A$3:$F$81,3)</f>
        <v>144.55000000000001</v>
      </c>
      <c r="O21" s="152">
        <f t="shared" si="4"/>
        <v>72275</v>
      </c>
      <c r="P21" s="191">
        <f>VLOOKUP($A21,[3]futuresATR!$A$3:$F$81,4)</f>
        <v>3.2275</v>
      </c>
      <c r="Q21" s="151">
        <f t="shared" si="11"/>
        <v>1613.75</v>
      </c>
      <c r="R21" s="143">
        <f t="shared" si="9"/>
        <v>2</v>
      </c>
      <c r="S21" s="138">
        <f t="shared" si="0"/>
        <v>144550</v>
      </c>
      <c r="T21" s="110">
        <f t="shared" si="10"/>
        <v>2</v>
      </c>
      <c r="U21" s="110">
        <f t="shared" si="6"/>
        <v>28</v>
      </c>
      <c r="V21" s="159">
        <f t="shared" si="7"/>
        <v>2</v>
      </c>
      <c r="W21" s="159">
        <f t="shared" si="8"/>
        <v>3227.5</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VLOOKUP(G22,MARGIN!$E$1:$F$10,2)</f>
        <v>0.89613764674253971</v>
      </c>
      <c r="I22">
        <v>10</v>
      </c>
      <c r="J22">
        <v>0.1</v>
      </c>
      <c r="K22" t="s">
        <v>294</v>
      </c>
      <c r="L22" t="s">
        <v>482</v>
      </c>
      <c r="M22" s="132" t="s">
        <v>481</v>
      </c>
      <c r="N22" s="190">
        <f>VLOOKUP($A22,[3]futuresATR!$A$3:$F$81,3)</f>
        <v>4408.5</v>
      </c>
      <c r="O22" s="152">
        <f t="shared" si="4"/>
        <v>49194.451499999996</v>
      </c>
      <c r="P22" s="191">
        <f>VLOOKUP($A22,[3]futuresATR!$A$3:$F$81,4)</f>
        <v>64.616179865999996</v>
      </c>
      <c r="Q22" s="151">
        <f t="shared" si="11"/>
        <v>721.05195112469391</v>
      </c>
      <c r="R22" s="143">
        <f t="shared" si="9"/>
        <v>3</v>
      </c>
      <c r="S22" s="138">
        <f t="shared" si="0"/>
        <v>147583.35449999999</v>
      </c>
      <c r="T22" s="110">
        <f t="shared" si="10"/>
        <v>3</v>
      </c>
      <c r="U22" s="110">
        <f t="shared" si="6"/>
        <v>42</v>
      </c>
      <c r="V22" s="159">
        <f t="shared" si="7"/>
        <v>3</v>
      </c>
      <c r="W22" s="159">
        <f t="shared" si="8"/>
        <v>2163.1558533740817</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VLOOKUP(G23,MARGIN!$E$1:$F$10,2)</f>
        <v>0.89613764674253971</v>
      </c>
      <c r="I23">
        <v>5</v>
      </c>
      <c r="J23">
        <v>0.1</v>
      </c>
      <c r="K23" t="s">
        <v>294</v>
      </c>
      <c r="L23" t="s">
        <v>812</v>
      </c>
      <c r="M23" s="132" t="s">
        <v>663</v>
      </c>
      <c r="N23" s="190">
        <f>VLOOKUP($A23,[3]futuresATR!$A$3:$F$81,3)</f>
        <v>10336.5</v>
      </c>
      <c r="O23" s="152">
        <f t="shared" si="4"/>
        <v>57672.501749999996</v>
      </c>
      <c r="P23" s="191">
        <f>VLOOKUP($A23,[3]futuresATR!$A$3:$F$81,4)</f>
        <v>148.375</v>
      </c>
      <c r="Q23" s="151">
        <f t="shared" si="11"/>
        <v>827.8583124999999</v>
      </c>
      <c r="R23" s="143">
        <f t="shared" si="9"/>
        <v>3</v>
      </c>
      <c r="S23" s="138">
        <f t="shared" si="0"/>
        <v>173017.50524999999</v>
      </c>
      <c r="T23" s="110">
        <f t="shared" si="10"/>
        <v>3</v>
      </c>
      <c r="U23" s="110">
        <f t="shared" si="6"/>
        <v>42</v>
      </c>
      <c r="V23" s="159">
        <f t="shared" si="7"/>
        <v>3</v>
      </c>
      <c r="W23" s="159">
        <f t="shared" si="8"/>
        <v>2483.5749374999996</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VLOOKUP(G24,MARGIN!$E$1:$F$10,2)</f>
        <v>0.89613764674253971</v>
      </c>
      <c r="I24" s="144">
        <v>2500</v>
      </c>
      <c r="J24" s="112">
        <v>1E-3</v>
      </c>
      <c r="K24" s="112" t="s">
        <v>1122</v>
      </c>
      <c r="L24" s="112" t="s">
        <v>814</v>
      </c>
      <c r="M24" s="145" t="s">
        <v>568</v>
      </c>
      <c r="N24" s="190">
        <f>VLOOKUP($A24,[3]futuresATR!$A$3:$F$81,3)</f>
        <v>100.33</v>
      </c>
      <c r="O24" s="152">
        <f t="shared" si="4"/>
        <v>279895.61749999999</v>
      </c>
      <c r="P24" s="191">
        <f>VLOOKUP($A24,[3]futuresATR!$A$3:$F$81,4)</f>
        <v>1.2E-2</v>
      </c>
      <c r="Q24" s="151">
        <f t="shared" si="11"/>
        <v>33.476999999999997</v>
      </c>
      <c r="R24" s="143">
        <f t="shared" si="9"/>
        <v>60</v>
      </c>
      <c r="S24" s="138">
        <f t="shared" si="0"/>
        <v>16793737.050000001</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VLOOKUP(G25,MARGIN!$E$1:$F$10,2)</f>
        <v>0.75884049172863854</v>
      </c>
      <c r="I25" s="112">
        <v>10</v>
      </c>
      <c r="J25" s="112">
        <v>0.1</v>
      </c>
      <c r="K25" s="112" t="s">
        <v>294</v>
      </c>
      <c r="L25" s="112" t="s">
        <v>816</v>
      </c>
      <c r="M25" s="145" t="s">
        <v>591</v>
      </c>
      <c r="N25" s="190">
        <f>VLOOKUP($A25,[3]futuresATR!$A$3:$F$81,3)</f>
        <v>6648.5</v>
      </c>
      <c r="O25" s="152">
        <f t="shared" si="4"/>
        <v>87613.933000000005</v>
      </c>
      <c r="P25" s="191">
        <f>VLOOKUP($A25,[3]futuresATR!$A$3:$F$81,4)</f>
        <v>70.25</v>
      </c>
      <c r="Q25" s="151">
        <f t="shared" si="11"/>
        <v>925.75450000000012</v>
      </c>
      <c r="R25" s="143">
        <f t="shared" si="9"/>
        <v>3</v>
      </c>
      <c r="S25" s="138">
        <f t="shared" si="0"/>
        <v>262841.799</v>
      </c>
      <c r="T25" s="110">
        <f t="shared" si="10"/>
        <v>3</v>
      </c>
      <c r="U25" s="110">
        <f t="shared" si="6"/>
        <v>42</v>
      </c>
      <c r="V25" s="159">
        <f t="shared" si="7"/>
        <v>3</v>
      </c>
      <c r="W25" s="159">
        <f t="shared" si="8"/>
        <v>2777.2635000000005</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VLOOKUP(G26,MARGIN!$E$1:$F$10,2)</f>
        <v>0.75884049172863854</v>
      </c>
      <c r="I26" s="144">
        <v>1000</v>
      </c>
      <c r="J26" s="112">
        <v>0.01</v>
      </c>
      <c r="K26" s="112" t="s">
        <v>1122</v>
      </c>
      <c r="L26" s="112" t="s">
        <v>818</v>
      </c>
      <c r="M26" s="145" t="s">
        <v>596</v>
      </c>
      <c r="N26" s="190">
        <f>VLOOKUP($A26,[3]futuresATR!$A$3:$F$81,3)</f>
        <v>130.43</v>
      </c>
      <c r="O26" s="152">
        <f t="shared" si="4"/>
        <v>171880.65400000001</v>
      </c>
      <c r="P26" s="191">
        <f>VLOOKUP($A26,[3]futuresATR!$A$3:$F$81,4)</f>
        <v>0.67600000000000005</v>
      </c>
      <c r="Q26" s="151">
        <f t="shared" si="11"/>
        <v>890.83280000000013</v>
      </c>
      <c r="R26" s="143">
        <f t="shared" si="9"/>
        <v>3</v>
      </c>
      <c r="S26" s="138">
        <f t="shared" si="0"/>
        <v>515641.96200000006</v>
      </c>
      <c r="T26" s="110">
        <f t="shared" si="10"/>
        <v>3</v>
      </c>
      <c r="U26" s="110">
        <f t="shared" si="6"/>
        <v>42</v>
      </c>
      <c r="V26" s="159">
        <f t="shared" si="7"/>
        <v>3</v>
      </c>
      <c r="W26" s="159">
        <f t="shared" si="8"/>
        <v>2672.4984000000004</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VLOOKUP(G27,MARGIN!$E$1:$F$10,2)</f>
        <v>0.75884049172863854</v>
      </c>
      <c r="I27" s="144">
        <v>1250</v>
      </c>
      <c r="J27" s="112">
        <v>0.01</v>
      </c>
      <c r="K27" s="112" t="s">
        <v>1122</v>
      </c>
      <c r="L27" s="112" t="s">
        <v>820</v>
      </c>
      <c r="M27" s="145" t="s">
        <v>453</v>
      </c>
      <c r="N27" s="190">
        <f>VLOOKUP($A27,[3]futuresATR!$A$3:$F$81,3)</f>
        <v>99.7</v>
      </c>
      <c r="O27" s="152">
        <f t="shared" si="4"/>
        <v>164230.82500000001</v>
      </c>
      <c r="P27" s="191">
        <f>VLOOKUP($A27,[3]futuresATR!$A$3:$F$81,4)</f>
        <v>3.0499999999999999E-2</v>
      </c>
      <c r="Q27" s="151">
        <f t="shared" si="11"/>
        <v>50.241125000000004</v>
      </c>
      <c r="R27" s="143">
        <f t="shared" si="9"/>
        <v>40</v>
      </c>
      <c r="S27" s="138">
        <f t="shared" si="0"/>
        <v>6569233</v>
      </c>
      <c r="T27" s="110">
        <f t="shared" si="10"/>
        <v>40</v>
      </c>
      <c r="U27" s="110">
        <f t="shared" si="6"/>
        <v>560</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VLOOKUP(G28,MARGIN!$E$1:$F$10,2)</f>
        <v>1</v>
      </c>
      <c r="I28" s="130">
        <v>1000</v>
      </c>
      <c r="J28" t="s">
        <v>821</v>
      </c>
      <c r="K28" t="s">
        <v>1122</v>
      </c>
      <c r="L28" t="s">
        <v>822</v>
      </c>
      <c r="M28" s="132" t="s">
        <v>765</v>
      </c>
      <c r="N28" s="190">
        <f>VLOOKUP($A28,[3]futuresATR!$A$3:$F$81,3)</f>
        <v>121.9375</v>
      </c>
      <c r="O28" s="152">
        <f t="shared" si="4"/>
        <v>121937.5</v>
      </c>
      <c r="P28" s="191">
        <f>VLOOKUP($A28,[3]futuresATR!$A$3:$F$81,4)</f>
        <v>0.34101562499999999</v>
      </c>
      <c r="Q28" s="151">
        <f t="shared" si="11"/>
        <v>341.015625</v>
      </c>
      <c r="R28" s="143">
        <f t="shared" si="9"/>
        <v>6</v>
      </c>
      <c r="S28" s="138">
        <f t="shared" si="0"/>
        <v>731625</v>
      </c>
      <c r="T28" s="110">
        <f t="shared" si="10"/>
        <v>6</v>
      </c>
      <c r="U28" s="110">
        <f t="shared" si="6"/>
        <v>84</v>
      </c>
      <c r="V28" s="159">
        <f t="shared" si="7"/>
        <v>6</v>
      </c>
      <c r="W28" s="159">
        <f t="shared" si="8"/>
        <v>2046.09375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VLOOKUP(G29,MARGIN!$E$1:$F$10,2)</f>
        <v>1</v>
      </c>
      <c r="I29">
        <v>100</v>
      </c>
      <c r="J29">
        <v>0.1</v>
      </c>
      <c r="K29" t="s">
        <v>347</v>
      </c>
      <c r="L29" t="s">
        <v>345</v>
      </c>
      <c r="M29" s="132" t="s">
        <v>602</v>
      </c>
      <c r="N29" s="190">
        <f>VLOOKUP($A29,[3]futuresATR!$A$3:$F$81,3)</f>
        <v>1359.6</v>
      </c>
      <c r="O29" s="152">
        <f t="shared" si="4"/>
        <v>135960</v>
      </c>
      <c r="P29" s="191">
        <f>VLOOKUP($A29,[3]futuresATR!$A$3:$F$81,4)</f>
        <v>19.226493367500002</v>
      </c>
      <c r="Q29" s="151">
        <f t="shared" si="11"/>
        <v>1922.6493367500002</v>
      </c>
      <c r="R29" s="143">
        <f t="shared" si="9"/>
        <v>2</v>
      </c>
      <c r="S29" s="138">
        <f t="shared" si="0"/>
        <v>271920</v>
      </c>
      <c r="T29" s="110">
        <f t="shared" si="10"/>
        <v>2</v>
      </c>
      <c r="U29" s="110">
        <f t="shared" si="6"/>
        <v>28</v>
      </c>
      <c r="V29" s="159">
        <f t="shared" si="7"/>
        <v>2</v>
      </c>
      <c r="W29" s="159">
        <f t="shared" si="8"/>
        <v>3845.2986735000004</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VLOOKUP(G30,MARGIN!$E$1:$F$10,2)</f>
        <v>7.77</v>
      </c>
      <c r="I30" s="112">
        <v>50</v>
      </c>
      <c r="J30" s="112">
        <v>1</v>
      </c>
      <c r="K30" s="112" t="s">
        <v>294</v>
      </c>
      <c r="L30" s="112" t="s">
        <v>827</v>
      </c>
      <c r="M30" s="145" t="s">
        <v>604</v>
      </c>
      <c r="N30" s="190">
        <f>VLOOKUP($A30,[3]futuresATR!$A$3:$F$81,3)</f>
        <v>9150</v>
      </c>
      <c r="O30" s="152">
        <f t="shared" si="4"/>
        <v>58880.308880308883</v>
      </c>
      <c r="P30" s="191">
        <f>VLOOKUP($A30,[3]futuresATR!$A$3:$F$81,4)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VLOOKUP(G31,MARGIN!$E$1:$F$10,2)</f>
        <v>1</v>
      </c>
      <c r="I31">
        <v>250</v>
      </c>
      <c r="J31">
        <v>0.01</v>
      </c>
      <c r="K31" t="s">
        <v>347</v>
      </c>
      <c r="L31" t="s">
        <v>349</v>
      </c>
      <c r="M31" s="132" t="s">
        <v>515</v>
      </c>
      <c r="N31" s="190">
        <f>VLOOKUP($A31,[3]futuresATR!$A$3:$F$81,3)</f>
        <v>219.95</v>
      </c>
      <c r="O31" s="152">
        <f t="shared" si="4"/>
        <v>54987.5</v>
      </c>
      <c r="P31" s="191">
        <f>VLOOKUP($A31,[3]futuresATR!$A$3:$F$81,4)</f>
        <v>4.4074999999999998</v>
      </c>
      <c r="Q31" s="151">
        <f t="shared" si="11"/>
        <v>1101.875</v>
      </c>
      <c r="R31" s="143">
        <f t="shared" si="9"/>
        <v>2</v>
      </c>
      <c r="S31" s="138">
        <f t="shared" si="0"/>
        <v>109975</v>
      </c>
      <c r="T31" s="110">
        <f t="shared" si="10"/>
        <v>2</v>
      </c>
      <c r="U31" s="110">
        <f t="shared" si="6"/>
        <v>28</v>
      </c>
      <c r="V31" s="159">
        <f t="shared" si="7"/>
        <v>2</v>
      </c>
      <c r="W31" s="159">
        <f t="shared" si="8"/>
        <v>2203.75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VLOOKUP(G32,MARGIN!$E$1:$F$10,2)</f>
        <v>7.77</v>
      </c>
      <c r="I32" s="112">
        <v>50</v>
      </c>
      <c r="J32" s="112">
        <v>1</v>
      </c>
      <c r="K32" s="112" t="s">
        <v>294</v>
      </c>
      <c r="L32" s="112" t="s">
        <v>353</v>
      </c>
      <c r="M32" s="145" t="s">
        <v>353</v>
      </c>
      <c r="N32" s="190">
        <f>VLOOKUP($A32,[3]futuresATR!$A$3:$F$81,3)</f>
        <v>22120</v>
      </c>
      <c r="O32" s="152">
        <f t="shared" si="4"/>
        <v>142342.34234234234</v>
      </c>
      <c r="P32" s="191">
        <f>VLOOKUP($A32,[3]futuresATR!$A$3:$F$81,4)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VLOOKUP(G33,MARGIN!$E$1:$F$10,2)</f>
        <v>1</v>
      </c>
      <c r="I33" s="130">
        <v>42000</v>
      </c>
      <c r="J33">
        <v>1E-4</v>
      </c>
      <c r="K33" t="s">
        <v>288</v>
      </c>
      <c r="L33" t="s">
        <v>351</v>
      </c>
      <c r="M33" s="132" t="s">
        <v>617</v>
      </c>
      <c r="N33" s="190">
        <f>VLOOKUP($A33,[3]futuresATR!$A$3:$F$81,3)</f>
        <v>1.2579</v>
      </c>
      <c r="O33" s="152">
        <f t="shared" si="4"/>
        <v>52831.8</v>
      </c>
      <c r="P33" s="191">
        <f>VLOOKUP($A33,[3]futuresATR!$A$3:$F$81,4)</f>
        <v>4.4736301499999999E-2</v>
      </c>
      <c r="Q33" s="151">
        <f t="shared" si="11"/>
        <v>1878.924663</v>
      </c>
      <c r="R33" s="143">
        <f t="shared" si="9"/>
        <v>2</v>
      </c>
      <c r="S33" s="138">
        <f t="shared" si="0"/>
        <v>105663.6</v>
      </c>
      <c r="T33" s="110">
        <f t="shared" si="10"/>
        <v>2</v>
      </c>
      <c r="U33" s="110">
        <f t="shared" si="6"/>
        <v>28</v>
      </c>
      <c r="V33" s="159">
        <f t="shared" si="7"/>
        <v>2</v>
      </c>
      <c r="W33" s="159">
        <f t="shared" si="8"/>
        <v>3757.849326</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VLOOKUP(G34,MARGIN!$E$1:$F$10,2)</f>
        <v>1</v>
      </c>
      <c r="I34" s="130">
        <v>12500000</v>
      </c>
      <c r="J34">
        <v>1E-4</v>
      </c>
      <c r="K34" t="s">
        <v>1121</v>
      </c>
      <c r="L34" t="s">
        <v>440</v>
      </c>
      <c r="M34" s="132" t="s">
        <v>623</v>
      </c>
      <c r="N34" s="190">
        <f>VLOOKUP($A34,[3]futuresATR!$A$3:$F$81,3)</f>
        <v>0.97855000000000003</v>
      </c>
      <c r="O34" s="168">
        <f>N34*I34/H34/100</f>
        <v>122318.75</v>
      </c>
      <c r="P34" s="191">
        <f>VLOOKUP($A34,[3]futuresATR!$A$3:$F$81,4)</f>
        <v>1.366E-2</v>
      </c>
      <c r="Q34" s="158">
        <f>P34*I34/H34/100</f>
        <v>1707.5</v>
      </c>
      <c r="R34" s="143">
        <f t="shared" si="9"/>
        <v>2</v>
      </c>
      <c r="S34" s="138">
        <f t="shared" ref="S34:S65" si="12">R34*O34</f>
        <v>244637.5</v>
      </c>
      <c r="T34" s="110">
        <f t="shared" si="10"/>
        <v>2</v>
      </c>
      <c r="U34" s="110">
        <f t="shared" si="6"/>
        <v>28</v>
      </c>
      <c r="V34" s="159">
        <f t="shared" si="7"/>
        <v>2</v>
      </c>
      <c r="W34" s="159">
        <f t="shared" si="8"/>
        <v>3415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VLOOKUP(G35,MARGIN!$E$1:$F$10,2)</f>
        <v>1</v>
      </c>
      <c r="I35">
        <v>375</v>
      </c>
      <c r="J35">
        <v>0.01</v>
      </c>
      <c r="K35" t="s">
        <v>304</v>
      </c>
      <c r="L35" t="s">
        <v>357</v>
      </c>
      <c r="M35" s="132" t="s">
        <v>513</v>
      </c>
      <c r="N35" s="190">
        <f>VLOOKUP($A35,[3]futuresATR!$A$3:$F$81,3)</f>
        <v>143.44999999999999</v>
      </c>
      <c r="O35" s="152">
        <f t="shared" si="4"/>
        <v>53793.749999999993</v>
      </c>
      <c r="P35" s="191">
        <f>VLOOKUP($A35,[3]futuresATR!$A$3:$F$81,4)</f>
        <v>4.1875</v>
      </c>
      <c r="Q35" s="151">
        <f t="shared" ref="Q35:Q51" si="14">P35*I35/H35</f>
        <v>1570.3125</v>
      </c>
      <c r="R35" s="143">
        <f t="shared" si="9"/>
        <v>2</v>
      </c>
      <c r="S35" s="138">
        <f t="shared" si="12"/>
        <v>107587.49999999999</v>
      </c>
      <c r="T35" s="110">
        <f t="shared" si="10"/>
        <v>2</v>
      </c>
      <c r="U35" s="110">
        <f t="shared" si="6"/>
        <v>28</v>
      </c>
      <c r="V35" s="159">
        <f t="shared" si="7"/>
        <v>2</v>
      </c>
      <c r="W35" s="159">
        <f t="shared" si="8"/>
        <v>3140.625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VLOOKUP(G36,MARGIN!$E$1:$F$10,2)</f>
        <v>1</v>
      </c>
      <c r="I36">
        <v>50</v>
      </c>
      <c r="J36">
        <v>0.25</v>
      </c>
      <c r="K36" t="s">
        <v>297</v>
      </c>
      <c r="M36" s="132" t="s">
        <v>614</v>
      </c>
      <c r="N36" s="190">
        <f>VLOOKUP($A36,[3]futuresATR!$A$3:$F$81,3)</f>
        <v>409.25</v>
      </c>
      <c r="O36" s="152">
        <f t="shared" si="4"/>
        <v>20462.5</v>
      </c>
      <c r="P36" s="191">
        <f>VLOOKUP($A36,[3]futuresATR!$A$3:$F$81,4)</f>
        <v>11.1625</v>
      </c>
      <c r="Q36" s="151">
        <f t="shared" si="14"/>
        <v>558.125</v>
      </c>
      <c r="R36" s="143">
        <f t="shared" si="9"/>
        <v>4</v>
      </c>
      <c r="S36" s="138">
        <f t="shared" si="12"/>
        <v>81850</v>
      </c>
      <c r="T36" s="110">
        <f t="shared" si="10"/>
        <v>4</v>
      </c>
      <c r="U36" s="110">
        <f t="shared" si="6"/>
        <v>56</v>
      </c>
      <c r="V36" s="159">
        <f t="shared" si="7"/>
        <v>4</v>
      </c>
      <c r="W36" s="159">
        <f t="shared" si="8"/>
        <v>2232.5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VLOOKUP(G37,MARGIN!$E$1:$F$10,2)</f>
        <v>1</v>
      </c>
      <c r="I37" s="112">
        <v>110</v>
      </c>
      <c r="J37" s="112">
        <v>0.1</v>
      </c>
      <c r="K37" s="112" t="s">
        <v>304</v>
      </c>
      <c r="L37" s="112" t="s">
        <v>359</v>
      </c>
      <c r="M37" s="145" t="s">
        <v>708</v>
      </c>
      <c r="N37" s="190">
        <f>VLOOKUP($A37,[3]futuresATR!$A$3:$F$81,3)</f>
        <v>314.39999999999998</v>
      </c>
      <c r="O37" s="152">
        <f t="shared" si="4"/>
        <v>34584</v>
      </c>
      <c r="P37" s="191">
        <f>VLOOKUP($A37,[3]futuresATR!$A$3:$F$81,4)</f>
        <v>6.6349999999999998</v>
      </c>
      <c r="Q37" s="151">
        <f t="shared" si="14"/>
        <v>729.85</v>
      </c>
      <c r="R37" s="143">
        <f t="shared" si="9"/>
        <v>3</v>
      </c>
      <c r="S37" s="138">
        <f t="shared" si="12"/>
        <v>103752</v>
      </c>
      <c r="T37" s="110">
        <f t="shared" si="10"/>
        <v>3</v>
      </c>
      <c r="U37" s="110">
        <f t="shared" si="6"/>
        <v>42</v>
      </c>
      <c r="V37" s="159">
        <f t="shared" si="7"/>
        <v>3</v>
      </c>
      <c r="W37" s="159">
        <f t="shared" si="8"/>
        <v>2189.5500000000002</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VLOOKUP(G38,MARGIN!$E$1:$F$10,2)</f>
        <v>1</v>
      </c>
      <c r="I38">
        <v>400</v>
      </c>
      <c r="J38">
        <v>1E-3</v>
      </c>
      <c r="K38" t="s">
        <v>313</v>
      </c>
      <c r="L38" t="s">
        <v>839</v>
      </c>
      <c r="M38" s="132" t="s">
        <v>631</v>
      </c>
      <c r="N38" s="190">
        <f>VLOOKUP($A38,[3]futuresATR!$A$3:$F$81,3)</f>
        <v>114.075</v>
      </c>
      <c r="O38" s="152">
        <f t="shared" si="4"/>
        <v>45630</v>
      </c>
      <c r="P38" s="191">
        <f>VLOOKUP($A38,[3]futuresATR!$A$3:$F$81,4)</f>
        <v>2.1922470144999999</v>
      </c>
      <c r="Q38" s="151">
        <f t="shared" si="14"/>
        <v>876.89880579999999</v>
      </c>
      <c r="R38" s="143">
        <f t="shared" si="9"/>
        <v>3</v>
      </c>
      <c r="S38" s="138">
        <f t="shared" si="12"/>
        <v>136890</v>
      </c>
      <c r="T38" s="110">
        <f t="shared" si="10"/>
        <v>3</v>
      </c>
      <c r="U38" s="110">
        <f t="shared" si="6"/>
        <v>42</v>
      </c>
      <c r="V38" s="159">
        <f t="shared" si="7"/>
        <v>3</v>
      </c>
      <c r="W38" s="159">
        <f t="shared" si="8"/>
        <v>2630.6964174</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VLOOKUP(G39,MARGIN!$E$1:$F$10,2)</f>
        <v>1</v>
      </c>
      <c r="I39" s="144">
        <v>1000</v>
      </c>
      <c r="J39" s="112">
        <v>0.01</v>
      </c>
      <c r="K39" s="112" t="s">
        <v>288</v>
      </c>
      <c r="L39" s="112" t="s">
        <v>841</v>
      </c>
      <c r="M39" s="145" t="s">
        <v>476</v>
      </c>
      <c r="N39" s="190">
        <f>VLOOKUP($A39,[3]futuresATR!$A$3:$F$81,3)</f>
        <v>43.19</v>
      </c>
      <c r="O39" s="152">
        <f t="shared" si="4"/>
        <v>43190</v>
      </c>
      <c r="P39" s="191">
        <f>VLOOKUP($A39,[3]futuresATR!$A$3:$F$81,4)</f>
        <v>1.4664999999999999</v>
      </c>
      <c r="Q39" s="151">
        <f t="shared" si="14"/>
        <v>1466.5</v>
      </c>
      <c r="R39" s="143">
        <f t="shared" si="9"/>
        <v>2</v>
      </c>
      <c r="S39" s="138">
        <f t="shared" si="12"/>
        <v>86380</v>
      </c>
      <c r="T39" s="110">
        <f t="shared" si="10"/>
        <v>2</v>
      </c>
      <c r="U39" s="110">
        <f t="shared" si="6"/>
        <v>28</v>
      </c>
      <c r="V39" s="159">
        <f t="shared" si="7"/>
        <v>2</v>
      </c>
      <c r="W39" s="159">
        <f t="shared" si="8"/>
        <v>2933</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VLOOKUP(G40,MARGIN!$E$1:$F$10,2)</f>
        <v>1</v>
      </c>
      <c r="I40" s="112">
        <v>100</v>
      </c>
      <c r="J40" s="112">
        <v>0.01</v>
      </c>
      <c r="K40" s="112" t="s">
        <v>288</v>
      </c>
      <c r="L40" s="112" t="s">
        <v>843</v>
      </c>
      <c r="M40" s="145" t="s">
        <v>1097</v>
      </c>
      <c r="N40" s="190">
        <f>VLOOKUP($A40,[3]futuresATR!$A$3:$F$81,3)</f>
        <v>364</v>
      </c>
      <c r="O40" s="152">
        <f t="shared" si="4"/>
        <v>36400</v>
      </c>
      <c r="P40" s="191">
        <f>VLOOKUP($A40,[3]futuresATR!$A$3:$F$81,4)</f>
        <v>14.139686744500001</v>
      </c>
      <c r="Q40" s="151">
        <f t="shared" si="14"/>
        <v>1413.96867445</v>
      </c>
      <c r="R40" s="143">
        <f t="shared" si="9"/>
        <v>2</v>
      </c>
      <c r="S40" s="138">
        <f t="shared" si="12"/>
        <v>72800</v>
      </c>
      <c r="T40" s="110">
        <f t="shared" si="10"/>
        <v>2</v>
      </c>
      <c r="U40" s="110">
        <f t="shared" si="6"/>
        <v>28</v>
      </c>
      <c r="V40" s="159">
        <f t="shared" si="7"/>
        <v>2</v>
      </c>
      <c r="W40" s="159">
        <f t="shared" si="8"/>
        <v>2827.9373489</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VLOOKUP(G41,MARGIN!$E$1:$F$10,2)</f>
        <v>1</v>
      </c>
      <c r="I41">
        <v>400</v>
      </c>
      <c r="J41">
        <v>1E-3</v>
      </c>
      <c r="K41" t="s">
        <v>313</v>
      </c>
      <c r="L41" t="s">
        <v>845</v>
      </c>
      <c r="M41" s="132" t="s">
        <v>625</v>
      </c>
      <c r="N41" s="190">
        <f>VLOOKUP($A41,[3]futuresATR!$A$3:$F$81,3)</f>
        <v>60.6</v>
      </c>
      <c r="O41" s="152">
        <f t="shared" si="4"/>
        <v>24240</v>
      </c>
      <c r="P41" s="191">
        <f>VLOOKUP($A41,[3]futuresATR!$A$3:$F$81,4)</f>
        <v>1.5566087785</v>
      </c>
      <c r="Q41" s="151">
        <f t="shared" si="14"/>
        <v>622.64351139999997</v>
      </c>
      <c r="R41" s="143">
        <f t="shared" si="9"/>
        <v>4</v>
      </c>
      <c r="S41" s="138">
        <f t="shared" si="12"/>
        <v>96960</v>
      </c>
      <c r="T41" s="110">
        <f t="shared" si="10"/>
        <v>4</v>
      </c>
      <c r="U41" s="110">
        <f t="shared" si="6"/>
        <v>56</v>
      </c>
      <c r="V41" s="159">
        <f t="shared" si="7"/>
        <v>4</v>
      </c>
      <c r="W41" s="159">
        <f t="shared" si="8"/>
        <v>2490.5740455999999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VLOOKUP(G42,MARGIN!$E$1:$F$10,2)</f>
        <v>1</v>
      </c>
      <c r="I42" s="148">
        <v>10</v>
      </c>
      <c r="J42" s="112">
        <v>1</v>
      </c>
      <c r="K42" s="112" t="s">
        <v>304</v>
      </c>
      <c r="L42" s="112"/>
      <c r="M42" s="145" t="s">
        <v>511</v>
      </c>
      <c r="N42" s="190">
        <f>VLOOKUP($A42,[3]futuresATR!$A$3:$F$81,3)</f>
        <v>1818</v>
      </c>
      <c r="O42" s="152">
        <f t="shared" si="4"/>
        <v>18180</v>
      </c>
      <c r="P42" s="191">
        <f>VLOOKUP($A42,[3]futuresATR!$A$3:$F$81,4)</f>
        <v>28.4</v>
      </c>
      <c r="Q42" s="151">
        <f>P42*I42/H42</f>
        <v>284</v>
      </c>
      <c r="R42" s="143">
        <f t="shared" si="9"/>
        <v>8</v>
      </c>
      <c r="S42" s="138">
        <f t="shared" si="12"/>
        <v>145440</v>
      </c>
      <c r="T42" s="110">
        <f t="shared" si="10"/>
        <v>8</v>
      </c>
      <c r="U42" s="110">
        <f t="shared" si="6"/>
        <v>112</v>
      </c>
      <c r="V42" s="159">
        <f>IF(ROUND(T42*Q42/$R$1,0)&lt;1,0,T42)</f>
        <v>8</v>
      </c>
      <c r="W42" s="159">
        <f t="shared" si="8"/>
        <v>2272</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VLOOKUP(G43,MARGIN!$E$1:$F$10,2)</f>
        <v>1</v>
      </c>
      <c r="I43">
        <v>50</v>
      </c>
      <c r="J43">
        <v>1</v>
      </c>
      <c r="K43" t="s">
        <v>304</v>
      </c>
      <c r="M43" s="132" t="s">
        <v>629</v>
      </c>
      <c r="N43" s="190">
        <f>VLOOKUP($A43,[3]futuresATR!$A$3:$F$81,3)</f>
        <v>520.70000000000005</v>
      </c>
      <c r="O43" s="152">
        <f t="shared" si="4"/>
        <v>26035.000000000004</v>
      </c>
      <c r="P43" s="191">
        <f>VLOOKUP($A43,[3]futuresATR!$A$3:$F$81,4)</f>
        <v>11.9</v>
      </c>
      <c r="Q43" s="151">
        <f t="shared" si="14"/>
        <v>595</v>
      </c>
      <c r="R43" s="143">
        <f t="shared" si="9"/>
        <v>4</v>
      </c>
      <c r="S43" s="138">
        <f t="shared" si="12"/>
        <v>104140.00000000001</v>
      </c>
      <c r="T43" s="110">
        <f t="shared" si="10"/>
        <v>4</v>
      </c>
      <c r="U43" s="110">
        <f t="shared" si="6"/>
        <v>56</v>
      </c>
      <c r="V43" s="159">
        <f t="shared" si="7"/>
        <v>4</v>
      </c>
      <c r="W43" s="159">
        <f t="shared" si="8"/>
        <v>2380</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VLOOKUP(G44,MARGIN!$E$1:$F$10,2)</f>
        <v>1</v>
      </c>
      <c r="I44" s="112">
        <v>50</v>
      </c>
      <c r="J44" s="112">
        <v>0.1</v>
      </c>
      <c r="K44" s="112" t="s">
        <v>294</v>
      </c>
      <c r="L44" s="112"/>
      <c r="M44" s="145" t="s">
        <v>655</v>
      </c>
      <c r="N44" s="190">
        <f>VLOOKUP($A44,[3]futuresATR!$A$3:$F$81,3)</f>
        <v>879.2</v>
      </c>
      <c r="O44" s="152">
        <f t="shared" si="4"/>
        <v>43960</v>
      </c>
      <c r="P44" s="191">
        <f>VLOOKUP($A44,[3]futuresATR!$A$3:$F$81,4)</f>
        <v>11.615</v>
      </c>
      <c r="Q44" s="151">
        <f t="shared" si="14"/>
        <v>580.75</v>
      </c>
      <c r="R44" s="143">
        <f t="shared" si="9"/>
        <v>4</v>
      </c>
      <c r="S44" s="138">
        <f t="shared" si="12"/>
        <v>175840</v>
      </c>
      <c r="T44" s="110">
        <f t="shared" si="10"/>
        <v>4</v>
      </c>
      <c r="U44" s="110">
        <f t="shared" si="6"/>
        <v>56</v>
      </c>
      <c r="V44" s="159">
        <f t="shared" si="7"/>
        <v>4</v>
      </c>
      <c r="W44" s="159">
        <f t="shared" si="8"/>
        <v>2323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VLOOKUP(G45,MARGIN!$E$1:$F$10,2)</f>
        <v>0.89613764674253971</v>
      </c>
      <c r="I45">
        <v>10</v>
      </c>
      <c r="J45">
        <v>0.1</v>
      </c>
      <c r="K45" t="s">
        <v>294</v>
      </c>
      <c r="M45" s="132" t="s">
        <v>620</v>
      </c>
      <c r="N45" s="190">
        <f>VLOOKUP($A45,[3]futuresATR!$A$3:$F$81,3)</f>
        <v>8525.6</v>
      </c>
      <c r="O45" s="152">
        <f t="shared" si="4"/>
        <v>95137.170399999988</v>
      </c>
      <c r="P45" s="191">
        <f>VLOOKUP($A45,[3]futuresATR!$A$3:$F$81,4)</f>
        <v>150.278101709</v>
      </c>
      <c r="Q45" s="151">
        <f t="shared" si="14"/>
        <v>1676.9533369707308</v>
      </c>
      <c r="R45" s="143">
        <f t="shared" si="9"/>
        <v>2</v>
      </c>
      <c r="S45" s="138">
        <f t="shared" si="12"/>
        <v>190274.34079999998</v>
      </c>
      <c r="T45" s="110">
        <f t="shared" si="10"/>
        <v>2</v>
      </c>
      <c r="U45" s="110">
        <f t="shared" si="6"/>
        <v>28</v>
      </c>
      <c r="V45" s="159">
        <f t="shared" si="7"/>
        <v>2</v>
      </c>
      <c r="W45" s="159">
        <f t="shared" si="8"/>
        <v>3353.9066739414616</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VLOOKUP(G46,MARGIN!$E$1:$F$10,2)</f>
        <v>1</v>
      </c>
      <c r="I46" s="130">
        <v>500000</v>
      </c>
      <c r="J46">
        <v>9.9999999999999995E-7</v>
      </c>
      <c r="K46" t="s">
        <v>1121</v>
      </c>
      <c r="L46" t="s">
        <v>848</v>
      </c>
      <c r="M46" s="132" t="s">
        <v>635</v>
      </c>
      <c r="N46" s="190">
        <f>VLOOKUP($A46,[3]futuresATR!$A$3:$F$81,3)</f>
        <v>5.2810000000000003E-2</v>
      </c>
      <c r="O46" s="152">
        <f t="shared" si="4"/>
        <v>26405</v>
      </c>
      <c r="P46" s="191">
        <f>VLOOKUP($A46,[3]futuresATR!$A$3:$F$81,4)</f>
        <v>6.4550000000000002E-4</v>
      </c>
      <c r="Q46" s="151">
        <f t="shared" si="14"/>
        <v>322.75</v>
      </c>
      <c r="R46" s="143">
        <f t="shared" si="9"/>
        <v>7</v>
      </c>
      <c r="S46" s="138">
        <f t="shared" si="12"/>
        <v>184835</v>
      </c>
      <c r="T46" s="110">
        <f t="shared" si="10"/>
        <v>7</v>
      </c>
      <c r="U46" s="110">
        <f t="shared" si="6"/>
        <v>98</v>
      </c>
      <c r="V46" s="159">
        <f t="shared" si="7"/>
        <v>7</v>
      </c>
      <c r="W46" s="159">
        <f t="shared" si="8"/>
        <v>2259.25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VLOOKUP(G47,MARGIN!$E$1:$F$10,2)</f>
        <v>1</v>
      </c>
      <c r="I47">
        <v>50</v>
      </c>
      <c r="J47">
        <v>0.25</v>
      </c>
      <c r="K47" t="s">
        <v>297</v>
      </c>
      <c r="M47" s="132" t="s">
        <v>611</v>
      </c>
      <c r="N47" s="190">
        <f>VLOOKUP($A47,[3]futuresATR!$A$3:$F$81,3)</f>
        <v>484.75</v>
      </c>
      <c r="O47" s="152">
        <f t="shared" si="4"/>
        <v>24237.5</v>
      </c>
      <c r="P47" s="191">
        <f>VLOOKUP($A47,[3]futuresATR!$A$3:$F$81,4)</f>
        <v>9.5500000000000007</v>
      </c>
      <c r="Q47" s="151">
        <f t="shared" si="14"/>
        <v>477.50000000000006</v>
      </c>
      <c r="R47" s="143">
        <f t="shared" si="9"/>
        <v>5</v>
      </c>
      <c r="S47" s="138">
        <f t="shared" si="12"/>
        <v>121187.5</v>
      </c>
      <c r="T47" s="110">
        <f t="shared" si="10"/>
        <v>5</v>
      </c>
      <c r="U47" s="110">
        <f t="shared" si="6"/>
        <v>70</v>
      </c>
      <c r="V47" s="159">
        <f t="shared" si="7"/>
        <v>5</v>
      </c>
      <c r="W47" s="159">
        <f t="shared" si="8"/>
        <v>2387.5000000000005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VLOOKUP(G48,MARGIN!$E$1:$F$10,2)</f>
        <v>1</v>
      </c>
      <c r="I48" s="144">
        <v>100000</v>
      </c>
      <c r="J48" s="112">
        <v>1E-4</v>
      </c>
      <c r="K48" t="s">
        <v>1121</v>
      </c>
      <c r="L48" s="112" t="s">
        <v>777</v>
      </c>
      <c r="M48" s="145" t="s">
        <v>692</v>
      </c>
      <c r="N48" s="190">
        <f>VLOOKUP($A48,[3]futuresATR!$A$3:$F$81,3)</f>
        <v>0.7177</v>
      </c>
      <c r="O48" s="152">
        <f t="shared" si="4"/>
        <v>71770</v>
      </c>
      <c r="P48" s="191">
        <f>VLOOKUP($A48,[3]futuresATR!$A$3:$F$81,4)</f>
        <v>8.3400000000000002E-3</v>
      </c>
      <c r="Q48" s="151">
        <f t="shared" si="14"/>
        <v>834</v>
      </c>
      <c r="R48" s="143">
        <f t="shared" si="9"/>
        <v>3</v>
      </c>
      <c r="S48" s="138">
        <f t="shared" si="12"/>
        <v>215310</v>
      </c>
      <c r="T48" s="110">
        <f t="shared" si="10"/>
        <v>3</v>
      </c>
      <c r="U48" s="110">
        <f t="shared" si="6"/>
        <v>42</v>
      </c>
      <c r="V48" s="159">
        <f t="shared" si="7"/>
        <v>3</v>
      </c>
      <c r="W48" s="159">
        <f t="shared" si="8"/>
        <v>2502</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VLOOKUP(G49,MARGIN!$E$1:$F$10,2)</f>
        <v>1</v>
      </c>
      <c r="I49" s="130">
        <v>10000</v>
      </c>
      <c r="J49">
        <v>1E-3</v>
      </c>
      <c r="K49" t="s">
        <v>288</v>
      </c>
      <c r="L49" t="s">
        <v>375</v>
      </c>
      <c r="M49" s="132" t="s">
        <v>690</v>
      </c>
      <c r="N49" s="190">
        <f>VLOOKUP($A49,[3]futuresATR!$A$3:$F$81,3)</f>
        <v>2.7709999999999999</v>
      </c>
      <c r="O49" s="152">
        <f t="shared" si="4"/>
        <v>27710</v>
      </c>
      <c r="P49" s="191">
        <f>VLOOKUP($A49,[3]futuresATR!$A$3:$F$81,4)</f>
        <v>9.7000000000000003E-2</v>
      </c>
      <c r="Q49" s="151">
        <f t="shared" si="14"/>
        <v>970</v>
      </c>
      <c r="R49" s="143">
        <f t="shared" si="9"/>
        <v>3</v>
      </c>
      <c r="S49" s="138">
        <f t="shared" si="12"/>
        <v>83130</v>
      </c>
      <c r="T49" s="110">
        <f t="shared" si="10"/>
        <v>3</v>
      </c>
      <c r="U49" s="110">
        <f t="shared" si="6"/>
        <v>42</v>
      </c>
      <c r="V49" s="159">
        <f t="shared" si="7"/>
        <v>3</v>
      </c>
      <c r="W49" s="159">
        <f t="shared" si="8"/>
        <v>2910</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VLOOKUP(G50,MARGIN!$E$1:$F$10,2)</f>
        <v>102.41</v>
      </c>
      <c r="I50" s="144">
        <f>500</f>
        <v>500</v>
      </c>
      <c r="J50" s="112">
        <v>5</v>
      </c>
      <c r="K50" s="112" t="s">
        <v>294</v>
      </c>
      <c r="L50" s="112" t="s">
        <v>377</v>
      </c>
      <c r="M50" s="145" t="s">
        <v>694</v>
      </c>
      <c r="N50" s="190">
        <f>VLOOKUP($A50,[3]futuresATR!$A$3:$F$81,3)</f>
        <v>16450</v>
      </c>
      <c r="O50" s="152">
        <f t="shared" si="4"/>
        <v>80314.422419685579</v>
      </c>
      <c r="P50" s="191">
        <f>VLOOKUP($A50,[3]futuresATR!$A$3:$F$81,4)</f>
        <v>345.25</v>
      </c>
      <c r="Q50" s="151">
        <f t="shared" si="14"/>
        <v>1685.6264036715165</v>
      </c>
      <c r="R50" s="143">
        <f t="shared" si="9"/>
        <v>2</v>
      </c>
      <c r="S50" s="138">
        <f t="shared" si="12"/>
        <v>160628.84483937116</v>
      </c>
      <c r="T50" s="110">
        <f t="shared" si="10"/>
        <v>2</v>
      </c>
      <c r="U50" s="110">
        <f t="shared" si="6"/>
        <v>28</v>
      </c>
      <c r="V50" s="159">
        <f t="shared" si="7"/>
        <v>2</v>
      </c>
      <c r="W50" s="159">
        <f t="shared" si="8"/>
        <v>3371.2528073430331</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VLOOKUP(G51,MARGIN!$E$1:$F$10,2)</f>
        <v>1</v>
      </c>
      <c r="I51">
        <v>20</v>
      </c>
      <c r="J51">
        <v>0.01</v>
      </c>
      <c r="K51" t="s">
        <v>294</v>
      </c>
      <c r="L51" t="s">
        <v>379</v>
      </c>
      <c r="M51" s="132" t="s">
        <v>550</v>
      </c>
      <c r="N51" s="190">
        <f>VLOOKUP($A51,[3]futuresATR!$A$3:$F$81,3)</f>
        <v>4744.5</v>
      </c>
      <c r="O51" s="152">
        <f t="shared" si="4"/>
        <v>94890</v>
      </c>
      <c r="P51" s="191">
        <f>VLOOKUP($A51,[3]futuresATR!$A$3:$F$81,4)</f>
        <v>42.524999999999999</v>
      </c>
      <c r="Q51" s="151">
        <f t="shared" si="14"/>
        <v>850.5</v>
      </c>
      <c r="R51" s="143">
        <f t="shared" si="9"/>
        <v>3</v>
      </c>
      <c r="S51" s="138">
        <f t="shared" si="12"/>
        <v>284670</v>
      </c>
      <c r="T51" s="110">
        <f t="shared" si="10"/>
        <v>3</v>
      </c>
      <c r="U51" s="110">
        <f t="shared" si="6"/>
        <v>42</v>
      </c>
      <c r="V51" s="159">
        <f t="shared" si="7"/>
        <v>3</v>
      </c>
      <c r="W51" s="159">
        <f t="shared" si="8"/>
        <v>2551.5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VLOOKUP(G52,MARGIN!$E$1:$F$10,2)</f>
        <v>1</v>
      </c>
      <c r="I52">
        <v>50</v>
      </c>
      <c r="J52" s="131">
        <v>42377</v>
      </c>
      <c r="K52" t="s">
        <v>297</v>
      </c>
      <c r="L52" t="s">
        <v>854</v>
      </c>
      <c r="M52" s="132" t="s">
        <v>700</v>
      </c>
      <c r="N52" s="190">
        <f>VLOOKUP($A52,[3]futuresATR!$A$3:$F$81,3)</f>
        <v>197.5</v>
      </c>
      <c r="O52" s="152">
        <f t="shared" si="4"/>
        <v>9875</v>
      </c>
      <c r="P52" s="191">
        <f>VLOOKUP($A52,[3]futuresATR!$A$3:$F$81,4)</f>
        <v>5.05</v>
      </c>
      <c r="Q52" s="169">
        <f>P52*I52/H52</f>
        <v>252.5</v>
      </c>
      <c r="R52" s="143">
        <f t="shared" si="9"/>
        <v>8</v>
      </c>
      <c r="S52" s="138">
        <f t="shared" si="12"/>
        <v>79000</v>
      </c>
      <c r="T52" s="110">
        <f t="shared" si="10"/>
        <v>8</v>
      </c>
      <c r="U52" s="110">
        <f t="shared" si="6"/>
        <v>112</v>
      </c>
      <c r="V52" s="159">
        <f t="shared" si="7"/>
        <v>8</v>
      </c>
      <c r="W52" s="159">
        <f t="shared" si="8"/>
        <v>2020</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VLOOKUP(G53,MARGIN!$E$1:$F$10,2)</f>
        <v>1</v>
      </c>
      <c r="I53">
        <v>150</v>
      </c>
      <c r="J53">
        <v>0.01</v>
      </c>
      <c r="K53" t="s">
        <v>304</v>
      </c>
      <c r="L53" t="s">
        <v>0</v>
      </c>
      <c r="M53" s="132" t="s">
        <v>702</v>
      </c>
      <c r="N53" s="190">
        <f>VLOOKUP($A53,[3]futuresATR!$A$3:$F$81,3)</f>
        <v>180.85</v>
      </c>
      <c r="O53" s="152">
        <f t="shared" si="4"/>
        <v>27127.5</v>
      </c>
      <c r="P53" s="191">
        <f>VLOOKUP($A53,[3]futuresATR!$A$3:$F$81,4)</f>
        <v>5.88</v>
      </c>
      <c r="Q53" s="151">
        <f t="shared" ref="Q53:Q61" si="15">P53*I53/H53</f>
        <v>882</v>
      </c>
      <c r="R53" s="143">
        <f t="shared" si="9"/>
        <v>3</v>
      </c>
      <c r="S53" s="138">
        <f t="shared" si="12"/>
        <v>81382.5</v>
      </c>
      <c r="T53" s="110">
        <f t="shared" si="10"/>
        <v>3</v>
      </c>
      <c r="U53" s="110">
        <f t="shared" si="6"/>
        <v>42</v>
      </c>
      <c r="V53" s="159">
        <f t="shared" si="7"/>
        <v>3</v>
      </c>
      <c r="W53" s="159">
        <f t="shared" si="8"/>
        <v>2646</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VLOOKUP(G54,MARGIN!$E$1:$F$10,2)</f>
        <v>1</v>
      </c>
      <c r="I54">
        <v>100</v>
      </c>
      <c r="J54">
        <v>0.01</v>
      </c>
      <c r="K54" t="s">
        <v>347</v>
      </c>
      <c r="L54" t="s">
        <v>384</v>
      </c>
      <c r="M54" s="132" t="s">
        <v>704</v>
      </c>
      <c r="N54" s="190">
        <f>VLOOKUP($A54,[3]futuresATR!$A$3:$F$81,3)</f>
        <v>716.25</v>
      </c>
      <c r="O54" s="152">
        <f t="shared" si="4"/>
        <v>71625</v>
      </c>
      <c r="P54" s="191">
        <f>VLOOKUP($A54,[3]futuresATR!$A$3:$F$81,4)</f>
        <v>16.690000000000001</v>
      </c>
      <c r="Q54" s="151">
        <f t="shared" si="15"/>
        <v>1669.0000000000002</v>
      </c>
      <c r="R54" s="143">
        <f t="shared" si="9"/>
        <v>2</v>
      </c>
      <c r="S54" s="138">
        <f t="shared" si="12"/>
        <v>143250</v>
      </c>
      <c r="T54" s="110">
        <f t="shared" si="10"/>
        <v>2</v>
      </c>
      <c r="U54" s="110">
        <f t="shared" si="6"/>
        <v>28</v>
      </c>
      <c r="V54" s="159">
        <f t="shared" si="7"/>
        <v>2</v>
      </c>
      <c r="W54" s="159">
        <f t="shared" si="8"/>
        <v>3338.0000000000005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VLOOKUP(G55,MARGIN!$E$1:$F$10,2)</f>
        <v>1</v>
      </c>
      <c r="I55">
        <v>50</v>
      </c>
      <c r="J55">
        <v>0.1</v>
      </c>
      <c r="K55" t="s">
        <v>347</v>
      </c>
      <c r="L55" t="s">
        <v>386</v>
      </c>
      <c r="M55" s="132" t="s">
        <v>706</v>
      </c>
      <c r="N55" s="190">
        <f>VLOOKUP($A55,[3]futuresATR!$A$3:$F$81,3)</f>
        <v>1163.3</v>
      </c>
      <c r="O55" s="152">
        <f t="shared" si="4"/>
        <v>58165</v>
      </c>
      <c r="P55" s="191">
        <f>VLOOKUP($A55,[3]futuresATR!$A$3:$F$81,4)</f>
        <v>23.64</v>
      </c>
      <c r="Q55" s="151">
        <f t="shared" si="15"/>
        <v>1182</v>
      </c>
      <c r="R55" s="143">
        <f t="shared" si="9"/>
        <v>2</v>
      </c>
      <c r="S55" s="138">
        <f t="shared" si="12"/>
        <v>116330</v>
      </c>
      <c r="T55" s="110">
        <f t="shared" si="10"/>
        <v>2</v>
      </c>
      <c r="U55" s="110">
        <f t="shared" si="6"/>
        <v>28</v>
      </c>
      <c r="V55" s="159">
        <f t="shared" si="7"/>
        <v>2</v>
      </c>
      <c r="W55" s="159">
        <f t="shared" si="8"/>
        <v>2364</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VLOOKUP(G56,MARGIN!$E$1:$F$10,2)</f>
        <v>1</v>
      </c>
      <c r="I56" s="130">
        <v>42000</v>
      </c>
      <c r="J56">
        <v>1E-4</v>
      </c>
      <c r="K56" t="s">
        <v>288</v>
      </c>
      <c r="L56" t="s">
        <v>388</v>
      </c>
      <c r="M56" s="132" t="s">
        <v>710</v>
      </c>
      <c r="N56" s="190">
        <f>VLOOKUP($A56,[3]futuresATR!$A$3:$F$81,3)</f>
        <v>1.3036000000000001</v>
      </c>
      <c r="O56" s="152">
        <f t="shared" si="4"/>
        <v>54751.200000000004</v>
      </c>
      <c r="P56" s="191">
        <f>VLOOKUP($A56,[3]futuresATR!$A$3:$F$81,4)</f>
        <v>4.7432221500000003E-2</v>
      </c>
      <c r="Q56" s="151">
        <f t="shared" si="15"/>
        <v>1992.1533030000001</v>
      </c>
      <c r="R56" s="143">
        <f t="shared" si="9"/>
        <v>2</v>
      </c>
      <c r="S56" s="138">
        <f t="shared" si="12"/>
        <v>109502.40000000001</v>
      </c>
      <c r="T56" s="110">
        <f t="shared" si="10"/>
        <v>2</v>
      </c>
      <c r="U56" s="110">
        <f t="shared" si="6"/>
        <v>28</v>
      </c>
      <c r="V56" s="159">
        <f t="shared" si="7"/>
        <v>2</v>
      </c>
      <c r="W56" s="159">
        <f t="shared" si="8"/>
        <v>3984.3066060000001</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VLOOKUP(G57,MARGIN!$E$1:$F$10,2)</f>
        <v>1</v>
      </c>
      <c r="I57" s="130">
        <v>2000</v>
      </c>
      <c r="J57">
        <v>1E-3</v>
      </c>
      <c r="K57" t="s">
        <v>297</v>
      </c>
      <c r="L57" t="s">
        <v>858</v>
      </c>
      <c r="M57" s="132" t="s">
        <v>712</v>
      </c>
      <c r="N57" s="190">
        <f>VLOOKUP($A57,[3]futuresATR!$A$3:$F$81,3)</f>
        <v>9.6850000000000005</v>
      </c>
      <c r="O57" s="152">
        <f t="shared" si="4"/>
        <v>19370</v>
      </c>
      <c r="P57" s="191">
        <f>VLOOKUP($A57,[3]futuresATR!$A$3:$F$81,4)</f>
        <v>0.23350000000000001</v>
      </c>
      <c r="Q57" s="151">
        <f t="shared" si="15"/>
        <v>467</v>
      </c>
      <c r="R57" s="143">
        <f t="shared" si="9"/>
        <v>5</v>
      </c>
      <c r="S57" s="138">
        <f t="shared" si="12"/>
        <v>96850</v>
      </c>
      <c r="T57" s="110">
        <f t="shared" si="10"/>
        <v>5</v>
      </c>
      <c r="U57" s="110">
        <f t="shared" si="6"/>
        <v>70</v>
      </c>
      <c r="V57" s="159">
        <f t="shared" si="7"/>
        <v>5</v>
      </c>
      <c r="W57" s="159">
        <f t="shared" si="8"/>
        <v>2335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VLOOKUP(G58,MARGIN!$E$1:$F$10,2)</f>
        <v>1.3123</v>
      </c>
      <c r="I58" s="147">
        <v>20</v>
      </c>
      <c r="J58" s="112">
        <v>0.1</v>
      </c>
      <c r="K58" s="112" t="s">
        <v>297</v>
      </c>
      <c r="M58" s="145" t="s">
        <v>490</v>
      </c>
      <c r="N58" s="190">
        <f>VLOOKUP($A58,[3]futuresATR!$A$3:$F$81,3)</f>
        <v>453.9</v>
      </c>
      <c r="O58" s="152">
        <f t="shared" si="4"/>
        <v>6917.6255429398761</v>
      </c>
      <c r="P58" s="191">
        <f>VLOOKUP($A58,[3]futuresATR!$A$3:$F$81,4)</f>
        <v>10.244999999999999</v>
      </c>
      <c r="Q58" s="151">
        <f t="shared" si="15"/>
        <v>156.1380781833422</v>
      </c>
      <c r="R58" s="143">
        <f t="shared" si="9"/>
        <v>13</v>
      </c>
      <c r="S58" s="138">
        <f t="shared" si="12"/>
        <v>89929.132058218383</v>
      </c>
      <c r="T58" s="110">
        <f t="shared" si="10"/>
        <v>13</v>
      </c>
      <c r="U58" s="110">
        <f t="shared" si="6"/>
        <v>182</v>
      </c>
      <c r="V58" s="159">
        <f t="shared" si="7"/>
        <v>13</v>
      </c>
      <c r="W58" s="159">
        <f t="shared" si="8"/>
        <v>2029.7950163834487</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VLOOKUP(G59,MARGIN!$E$1:$F$10,2)</f>
        <v>1</v>
      </c>
      <c r="I59">
        <v>50</v>
      </c>
      <c r="J59" s="131">
        <v>42377</v>
      </c>
      <c r="K59" t="s">
        <v>297</v>
      </c>
      <c r="L59" t="s">
        <v>861</v>
      </c>
      <c r="M59" s="132" t="s">
        <v>730</v>
      </c>
      <c r="N59" s="190">
        <f>VLOOKUP($A59,[3]futuresATR!$A$3:$F$81,3)</f>
        <v>961.5</v>
      </c>
      <c r="O59" s="152">
        <f t="shared" si="4"/>
        <v>48075</v>
      </c>
      <c r="P59" s="191">
        <f>VLOOKUP($A59,[3]futuresATR!$A$3:$F$81,4)</f>
        <v>35.912500000000001</v>
      </c>
      <c r="Q59" s="151">
        <f t="shared" si="15"/>
        <v>1795.625</v>
      </c>
      <c r="R59" s="143">
        <f t="shared" si="9"/>
        <v>2</v>
      </c>
      <c r="S59" s="138">
        <f t="shared" si="12"/>
        <v>96150</v>
      </c>
      <c r="T59" s="110">
        <f t="shared" si="10"/>
        <v>2</v>
      </c>
      <c r="U59" s="110">
        <f t="shared" si="6"/>
        <v>28</v>
      </c>
      <c r="V59" s="159">
        <f t="shared" si="7"/>
        <v>2</v>
      </c>
      <c r="W59" s="159">
        <f t="shared" si="8"/>
        <v>3591.25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VLOOKUP(G60,MARGIN!$E$1:$F$10,2)</f>
        <v>1</v>
      </c>
      <c r="I60" s="130">
        <v>1120</v>
      </c>
      <c r="J60">
        <v>0.01</v>
      </c>
      <c r="K60" t="s">
        <v>304</v>
      </c>
      <c r="L60" t="s">
        <v>394</v>
      </c>
      <c r="M60" s="132" t="s">
        <v>742</v>
      </c>
      <c r="N60" s="190">
        <f>VLOOKUP($A60,[3]futuresATR!$A$3:$F$81,3)</f>
        <v>18.809999999999999</v>
      </c>
      <c r="O60" s="152">
        <f t="shared" si="4"/>
        <v>21067.199999999997</v>
      </c>
      <c r="P60" s="191">
        <f>VLOOKUP($A60,[3]futuresATR!$A$3:$F$81,4)</f>
        <v>0.61150000000000004</v>
      </c>
      <c r="Q60" s="151">
        <f t="shared" si="15"/>
        <v>684.88</v>
      </c>
      <c r="R60" s="143">
        <f t="shared" si="9"/>
        <v>3</v>
      </c>
      <c r="S60" s="138">
        <f t="shared" si="12"/>
        <v>63201.599999999991</v>
      </c>
      <c r="T60" s="110">
        <f t="shared" si="10"/>
        <v>3</v>
      </c>
      <c r="U60" s="110">
        <f t="shared" si="6"/>
        <v>42</v>
      </c>
      <c r="V60" s="159">
        <f t="shared" si="7"/>
        <v>3</v>
      </c>
      <c r="W60" s="159">
        <f t="shared" si="8"/>
        <v>2054.64</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VLOOKUP(G61,MARGIN!$E$1:$F$10,2)</f>
        <v>1</v>
      </c>
      <c r="I61" s="130">
        <v>125000</v>
      </c>
      <c r="J61">
        <v>1E-4</v>
      </c>
      <c r="K61" t="s">
        <v>1121</v>
      </c>
      <c r="L61" t="s">
        <v>535</v>
      </c>
      <c r="M61" s="132" t="s">
        <v>744</v>
      </c>
      <c r="N61" s="190">
        <f>VLOOKUP($A61,[3]futuresATR!$A$3:$F$81,3)</f>
        <v>1.0362</v>
      </c>
      <c r="O61" s="152">
        <f t="shared" si="4"/>
        <v>129525</v>
      </c>
      <c r="P61" s="191">
        <f>VLOOKUP($A61,[3]futuresATR!$A$3:$F$81,4)</f>
        <v>7.7200000000000003E-3</v>
      </c>
      <c r="Q61" s="151">
        <f t="shared" si="15"/>
        <v>965</v>
      </c>
      <c r="R61" s="143">
        <f t="shared" si="9"/>
        <v>3</v>
      </c>
      <c r="S61" s="138">
        <f t="shared" si="12"/>
        <v>388575</v>
      </c>
      <c r="T61" s="110">
        <f t="shared" si="10"/>
        <v>3</v>
      </c>
      <c r="U61" s="110">
        <f t="shared" si="6"/>
        <v>42</v>
      </c>
      <c r="V61" s="159">
        <f t="shared" si="7"/>
        <v>3</v>
      </c>
      <c r="W61" s="159">
        <f t="shared" si="8"/>
        <v>2895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VLOOKUP(G62,MARGIN!$E$1:$F$10,2)</f>
        <v>1</v>
      </c>
      <c r="I62">
        <v>5000</v>
      </c>
      <c r="J62">
        <v>0.1</v>
      </c>
      <c r="K62" t="s">
        <v>347</v>
      </c>
      <c r="L62" t="s">
        <v>398</v>
      </c>
      <c r="M62" s="132" t="s">
        <v>722</v>
      </c>
      <c r="N62" s="190">
        <f>VLOOKUP($A62,[3]futuresATR!$A$3:$F$81,3)</f>
        <v>2050</v>
      </c>
      <c r="O62" s="168">
        <f>N62*I62/H62/100</f>
        <v>102500</v>
      </c>
      <c r="P62" s="191">
        <f>VLOOKUP($A62,[3]futuresATR!$A$3:$F$81,4)</f>
        <v>54.195</v>
      </c>
      <c r="Q62" s="158">
        <f>P62*I62/H62/100</f>
        <v>2709.75</v>
      </c>
      <c r="R62" s="143">
        <f t="shared" si="9"/>
        <v>1</v>
      </c>
      <c r="S62" s="138">
        <f t="shared" si="12"/>
        <v>102500</v>
      </c>
      <c r="T62" s="110">
        <f t="shared" si="10"/>
        <v>1</v>
      </c>
      <c r="U62" s="110">
        <f t="shared" si="6"/>
        <v>14</v>
      </c>
      <c r="V62" s="159">
        <f t="shared" si="7"/>
        <v>1</v>
      </c>
      <c r="W62" s="159">
        <f t="shared" si="8"/>
        <v>2709.75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VLOOKUP(G63,MARGIN!$E$1:$F$10,2)</f>
        <v>1</v>
      </c>
      <c r="I63" s="112">
        <v>2</v>
      </c>
      <c r="J63" s="112">
        <v>0.05</v>
      </c>
      <c r="K63" s="112" t="s">
        <v>294</v>
      </c>
      <c r="L63" s="112"/>
      <c r="M63" s="145" t="s">
        <v>732</v>
      </c>
      <c r="N63" s="190">
        <f>VLOOKUP($A63,[3]futuresATR!$A$3:$F$81,3)</f>
        <v>8688</v>
      </c>
      <c r="O63" s="152">
        <f t="shared" si="4"/>
        <v>17376</v>
      </c>
      <c r="P63" s="191">
        <f>VLOOKUP($A63,[3]futuresATR!$A$3:$F$81,4)</f>
        <v>85.184169850999993</v>
      </c>
      <c r="Q63" s="151">
        <f t="shared" ref="Q63:Q80" si="16">P63*I63/H63</f>
        <v>170.36833970199999</v>
      </c>
      <c r="R63" s="143">
        <f t="shared" si="9"/>
        <v>12</v>
      </c>
      <c r="S63" s="138">
        <f t="shared" si="12"/>
        <v>208512</v>
      </c>
      <c r="T63" s="110">
        <f t="shared" si="10"/>
        <v>12</v>
      </c>
      <c r="U63" s="110">
        <f t="shared" si="6"/>
        <v>168</v>
      </c>
      <c r="V63" s="159">
        <f t="shared" si="7"/>
        <v>12</v>
      </c>
      <c r="W63" s="159">
        <f t="shared" si="8"/>
        <v>2044.4200764239999</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VLOOKUP(G64,MARGIN!$E$1:$F$10,2)</f>
        <v>102.41</v>
      </c>
      <c r="I64" s="112">
        <v>100000</v>
      </c>
      <c r="J64" s="112">
        <v>0.01</v>
      </c>
      <c r="K64" s="112" t="s">
        <v>1122</v>
      </c>
      <c r="L64" s="112"/>
      <c r="M64" s="145" t="s">
        <v>443</v>
      </c>
      <c r="N64" s="190">
        <f>VLOOKUP($A64,[3]futuresATR!$A$3:$F$81,3)</f>
        <v>152.30000000000001</v>
      </c>
      <c r="O64" s="152">
        <f t="shared" si="4"/>
        <v>148715.94570842694</v>
      </c>
      <c r="P64" s="191">
        <f>VLOOKUP($A64,[3]futuresATR!$A$3:$F$81,4)</f>
        <v>0.38200000000000001</v>
      </c>
      <c r="Q64" s="151">
        <f t="shared" si="16"/>
        <v>373.01044819841815</v>
      </c>
      <c r="R64" s="143">
        <f t="shared" si="9"/>
        <v>6</v>
      </c>
      <c r="S64" s="138">
        <f t="shared" si="12"/>
        <v>892295.67425056163</v>
      </c>
      <c r="T64" s="110">
        <f t="shared" si="10"/>
        <v>6</v>
      </c>
      <c r="U64" s="110">
        <f t="shared" si="6"/>
        <v>84</v>
      </c>
      <c r="V64" s="159">
        <f t="shared" si="7"/>
        <v>6</v>
      </c>
      <c r="W64" s="159">
        <f t="shared" si="8"/>
        <v>2238.062689190509</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VLOOKUP(G65,MARGIN!$E$1:$F$10,2)</f>
        <v>1</v>
      </c>
      <c r="I65">
        <v>100</v>
      </c>
      <c r="J65">
        <v>0.1</v>
      </c>
      <c r="K65" t="s">
        <v>297</v>
      </c>
      <c r="L65" t="s">
        <v>867</v>
      </c>
      <c r="M65" s="132" t="s">
        <v>726</v>
      </c>
      <c r="N65" s="190">
        <f>VLOOKUP($A65,[3]futuresATR!$A$3:$F$81,3)</f>
        <v>331.6</v>
      </c>
      <c r="O65" s="152">
        <f t="shared" si="4"/>
        <v>33160</v>
      </c>
      <c r="P65" s="191">
        <f>VLOOKUP($A65,[3]futuresATR!$A$3:$F$81,4)</f>
        <v>13.51</v>
      </c>
      <c r="Q65" s="151">
        <f t="shared" si="16"/>
        <v>1351</v>
      </c>
      <c r="R65" s="143">
        <f t="shared" si="9"/>
        <v>2</v>
      </c>
      <c r="S65" s="138">
        <f t="shared" si="12"/>
        <v>66320</v>
      </c>
      <c r="T65" s="110">
        <f t="shared" si="10"/>
        <v>2</v>
      </c>
      <c r="U65" s="110">
        <f t="shared" si="6"/>
        <v>28</v>
      </c>
      <c r="V65" s="159">
        <f t="shared" si="7"/>
        <v>2</v>
      </c>
      <c r="W65" s="159">
        <f t="shared" si="8"/>
        <v>2702</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VLOOKUP(G66,MARGIN!$E$1:$F$10,2)</f>
        <v>0.96840000000000004</v>
      </c>
      <c r="I66" s="112">
        <v>10</v>
      </c>
      <c r="J66" s="112">
        <v>1</v>
      </c>
      <c r="K66" s="112" t="s">
        <v>294</v>
      </c>
      <c r="L66" s="112" t="s">
        <v>868</v>
      </c>
      <c r="M66" s="145" t="s">
        <v>746</v>
      </c>
      <c r="N66" s="190">
        <f>VLOOKUP($A66,[3]futuresATR!$A$3:$F$81,3)</f>
        <v>8133</v>
      </c>
      <c r="O66" s="152">
        <f t="shared" si="4"/>
        <v>83983.890954151168</v>
      </c>
      <c r="P66" s="191">
        <f>VLOOKUP($A66,[3]futuresATR!$A$3:$F$81,4)</f>
        <v>87.5</v>
      </c>
      <c r="Q66" s="151">
        <f t="shared" si="16"/>
        <v>903.55225113589427</v>
      </c>
      <c r="R66" s="143">
        <f t="shared" si="9"/>
        <v>3</v>
      </c>
      <c r="S66" s="138">
        <f t="shared" ref="S66:S78" si="17">R66*O66</f>
        <v>251951.6728624535</v>
      </c>
      <c r="T66" s="110">
        <f t="shared" si="10"/>
        <v>3</v>
      </c>
      <c r="U66" s="110">
        <f t="shared" si="6"/>
        <v>42</v>
      </c>
      <c r="V66" s="159">
        <f t="shared" si="7"/>
        <v>3</v>
      </c>
      <c r="W66" s="159">
        <f t="shared" si="8"/>
        <v>2710.656753407683</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VLOOKUP(G67,MARGIN!$E$1:$F$10,2)</f>
        <v>1.34</v>
      </c>
      <c r="I67" s="112">
        <v>200</v>
      </c>
      <c r="J67" s="112">
        <v>0.1</v>
      </c>
      <c r="K67" s="112" t="s">
        <v>294</v>
      </c>
      <c r="L67" s="112" t="s">
        <v>403</v>
      </c>
      <c r="M67" s="145" t="s">
        <v>681</v>
      </c>
      <c r="N67" s="190">
        <f>VLOOKUP($A67,[3]futuresATR!$A$3:$F$81,3)</f>
        <v>316.2</v>
      </c>
      <c r="O67" s="152">
        <f t="shared" ref="O67:O80" si="21">N67*I67/H67</f>
        <v>47194.029850746265</v>
      </c>
      <c r="P67" s="191">
        <f>VLOOKUP($A67,[3]futuresATR!$A$3:$F$81,4)</f>
        <v>3.915116459</v>
      </c>
      <c r="Q67" s="151">
        <f t="shared" si="16"/>
        <v>584.34574014925374</v>
      </c>
      <c r="R67" s="143">
        <f t="shared" ref="R67:R80" si="22">MAX(CEILING($R$1/Q67,1),1)</f>
        <v>4</v>
      </c>
      <c r="S67" s="138">
        <f t="shared" si="17"/>
        <v>188776.11940298506</v>
      </c>
      <c r="T67" s="110">
        <f t="shared" ref="T67:T80" si="23">IF(R67&gt;$T$1,$T$1,R67)</f>
        <v>4</v>
      </c>
      <c r="U67" s="110">
        <f t="shared" ref="U67:U80" si="24">T67*2*7</f>
        <v>56</v>
      </c>
      <c r="V67" s="159">
        <f t="shared" ref="V67:V80" si="25">IF(ROUND(T67*Q67/$R$1,0)&lt;1,0,T67)</f>
        <v>4</v>
      </c>
      <c r="W67" s="159">
        <f t="shared" ref="W67:W80" si="26">V67*Q67</f>
        <v>2337.382960597015</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VLOOKUP(G68,MARGIN!$E$1:$F$10,2)</f>
        <v>1</v>
      </c>
      <c r="I68" s="112">
        <v>100</v>
      </c>
      <c r="J68" s="112">
        <v>0.1</v>
      </c>
      <c r="K68" s="112" t="s">
        <v>294</v>
      </c>
      <c r="L68" s="112" t="s">
        <v>405</v>
      </c>
      <c r="M68" s="145" t="s">
        <v>686</v>
      </c>
      <c r="N68" s="190">
        <f>VLOOKUP($A68,[3]futuresATR!$A$3:$F$81,3)</f>
        <v>338.4</v>
      </c>
      <c r="O68" s="152">
        <f t="shared" si="21"/>
        <v>33840</v>
      </c>
      <c r="P68" s="191">
        <f>VLOOKUP($A68,[3]futuresATR!$A$3:$F$81,4)</f>
        <v>4.2590742410000004</v>
      </c>
      <c r="Q68" s="151">
        <f t="shared" si="16"/>
        <v>425.90742410000007</v>
      </c>
      <c r="R68" s="143">
        <f t="shared" si="22"/>
        <v>5</v>
      </c>
      <c r="S68" s="138">
        <f t="shared" si="17"/>
        <v>169200</v>
      </c>
      <c r="T68" s="110">
        <f t="shared" si="23"/>
        <v>5</v>
      </c>
      <c r="U68" s="110">
        <f t="shared" si="24"/>
        <v>70</v>
      </c>
      <c r="V68" s="159">
        <f t="shared" si="25"/>
        <v>5</v>
      </c>
      <c r="W68" s="159">
        <f t="shared" si="26"/>
        <v>2129.5371205000001</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VLOOKUP(G69,MARGIN!$E$1:$F$10,2)</f>
        <v>0.89613764674253971</v>
      </c>
      <c r="I69">
        <v>10</v>
      </c>
      <c r="J69">
        <v>1</v>
      </c>
      <c r="K69" t="s">
        <v>294</v>
      </c>
      <c r="L69" t="s">
        <v>870</v>
      </c>
      <c r="M69" s="132" t="s">
        <v>527</v>
      </c>
      <c r="N69" s="190">
        <f>VLOOKUP($A69,[3]futuresATR!$A$3:$F$81,3)</f>
        <v>2967</v>
      </c>
      <c r="O69" s="152">
        <f t="shared" si="21"/>
        <v>33108.752999999997</v>
      </c>
      <c r="P69" s="191">
        <f>VLOOKUP($A69,[3]futuresATR!$A$3:$F$81,4)</f>
        <v>46.15</v>
      </c>
      <c r="Q69" s="151">
        <f t="shared" si="16"/>
        <v>514.98784999999998</v>
      </c>
      <c r="R69" s="143">
        <f t="shared" si="22"/>
        <v>4</v>
      </c>
      <c r="S69" s="138">
        <f t="shared" si="17"/>
        <v>132435.01199999999</v>
      </c>
      <c r="T69" s="110">
        <f t="shared" si="23"/>
        <v>4</v>
      </c>
      <c r="U69" s="110">
        <f t="shared" si="24"/>
        <v>56</v>
      </c>
      <c r="V69" s="159">
        <f t="shared" si="25"/>
        <v>4</v>
      </c>
      <c r="W69" s="159">
        <f t="shared" si="26"/>
        <v>2059.9513999999999</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VLOOKUP(G70,MARGIN!$E$1:$F$10,2)</f>
        <v>1</v>
      </c>
      <c r="I70">
        <v>100</v>
      </c>
      <c r="J70">
        <v>0.1</v>
      </c>
      <c r="K70" t="s">
        <v>294</v>
      </c>
      <c r="L70" t="s">
        <v>410</v>
      </c>
      <c r="M70" s="132" t="s">
        <v>556</v>
      </c>
      <c r="N70" s="190">
        <f>VLOOKUP($A70,[3]futuresATR!$A$3:$F$81,3)</f>
        <v>1217.4000000000001</v>
      </c>
      <c r="O70" s="152">
        <f t="shared" si="21"/>
        <v>121740.00000000001</v>
      </c>
      <c r="P70" s="191">
        <f>VLOOKUP($A70,[3]futuresATR!$A$3:$F$81,4)</f>
        <v>14.475</v>
      </c>
      <c r="Q70" s="151">
        <f t="shared" si="16"/>
        <v>1447.5</v>
      </c>
      <c r="R70" s="143">
        <f t="shared" si="22"/>
        <v>2</v>
      </c>
      <c r="S70" s="138">
        <f t="shared" si="17"/>
        <v>243480.00000000003</v>
      </c>
      <c r="T70" s="110">
        <f t="shared" si="23"/>
        <v>2</v>
      </c>
      <c r="U70" s="110">
        <f t="shared" si="24"/>
        <v>28</v>
      </c>
      <c r="V70" s="159">
        <f t="shared" si="25"/>
        <v>2</v>
      </c>
      <c r="W70" s="159">
        <f t="shared" si="26"/>
        <v>2895</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VLOOKUP(G71,MARGIN!$E$1:$F$10,2)</f>
        <v>1</v>
      </c>
      <c r="I71" s="130">
        <v>2000</v>
      </c>
      <c r="J71" t="s">
        <v>821</v>
      </c>
      <c r="K71" t="s">
        <v>1122</v>
      </c>
      <c r="L71" t="s">
        <v>873</v>
      </c>
      <c r="M71" s="132" t="s">
        <v>763</v>
      </c>
      <c r="N71" s="190">
        <f>VLOOKUP($A71,[3]futuresATR!$A$3:$F$81,3)</f>
        <v>109.4609375</v>
      </c>
      <c r="O71" s="152">
        <f t="shared" si="21"/>
        <v>218921.875</v>
      </c>
      <c r="P71" s="191">
        <f>VLOOKUP($A71,[3]futuresATR!$A$3:$F$81,4)</f>
        <v>0.10078125</v>
      </c>
      <c r="Q71" s="151">
        <f t="shared" si="16"/>
        <v>201.5625</v>
      </c>
      <c r="R71" s="143">
        <f t="shared" si="22"/>
        <v>10</v>
      </c>
      <c r="S71" s="138">
        <f t="shared" si="17"/>
        <v>2189218.75</v>
      </c>
      <c r="T71" s="110">
        <f t="shared" si="23"/>
        <v>10</v>
      </c>
      <c r="U71" s="110">
        <f t="shared" si="24"/>
        <v>140</v>
      </c>
      <c r="V71" s="159">
        <f t="shared" si="25"/>
        <v>10</v>
      </c>
      <c r="W71" s="159">
        <f t="shared" si="26"/>
        <v>2015.625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VLOOKUP(G72,MARGIN!$E$1:$F$10,2)</f>
        <v>1</v>
      </c>
      <c r="I72" s="130">
        <v>1000</v>
      </c>
      <c r="J72" t="s">
        <v>875</v>
      </c>
      <c r="K72" t="s">
        <v>1122</v>
      </c>
      <c r="L72" t="s">
        <v>874</v>
      </c>
      <c r="M72" s="132" t="s">
        <v>761</v>
      </c>
      <c r="N72" s="190">
        <f>VLOOKUP($A72,[3]futuresATR!$A$3:$F$81,3)</f>
        <v>132.796875</v>
      </c>
      <c r="O72" s="152">
        <f t="shared" si="21"/>
        <v>132796.875</v>
      </c>
      <c r="P72" s="191">
        <f>VLOOKUP($A72,[3]futuresATR!$A$3:$F$81,4)</f>
        <v>0.61093750000000002</v>
      </c>
      <c r="Q72" s="151">
        <f t="shared" si="16"/>
        <v>610.9375</v>
      </c>
      <c r="R72" s="143">
        <f t="shared" si="22"/>
        <v>4</v>
      </c>
      <c r="S72" s="138">
        <f t="shared" si="17"/>
        <v>531187.5</v>
      </c>
      <c r="T72" s="110">
        <f t="shared" si="23"/>
        <v>4</v>
      </c>
      <c r="U72" s="110">
        <f t="shared" si="24"/>
        <v>56</v>
      </c>
      <c r="V72" s="159">
        <f t="shared" si="25"/>
        <v>4</v>
      </c>
      <c r="W72" s="159">
        <f t="shared" si="26"/>
        <v>2443.75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VLOOKUP(G73,MARGIN!$E$1:$F$10,2)</f>
        <v>1</v>
      </c>
      <c r="I73" s="130">
        <v>1000</v>
      </c>
      <c r="J73" t="s">
        <v>875</v>
      </c>
      <c r="K73" t="s">
        <v>1122</v>
      </c>
      <c r="L73" t="s">
        <v>876</v>
      </c>
      <c r="M73" s="132" t="s">
        <v>759</v>
      </c>
      <c r="N73" s="190">
        <f>VLOOKUP($A73,[3]futuresATR!$A$3:$F$81,3)</f>
        <v>173.59375</v>
      </c>
      <c r="O73" s="152">
        <f t="shared" si="21"/>
        <v>173593.75</v>
      </c>
      <c r="P73" s="191">
        <f>VLOOKUP($A73,[3]futuresATR!$A$3:$F$81,4)</f>
        <v>1.7390625</v>
      </c>
      <c r="Q73" s="151">
        <f t="shared" si="16"/>
        <v>1739.0625</v>
      </c>
      <c r="R73" s="143">
        <f t="shared" si="22"/>
        <v>2</v>
      </c>
      <c r="S73" s="138">
        <f t="shared" si="17"/>
        <v>347187.5</v>
      </c>
      <c r="T73" s="110">
        <f t="shared" si="23"/>
        <v>2</v>
      </c>
      <c r="U73" s="110">
        <f t="shared" si="24"/>
        <v>28</v>
      </c>
      <c r="V73" s="159">
        <f t="shared" si="25"/>
        <v>2</v>
      </c>
      <c r="W73" s="159">
        <f t="shared" si="26"/>
        <v>3478.125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VLOOKUP(G74,MARGIN!$E$1:$F$10,2)</f>
        <v>1</v>
      </c>
      <c r="I74" s="144">
        <v>1000</v>
      </c>
      <c r="J74" s="112">
        <v>0.01</v>
      </c>
      <c r="K74" s="112" t="s">
        <v>294</v>
      </c>
      <c r="L74" s="112" t="s">
        <v>877</v>
      </c>
      <c r="M74" s="145" t="s">
        <v>494</v>
      </c>
      <c r="N74" s="190">
        <f>VLOOKUP($A74,[3]futuresATR!$A$3:$F$81,3)</f>
        <v>13.625</v>
      </c>
      <c r="O74" s="152">
        <f t="shared" si="21"/>
        <v>13625</v>
      </c>
      <c r="P74" s="191">
        <f>VLOOKUP($A74,[3]futuresATR!$A$3:$F$81,4)</f>
        <v>0.76516116749999996</v>
      </c>
      <c r="Q74" s="151">
        <f t="shared" si="16"/>
        <v>765.16116749999992</v>
      </c>
      <c r="R74" s="143">
        <f t="shared" si="22"/>
        <v>3</v>
      </c>
      <c r="S74" s="138">
        <f t="shared" si="17"/>
        <v>40875</v>
      </c>
      <c r="T74" s="110">
        <f t="shared" si="23"/>
        <v>3</v>
      </c>
      <c r="U74" s="110">
        <f t="shared" si="24"/>
        <v>42</v>
      </c>
      <c r="V74" s="159">
        <f t="shared" si="25"/>
        <v>3</v>
      </c>
      <c r="W74" s="159">
        <f t="shared" si="26"/>
        <v>2295.4835024999998</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VLOOKUP(G75,MARGIN!$E$1:$F$10,2)</f>
        <v>1</v>
      </c>
      <c r="I75">
        <v>50</v>
      </c>
      <c r="J75" s="131">
        <v>42377</v>
      </c>
      <c r="K75" t="s">
        <v>297</v>
      </c>
      <c r="L75" t="s">
        <v>878</v>
      </c>
      <c r="M75" s="132" t="s">
        <v>767</v>
      </c>
      <c r="N75" s="190">
        <f>VLOOKUP($A75,[3]futuresATR!$A$3:$F$81,3)</f>
        <v>406</v>
      </c>
      <c r="O75" s="152">
        <f t="shared" si="21"/>
        <v>20300</v>
      </c>
      <c r="P75" s="191">
        <f>VLOOKUP($A75,[3]futuresATR!$A$3:$F$81,4)</f>
        <v>13.175000000000001</v>
      </c>
      <c r="Q75" s="151">
        <f t="shared" si="16"/>
        <v>658.75</v>
      </c>
      <c r="R75" s="143">
        <f t="shared" si="22"/>
        <v>4</v>
      </c>
      <c r="S75" s="138">
        <f t="shared" si="17"/>
        <v>81200</v>
      </c>
      <c r="T75" s="110">
        <f t="shared" si="23"/>
        <v>4</v>
      </c>
      <c r="U75" s="110">
        <f t="shared" si="24"/>
        <v>56</v>
      </c>
      <c r="V75" s="159">
        <f t="shared" si="25"/>
        <v>4</v>
      </c>
      <c r="W75" s="159">
        <f t="shared" si="26"/>
        <v>2635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VLOOKUP(G76,MARGIN!$E$1:$F$10,2)</f>
        <v>1.3271400132714002</v>
      </c>
      <c r="I76" s="112">
        <v>25</v>
      </c>
      <c r="J76" s="112">
        <v>0.1</v>
      </c>
      <c r="K76" s="112" t="s">
        <v>294</v>
      </c>
      <c r="L76" s="112" t="s">
        <v>880</v>
      </c>
      <c r="M76" s="145" t="s">
        <v>738</v>
      </c>
      <c r="N76" s="190">
        <f>VLOOKUP($A76,[3]futuresATR!$A$3:$F$81,3)</f>
        <v>5546</v>
      </c>
      <c r="O76" s="152">
        <f t="shared" si="21"/>
        <v>104472.77499999999</v>
      </c>
      <c r="P76" s="191">
        <f>VLOOKUP($A76,[3]futuresATR!$A$3:$F$81,4)</f>
        <v>52.75</v>
      </c>
      <c r="Q76" s="151">
        <f t="shared" si="16"/>
        <v>993.67812499999991</v>
      </c>
      <c r="R76" s="143">
        <f t="shared" si="22"/>
        <v>3</v>
      </c>
      <c r="S76" s="138">
        <f t="shared" si="17"/>
        <v>313418.32499999995</v>
      </c>
      <c r="T76" s="110">
        <f t="shared" si="23"/>
        <v>3</v>
      </c>
      <c r="U76" s="110">
        <f t="shared" si="24"/>
        <v>42</v>
      </c>
      <c r="V76" s="159">
        <f t="shared" si="25"/>
        <v>3</v>
      </c>
      <c r="W76" s="159">
        <f t="shared" si="26"/>
        <v>2981.0343749999997</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VLOOKUP(G77,MARGIN!$E$1:$F$10,2)</f>
        <v>1.3271400132714002</v>
      </c>
      <c r="I77" s="146">
        <v>2400</v>
      </c>
      <c r="J77">
        <v>0.01</v>
      </c>
      <c r="K77" t="s">
        <v>1122</v>
      </c>
      <c r="L77" t="s">
        <v>882</v>
      </c>
      <c r="M77" s="132" t="s">
        <v>463</v>
      </c>
      <c r="N77" s="190">
        <f>VLOOKUP($A77,[3]futuresATR!$A$3:$F$81,3)</f>
        <v>98.18</v>
      </c>
      <c r="O77" s="152">
        <f t="shared" si="21"/>
        <v>177548.71200000003</v>
      </c>
      <c r="P77" s="191">
        <f>VLOOKUP($A77,[3]futuresATR!$A$3:$F$81,4)</f>
        <v>2.6499999999999999E-2</v>
      </c>
      <c r="Q77" s="151">
        <f t="shared" si="16"/>
        <v>47.922599999999996</v>
      </c>
      <c r="R77" s="143">
        <f t="shared" si="22"/>
        <v>42</v>
      </c>
      <c r="S77" s="138">
        <f t="shared" si="17"/>
        <v>7457045.904000001</v>
      </c>
      <c r="T77" s="110">
        <f t="shared" si="23"/>
        <v>42</v>
      </c>
      <c r="U77" s="110">
        <f t="shared" si="24"/>
        <v>588</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VLOOKUP(G78,MARGIN!$E$1:$F$10,2)</f>
        <v>1</v>
      </c>
      <c r="I78">
        <v>5</v>
      </c>
      <c r="J78">
        <v>1</v>
      </c>
      <c r="K78" t="s">
        <v>294</v>
      </c>
      <c r="L78" t="s">
        <v>422</v>
      </c>
      <c r="M78" s="132" t="s">
        <v>639</v>
      </c>
      <c r="N78" s="190">
        <f>VLOOKUP($A78,[3]futuresATR!$A$3:$F$81,3)</f>
        <v>18326</v>
      </c>
      <c r="O78" s="152">
        <f t="shared" si="21"/>
        <v>91630</v>
      </c>
      <c r="P78" s="191">
        <f>VLOOKUP($A78,[3]futuresATR!$A$3:$F$81,4)</f>
        <v>139.85</v>
      </c>
      <c r="Q78" s="151">
        <f t="shared" si="16"/>
        <v>699.25</v>
      </c>
      <c r="R78" s="143">
        <f t="shared" si="22"/>
        <v>3</v>
      </c>
      <c r="S78" s="138">
        <f t="shared" si="17"/>
        <v>274890</v>
      </c>
      <c r="T78" s="110">
        <f t="shared" si="23"/>
        <v>3</v>
      </c>
      <c r="U78" s="110">
        <f t="shared" si="24"/>
        <v>42</v>
      </c>
      <c r="V78" s="159">
        <f t="shared" si="25"/>
        <v>3</v>
      </c>
      <c r="W78" s="159">
        <f t="shared" si="26"/>
        <v>2097.75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VLOOKUP(G79,MARGIN!$E$1:$F$10,2)</f>
        <v>1.3271400132714002</v>
      </c>
      <c r="I79" s="146">
        <v>2800</v>
      </c>
      <c r="J79">
        <v>0.1</v>
      </c>
      <c r="K79" t="s">
        <v>1122</v>
      </c>
      <c r="L79" t="s">
        <v>886</v>
      </c>
      <c r="M79" s="132" t="s">
        <v>459</v>
      </c>
      <c r="N79" s="190">
        <f>VLOOKUP($A79,[3]futuresATR!$A$3:$F$81,3)</f>
        <v>98.63</v>
      </c>
      <c r="O79" s="152">
        <f t="shared" si="21"/>
        <v>208089.57399999999</v>
      </c>
      <c r="P79" s="191">
        <f>VLOOKUP($A79,[3]futuresATR!$A$3:$F$81,4)</f>
        <v>5.7000000000000002E-2</v>
      </c>
      <c r="Q79" s="151">
        <f t="shared" si="16"/>
        <v>120.25859999999999</v>
      </c>
      <c r="R79" s="143">
        <f t="shared" si="22"/>
        <v>17</v>
      </c>
      <c r="S79" s="138">
        <f>R79*O79</f>
        <v>3537522.7579999999</v>
      </c>
      <c r="T79" s="110">
        <f t="shared" si="23"/>
        <v>17</v>
      </c>
      <c r="U79" s="110">
        <f t="shared" si="24"/>
        <v>238</v>
      </c>
      <c r="V79" s="159">
        <f t="shared" si="25"/>
        <v>17</v>
      </c>
      <c r="W79" s="159">
        <f t="shared" si="26"/>
        <v>2044.3961999999997</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VLOOKUP(G80,MARGIN!$E$1:$F$10,2)</f>
        <v>1.3271400132714002</v>
      </c>
      <c r="I80" s="146">
        <v>8000</v>
      </c>
      <c r="J80">
        <v>1E-3</v>
      </c>
      <c r="K80" t="s">
        <v>1122</v>
      </c>
      <c r="L80" t="s">
        <v>885</v>
      </c>
      <c r="M80" s="132" t="s">
        <v>447</v>
      </c>
      <c r="N80" s="190">
        <f>VLOOKUP($A80,[3]futuresATR!$A$3:$F$81,3)</f>
        <v>98.144999999999996</v>
      </c>
      <c r="O80" s="152">
        <f t="shared" si="21"/>
        <v>591618.05999999994</v>
      </c>
      <c r="P80" s="191">
        <f>VLOOKUP($A80,[3]futuresATR!$A$3:$F$81,4)</f>
        <v>7.2249999999999995E-2</v>
      </c>
      <c r="Q80" s="151">
        <f t="shared" si="16"/>
        <v>435.52299999999997</v>
      </c>
      <c r="R80" s="143">
        <f t="shared" si="22"/>
        <v>5</v>
      </c>
      <c r="S80" s="138">
        <f>R80*O80</f>
        <v>2958090.3</v>
      </c>
      <c r="T80" s="110">
        <f t="shared" si="23"/>
        <v>5</v>
      </c>
      <c r="U80" s="110">
        <f t="shared" si="24"/>
        <v>70</v>
      </c>
      <c r="V80" s="159">
        <f t="shared" si="25"/>
        <v>5</v>
      </c>
      <c r="W80" s="159">
        <f t="shared" si="26"/>
        <v>2177.6149999999998</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1169</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1170</v>
      </c>
      <c r="E10" s="175" t="s">
        <v>472</v>
      </c>
      <c r="F10" s="176">
        <v>1</v>
      </c>
      <c r="G10" t="str">
        <f>"'"&amp;E10&amp;"':fxRates.ix['"&amp;D10&amp;"'],"</f>
        <v>'USD':fxRates.ix['USDUSD'],</v>
      </c>
    </row>
    <row r="11" spans="1:17" x14ac:dyDescent="0.25">
      <c r="B11" s="113"/>
      <c r="E11" s="110"/>
      <c r="F11" s="1"/>
    </row>
    <row r="12" spans="1:17" x14ac:dyDescent="0.25">
      <c r="G12" s="255">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97" t="s">
        <v>30</v>
      </c>
      <c r="B1" s="297"/>
      <c r="C1" s="5"/>
      <c r="D1" s="298" t="s">
        <v>31</v>
      </c>
      <c r="E1" s="298"/>
      <c r="F1" s="299"/>
      <c r="G1" s="299"/>
      <c r="H1" s="299"/>
      <c r="I1" s="299"/>
      <c r="J1" s="299"/>
      <c r="K1" s="299"/>
      <c r="L1" s="299"/>
      <c r="M1" s="299"/>
      <c r="N1" s="299"/>
      <c r="O1" s="299"/>
      <c r="P1" s="299"/>
      <c r="Q1" s="299"/>
      <c r="R1" s="299"/>
      <c r="S1" s="299"/>
    </row>
    <row r="2" spans="1:58" ht="15.75" x14ac:dyDescent="0.25">
      <c r="A2" s="300" t="s">
        <v>32</v>
      </c>
      <c r="B2" s="300"/>
      <c r="C2" s="5"/>
      <c r="D2" s="301">
        <v>41080</v>
      </c>
      <c r="E2" s="301"/>
      <c r="F2" s="302"/>
      <c r="G2" s="302"/>
      <c r="H2" s="302"/>
      <c r="I2" s="302"/>
      <c r="J2" s="302"/>
      <c r="K2" s="302"/>
      <c r="L2" s="302"/>
      <c r="M2" s="302"/>
      <c r="N2" s="302"/>
      <c r="O2" s="302"/>
      <c r="P2" s="302"/>
      <c r="Q2" s="302"/>
      <c r="R2" s="302"/>
      <c r="S2" s="302"/>
    </row>
    <row r="3" spans="1:58" ht="15.75" x14ac:dyDescent="0.25">
      <c r="A3" s="300" t="s">
        <v>33</v>
      </c>
      <c r="B3" s="300"/>
      <c r="D3" s="303" t="s">
        <v>34</v>
      </c>
      <c r="E3" s="303"/>
      <c r="F3" s="303"/>
      <c r="G3" s="7"/>
      <c r="H3" s="7"/>
      <c r="I3" s="7"/>
      <c r="J3" s="7"/>
      <c r="K3" s="7"/>
      <c r="L3" s="7"/>
      <c r="M3" s="7"/>
      <c r="N3" s="7"/>
      <c r="O3" s="7"/>
      <c r="P3" s="7"/>
      <c r="Q3" s="7"/>
      <c r="R3" s="7"/>
      <c r="S3" s="7"/>
    </row>
    <row r="4" spans="1:58" ht="15.75" x14ac:dyDescent="0.25">
      <c r="A4" s="300" t="s">
        <v>35</v>
      </c>
      <c r="B4" s="300"/>
      <c r="D4" s="8">
        <v>1</v>
      </c>
      <c r="E4" s="8">
        <v>2</v>
      </c>
      <c r="F4" s="8">
        <v>3</v>
      </c>
      <c r="G4" s="9"/>
      <c r="H4" s="10"/>
      <c r="I4" s="10"/>
      <c r="J4" s="10"/>
      <c r="K4" s="10"/>
      <c r="L4" s="10"/>
      <c r="M4" s="10"/>
      <c r="N4" s="10"/>
      <c r="O4" s="10"/>
      <c r="P4" s="10"/>
      <c r="Q4" s="10"/>
      <c r="R4" s="10"/>
      <c r="S4" s="10"/>
    </row>
    <row r="5" spans="1:58" x14ac:dyDescent="0.25">
      <c r="A5" s="300" t="s">
        <v>36</v>
      </c>
      <c r="B5" s="300"/>
      <c r="D5" s="11" t="s">
        <v>37</v>
      </c>
      <c r="E5" s="11" t="s">
        <v>38</v>
      </c>
      <c r="F5" s="11" t="s">
        <v>38</v>
      </c>
      <c r="G5" s="12"/>
      <c r="H5" s="305" t="s">
        <v>39</v>
      </c>
      <c r="I5" s="306"/>
      <c r="J5" s="306"/>
      <c r="K5" s="306"/>
      <c r="L5" s="306"/>
      <c r="M5" s="306"/>
      <c r="N5" s="306"/>
      <c r="O5" s="306"/>
      <c r="P5" s="306"/>
      <c r="Q5" s="306"/>
      <c r="R5" s="306"/>
      <c r="S5" s="307"/>
    </row>
    <row r="6" spans="1:58" x14ac:dyDescent="0.25">
      <c r="A6" s="13"/>
      <c r="B6" s="13"/>
      <c r="C6" s="14"/>
      <c r="D6" s="15"/>
      <c r="E6" s="15" t="s">
        <v>40</v>
      </c>
      <c r="F6" s="15" t="s">
        <v>41</v>
      </c>
      <c r="G6" s="16"/>
      <c r="H6" s="308" t="s">
        <v>42</v>
      </c>
      <c r="I6" s="309"/>
      <c r="J6" s="310"/>
      <c r="K6" s="311" t="s">
        <v>43</v>
      </c>
      <c r="L6" s="312"/>
      <c r="M6" s="313"/>
      <c r="N6" s="314" t="s">
        <v>44</v>
      </c>
      <c r="O6" s="315"/>
      <c r="P6" s="316"/>
      <c r="Q6" s="317" t="s">
        <v>45</v>
      </c>
      <c r="R6" s="318"/>
      <c r="S6" s="319"/>
    </row>
    <row r="7" spans="1:58" x14ac:dyDescent="0.25">
      <c r="A7" s="17"/>
      <c r="B7" s="17"/>
      <c r="C7" s="14"/>
      <c r="D7" s="18"/>
      <c r="E7" s="19"/>
      <c r="F7" s="20"/>
      <c r="G7" s="20"/>
      <c r="H7" s="304" t="s">
        <v>46</v>
      </c>
      <c r="I7" s="304"/>
      <c r="J7" s="304"/>
      <c r="K7" s="304"/>
      <c r="L7" s="304"/>
      <c r="M7" s="304"/>
      <c r="N7" s="304"/>
      <c r="O7" s="304"/>
      <c r="P7" s="304"/>
      <c r="Q7" s="304"/>
      <c r="R7" s="304"/>
      <c r="S7" s="304"/>
      <c r="U7" s="304" t="s">
        <v>47</v>
      </c>
      <c r="V7" s="304"/>
      <c r="W7" s="304"/>
      <c r="X7" s="304"/>
      <c r="Y7" s="304"/>
      <c r="Z7" s="304"/>
      <c r="AA7" s="304"/>
      <c r="AB7" s="304"/>
      <c r="AC7" s="304"/>
      <c r="AD7" s="304"/>
      <c r="AE7" s="304"/>
      <c r="AF7" s="304"/>
      <c r="AU7" s="304" t="s">
        <v>48</v>
      </c>
      <c r="AV7" s="304"/>
      <c r="AW7" s="304"/>
      <c r="AX7" s="304"/>
      <c r="AY7" s="304"/>
      <c r="AZ7" s="304"/>
      <c r="BA7" s="304"/>
      <c r="BB7" s="304"/>
      <c r="BC7" s="304"/>
      <c r="BD7" s="304"/>
      <c r="BE7" s="304"/>
      <c r="BF7" s="304"/>
    </row>
    <row r="8" spans="1:58" x14ac:dyDescent="0.25">
      <c r="A8" s="320" t="s">
        <v>49</v>
      </c>
      <c r="B8" s="320"/>
      <c r="D8" s="321" t="s">
        <v>50</v>
      </c>
      <c r="E8" s="321"/>
      <c r="F8" s="322"/>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04" t="s">
        <v>46</v>
      </c>
      <c r="I35" s="304"/>
      <c r="J35" s="304"/>
      <c r="K35" s="304"/>
      <c r="L35" s="304"/>
      <c r="M35" s="304"/>
      <c r="N35" s="304"/>
      <c r="O35" s="304"/>
      <c r="P35" s="304"/>
      <c r="Q35" s="304"/>
      <c r="R35" s="304"/>
      <c r="S35" s="304"/>
      <c r="U35" s="304" t="s">
        <v>47</v>
      </c>
      <c r="V35" s="304"/>
      <c r="W35" s="304"/>
      <c r="X35" s="304"/>
      <c r="Y35" s="304"/>
      <c r="Z35" s="304"/>
      <c r="AA35" s="304"/>
      <c r="AB35" s="304"/>
      <c r="AC35" s="304"/>
      <c r="AD35" s="304"/>
      <c r="AE35" s="304"/>
      <c r="AF35" s="304"/>
      <c r="AH35" s="304" t="s">
        <v>109</v>
      </c>
      <c r="AI35" s="304"/>
      <c r="AJ35" s="304"/>
      <c r="AK35" s="304"/>
      <c r="AL35" s="304"/>
      <c r="AM35" s="304"/>
      <c r="AN35" s="304"/>
      <c r="AO35" s="304"/>
      <c r="AP35" s="304"/>
      <c r="AQ35" s="304"/>
      <c r="AR35" s="304"/>
      <c r="AS35" s="304"/>
      <c r="AU35" s="304" t="s">
        <v>48</v>
      </c>
      <c r="AV35" s="304"/>
      <c r="AW35" s="304"/>
      <c r="AX35" s="304"/>
      <c r="AY35" s="304"/>
      <c r="AZ35" s="304"/>
      <c r="BA35" s="304"/>
      <c r="BB35" s="304"/>
      <c r="BC35" s="304"/>
      <c r="BD35" s="304"/>
      <c r="BE35" s="304"/>
      <c r="BF35" s="304"/>
    </row>
    <row r="36" spans="1:58" x14ac:dyDescent="0.25">
      <c r="A36" s="320" t="s">
        <v>110</v>
      </c>
      <c r="B36" s="320"/>
      <c r="D36" s="321" t="s">
        <v>111</v>
      </c>
      <c r="E36" s="321"/>
      <c r="F36" s="322"/>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04" t="s">
        <v>46</v>
      </c>
      <c r="I47" s="304"/>
      <c r="J47" s="304"/>
      <c r="K47" s="304"/>
      <c r="L47" s="304"/>
      <c r="M47" s="304"/>
      <c r="N47" s="304"/>
      <c r="O47" s="304"/>
      <c r="P47" s="304"/>
      <c r="Q47" s="304"/>
      <c r="R47" s="304"/>
      <c r="S47" s="304"/>
      <c r="U47" s="304" t="s">
        <v>47</v>
      </c>
      <c r="V47" s="304"/>
      <c r="W47" s="304"/>
      <c r="X47" s="304"/>
      <c r="Y47" s="304"/>
      <c r="Z47" s="304"/>
      <c r="AA47" s="304"/>
      <c r="AB47" s="304"/>
      <c r="AC47" s="304"/>
      <c r="AD47" s="304"/>
      <c r="AE47" s="304"/>
      <c r="AF47" s="304"/>
      <c r="AH47" s="304" t="s">
        <v>109</v>
      </c>
      <c r="AI47" s="304"/>
      <c r="AJ47" s="304"/>
      <c r="AK47" s="304"/>
      <c r="AL47" s="304"/>
      <c r="AM47" s="304"/>
      <c r="AN47" s="304"/>
      <c r="AO47" s="304"/>
      <c r="AP47" s="304"/>
      <c r="AQ47" s="304"/>
      <c r="AR47" s="304"/>
      <c r="AS47" s="304"/>
      <c r="AU47" s="304" t="s">
        <v>48</v>
      </c>
      <c r="AV47" s="304"/>
      <c r="AW47" s="304"/>
      <c r="AX47" s="304"/>
      <c r="AY47" s="304"/>
      <c r="AZ47" s="304"/>
      <c r="BA47" s="304"/>
      <c r="BB47" s="304"/>
      <c r="BC47" s="304"/>
      <c r="BD47" s="304"/>
      <c r="BE47" s="304"/>
      <c r="BF47" s="304"/>
    </row>
    <row r="48" spans="1:58" x14ac:dyDescent="0.25">
      <c r="A48" s="320" t="s">
        <v>128</v>
      </c>
      <c r="B48" s="320"/>
      <c r="C48" s="13"/>
      <c r="D48" s="321" t="s">
        <v>129</v>
      </c>
      <c r="E48" s="321"/>
      <c r="F48" s="322"/>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04" t="s">
        <v>163</v>
      </c>
      <c r="I65" s="304"/>
      <c r="J65" s="304"/>
      <c r="K65" s="304"/>
      <c r="L65" s="304"/>
      <c r="M65" s="304"/>
      <c r="N65" s="304"/>
      <c r="O65" s="304"/>
      <c r="P65" s="304"/>
      <c r="Q65" s="304"/>
      <c r="R65" s="304"/>
      <c r="S65" s="304"/>
      <c r="U65" s="323" t="s">
        <v>46</v>
      </c>
      <c r="V65" s="323"/>
      <c r="W65" s="323"/>
      <c r="X65" s="323"/>
      <c r="Y65" s="323"/>
      <c r="Z65" s="323"/>
      <c r="AA65" s="323"/>
      <c r="AB65" s="323"/>
      <c r="AC65" s="323"/>
      <c r="AD65" s="323"/>
      <c r="AE65" s="323"/>
      <c r="AF65" s="323"/>
      <c r="AH65" s="304" t="s">
        <v>47</v>
      </c>
      <c r="AI65" s="304"/>
      <c r="AJ65" s="304"/>
      <c r="AK65" s="304"/>
      <c r="AL65" s="304"/>
      <c r="AM65" s="304"/>
      <c r="AN65" s="304"/>
      <c r="AO65" s="304"/>
      <c r="AP65" s="304"/>
      <c r="AQ65" s="304"/>
      <c r="AR65" s="304"/>
      <c r="AS65" s="304"/>
      <c r="AU65" s="304" t="s">
        <v>48</v>
      </c>
      <c r="AV65" s="304"/>
      <c r="AW65" s="304"/>
      <c r="AX65" s="304"/>
      <c r="AY65" s="304"/>
      <c r="AZ65" s="304"/>
      <c r="BA65" s="304"/>
      <c r="BB65" s="304"/>
      <c r="BC65" s="304"/>
      <c r="BD65" s="304"/>
      <c r="BE65" s="304"/>
      <c r="BF65" s="304"/>
    </row>
    <row r="66" spans="1:58" x14ac:dyDescent="0.25">
      <c r="A66" s="324" t="s">
        <v>164</v>
      </c>
      <c r="B66" s="324"/>
      <c r="D66" s="325" t="s">
        <v>165</v>
      </c>
      <c r="E66" s="325"/>
      <c r="F66" s="326"/>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04" t="s">
        <v>163</v>
      </c>
      <c r="I72" s="304"/>
      <c r="J72" s="304"/>
      <c r="K72" s="304"/>
      <c r="L72" s="304"/>
      <c r="M72" s="304"/>
      <c r="N72" s="304"/>
      <c r="O72" s="304"/>
      <c r="P72" s="304"/>
      <c r="Q72" s="304"/>
      <c r="R72" s="304"/>
      <c r="S72" s="304"/>
      <c r="U72" s="323" t="s">
        <v>46</v>
      </c>
      <c r="V72" s="323"/>
      <c r="W72" s="323"/>
      <c r="X72" s="323"/>
      <c r="Y72" s="323"/>
      <c r="Z72" s="323"/>
      <c r="AA72" s="323"/>
      <c r="AB72" s="323"/>
      <c r="AC72" s="323"/>
      <c r="AD72" s="323"/>
      <c r="AE72" s="323"/>
      <c r="AF72" s="323"/>
      <c r="AH72" s="304" t="s">
        <v>47</v>
      </c>
      <c r="AI72" s="304"/>
      <c r="AJ72" s="304"/>
      <c r="AK72" s="304"/>
      <c r="AL72" s="304"/>
      <c r="AM72" s="304"/>
      <c r="AN72" s="304"/>
      <c r="AO72" s="304"/>
      <c r="AP72" s="304"/>
      <c r="AQ72" s="304"/>
      <c r="AR72" s="304"/>
      <c r="AS72" s="304"/>
      <c r="AU72" s="304" t="s">
        <v>48</v>
      </c>
      <c r="AV72" s="304"/>
      <c r="AW72" s="304"/>
      <c r="AX72" s="304"/>
      <c r="AY72" s="304"/>
      <c r="AZ72" s="304"/>
      <c r="BA72" s="304"/>
      <c r="BB72" s="304"/>
      <c r="BC72" s="304"/>
      <c r="BD72" s="304"/>
      <c r="BE72" s="304"/>
      <c r="BF72" s="304"/>
    </row>
    <row r="73" spans="1:58" x14ac:dyDescent="0.25">
      <c r="A73" s="327" t="s">
        <v>177</v>
      </c>
      <c r="B73" s="327"/>
      <c r="D73" s="327" t="s">
        <v>165</v>
      </c>
      <c r="E73" s="327"/>
      <c r="F73" s="328"/>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04" t="s">
        <v>190</v>
      </c>
      <c r="I80" s="304"/>
      <c r="J80" s="304"/>
      <c r="K80" s="304"/>
      <c r="L80" s="304"/>
      <c r="M80" s="304"/>
      <c r="N80" s="304"/>
      <c r="O80" s="304"/>
      <c r="P80" s="304"/>
      <c r="Q80" s="304"/>
      <c r="R80" s="304"/>
      <c r="S80" s="304"/>
      <c r="U80" s="323" t="s">
        <v>46</v>
      </c>
      <c r="V80" s="323"/>
      <c r="W80" s="323"/>
      <c r="X80" s="323"/>
      <c r="Y80" s="323"/>
      <c r="Z80" s="323"/>
      <c r="AA80" s="323"/>
      <c r="AB80" s="323"/>
      <c r="AC80" s="323"/>
      <c r="AD80" s="323"/>
      <c r="AE80" s="323"/>
      <c r="AF80" s="323"/>
      <c r="AH80" s="304" t="s">
        <v>47</v>
      </c>
      <c r="AI80" s="304"/>
      <c r="AJ80" s="304"/>
      <c r="AK80" s="304"/>
      <c r="AL80" s="304"/>
      <c r="AM80" s="304"/>
      <c r="AN80" s="304"/>
      <c r="AO80" s="304"/>
      <c r="AP80" s="304"/>
      <c r="AQ80" s="304"/>
      <c r="AR80" s="304"/>
      <c r="AS80" s="304"/>
      <c r="AU80" s="304" t="s">
        <v>48</v>
      </c>
      <c r="AV80" s="304"/>
      <c r="AW80" s="304"/>
      <c r="AX80" s="304"/>
      <c r="AY80" s="304"/>
      <c r="AZ80" s="304"/>
      <c r="BA80" s="304"/>
      <c r="BB80" s="304"/>
      <c r="BC80" s="304"/>
      <c r="BD80" s="304"/>
      <c r="BE80" s="304"/>
      <c r="BF80" s="304"/>
    </row>
    <row r="81" spans="1:58" x14ac:dyDescent="0.25">
      <c r="A81" s="329" t="s">
        <v>191</v>
      </c>
      <c r="B81" s="329"/>
      <c r="D81" s="329" t="s">
        <v>192</v>
      </c>
      <c r="E81" s="329"/>
      <c r="F81" s="330"/>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04" t="s">
        <v>190</v>
      </c>
      <c r="I90" s="304"/>
      <c r="J90" s="304"/>
      <c r="K90" s="304"/>
      <c r="L90" s="304"/>
      <c r="M90" s="304"/>
      <c r="N90" s="304"/>
      <c r="O90" s="304"/>
      <c r="P90" s="304"/>
      <c r="Q90" s="304"/>
      <c r="R90" s="304"/>
      <c r="S90" s="304"/>
      <c r="U90" s="323" t="s">
        <v>46</v>
      </c>
      <c r="V90" s="323"/>
      <c r="W90" s="323"/>
      <c r="X90" s="323"/>
      <c r="Y90" s="323"/>
      <c r="Z90" s="323"/>
      <c r="AA90" s="323"/>
      <c r="AB90" s="323"/>
      <c r="AC90" s="323"/>
      <c r="AD90" s="323"/>
      <c r="AE90" s="323"/>
      <c r="AF90" s="323"/>
      <c r="AH90" s="304" t="s">
        <v>47</v>
      </c>
      <c r="AI90" s="304"/>
      <c r="AJ90" s="304"/>
      <c r="AK90" s="304"/>
      <c r="AL90" s="304"/>
      <c r="AM90" s="304"/>
      <c r="AN90" s="304"/>
      <c r="AO90" s="304"/>
      <c r="AP90" s="304"/>
      <c r="AQ90" s="304"/>
      <c r="AR90" s="304"/>
      <c r="AS90" s="304"/>
      <c r="AU90" s="304" t="s">
        <v>48</v>
      </c>
      <c r="AV90" s="304"/>
      <c r="AW90" s="304"/>
      <c r="AX90" s="304"/>
      <c r="AY90" s="304"/>
      <c r="AZ90" s="304"/>
      <c r="BA90" s="304"/>
      <c r="BB90" s="304"/>
      <c r="BC90" s="304"/>
      <c r="BD90" s="304"/>
      <c r="BE90" s="304"/>
      <c r="BF90" s="304"/>
    </row>
    <row r="91" spans="1:58" x14ac:dyDescent="0.25">
      <c r="A91" s="329" t="s">
        <v>211</v>
      </c>
      <c r="B91" s="329"/>
      <c r="D91" s="329" t="s">
        <v>192</v>
      </c>
      <c r="E91" s="329"/>
      <c r="F91" s="330"/>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04" t="s">
        <v>219</v>
      </c>
      <c r="I95" s="304"/>
      <c r="J95" s="304"/>
      <c r="K95" s="304"/>
      <c r="L95" s="304"/>
      <c r="M95" s="304"/>
      <c r="N95" s="304"/>
      <c r="O95" s="304"/>
      <c r="P95" s="304"/>
      <c r="Q95" s="304"/>
      <c r="R95" s="304"/>
      <c r="S95" s="304"/>
      <c r="U95" s="323" t="s">
        <v>46</v>
      </c>
      <c r="V95" s="323"/>
      <c r="W95" s="323"/>
      <c r="X95" s="323"/>
      <c r="Y95" s="323"/>
      <c r="Z95" s="323"/>
      <c r="AA95" s="323"/>
      <c r="AB95" s="323"/>
      <c r="AC95" s="323"/>
      <c r="AD95" s="323"/>
      <c r="AE95" s="323"/>
      <c r="AF95" s="323"/>
      <c r="AH95" s="304" t="s">
        <v>47</v>
      </c>
      <c r="AI95" s="304"/>
      <c r="AJ95" s="304"/>
      <c r="AK95" s="304"/>
      <c r="AL95" s="304"/>
      <c r="AM95" s="304"/>
      <c r="AN95" s="304"/>
      <c r="AO95" s="304"/>
      <c r="AP95" s="304"/>
      <c r="AQ95" s="304"/>
      <c r="AR95" s="304"/>
      <c r="AS95" s="304"/>
      <c r="AU95" s="304" t="s">
        <v>48</v>
      </c>
      <c r="AV95" s="304"/>
      <c r="AW95" s="304"/>
      <c r="AX95" s="304"/>
      <c r="AY95" s="304"/>
      <c r="AZ95" s="304"/>
      <c r="BA95" s="304"/>
      <c r="BB95" s="304"/>
      <c r="BC95" s="304"/>
      <c r="BD95" s="304"/>
      <c r="BE95" s="304"/>
      <c r="BF95" s="304"/>
    </row>
    <row r="96" spans="1:58" x14ac:dyDescent="0.25">
      <c r="A96" s="329" t="s">
        <v>220</v>
      </c>
      <c r="B96" s="329"/>
      <c r="D96" s="329" t="s">
        <v>192</v>
      </c>
      <c r="E96" s="329"/>
      <c r="F96" s="330"/>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1163</v>
      </c>
      <c r="Q2" t="s">
        <v>1164</v>
      </c>
    </row>
    <row r="3" spans="1:17" x14ac:dyDescent="0.25">
      <c r="A3" s="154" t="s">
        <v>287</v>
      </c>
      <c r="B3" t="s">
        <v>982</v>
      </c>
      <c r="D3" t="s">
        <v>261</v>
      </c>
      <c r="E3" t="s">
        <v>781</v>
      </c>
      <c r="F3" t="s">
        <v>1011</v>
      </c>
      <c r="G3" t="s">
        <v>472</v>
      </c>
      <c r="H3">
        <f>VLOOKUP(G3,MARGIN!$E$1:$F$10,2)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VLOOKUP(G4,MARGIN!$E$1:$F$10,2)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VLOOKUP(G5,MARGIN!$E$1:$F$10,2)</f>
        <v>0.89613764674253971</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VLOOKUP(G6,MARGIN!$E$1:$F$10,2)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VLOOKUP(G7,MARGIN!$E$1:$F$10,2)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VLOOKUP(G8,MARGIN!$E$1:$F$10,2)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VLOOKUP(G9,MARGIN!$E$1:$F$10,2)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VLOOKUP(G10,MARGIN!$E$1:$F$10,2)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VLOOKUP(G11,MARGIN!$E$1:$F$10,2)</f>
        <v>1.3123</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VLOOKUP(G12,MARGIN!$E$1:$F$10,2)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VLOOKUP(G13,MARGIN!$E$1:$F$10,2)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VLOOKUP(G14,MARGIN!$E$1:$F$10,2)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VLOOKUP(G15,MARGIN!$E$1:$F$10,2)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VLOOKUP(G16,MARGIN!$E$1:$F$10,2)</f>
        <v>0.89613764674253971</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VLOOKUP(G17,MARGIN!$E$1:$F$10,2)</f>
        <v>0.89613764674253971</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VLOOKUP(G18,MARGIN!$E$1:$F$10,2)</f>
        <v>0.89613764674253971</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VLOOKUP(G19,MARGIN!$E$1:$F$10,2)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VLOOKUP(G20,MARGIN!$E$1:$F$10,2)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VLOOKUP(G21,MARGIN!$E$1:$F$10,2)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VLOOKUP(G22,MARGIN!$E$1:$F$10,2)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VLOOKUP(G23,MARGIN!$E$1:$F$10,2)</f>
        <v>0.89613764674253971</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VLOOKUP(G24,MARGIN!$E$1:$F$10,2)</f>
        <v>0.89613764674253971</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VLOOKUP(G25,MARGIN!$E$1:$F$10,2)</f>
        <v>0.89613764674253971</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VLOOKUP(G26,MARGIN!$E$1:$F$10,2)</f>
        <v>0.75884049172863854</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VLOOKUP(G27,MARGIN!$E$1:$F$10,2)</f>
        <v>0.75884049172863854</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VLOOKUP(G28,MARGIN!$E$1:$F$10,2)</f>
        <v>0.75884049172863854</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VLOOKUP(G29,MARGIN!$E$1:$F$10,2)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VLOOKUP(G30,MARGIN!$E$1:$F$10,2)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VLOOKUP(G31,MARGIN!$E$1:$F$10,2)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VLOOKUP(G32,MARGIN!$E$1:$F$10,2)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VLOOKUP(G33,MARGIN!$E$1:$F$10,2)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VLOOKUP(G34,MARGIN!$E$1:$F$10,2)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VLOOKUP(G35,MARGIN!$E$1:$F$10,2)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VLOOKUP(G36,MARGIN!$E$1:$F$10,2)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VLOOKUP(G37,MARGIN!$E$1:$F$10,2)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VLOOKUP(G38,MARGIN!$E$1:$F$10,2)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VLOOKUP(G39,MARGIN!$E$1:$F$10,2)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VLOOKUP(G40,MARGIN!$E$1:$F$10,2)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VLOOKUP(G41,MARGIN!$E$1:$F$10,2)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VLOOKUP(G42,MARGIN!$E$1:$F$10,2)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VLOOKUP(G43,MARGIN!$E$1:$F$10,2)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VLOOKUP(G44,MARGIN!$E$1:$F$10,2)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VLOOKUP(G45,MARGIN!$E$1:$F$10,2)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VLOOKUP(G46,MARGIN!$E$1:$F$10,2)</f>
        <v>0.89613764674253971</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VLOOKUP(G47,MARGIN!$E$1:$F$10,2)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VLOOKUP(G48,MARGIN!$E$1:$F$10,2)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VLOOKUP(G49,MARGIN!$E$1:$F$10,2)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VLOOKUP(G50,MARGIN!$E$1:$F$10,2)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VLOOKUP(G51,MARGIN!$E$1:$F$10,2)</f>
        <v>102.41</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VLOOKUP(G52,MARGIN!$E$1:$F$10,2)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VLOOKUP(G53,MARGIN!$E$1:$F$10,2)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VLOOKUP(G54,MARGIN!$E$1:$F$10,2)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VLOOKUP(G55,MARGIN!$E$1:$F$10,2)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VLOOKUP(G56,MARGIN!$E$1:$F$10,2)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VLOOKUP(G57,MARGIN!$E$1:$F$10,2)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VLOOKUP(G58,MARGIN!$E$1:$F$10,2)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VLOOKUP(G59,MARGIN!$E$1:$F$10,2)</f>
        <v>1.3123</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VLOOKUP(G60,MARGIN!$E$1:$F$10,2)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VLOOKUP(G61,MARGIN!$E$1:$F$10,2)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VLOOKUP(G62,MARGIN!$E$1:$F$10,2)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VLOOKUP(G63,MARGIN!$E$1:$F$10,2)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VLOOKUP(G64,MARGIN!$E$1:$F$10,2)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VLOOKUP(G65,MARGIN!$E$1:$F$10,2)</f>
        <v>102.41</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VLOOKUP(G66,MARGIN!$E$1:$F$10,2)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VLOOKUP(G67,MARGIN!$E$1:$F$10,2)</f>
        <v>0.96840000000000004</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VLOOKUP(G68,MARGIN!$E$1:$F$10,2)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VLOOKUP(G69,MARGIN!$E$1:$F$10,2)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VLOOKUP(G70,MARGIN!$E$1:$F$10,2)</f>
        <v>0.89613764674253971</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VLOOKUP(G71,MARGIN!$E$1:$F$10,2)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VLOOKUP(G72,MARGIN!$E$1:$F$10,2)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VLOOKUP(G73,MARGIN!$E$1:$F$10,2)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VLOOKUP(G74,MARGIN!$E$1:$F$10,2)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VLOOKUP(G75,MARGIN!$E$1:$F$10,2)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VLOOKUP(G76,MARGIN!$E$1:$F$10,2)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VLOOKUP(G77,MARGIN!$E$1:$F$10,2)</f>
        <v>1.3271400132714002</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VLOOKUP(G78,MARGIN!$E$1:$F$10,2)</f>
        <v>1.3271400132714002</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VLOOKUP(G79,MARGIN!$E$1:$F$10,2)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VLOOKUP(G80,MARGIN!$E$1:$F$10,2)</f>
        <v>1.3271400132714002</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VLOOKUP(G81,MARGIN!$E$1:$F$10,2)</f>
        <v>1.3271400132714002</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daily</vt:lpstr>
      <vt:lpstr>SIGNALS</vt:lpstr>
      <vt:lpstr>SIGNALS (2)</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2016-08-02T12:15:15Z</dcterms:modified>
</cp:coreProperties>
</file>