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11" l="1"/>
  <c r="K28" i="11"/>
  <c r="A36" i="11" l="1"/>
  <c r="A37" i="11"/>
  <c r="N37" i="11"/>
  <c r="D37" i="11"/>
  <c r="E37" i="11"/>
  <c r="F37" i="11"/>
  <c r="G37" i="11"/>
  <c r="H37" i="11"/>
  <c r="I37" i="11"/>
  <c r="J37" i="11"/>
  <c r="K37" i="11"/>
  <c r="L37" i="11"/>
  <c r="M37" i="11"/>
  <c r="C37" i="11"/>
  <c r="B37" i="11"/>
  <c r="A35" i="11"/>
  <c r="XA3" i="1"/>
  <c r="AAB123" i="1"/>
  <c r="AAD123" i="1" s="1"/>
  <c r="AAE123" i="1" s="1"/>
  <c r="AAA123" i="1"/>
  <c r="ZV123" i="1"/>
  <c r="ZT123" i="1"/>
  <c r="AAG123" i="1" s="1"/>
  <c r="AAK123" i="1" s="1"/>
  <c r="ZK123" i="1"/>
  <c r="AAD122" i="1"/>
  <c r="AAE122" i="1" s="1"/>
  <c r="AAG122" i="1" s="1"/>
  <c r="AAK122" i="1" s="1"/>
  <c r="AAB122" i="1"/>
  <c r="AAC122" i="1" s="1"/>
  <c r="AAA122" i="1"/>
  <c r="ZV122" i="1"/>
  <c r="ZT122" i="1"/>
  <c r="ZK122" i="1"/>
  <c r="AAJ121" i="1"/>
  <c r="AAB121" i="1"/>
  <c r="AAD121" i="1" s="1"/>
  <c r="AAE121" i="1" s="1"/>
  <c r="AAA121" i="1"/>
  <c r="ZV121" i="1"/>
  <c r="ZT121" i="1"/>
  <c r="AAG121" i="1" s="1"/>
  <c r="AAK121" i="1" s="1"/>
  <c r="ZK121" i="1"/>
  <c r="AAB120" i="1"/>
  <c r="AAA120" i="1"/>
  <c r="ZV120" i="1"/>
  <c r="ZT120" i="1"/>
  <c r="ZK120" i="1"/>
  <c r="AAE119" i="1"/>
  <c r="AAG119" i="1" s="1"/>
  <c r="AAK119" i="1" s="1"/>
  <c r="AAC119" i="1"/>
  <c r="AAB119" i="1"/>
  <c r="AAD119" i="1" s="1"/>
  <c r="AAA119" i="1"/>
  <c r="ZV119" i="1"/>
  <c r="ZT119" i="1"/>
  <c r="ZK119" i="1"/>
  <c r="AAC118" i="1"/>
  <c r="AAB118" i="1"/>
  <c r="AAD118" i="1" s="1"/>
  <c r="AAE118" i="1" s="1"/>
  <c r="AAG118" i="1" s="1"/>
  <c r="AAK118" i="1" s="1"/>
  <c r="AAA118" i="1"/>
  <c r="ZV118" i="1"/>
  <c r="ZT118" i="1"/>
  <c r="ZK118" i="1"/>
  <c r="AAD117" i="1"/>
  <c r="AAE117" i="1" s="1"/>
  <c r="AAG117" i="1" s="1"/>
  <c r="AAK117" i="1" s="1"/>
  <c r="AAC117" i="1"/>
  <c r="AAB117" i="1"/>
  <c r="AAA117" i="1"/>
  <c r="ZV117" i="1"/>
  <c r="ZT117" i="1"/>
  <c r="ZK117" i="1"/>
  <c r="AAD116" i="1"/>
  <c r="AAE116" i="1" s="1"/>
  <c r="AAJ116" i="1" s="1"/>
  <c r="AAB116" i="1"/>
  <c r="AAC116" i="1" s="1"/>
  <c r="AAA116" i="1"/>
  <c r="ZV116" i="1"/>
  <c r="ZT116" i="1"/>
  <c r="ZK116" i="1"/>
  <c r="AAB115" i="1"/>
  <c r="AAD115" i="1" s="1"/>
  <c r="AAE115" i="1" s="1"/>
  <c r="AAJ115" i="1" s="1"/>
  <c r="AAA115" i="1"/>
  <c r="ZV115" i="1"/>
  <c r="ZT115" i="1"/>
  <c r="AAG115" i="1" s="1"/>
  <c r="AAK115" i="1" s="1"/>
  <c r="ZK115" i="1"/>
  <c r="AAD114" i="1"/>
  <c r="AAE114" i="1" s="1"/>
  <c r="AAJ114" i="1" s="1"/>
  <c r="AAB114" i="1"/>
  <c r="AAC114" i="1" s="1"/>
  <c r="AAA114" i="1"/>
  <c r="ZV114" i="1"/>
  <c r="ZT114" i="1"/>
  <c r="ZK114" i="1"/>
  <c r="AAB113" i="1"/>
  <c r="AAD113" i="1" s="1"/>
  <c r="AAE113" i="1" s="1"/>
  <c r="AAJ113" i="1" s="1"/>
  <c r="AAA113" i="1"/>
  <c r="ZV113" i="1"/>
  <c r="ZT113" i="1"/>
  <c r="ZK113" i="1"/>
  <c r="AAB112" i="1"/>
  <c r="AAA112" i="1"/>
  <c r="ZV112" i="1"/>
  <c r="ZT112" i="1"/>
  <c r="ZK112" i="1"/>
  <c r="AAE111" i="1"/>
  <c r="AAG111" i="1" s="1"/>
  <c r="AAK111" i="1" s="1"/>
  <c r="AAC111" i="1"/>
  <c r="AAB111" i="1"/>
  <c r="AAD111" i="1" s="1"/>
  <c r="AAA111" i="1"/>
  <c r="ZV111" i="1"/>
  <c r="AAJ111" i="1" s="1"/>
  <c r="ZT111" i="1"/>
  <c r="ZK111" i="1"/>
  <c r="AAK110" i="1"/>
  <c r="AAC110" i="1"/>
  <c r="AAB110" i="1"/>
  <c r="AAD110" i="1" s="1"/>
  <c r="AAE110" i="1" s="1"/>
  <c r="AAG110" i="1" s="1"/>
  <c r="AAA110" i="1"/>
  <c r="ZV110" i="1"/>
  <c r="AAJ110" i="1" s="1"/>
  <c r="ZT110" i="1"/>
  <c r="ZK110" i="1"/>
  <c r="AAD109" i="1"/>
  <c r="AAE109" i="1" s="1"/>
  <c r="AAG109" i="1" s="1"/>
  <c r="AAK109" i="1" s="1"/>
  <c r="AAC109" i="1"/>
  <c r="AAB109" i="1"/>
  <c r="AAA109" i="1"/>
  <c r="ZV109" i="1"/>
  <c r="ZT109" i="1"/>
  <c r="ZK109" i="1"/>
  <c r="AAD108" i="1"/>
  <c r="AAE108" i="1" s="1"/>
  <c r="AAJ108" i="1" s="1"/>
  <c r="AAC108" i="1"/>
  <c r="AAB108" i="1"/>
  <c r="AAA108" i="1"/>
  <c r="ZV108" i="1"/>
  <c r="ZT108" i="1"/>
  <c r="ZK108" i="1"/>
  <c r="AAB107" i="1"/>
  <c r="AAD107" i="1" s="1"/>
  <c r="AAE107" i="1" s="1"/>
  <c r="AAJ107" i="1" s="1"/>
  <c r="AAA107" i="1"/>
  <c r="ZV107" i="1"/>
  <c r="ZT107" i="1"/>
  <c r="ZK107" i="1"/>
  <c r="AAD106" i="1"/>
  <c r="AAE106" i="1" s="1"/>
  <c r="AAJ106" i="1" s="1"/>
  <c r="AAB106" i="1"/>
  <c r="AAC106" i="1" s="1"/>
  <c r="AAA106" i="1"/>
  <c r="ZV106" i="1"/>
  <c r="ZT106" i="1"/>
  <c r="AAG106" i="1" s="1"/>
  <c r="AAK106" i="1" s="1"/>
  <c r="ZK106" i="1"/>
  <c r="AAB105" i="1"/>
  <c r="AAD105" i="1" s="1"/>
  <c r="AAE105" i="1" s="1"/>
  <c r="AAJ105" i="1" s="1"/>
  <c r="AAA105" i="1"/>
  <c r="ZV105" i="1"/>
  <c r="ZT105" i="1"/>
  <c r="AAG105" i="1" s="1"/>
  <c r="AAK105" i="1" s="1"/>
  <c r="ZK105" i="1"/>
  <c r="AAB104" i="1"/>
  <c r="AAA104" i="1"/>
  <c r="ZV104" i="1"/>
  <c r="ZT104" i="1"/>
  <c r="ZK104" i="1"/>
  <c r="AAE103" i="1"/>
  <c r="AAG103" i="1" s="1"/>
  <c r="AAK103" i="1" s="1"/>
  <c r="AAC103" i="1"/>
  <c r="AAB103" i="1"/>
  <c r="AAD103" i="1" s="1"/>
  <c r="AAA103" i="1"/>
  <c r="ZV103" i="1"/>
  <c r="AAJ103" i="1" s="1"/>
  <c r="ZT103" i="1"/>
  <c r="ZK103" i="1"/>
  <c r="AAB102" i="1"/>
  <c r="AAD102" i="1" s="1"/>
  <c r="AAE102" i="1" s="1"/>
  <c r="AAG102" i="1" s="1"/>
  <c r="AAK102" i="1" s="1"/>
  <c r="AAA102" i="1"/>
  <c r="ZV102" i="1"/>
  <c r="ZT102" i="1"/>
  <c r="ZK102" i="1"/>
  <c r="AAD101" i="1"/>
  <c r="AAE101" i="1" s="1"/>
  <c r="AAC101" i="1"/>
  <c r="AAB101" i="1"/>
  <c r="AAA101" i="1"/>
  <c r="ZV101" i="1"/>
  <c r="AAJ101" i="1" s="1"/>
  <c r="ZT101" i="1"/>
  <c r="AAG101" i="1" s="1"/>
  <c r="AAK101" i="1" s="1"/>
  <c r="ZK101" i="1"/>
  <c r="AAG100" i="1"/>
  <c r="AAK100" i="1" s="1"/>
  <c r="AAD100" i="1"/>
  <c r="AAE100" i="1" s="1"/>
  <c r="AAJ100" i="1" s="1"/>
  <c r="AAB100" i="1"/>
  <c r="AAC100" i="1" s="1"/>
  <c r="AAA100" i="1"/>
  <c r="ZV100" i="1"/>
  <c r="ZT100" i="1"/>
  <c r="ZK100" i="1"/>
  <c r="AAB99" i="1"/>
  <c r="AAD99" i="1" s="1"/>
  <c r="AAE99" i="1" s="1"/>
  <c r="AAJ99" i="1" s="1"/>
  <c r="AAA99" i="1"/>
  <c r="ZV99" i="1"/>
  <c r="ZT99" i="1"/>
  <c r="ZK99" i="1"/>
  <c r="AAD98" i="1"/>
  <c r="AAE98" i="1" s="1"/>
  <c r="AAB98" i="1"/>
  <c r="AAC98" i="1" s="1"/>
  <c r="AAA98" i="1"/>
  <c r="ZV98" i="1"/>
  <c r="AAJ98" i="1" s="1"/>
  <c r="ZT98" i="1"/>
  <c r="AAG98" i="1" s="1"/>
  <c r="AAK98" i="1" s="1"/>
  <c r="ZK98" i="1"/>
  <c r="AAJ97" i="1"/>
  <c r="AAB97" i="1"/>
  <c r="AAD97" i="1" s="1"/>
  <c r="AAE97" i="1" s="1"/>
  <c r="AAA97" i="1"/>
  <c r="ZV97" i="1"/>
  <c r="ZT97" i="1"/>
  <c r="ZK97" i="1"/>
  <c r="AAB96" i="1"/>
  <c r="AAA96" i="1"/>
  <c r="ZV96" i="1"/>
  <c r="ZT96" i="1"/>
  <c r="ZK96" i="1"/>
  <c r="ZS95" i="1"/>
  <c r="ZQ95" i="1"/>
  <c r="ZO95" i="1"/>
  <c r="ZL95" i="1"/>
  <c r="AAK94" i="1"/>
  <c r="AAJ94" i="1"/>
  <c r="AAG94" i="1"/>
  <c r="AAE94" i="1"/>
  <c r="AAD94" i="1"/>
  <c r="AAC94" i="1"/>
  <c r="AAB94" i="1"/>
  <c r="AAA94" i="1"/>
  <c r="ZZ94" i="1"/>
  <c r="ZY94" i="1"/>
  <c r="ZX94" i="1"/>
  <c r="ZT94" i="1"/>
  <c r="ZS94" i="1"/>
  <c r="ZQ94" i="1"/>
  <c r="ZO94" i="1"/>
  <c r="ZL94" i="1"/>
  <c r="ZK94" i="1"/>
  <c r="AAA92" i="1"/>
  <c r="ZU92" i="1"/>
  <c r="ZT92" i="1"/>
  <c r="ZR92" i="1"/>
  <c r="ZW92" i="1" s="1"/>
  <c r="ZQ92" i="1"/>
  <c r="ZV92" i="1" s="1"/>
  <c r="ZK92" i="1"/>
  <c r="AAA91" i="1"/>
  <c r="ZW91" i="1"/>
  <c r="ZU91" i="1"/>
  <c r="ZT91" i="1"/>
  <c r="ZR91" i="1"/>
  <c r="ZQ91" i="1"/>
  <c r="ZV91" i="1" s="1"/>
  <c r="ZK91" i="1"/>
  <c r="AAA90" i="1"/>
  <c r="ZW90" i="1"/>
  <c r="ZV90" i="1"/>
  <c r="ZU90" i="1"/>
  <c r="ZT90" i="1"/>
  <c r="ZR90" i="1"/>
  <c r="ZQ90" i="1"/>
  <c r="ZK90" i="1"/>
  <c r="AAB89" i="1"/>
  <c r="AAA89" i="1"/>
  <c r="ZW89" i="1"/>
  <c r="ZV89" i="1"/>
  <c r="ZU89" i="1"/>
  <c r="ZT89" i="1"/>
  <c r="ZR89" i="1"/>
  <c r="ZQ89" i="1"/>
  <c r="ZK89" i="1"/>
  <c r="AAA88" i="1"/>
  <c r="ZW88" i="1"/>
  <c r="ZV88" i="1"/>
  <c r="ZU88" i="1"/>
  <c r="ZT88" i="1"/>
  <c r="ZR88" i="1"/>
  <c r="ZQ88" i="1"/>
  <c r="ZK88" i="1"/>
  <c r="AAA87" i="1"/>
  <c r="ZV87" i="1"/>
  <c r="ZU87" i="1"/>
  <c r="ZT87" i="1"/>
  <c r="ZR87" i="1"/>
  <c r="ZW87" i="1" s="1"/>
  <c r="ZQ87" i="1"/>
  <c r="ZK87" i="1"/>
  <c r="AAA86" i="1"/>
  <c r="ZU86" i="1"/>
  <c r="ZT86" i="1"/>
  <c r="ZR86" i="1"/>
  <c r="ZW86" i="1" s="1"/>
  <c r="ZQ86" i="1"/>
  <c r="ZV86" i="1" s="1"/>
  <c r="ZK86" i="1"/>
  <c r="AAA85" i="1"/>
  <c r="ZU85" i="1"/>
  <c r="ZT85" i="1"/>
  <c r="ZR85" i="1"/>
  <c r="ZW85" i="1" s="1"/>
  <c r="ZQ85" i="1"/>
  <c r="ZV85" i="1" s="1"/>
  <c r="ZK85" i="1"/>
  <c r="AAA84" i="1"/>
  <c r="ZU84" i="1"/>
  <c r="ZT84" i="1"/>
  <c r="ZR84" i="1"/>
  <c r="ZW84" i="1" s="1"/>
  <c r="ZQ84" i="1"/>
  <c r="ZV84" i="1" s="1"/>
  <c r="ZK84" i="1"/>
  <c r="AAA83" i="1"/>
  <c r="ZW83" i="1"/>
  <c r="ZU83" i="1"/>
  <c r="ZT83" i="1"/>
  <c r="ZR83" i="1"/>
  <c r="ZQ83" i="1"/>
  <c r="ZV83" i="1" s="1"/>
  <c r="ZK83" i="1"/>
  <c r="AAA82" i="1"/>
  <c r="ZW82" i="1"/>
  <c r="ZV82" i="1"/>
  <c r="ZU82" i="1"/>
  <c r="ZT82" i="1"/>
  <c r="ZR82" i="1"/>
  <c r="ZQ82" i="1"/>
  <c r="ZK82" i="1"/>
  <c r="AAA81" i="1"/>
  <c r="ZW81" i="1"/>
  <c r="ZV81" i="1"/>
  <c r="ZU81" i="1"/>
  <c r="ZT81" i="1"/>
  <c r="ZR81" i="1"/>
  <c r="ZQ81" i="1"/>
  <c r="ZK81" i="1"/>
  <c r="AAA80" i="1"/>
  <c r="ZW80" i="1"/>
  <c r="ZV80" i="1"/>
  <c r="ZU80" i="1"/>
  <c r="ZT80" i="1"/>
  <c r="ZR80" i="1"/>
  <c r="ZQ80" i="1"/>
  <c r="ZK80" i="1"/>
  <c r="AAA79" i="1"/>
  <c r="ZV79" i="1"/>
  <c r="ZU79" i="1"/>
  <c r="ZT79" i="1"/>
  <c r="ZR79" i="1"/>
  <c r="ZW79" i="1" s="1"/>
  <c r="ZQ79" i="1"/>
  <c r="ZK79" i="1"/>
  <c r="AAA78" i="1"/>
  <c r="ZU78" i="1"/>
  <c r="ZT78" i="1"/>
  <c r="ZR78" i="1"/>
  <c r="ZW78" i="1" s="1"/>
  <c r="ZQ78" i="1"/>
  <c r="ZV78" i="1" s="1"/>
  <c r="ZK78" i="1"/>
  <c r="AAA77" i="1"/>
  <c r="ZU77" i="1"/>
  <c r="ZT77" i="1"/>
  <c r="ZR77" i="1"/>
  <c r="ZW77" i="1" s="1"/>
  <c r="ZQ77" i="1"/>
  <c r="ZV77" i="1" s="1"/>
  <c r="ZK77" i="1"/>
  <c r="AAA76" i="1"/>
  <c r="ZU76" i="1"/>
  <c r="ZT76" i="1"/>
  <c r="ZR76" i="1"/>
  <c r="ZW76" i="1" s="1"/>
  <c r="ZQ76" i="1"/>
  <c r="ZV76" i="1" s="1"/>
  <c r="ZK76" i="1"/>
  <c r="AAA75" i="1"/>
  <c r="ZW75" i="1"/>
  <c r="ZU75" i="1"/>
  <c r="ZT75" i="1"/>
  <c r="ZR75" i="1"/>
  <c r="ZQ75" i="1"/>
  <c r="ZV75" i="1" s="1"/>
  <c r="ZK75" i="1"/>
  <c r="AAA74" i="1"/>
  <c r="ZW74" i="1"/>
  <c r="ZV74" i="1"/>
  <c r="ZU74" i="1"/>
  <c r="ZT74" i="1"/>
  <c r="ZR74" i="1"/>
  <c r="ZQ74" i="1"/>
  <c r="ZK74" i="1"/>
  <c r="AAA73" i="1"/>
  <c r="ZV73" i="1"/>
  <c r="ZU73" i="1"/>
  <c r="ZT73" i="1"/>
  <c r="ZR73" i="1"/>
  <c r="ZW73" i="1" s="1"/>
  <c r="ZQ73" i="1"/>
  <c r="ZK73" i="1"/>
  <c r="AAA72" i="1"/>
  <c r="ZW72" i="1"/>
  <c r="ZU72" i="1"/>
  <c r="ZT72" i="1"/>
  <c r="ZR72" i="1"/>
  <c r="ZQ72" i="1"/>
  <c r="ZV72" i="1" s="1"/>
  <c r="ZK72" i="1"/>
  <c r="AAA71" i="1"/>
  <c r="ZV71" i="1"/>
  <c r="ZU71" i="1"/>
  <c r="ZT71" i="1"/>
  <c r="ZR71" i="1"/>
  <c r="ZW71" i="1" s="1"/>
  <c r="ZQ71" i="1"/>
  <c r="ZK71" i="1"/>
  <c r="AAA70" i="1"/>
  <c r="ZU70" i="1"/>
  <c r="ZT70" i="1"/>
  <c r="ZR70" i="1"/>
  <c r="ZW70" i="1" s="1"/>
  <c r="ZQ70" i="1"/>
  <c r="ZV70" i="1" s="1"/>
  <c r="ZK70" i="1"/>
  <c r="AAA69" i="1"/>
  <c r="ZU69" i="1"/>
  <c r="ZT69" i="1"/>
  <c r="ZR69" i="1"/>
  <c r="ZW69" i="1" s="1"/>
  <c r="ZQ69" i="1"/>
  <c r="ZV69" i="1" s="1"/>
  <c r="ZK69" i="1"/>
  <c r="AAA68" i="1"/>
  <c r="ZU68" i="1"/>
  <c r="ZT68" i="1"/>
  <c r="ZR68" i="1"/>
  <c r="ZW68" i="1" s="1"/>
  <c r="ZQ68" i="1"/>
  <c r="ZV68" i="1" s="1"/>
  <c r="ZK68" i="1"/>
  <c r="AAA67" i="1"/>
  <c r="ZW67" i="1"/>
  <c r="ZU67" i="1"/>
  <c r="ZT67" i="1"/>
  <c r="ZR67" i="1"/>
  <c r="ZQ67" i="1"/>
  <c r="ZV67" i="1" s="1"/>
  <c r="ZK67" i="1"/>
  <c r="AAA66" i="1"/>
  <c r="ZW66" i="1"/>
  <c r="ZV66" i="1"/>
  <c r="ZU66" i="1"/>
  <c r="ZT66" i="1"/>
  <c r="ZR66" i="1"/>
  <c r="ZQ66" i="1"/>
  <c r="ZK66" i="1"/>
  <c r="AAA65" i="1"/>
  <c r="ZV65" i="1"/>
  <c r="ZU65" i="1"/>
  <c r="ZT65" i="1"/>
  <c r="ZR65" i="1"/>
  <c r="ZW65" i="1" s="1"/>
  <c r="ZQ65" i="1"/>
  <c r="ZK65" i="1"/>
  <c r="AAA64" i="1"/>
  <c r="ZW64" i="1"/>
  <c r="ZU64" i="1"/>
  <c r="ZT64" i="1"/>
  <c r="ZR64" i="1"/>
  <c r="ZQ64" i="1"/>
  <c r="ZV64" i="1" s="1"/>
  <c r="ZK64" i="1"/>
  <c r="AAA63" i="1"/>
  <c r="ZV63" i="1"/>
  <c r="ZU63" i="1"/>
  <c r="ZT63" i="1"/>
  <c r="ZR63" i="1"/>
  <c r="ZW63" i="1" s="1"/>
  <c r="ZQ63" i="1"/>
  <c r="ZK63" i="1"/>
  <c r="AAA62" i="1"/>
  <c r="ZU62" i="1"/>
  <c r="ZT62" i="1"/>
  <c r="ZR62" i="1"/>
  <c r="ZW62" i="1" s="1"/>
  <c r="ZQ62" i="1"/>
  <c r="ZV62" i="1" s="1"/>
  <c r="ZK62" i="1"/>
  <c r="AAA61" i="1"/>
  <c r="ZW61" i="1"/>
  <c r="ZU61" i="1"/>
  <c r="ZT61" i="1"/>
  <c r="ZR61" i="1"/>
  <c r="ZQ61" i="1"/>
  <c r="ZV61" i="1" s="1"/>
  <c r="ZK61" i="1"/>
  <c r="AAA60" i="1"/>
  <c r="ZW60" i="1"/>
  <c r="ZV60" i="1"/>
  <c r="ZU60" i="1"/>
  <c r="ZT60" i="1"/>
  <c r="ZR60" i="1"/>
  <c r="ZQ60" i="1"/>
  <c r="ZK60" i="1"/>
  <c r="AAA59" i="1"/>
  <c r="ZW59" i="1"/>
  <c r="ZV59" i="1"/>
  <c r="ZU59" i="1"/>
  <c r="ZT59" i="1"/>
  <c r="ZR59" i="1"/>
  <c r="ZQ59" i="1"/>
  <c r="ZK59" i="1"/>
  <c r="AAA58" i="1"/>
  <c r="ZW58" i="1"/>
  <c r="ZV58" i="1"/>
  <c r="ZU58" i="1"/>
  <c r="ZT58" i="1"/>
  <c r="ZR58" i="1"/>
  <c r="ZQ58" i="1"/>
  <c r="ZK58" i="1"/>
  <c r="AAA57" i="1"/>
  <c r="ZV57" i="1"/>
  <c r="ZU57" i="1"/>
  <c r="ZT57" i="1"/>
  <c r="ZR57" i="1"/>
  <c r="ZW57" i="1" s="1"/>
  <c r="ZQ57" i="1"/>
  <c r="ZK57" i="1"/>
  <c r="AAA56" i="1"/>
  <c r="ZU56" i="1"/>
  <c r="ZT56" i="1"/>
  <c r="ZR56" i="1"/>
  <c r="ZW56" i="1" s="1"/>
  <c r="ZQ56" i="1"/>
  <c r="ZV56" i="1" s="1"/>
  <c r="ZK56" i="1"/>
  <c r="AAA55" i="1"/>
  <c r="ZU55" i="1"/>
  <c r="ZT55" i="1"/>
  <c r="ZR55" i="1"/>
  <c r="ZW55" i="1" s="1"/>
  <c r="ZQ55" i="1"/>
  <c r="ZV55" i="1" s="1"/>
  <c r="ZK55" i="1"/>
  <c r="AAA54" i="1"/>
  <c r="ZU54" i="1"/>
  <c r="ZT54" i="1"/>
  <c r="ZR54" i="1"/>
  <c r="ZW54" i="1" s="1"/>
  <c r="ZQ54" i="1"/>
  <c r="ZV54" i="1" s="1"/>
  <c r="ZK54" i="1"/>
  <c r="AAA53" i="1"/>
  <c r="ZW53" i="1"/>
  <c r="ZU53" i="1"/>
  <c r="ZT53" i="1"/>
  <c r="ZR53" i="1"/>
  <c r="ZQ53" i="1"/>
  <c r="ZV53" i="1" s="1"/>
  <c r="ZK53" i="1"/>
  <c r="AAA52" i="1"/>
  <c r="ZW52" i="1"/>
  <c r="ZV52" i="1"/>
  <c r="ZU52" i="1"/>
  <c r="ZT52" i="1"/>
  <c r="ZR52" i="1"/>
  <c r="ZQ52" i="1"/>
  <c r="ZK52" i="1"/>
  <c r="AAA51" i="1"/>
  <c r="ZW51" i="1"/>
  <c r="ZV51" i="1"/>
  <c r="ZU51" i="1"/>
  <c r="ZT51" i="1"/>
  <c r="ZR51" i="1"/>
  <c r="ZQ51" i="1"/>
  <c r="ZK51" i="1"/>
  <c r="AAA50" i="1"/>
  <c r="ZW50" i="1"/>
  <c r="ZV50" i="1"/>
  <c r="ZU50" i="1"/>
  <c r="ZT50" i="1"/>
  <c r="ZR50" i="1"/>
  <c r="ZQ50" i="1"/>
  <c r="ZK50" i="1"/>
  <c r="AAA49" i="1"/>
  <c r="ZV49" i="1"/>
  <c r="ZU49" i="1"/>
  <c r="ZT49" i="1"/>
  <c r="ZR49" i="1"/>
  <c r="ZW49" i="1" s="1"/>
  <c r="ZQ49" i="1"/>
  <c r="ZK49" i="1"/>
  <c r="AAA48" i="1"/>
  <c r="ZU48" i="1"/>
  <c r="ZT48" i="1"/>
  <c r="ZR48" i="1"/>
  <c r="ZW48" i="1" s="1"/>
  <c r="ZQ48" i="1"/>
  <c r="ZV48" i="1" s="1"/>
  <c r="ZK48" i="1"/>
  <c r="AAA47" i="1"/>
  <c r="ZU47" i="1"/>
  <c r="ZT47" i="1"/>
  <c r="ZR47" i="1"/>
  <c r="ZW47" i="1" s="1"/>
  <c r="ZQ47" i="1"/>
  <c r="ZV47" i="1" s="1"/>
  <c r="ZK47" i="1"/>
  <c r="AAA46" i="1"/>
  <c r="ZU46" i="1"/>
  <c r="ZT46" i="1"/>
  <c r="ZR46" i="1"/>
  <c r="ZW46" i="1" s="1"/>
  <c r="ZQ46" i="1"/>
  <c r="ZV46" i="1" s="1"/>
  <c r="ZK46" i="1"/>
  <c r="AAA45" i="1"/>
  <c r="ZW45" i="1"/>
  <c r="ZU45" i="1"/>
  <c r="ZT45" i="1"/>
  <c r="ZR45" i="1"/>
  <c r="ZQ45" i="1"/>
  <c r="ZV45" i="1" s="1"/>
  <c r="ZK45" i="1"/>
  <c r="AAA44" i="1"/>
  <c r="ZW44" i="1"/>
  <c r="ZV44" i="1"/>
  <c r="ZU44" i="1"/>
  <c r="ZT44" i="1"/>
  <c r="ZR44" i="1"/>
  <c r="ZQ44" i="1"/>
  <c r="ZK44" i="1"/>
  <c r="AAA43" i="1"/>
  <c r="ZV43" i="1"/>
  <c r="ZU43" i="1"/>
  <c r="ZT43" i="1"/>
  <c r="ZR43" i="1"/>
  <c r="ZW43" i="1" s="1"/>
  <c r="ZQ43" i="1"/>
  <c r="ZK43" i="1"/>
  <c r="AAA42" i="1"/>
  <c r="ZW42" i="1"/>
  <c r="ZU42" i="1"/>
  <c r="ZT42" i="1"/>
  <c r="ZR42" i="1"/>
  <c r="ZQ42" i="1"/>
  <c r="ZV42" i="1" s="1"/>
  <c r="ZK42" i="1"/>
  <c r="AAA41" i="1"/>
  <c r="ZV41" i="1"/>
  <c r="ZU41" i="1"/>
  <c r="ZT41" i="1"/>
  <c r="ZR41" i="1"/>
  <c r="ZW41" i="1" s="1"/>
  <c r="ZQ41" i="1"/>
  <c r="ZK41" i="1"/>
  <c r="AAA40" i="1"/>
  <c r="ZV40" i="1"/>
  <c r="ZU40" i="1"/>
  <c r="ZT40" i="1"/>
  <c r="ZR40" i="1"/>
  <c r="ZW40" i="1" s="1"/>
  <c r="ZQ40" i="1"/>
  <c r="ZK40" i="1"/>
  <c r="AAB39" i="1"/>
  <c r="AAA39" i="1"/>
  <c r="ZU39" i="1"/>
  <c r="ZT39" i="1"/>
  <c r="ZR39" i="1"/>
  <c r="ZW39" i="1" s="1"/>
  <c r="ZQ39" i="1"/>
  <c r="ZV39" i="1" s="1"/>
  <c r="ZK39" i="1"/>
  <c r="AAA38" i="1"/>
  <c r="ZU38" i="1"/>
  <c r="ZT38" i="1"/>
  <c r="ZR38" i="1"/>
  <c r="ZW38" i="1" s="1"/>
  <c r="ZQ38" i="1"/>
  <c r="ZV38" i="1" s="1"/>
  <c r="ZK38" i="1"/>
  <c r="AAA37" i="1"/>
  <c r="ZU37" i="1"/>
  <c r="ZT37" i="1"/>
  <c r="ZR37" i="1"/>
  <c r="ZW37" i="1" s="1"/>
  <c r="ZQ37" i="1"/>
  <c r="ZV37" i="1" s="1"/>
  <c r="ZK37" i="1"/>
  <c r="AAD36" i="1"/>
  <c r="AAB36" i="1"/>
  <c r="AAA36" i="1"/>
  <c r="ZW36" i="1"/>
  <c r="ZU36" i="1"/>
  <c r="ZT36" i="1"/>
  <c r="ZR36" i="1"/>
  <c r="ZQ36" i="1"/>
  <c r="ZV36" i="1" s="1"/>
  <c r="ZK36" i="1"/>
  <c r="AAA35" i="1"/>
  <c r="ZW35" i="1"/>
  <c r="ZU35" i="1"/>
  <c r="ZT35" i="1"/>
  <c r="ZR35" i="1"/>
  <c r="ZQ35" i="1"/>
  <c r="ZV35" i="1" s="1"/>
  <c r="ZK35" i="1"/>
  <c r="AAA34" i="1"/>
  <c r="ZV34" i="1"/>
  <c r="ZU34" i="1"/>
  <c r="ZT34" i="1"/>
  <c r="ZR34" i="1"/>
  <c r="ZW34" i="1" s="1"/>
  <c r="ZQ34" i="1"/>
  <c r="ZK34" i="1"/>
  <c r="AAA33" i="1"/>
  <c r="ZU33" i="1"/>
  <c r="ZT33" i="1"/>
  <c r="ZR33" i="1"/>
  <c r="ZW33" i="1" s="1"/>
  <c r="ZQ33" i="1"/>
  <c r="ZV33" i="1" s="1"/>
  <c r="ZK33" i="1"/>
  <c r="AAA32" i="1"/>
  <c r="ZW32" i="1"/>
  <c r="ZU32" i="1"/>
  <c r="ZT32" i="1"/>
  <c r="ZR32" i="1"/>
  <c r="ZQ32" i="1"/>
  <c r="ZV32" i="1" s="1"/>
  <c r="ZK32" i="1"/>
  <c r="AAA31" i="1"/>
  <c r="ZV31" i="1"/>
  <c r="ZU31" i="1"/>
  <c r="ZT31" i="1"/>
  <c r="ZR31" i="1"/>
  <c r="ZW31" i="1" s="1"/>
  <c r="ZQ31" i="1"/>
  <c r="ZK31" i="1"/>
  <c r="AAD30" i="1"/>
  <c r="AAB30" i="1"/>
  <c r="AAA30" i="1"/>
  <c r="ZW30" i="1"/>
  <c r="ZU30" i="1"/>
  <c r="ZT30" i="1"/>
  <c r="ZR30" i="1"/>
  <c r="ZQ30" i="1"/>
  <c r="ZV30" i="1" s="1"/>
  <c r="ZK30" i="1"/>
  <c r="AAB29" i="1"/>
  <c r="AAA29" i="1"/>
  <c r="ZW29" i="1"/>
  <c r="ZV29" i="1"/>
  <c r="ZU29" i="1"/>
  <c r="ZT29" i="1"/>
  <c r="ZR29" i="1"/>
  <c r="ZQ29" i="1"/>
  <c r="ZK29" i="1"/>
  <c r="AAA28" i="1"/>
  <c r="ZV28" i="1"/>
  <c r="ZU28" i="1"/>
  <c r="ZT28" i="1"/>
  <c r="ZR28" i="1"/>
  <c r="ZW28" i="1" s="1"/>
  <c r="ZQ28" i="1"/>
  <c r="ZK28" i="1"/>
  <c r="AAA27" i="1"/>
  <c r="ZW27" i="1"/>
  <c r="ZU27" i="1"/>
  <c r="ZT27" i="1"/>
  <c r="ZR27" i="1"/>
  <c r="ZQ27" i="1"/>
  <c r="ZV27" i="1" s="1"/>
  <c r="ZK27" i="1"/>
  <c r="AAA26" i="1"/>
  <c r="ZV26" i="1"/>
  <c r="ZU26" i="1"/>
  <c r="ZT26" i="1"/>
  <c r="ZR26" i="1"/>
  <c r="ZW26" i="1" s="1"/>
  <c r="ZQ26" i="1"/>
  <c r="ZK26" i="1"/>
  <c r="AAA25" i="1"/>
  <c r="ZU25" i="1"/>
  <c r="ZT25" i="1"/>
  <c r="ZR25" i="1"/>
  <c r="ZW25" i="1" s="1"/>
  <c r="ZQ25" i="1"/>
  <c r="ZV25" i="1" s="1"/>
  <c r="ZK25" i="1"/>
  <c r="AAA24" i="1"/>
  <c r="ZW24" i="1"/>
  <c r="ZU24" i="1"/>
  <c r="ZT24" i="1"/>
  <c r="ZR24" i="1"/>
  <c r="ZQ24" i="1"/>
  <c r="ZV24" i="1" s="1"/>
  <c r="ZK24" i="1"/>
  <c r="AAA23" i="1"/>
  <c r="ZV23" i="1"/>
  <c r="ZU23" i="1"/>
  <c r="ZT23" i="1"/>
  <c r="ZR23" i="1"/>
  <c r="ZW23" i="1" s="1"/>
  <c r="ZQ23" i="1"/>
  <c r="ZK23" i="1"/>
  <c r="AAD22" i="1"/>
  <c r="AAB22" i="1"/>
  <c r="AAA22" i="1"/>
  <c r="ZW22" i="1"/>
  <c r="ZU22" i="1"/>
  <c r="ZT22" i="1"/>
  <c r="ZR22" i="1"/>
  <c r="ZQ22" i="1"/>
  <c r="ZV22" i="1" s="1"/>
  <c r="ZK22" i="1"/>
  <c r="AAA21" i="1"/>
  <c r="ZW21" i="1"/>
  <c r="ZV21" i="1"/>
  <c r="ZU21" i="1"/>
  <c r="ZT21" i="1"/>
  <c r="ZR21" i="1"/>
  <c r="ZQ21" i="1"/>
  <c r="ZK21" i="1"/>
  <c r="AAA20" i="1"/>
  <c r="ZV20" i="1"/>
  <c r="ZU20" i="1"/>
  <c r="ZT20" i="1"/>
  <c r="ZR20" i="1"/>
  <c r="ZW20" i="1" s="1"/>
  <c r="ZQ20" i="1"/>
  <c r="ZK20" i="1"/>
  <c r="AAA19" i="1"/>
  <c r="ZW19" i="1"/>
  <c r="ZU19" i="1"/>
  <c r="ZT19" i="1"/>
  <c r="ZR19" i="1"/>
  <c r="ZQ19" i="1"/>
  <c r="ZV19" i="1" s="1"/>
  <c r="ZK19" i="1"/>
  <c r="AAA18" i="1"/>
  <c r="ZV18" i="1"/>
  <c r="ZU18" i="1"/>
  <c r="ZT18" i="1"/>
  <c r="ZR18" i="1"/>
  <c r="ZW18" i="1" s="1"/>
  <c r="ZQ18" i="1"/>
  <c r="ZK18" i="1"/>
  <c r="AAA17" i="1"/>
  <c r="ZU17" i="1"/>
  <c r="ZT17" i="1"/>
  <c r="ZR17" i="1"/>
  <c r="ZQ17" i="1"/>
  <c r="ZV17" i="1" s="1"/>
  <c r="ZK17" i="1"/>
  <c r="AAA16" i="1"/>
  <c r="ZW16" i="1"/>
  <c r="ZU16" i="1"/>
  <c r="ZT16" i="1"/>
  <c r="ZR16" i="1"/>
  <c r="ZQ16" i="1"/>
  <c r="ZK16" i="1"/>
  <c r="AAA15" i="1"/>
  <c r="ZV15" i="1"/>
  <c r="ZU15" i="1"/>
  <c r="ZT15" i="1"/>
  <c r="ZR15" i="1"/>
  <c r="ZW15" i="1" s="1"/>
  <c r="ZQ15" i="1"/>
  <c r="ZK15" i="1"/>
  <c r="ZK13" i="1" s="1"/>
  <c r="AAD14" i="1"/>
  <c r="AAB14" i="1"/>
  <c r="AAA14" i="1"/>
  <c r="ZW14" i="1"/>
  <c r="ZU14" i="1"/>
  <c r="ZU13" i="1" s="1"/>
  <c r="ZT14" i="1"/>
  <c r="ZR14" i="1"/>
  <c r="ZQ14" i="1"/>
  <c r="ZV14" i="1" s="1"/>
  <c r="ZK14" i="1"/>
  <c r="ZT13" i="1"/>
  <c r="ZS13" i="1"/>
  <c r="ZO13" i="1"/>
  <c r="ZN13" i="1"/>
  <c r="ZM13" i="1"/>
  <c r="ZL13" i="1"/>
  <c r="AAM12" i="1"/>
  <c r="AAL12" i="1"/>
  <c r="ZW12" i="1"/>
  <c r="ZV12" i="1"/>
  <c r="ZV94" i="1" s="1"/>
  <c r="AAM11" i="1"/>
  <c r="AAL11" i="1"/>
  <c r="AAA10" i="1"/>
  <c r="AAJ9" i="1"/>
  <c r="AAG9" i="1"/>
  <c r="AAH9" i="1" s="1"/>
  <c r="AAE9" i="1"/>
  <c r="AAF9" i="1" s="1"/>
  <c r="AAC9" i="1"/>
  <c r="AAD9" i="1" s="1"/>
  <c r="AAB9" i="1"/>
  <c r="AAA9" i="1"/>
  <c r="AAI9" i="1" s="1"/>
  <c r="ZZ9" i="1"/>
  <c r="ZV9" i="1"/>
  <c r="ZW9" i="1" s="1"/>
  <c r="ZQ9" i="1"/>
  <c r="ZR9" i="1" s="1"/>
  <c r="AAG8" i="1"/>
  <c r="AAJ8" i="1" s="1"/>
  <c r="AAE8" i="1"/>
  <c r="AAC8" i="1"/>
  <c r="AAA8" i="1"/>
  <c r="ZZ8" i="1"/>
  <c r="AAJ7" i="1"/>
  <c r="AAG7" i="1"/>
  <c r="AAE7" i="1"/>
  <c r="AAC7" i="1"/>
  <c r="AAA7" i="1"/>
  <c r="AAI7" i="1" s="1"/>
  <c r="ZZ7" i="1"/>
  <c r="ZQ7" i="1"/>
  <c r="ZR7" i="1" s="1"/>
  <c r="AAG6" i="1"/>
  <c r="AAJ6" i="1" s="1"/>
  <c r="AAE6" i="1"/>
  <c r="AAC6" i="1"/>
  <c r="AAA6" i="1"/>
  <c r="ZZ6" i="1"/>
  <c r="ZV6" i="1"/>
  <c r="ZW6" i="1" s="1"/>
  <c r="ZQ6" i="1"/>
  <c r="ZR6" i="1" s="1"/>
  <c r="AAJ5" i="1"/>
  <c r="AAH5" i="1"/>
  <c r="AAG5" i="1"/>
  <c r="AAE5" i="1"/>
  <c r="AAF5" i="1" s="1"/>
  <c r="AAC5" i="1"/>
  <c r="AAB5" i="1"/>
  <c r="AAA5" i="1"/>
  <c r="AAI5" i="1" s="1"/>
  <c r="AAD5" i="1" s="1"/>
  <c r="ZZ5" i="1"/>
  <c r="ZQ5" i="1"/>
  <c r="ZR5" i="1" s="1"/>
  <c r="AAG4" i="1"/>
  <c r="AAJ4" i="1" s="1"/>
  <c r="AAE4" i="1"/>
  <c r="AAC4" i="1"/>
  <c r="AAA4" i="1"/>
  <c r="ZZ4" i="1"/>
  <c r="ZV4" i="1"/>
  <c r="ZW4" i="1" s="1"/>
  <c r="ZQ4" i="1"/>
  <c r="ZR4" i="1" s="1"/>
  <c r="AAJ3" i="1"/>
  <c r="AAG3" i="1"/>
  <c r="AAE3" i="1"/>
  <c r="AAC3" i="1"/>
  <c r="AAA3" i="1"/>
  <c r="AAI3" i="1" s="1"/>
  <c r="AAH3" i="1" s="1"/>
  <c r="ZZ3" i="1"/>
  <c r="ZQ3" i="1"/>
  <c r="ZR3" i="1" s="1"/>
  <c r="AAG2" i="1"/>
  <c r="AAG10" i="1" s="1"/>
  <c r="AAE2" i="1"/>
  <c r="AAE10" i="1" s="1"/>
  <c r="AAC2" i="1"/>
  <c r="AAC10" i="1" s="1"/>
  <c r="AAA2" i="1"/>
  <c r="ZZ2" i="1"/>
  <c r="ZV2" i="1"/>
  <c r="ZV1" i="1"/>
  <c r="ZQ1" i="1"/>
  <c r="WV3" i="1"/>
  <c r="WV4" i="1"/>
  <c r="WV5" i="1"/>
  <c r="WV6" i="1"/>
  <c r="WV7" i="1"/>
  <c r="WV8" i="1"/>
  <c r="WV9" i="1"/>
  <c r="WV2" i="1"/>
  <c r="ZQ13" i="1" l="1"/>
  <c r="ZV16" i="1"/>
  <c r="AAD3" i="1"/>
  <c r="AAD7" i="1"/>
  <c r="AAH7" i="1"/>
  <c r="AAB7" i="1"/>
  <c r="ZR13" i="1"/>
  <c r="ZW17" i="1"/>
  <c r="AAB3" i="1"/>
  <c r="AAI10" i="1"/>
  <c r="AAF10" i="1" s="1"/>
  <c r="ZV8" i="1"/>
  <c r="ZW8" i="1" s="1"/>
  <c r="ZW2" i="1"/>
  <c r="AAF3" i="1"/>
  <c r="AAF7" i="1"/>
  <c r="ZV13" i="1"/>
  <c r="ZQ2" i="1"/>
  <c r="AAD10" i="1"/>
  <c r="AAD39" i="1"/>
  <c r="AAH2" i="1"/>
  <c r="ZV3" i="1"/>
  <c r="ZW3" i="1" s="1"/>
  <c r="ZV5" i="1"/>
  <c r="ZW5" i="1" s="1"/>
  <c r="ZV7" i="1"/>
  <c r="ZW7" i="1" s="1"/>
  <c r="ZQ8" i="1"/>
  <c r="ZR8" i="1" s="1"/>
  <c r="AAI4" i="1"/>
  <c r="AAI6" i="1"/>
  <c r="AAI8" i="1"/>
  <c r="AAD29" i="1"/>
  <c r="AAH4" i="1"/>
  <c r="AAI2" i="1"/>
  <c r="AAJ2" i="1"/>
  <c r="AAJ10" i="1" s="1"/>
  <c r="AAD96" i="1"/>
  <c r="AAE96" i="1" s="1"/>
  <c r="AAC96" i="1"/>
  <c r="AAD104" i="1"/>
  <c r="AAE104" i="1" s="1"/>
  <c r="AAC104" i="1"/>
  <c r="AAG97" i="1"/>
  <c r="AAK97" i="1" s="1"/>
  <c r="ZT95" i="1"/>
  <c r="AAJ102" i="1"/>
  <c r="AAG108" i="1"/>
  <c r="AAK108" i="1" s="1"/>
  <c r="AAG120" i="1"/>
  <c r="AAK120" i="1" s="1"/>
  <c r="AAD112" i="1"/>
  <c r="AAE112" i="1" s="1"/>
  <c r="AAJ112" i="1" s="1"/>
  <c r="AAC112" i="1"/>
  <c r="AAG114" i="1"/>
  <c r="AAK114" i="1" s="1"/>
  <c r="AAG116" i="1"/>
  <c r="AAK116" i="1" s="1"/>
  <c r="AAG96" i="1"/>
  <c r="AAJ109" i="1"/>
  <c r="AAJ119" i="1"/>
  <c r="AAJ123" i="1"/>
  <c r="ZV95" i="1"/>
  <c r="AAG99" i="1"/>
  <c r="AAK99" i="1" s="1"/>
  <c r="AAG104" i="1"/>
  <c r="AAK104" i="1" s="1"/>
  <c r="AAG113" i="1"/>
  <c r="AAK113" i="1" s="1"/>
  <c r="AAJ118" i="1"/>
  <c r="AAD120" i="1"/>
  <c r="AAE120" i="1" s="1"/>
  <c r="AAJ120" i="1" s="1"/>
  <c r="AAC120" i="1"/>
  <c r="AAJ104" i="1"/>
  <c r="AAG107" i="1"/>
  <c r="AAK107" i="1" s="1"/>
  <c r="AAJ117" i="1"/>
  <c r="AAJ122" i="1"/>
  <c r="AAC99" i="1"/>
  <c r="AAC107" i="1"/>
  <c r="AAC115" i="1"/>
  <c r="AAC123" i="1"/>
  <c r="AAC102" i="1"/>
  <c r="AAC97" i="1"/>
  <c r="AAC105" i="1"/>
  <c r="AAC113" i="1"/>
  <c r="AAC121" i="1"/>
  <c r="AAD89" i="1"/>
  <c r="AAJ96" i="1"/>
  <c r="G12" i="5"/>
  <c r="AAK96" i="1" l="1"/>
  <c r="AAJ95" i="1"/>
  <c r="ZV10" i="1"/>
  <c r="ZW10" i="1" s="1"/>
  <c r="AAE95" i="1"/>
  <c r="AAG112" i="1"/>
  <c r="AAK112" i="1" s="1"/>
  <c r="AAB10" i="1"/>
  <c r="AAH10" i="1"/>
  <c r="AAH8" i="1"/>
  <c r="AAD8" i="1"/>
  <c r="AAF8" i="1"/>
  <c r="AAF2" i="1"/>
  <c r="AAD2" i="1"/>
  <c r="AAH6" i="1"/>
  <c r="AAD6" i="1"/>
  <c r="AAF6" i="1"/>
  <c r="AAB8" i="1"/>
  <c r="AAD4" i="1"/>
  <c r="AAF4" i="1"/>
  <c r="ZW13" i="1"/>
  <c r="ZR2" i="1"/>
  <c r="ZQ10" i="1"/>
  <c r="ZR10" i="1" s="1"/>
  <c r="AAB2" i="1"/>
  <c r="AAB4" i="1"/>
  <c r="AAB6" i="1"/>
  <c r="N36" i="11"/>
  <c r="B36" i="11"/>
  <c r="YS123" i="1"/>
  <c r="YN123" i="1"/>
  <c r="YL123" i="1"/>
  <c r="YC123" i="1"/>
  <c r="YS122" i="1"/>
  <c r="YN122" i="1"/>
  <c r="YL122" i="1"/>
  <c r="YC122" i="1"/>
  <c r="YS121" i="1"/>
  <c r="YN121" i="1"/>
  <c r="YL121" i="1"/>
  <c r="YC121" i="1"/>
  <c r="YS120" i="1"/>
  <c r="YN120" i="1"/>
  <c r="YL120" i="1"/>
  <c r="YC120" i="1"/>
  <c r="YS119" i="1"/>
  <c r="YN119" i="1"/>
  <c r="YL119" i="1"/>
  <c r="YC119" i="1"/>
  <c r="YS118" i="1"/>
  <c r="YN118" i="1"/>
  <c r="YL118" i="1"/>
  <c r="YC118" i="1"/>
  <c r="YS117" i="1"/>
  <c r="YN117" i="1"/>
  <c r="YL117" i="1"/>
  <c r="YC117" i="1"/>
  <c r="YS116" i="1"/>
  <c r="YN116" i="1"/>
  <c r="YL116" i="1"/>
  <c r="YC116" i="1"/>
  <c r="YS115" i="1"/>
  <c r="YN115" i="1"/>
  <c r="YL115" i="1"/>
  <c r="YC115" i="1"/>
  <c r="YS114" i="1"/>
  <c r="YN114" i="1"/>
  <c r="YL114" i="1"/>
  <c r="YC114" i="1"/>
  <c r="YS113" i="1"/>
  <c r="YN113" i="1"/>
  <c r="YL113" i="1"/>
  <c r="YC113" i="1"/>
  <c r="YS112" i="1"/>
  <c r="YN112" i="1"/>
  <c r="YL112" i="1"/>
  <c r="YC112" i="1"/>
  <c r="YS111" i="1"/>
  <c r="YN111" i="1"/>
  <c r="YL111" i="1"/>
  <c r="YC111" i="1"/>
  <c r="YS110" i="1"/>
  <c r="YN110" i="1"/>
  <c r="YL110" i="1"/>
  <c r="YC110" i="1"/>
  <c r="YS109" i="1"/>
  <c r="YN109" i="1"/>
  <c r="YL109" i="1"/>
  <c r="YC109" i="1"/>
  <c r="YS108" i="1"/>
  <c r="YN108" i="1"/>
  <c r="YL108" i="1"/>
  <c r="YC108" i="1"/>
  <c r="YS107" i="1"/>
  <c r="YN107" i="1"/>
  <c r="YL107" i="1"/>
  <c r="YC107" i="1"/>
  <c r="YS106" i="1"/>
  <c r="YN106" i="1"/>
  <c r="YL106" i="1"/>
  <c r="YC106" i="1"/>
  <c r="YS105" i="1"/>
  <c r="YN105" i="1"/>
  <c r="YL105" i="1"/>
  <c r="YC105" i="1"/>
  <c r="YS104" i="1"/>
  <c r="YN104" i="1"/>
  <c r="YL104" i="1"/>
  <c r="YC104" i="1"/>
  <c r="YS103" i="1"/>
  <c r="YN103" i="1"/>
  <c r="YL103" i="1"/>
  <c r="YC103" i="1"/>
  <c r="YS102" i="1"/>
  <c r="YN102" i="1"/>
  <c r="YL102" i="1"/>
  <c r="YC102" i="1"/>
  <c r="YS101" i="1"/>
  <c r="YN101" i="1"/>
  <c r="YL101" i="1"/>
  <c r="YC101" i="1"/>
  <c r="YS100" i="1"/>
  <c r="YN100" i="1"/>
  <c r="YL100" i="1"/>
  <c r="YC100" i="1"/>
  <c r="YS99" i="1"/>
  <c r="YN99" i="1"/>
  <c r="YL99" i="1"/>
  <c r="YC99" i="1"/>
  <c r="YS98" i="1"/>
  <c r="YN98" i="1"/>
  <c r="YL98" i="1"/>
  <c r="YC98" i="1"/>
  <c r="YS97" i="1"/>
  <c r="YN97" i="1"/>
  <c r="YL97" i="1"/>
  <c r="YC97" i="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O90" i="1"/>
  <c r="YN90" i="1"/>
  <c r="YM90" i="1"/>
  <c r="YL90" i="1"/>
  <c r="YJ90" i="1"/>
  <c r="YI90" i="1"/>
  <c r="YC90" i="1"/>
  <c r="YT89" i="1"/>
  <c r="YS89" i="1"/>
  <c r="YO89" i="1"/>
  <c r="YN89" i="1"/>
  <c r="YM89" i="1"/>
  <c r="YL89" i="1"/>
  <c r="YJ89" i="1"/>
  <c r="YI89" i="1"/>
  <c r="YC89" i="1"/>
  <c r="YS88" i="1"/>
  <c r="YO88" i="1"/>
  <c r="YN88" i="1"/>
  <c r="YM88" i="1"/>
  <c r="YL88" i="1"/>
  <c r="YJ88" i="1"/>
  <c r="YI88" i="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O83" i="1"/>
  <c r="YM83" i="1"/>
  <c r="YL83" i="1"/>
  <c r="YJ83" i="1"/>
  <c r="YI83" i="1"/>
  <c r="YN83" i="1" s="1"/>
  <c r="YC83" i="1"/>
  <c r="YS82" i="1"/>
  <c r="YO82" i="1"/>
  <c r="YN82" i="1"/>
  <c r="YM82" i="1"/>
  <c r="YL82" i="1"/>
  <c r="YJ82" i="1"/>
  <c r="YI82" i="1"/>
  <c r="YC82" i="1"/>
  <c r="YS81" i="1"/>
  <c r="YO81" i="1"/>
  <c r="YN81" i="1"/>
  <c r="YM81" i="1"/>
  <c r="YL81" i="1"/>
  <c r="YJ81" i="1"/>
  <c r="YI81" i="1"/>
  <c r="YC81" i="1"/>
  <c r="YS80" i="1"/>
  <c r="YO80" i="1"/>
  <c r="YN80" i="1"/>
  <c r="YM80" i="1"/>
  <c r="YL80" i="1"/>
  <c r="YJ80" i="1"/>
  <c r="YI80" i="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O75" i="1"/>
  <c r="YM75" i="1"/>
  <c r="YL75" i="1"/>
  <c r="YJ75" i="1"/>
  <c r="YI75" i="1"/>
  <c r="YN75" i="1" s="1"/>
  <c r="YC75" i="1"/>
  <c r="YS74" i="1"/>
  <c r="YN74" i="1"/>
  <c r="YM74" i="1"/>
  <c r="YL74" i="1"/>
  <c r="YJ74" i="1"/>
  <c r="YO74" i="1" s="1"/>
  <c r="YI74" i="1"/>
  <c r="YC74" i="1"/>
  <c r="YS73" i="1"/>
  <c r="YO73" i="1"/>
  <c r="YM73" i="1"/>
  <c r="YL73" i="1"/>
  <c r="YJ73" i="1"/>
  <c r="YI73" i="1"/>
  <c r="YN73" i="1" s="1"/>
  <c r="YC73" i="1"/>
  <c r="YS72" i="1"/>
  <c r="YO72" i="1"/>
  <c r="YN72" i="1"/>
  <c r="YM72" i="1"/>
  <c r="YL72" i="1"/>
  <c r="YJ72" i="1"/>
  <c r="YI72" i="1"/>
  <c r="YC72" i="1"/>
  <c r="YS71" i="1"/>
  <c r="YN71" i="1"/>
  <c r="YM71" i="1"/>
  <c r="YL71" i="1"/>
  <c r="YJ71" i="1"/>
  <c r="YO71" i="1" s="1"/>
  <c r="YI71" i="1"/>
  <c r="YC71" i="1"/>
  <c r="YS70" i="1"/>
  <c r="YO70" i="1"/>
  <c r="YM70" i="1"/>
  <c r="YL70" i="1"/>
  <c r="YJ70" i="1"/>
  <c r="YI70" i="1"/>
  <c r="YN70" i="1" s="1"/>
  <c r="YC70" i="1"/>
  <c r="YS69" i="1"/>
  <c r="YN69" i="1"/>
  <c r="YM69" i="1"/>
  <c r="YL69" i="1"/>
  <c r="YJ69" i="1"/>
  <c r="YO69" i="1" s="1"/>
  <c r="YI69" i="1"/>
  <c r="YC69" i="1"/>
  <c r="YS68" i="1"/>
  <c r="YM68" i="1"/>
  <c r="YL68" i="1"/>
  <c r="YJ68" i="1"/>
  <c r="YO68" i="1" s="1"/>
  <c r="YI68" i="1"/>
  <c r="YN68" i="1" s="1"/>
  <c r="YC68" i="1"/>
  <c r="YS67" i="1"/>
  <c r="YO67" i="1"/>
  <c r="YM67" i="1"/>
  <c r="YL67" i="1"/>
  <c r="YJ67" i="1"/>
  <c r="YI67" i="1"/>
  <c r="YN67" i="1" s="1"/>
  <c r="YC67" i="1"/>
  <c r="YS66" i="1"/>
  <c r="YN66" i="1"/>
  <c r="YM66" i="1"/>
  <c r="YL66" i="1"/>
  <c r="YJ66" i="1"/>
  <c r="YO66" i="1" s="1"/>
  <c r="YI66" i="1"/>
  <c r="YC66" i="1"/>
  <c r="YS65" i="1"/>
  <c r="YO65" i="1"/>
  <c r="YM65" i="1"/>
  <c r="YL65" i="1"/>
  <c r="YJ65" i="1"/>
  <c r="YI65" i="1"/>
  <c r="YN65" i="1" s="1"/>
  <c r="YC65" i="1"/>
  <c r="YS64" i="1"/>
  <c r="YO64" i="1"/>
  <c r="YN64" i="1"/>
  <c r="YM64" i="1"/>
  <c r="YL64" i="1"/>
  <c r="YJ64" i="1"/>
  <c r="YI64" i="1"/>
  <c r="YC64" i="1"/>
  <c r="YS63" i="1"/>
  <c r="YN63" i="1"/>
  <c r="YM63" i="1"/>
  <c r="YL63" i="1"/>
  <c r="YJ63" i="1"/>
  <c r="YO63" i="1" s="1"/>
  <c r="YI63" i="1"/>
  <c r="YC63" i="1"/>
  <c r="YS62" i="1"/>
  <c r="YO62" i="1"/>
  <c r="YM62" i="1"/>
  <c r="YL62" i="1"/>
  <c r="YJ62" i="1"/>
  <c r="YI62" i="1"/>
  <c r="YN62" i="1" s="1"/>
  <c r="YC62" i="1"/>
  <c r="YS61" i="1"/>
  <c r="YO61" i="1"/>
  <c r="YM61" i="1"/>
  <c r="YL61" i="1"/>
  <c r="YJ61" i="1"/>
  <c r="YI61" i="1"/>
  <c r="YN61" i="1" s="1"/>
  <c r="YC61" i="1"/>
  <c r="YS60" i="1"/>
  <c r="YO60" i="1"/>
  <c r="YN60" i="1"/>
  <c r="YM60" i="1"/>
  <c r="YL60" i="1"/>
  <c r="YJ60" i="1"/>
  <c r="YI60" i="1"/>
  <c r="YC60" i="1"/>
  <c r="YS59" i="1"/>
  <c r="YO59" i="1"/>
  <c r="YN59" i="1"/>
  <c r="YM59" i="1"/>
  <c r="YL59" i="1"/>
  <c r="YJ59" i="1"/>
  <c r="YI59" i="1"/>
  <c r="YC59" i="1"/>
  <c r="YS58" i="1"/>
  <c r="YO58" i="1"/>
  <c r="YN58" i="1"/>
  <c r="YM58" i="1"/>
  <c r="YL58" i="1"/>
  <c r="YJ58" i="1"/>
  <c r="YI58" i="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O53" i="1"/>
  <c r="YM53" i="1"/>
  <c r="YL53" i="1"/>
  <c r="YJ53" i="1"/>
  <c r="YI53" i="1"/>
  <c r="YN53" i="1" s="1"/>
  <c r="YC53" i="1"/>
  <c r="YS52" i="1"/>
  <c r="YO52" i="1"/>
  <c r="YN52" i="1"/>
  <c r="YM52" i="1"/>
  <c r="YL52" i="1"/>
  <c r="YJ52" i="1"/>
  <c r="YI52" i="1"/>
  <c r="YC52" i="1"/>
  <c r="YS51" i="1"/>
  <c r="YN51" i="1"/>
  <c r="YM51" i="1"/>
  <c r="YL51" i="1"/>
  <c r="YJ51" i="1"/>
  <c r="YO51" i="1" s="1"/>
  <c r="YI51" i="1"/>
  <c r="YC51" i="1"/>
  <c r="YS50" i="1"/>
  <c r="YO50" i="1"/>
  <c r="YM50" i="1"/>
  <c r="YL50" i="1"/>
  <c r="YJ50" i="1"/>
  <c r="YI50" i="1"/>
  <c r="YN50" i="1" s="1"/>
  <c r="YC50" i="1"/>
  <c r="YS49" i="1"/>
  <c r="YN49" i="1"/>
  <c r="YM49" i="1"/>
  <c r="YL49" i="1"/>
  <c r="YJ49" i="1"/>
  <c r="YO49" i="1" s="1"/>
  <c r="YI49" i="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O45" i="1"/>
  <c r="YM45" i="1"/>
  <c r="YL45" i="1"/>
  <c r="YJ45" i="1"/>
  <c r="YI45" i="1"/>
  <c r="YN45" i="1" s="1"/>
  <c r="YC45" i="1"/>
  <c r="YS44" i="1"/>
  <c r="YO44" i="1"/>
  <c r="YN44" i="1"/>
  <c r="YM44" i="1"/>
  <c r="YL44" i="1"/>
  <c r="YJ44" i="1"/>
  <c r="YI44" i="1"/>
  <c r="YC44" i="1"/>
  <c r="YS43" i="1"/>
  <c r="YN43" i="1"/>
  <c r="YM43" i="1"/>
  <c r="YL43" i="1"/>
  <c r="YJ43" i="1"/>
  <c r="YO43" i="1" s="1"/>
  <c r="YI43" i="1"/>
  <c r="YC43" i="1"/>
  <c r="YS42" i="1"/>
  <c r="YO42" i="1"/>
  <c r="YM42" i="1"/>
  <c r="YL42" i="1"/>
  <c r="YJ42" i="1"/>
  <c r="YI42" i="1"/>
  <c r="YN42" i="1" s="1"/>
  <c r="YC42" i="1"/>
  <c r="YS41" i="1"/>
  <c r="YN41" i="1"/>
  <c r="YM41" i="1"/>
  <c r="YL41" i="1"/>
  <c r="YJ41" i="1"/>
  <c r="YO41" i="1" s="1"/>
  <c r="YI41" i="1"/>
  <c r="YC41" i="1"/>
  <c r="YS40" i="1"/>
  <c r="YM40" i="1"/>
  <c r="YL40" i="1"/>
  <c r="YJ40" i="1"/>
  <c r="YO40" i="1" s="1"/>
  <c r="YI40" i="1"/>
  <c r="YN40" i="1" s="1"/>
  <c r="YC40" i="1"/>
  <c r="YT39" i="1"/>
  <c r="YS39" i="1"/>
  <c r="YO39" i="1"/>
  <c r="YM39" i="1"/>
  <c r="YL39" i="1"/>
  <c r="YJ39" i="1"/>
  <c r="YI39" i="1"/>
  <c r="YN39" i="1" s="1"/>
  <c r="YC39" i="1"/>
  <c r="YS38" i="1"/>
  <c r="YN38" i="1"/>
  <c r="YM38" i="1"/>
  <c r="YL38" i="1"/>
  <c r="YJ38" i="1"/>
  <c r="YO38" i="1" s="1"/>
  <c r="YI38" i="1"/>
  <c r="YC38" i="1"/>
  <c r="YS37" i="1"/>
  <c r="YO37" i="1"/>
  <c r="YM37" i="1"/>
  <c r="YL37" i="1"/>
  <c r="YJ37" i="1"/>
  <c r="YI37" i="1"/>
  <c r="YN37" i="1" s="1"/>
  <c r="YC37" i="1"/>
  <c r="YT36" i="1"/>
  <c r="YV36" i="1" s="1"/>
  <c r="YS36" i="1"/>
  <c r="YO36" i="1"/>
  <c r="YN36" i="1"/>
  <c r="YM36" i="1"/>
  <c r="YL36" i="1"/>
  <c r="YJ36" i="1"/>
  <c r="YI36" i="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O32" i="1"/>
  <c r="YM32" i="1"/>
  <c r="YL32" i="1"/>
  <c r="YJ32" i="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N29" i="1"/>
  <c r="YM29" i="1"/>
  <c r="YL29" i="1"/>
  <c r="YJ29" i="1"/>
  <c r="YI29" i="1"/>
  <c r="YC29" i="1"/>
  <c r="YS28" i="1"/>
  <c r="YO28" i="1"/>
  <c r="YN28" i="1"/>
  <c r="YM28" i="1"/>
  <c r="YL28" i="1"/>
  <c r="YJ28" i="1"/>
  <c r="YI28" i="1"/>
  <c r="YC28" i="1"/>
  <c r="YS27" i="1"/>
  <c r="YO27" i="1"/>
  <c r="YN27" i="1"/>
  <c r="YM27" i="1"/>
  <c r="YL27" i="1"/>
  <c r="YJ27" i="1"/>
  <c r="YI27" i="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O22" i="1"/>
  <c r="YM22" i="1"/>
  <c r="YL22" i="1"/>
  <c r="YJ22" i="1"/>
  <c r="YI22" i="1"/>
  <c r="YN22" i="1" s="1"/>
  <c r="YC22" i="1"/>
  <c r="YS21" i="1"/>
  <c r="YN21" i="1"/>
  <c r="YM21" i="1"/>
  <c r="YL21" i="1"/>
  <c r="YJ21" i="1"/>
  <c r="YO21" i="1" s="1"/>
  <c r="YI21" i="1"/>
  <c r="YC21" i="1"/>
  <c r="YS20" i="1"/>
  <c r="YO20" i="1"/>
  <c r="YM20" i="1"/>
  <c r="YL20" i="1"/>
  <c r="YJ20" i="1"/>
  <c r="YI20" i="1"/>
  <c r="YN20" i="1" s="1"/>
  <c r="YC20" i="1"/>
  <c r="YS19" i="1"/>
  <c r="YO19" i="1"/>
  <c r="YN19" i="1"/>
  <c r="YM19" i="1"/>
  <c r="YL19" i="1"/>
  <c r="YJ19" i="1"/>
  <c r="YI19" i="1"/>
  <c r="YC19" i="1"/>
  <c r="YS18" i="1"/>
  <c r="YN18" i="1"/>
  <c r="YM18" i="1"/>
  <c r="YL18" i="1"/>
  <c r="YJ18" i="1"/>
  <c r="YO18" i="1" s="1"/>
  <c r="YI18" i="1"/>
  <c r="YC18" i="1"/>
  <c r="YS17" i="1"/>
  <c r="YM17" i="1"/>
  <c r="YL17" i="1"/>
  <c r="YJ17" i="1"/>
  <c r="YO17" i="1" s="1"/>
  <c r="YI17" i="1"/>
  <c r="YN17" i="1" s="1"/>
  <c r="YC17" i="1"/>
  <c r="YS16" i="1"/>
  <c r="YM16" i="1"/>
  <c r="YL16" i="1"/>
  <c r="YL13" i="1" s="1"/>
  <c r="YJ16" i="1"/>
  <c r="YO16" i="1" s="1"/>
  <c r="YI16" i="1"/>
  <c r="YN16" i="1" s="1"/>
  <c r="YC16" i="1"/>
  <c r="YS15" i="1"/>
  <c r="YM15" i="1"/>
  <c r="YL15" i="1"/>
  <c r="YJ15" i="1"/>
  <c r="YO15" i="1" s="1"/>
  <c r="YI15" i="1"/>
  <c r="YN15" i="1" s="1"/>
  <c r="YC15" i="1"/>
  <c r="YT14" i="1"/>
  <c r="YV14" i="1" s="1"/>
  <c r="YS14" i="1"/>
  <c r="YO14" i="1"/>
  <c r="YM14" i="1"/>
  <c r="YL14" i="1"/>
  <c r="YJ14" i="1"/>
  <c r="YI14" i="1"/>
  <c r="YN14" i="1" s="1"/>
  <c r="YC14" i="1"/>
  <c r="YC13" i="1" s="1"/>
  <c r="YM13" i="1"/>
  <c r="YK13" i="1"/>
  <c r="YG13" i="1"/>
  <c r="YF13" i="1"/>
  <c r="YE13" i="1"/>
  <c r="YD13" i="1"/>
  <c r="ZE12" i="1"/>
  <c r="ZD12" i="1"/>
  <c r="YO12" i="1"/>
  <c r="YN12" i="1"/>
  <c r="YN94" i="1" s="1"/>
  <c r="ZE11" i="1"/>
  <c r="ZD11" i="1"/>
  <c r="YY9" i="1"/>
  <c r="YW9" i="1"/>
  <c r="YU9" i="1"/>
  <c r="ZB9" i="1" s="1"/>
  <c r="YS9" i="1"/>
  <c r="YR9" i="1"/>
  <c r="YY8" i="1"/>
  <c r="YW8" i="1"/>
  <c r="YU8" i="1"/>
  <c r="YS8" i="1"/>
  <c r="YR8" i="1"/>
  <c r="YY7" i="1"/>
  <c r="YW7" i="1"/>
  <c r="YU7" i="1"/>
  <c r="YS7" i="1"/>
  <c r="ZA7" i="1" s="1"/>
  <c r="YR7" i="1"/>
  <c r="YY6" i="1"/>
  <c r="YW6" i="1"/>
  <c r="YU6" i="1"/>
  <c r="YS6" i="1"/>
  <c r="YR6" i="1"/>
  <c r="YY5" i="1"/>
  <c r="YW5" i="1"/>
  <c r="YU5" i="1"/>
  <c r="YS5" i="1"/>
  <c r="YR5" i="1"/>
  <c r="YY4" i="1"/>
  <c r="YW4" i="1"/>
  <c r="YU4" i="1"/>
  <c r="YS4" i="1"/>
  <c r="YR4" i="1"/>
  <c r="YY3" i="1"/>
  <c r="YW3" i="1"/>
  <c r="YU3" i="1"/>
  <c r="YS3" i="1"/>
  <c r="YR3" i="1"/>
  <c r="YY2" i="1"/>
  <c r="YW2" i="1"/>
  <c r="YU2" i="1"/>
  <c r="YS2" i="1"/>
  <c r="YR2" i="1"/>
  <c r="YN1" i="1"/>
  <c r="YI1" i="1"/>
  <c r="AAG95" i="1" l="1"/>
  <c r="AAK95" i="1"/>
  <c r="YS10" i="1"/>
  <c r="ZB4" i="1"/>
  <c r="ZA9" i="1"/>
  <c r="YU10" i="1"/>
  <c r="ZA3" i="1"/>
  <c r="YT3" i="1" s="1"/>
  <c r="YX3" i="1"/>
  <c r="ZA4" i="1"/>
  <c r="YT4" i="1" s="1"/>
  <c r="ZA5" i="1"/>
  <c r="YX5" i="1" s="1"/>
  <c r="ZA6" i="1"/>
  <c r="YV6" i="1" s="1"/>
  <c r="ZB3" i="1"/>
  <c r="ZB6" i="1"/>
  <c r="ZB5" i="1"/>
  <c r="ZB8" i="1"/>
  <c r="YV39" i="1"/>
  <c r="YT6" i="1"/>
  <c r="YZ7" i="1"/>
  <c r="YX7" i="1"/>
  <c r="YV7" i="1"/>
  <c r="YT7" i="1"/>
  <c r="YT9" i="1"/>
  <c r="YZ9" i="1"/>
  <c r="YX9" i="1"/>
  <c r="YX6" i="1"/>
  <c r="YN13" i="1"/>
  <c r="ZA2" i="1"/>
  <c r="YZ2" i="1" s="1"/>
  <c r="ZB7" i="1"/>
  <c r="YV9" i="1"/>
  <c r="YO13" i="1"/>
  <c r="YV29" i="1"/>
  <c r="ZB2" i="1"/>
  <c r="YW10" i="1"/>
  <c r="ZA10" i="1" s="1"/>
  <c r="ZA8" i="1"/>
  <c r="YV8" i="1" s="1"/>
  <c r="YI13" i="1"/>
  <c r="YY10" i="1"/>
  <c r="YJ13" i="1"/>
  <c r="YZ4" i="1"/>
  <c r="YV89" i="1"/>
  <c r="YL95" i="1"/>
  <c r="YZ6" i="1" l="1"/>
  <c r="YT5" i="1"/>
  <c r="YZ5" i="1"/>
  <c r="YZ8" i="1"/>
  <c r="YX8" i="1"/>
  <c r="YV3" i="1"/>
  <c r="ZB10" i="1"/>
  <c r="YV5" i="1"/>
  <c r="YZ3" i="1"/>
  <c r="YX4" i="1"/>
  <c r="YV4" i="1"/>
  <c r="YV10" i="1"/>
  <c r="YT10" i="1"/>
  <c r="YT2" i="1"/>
  <c r="YV2" i="1"/>
  <c r="YX2" i="1"/>
  <c r="YT8" i="1"/>
  <c r="YX10" i="1"/>
  <c r="YZ10" i="1"/>
  <c r="B35" i="11" l="1"/>
  <c r="XK123" i="1"/>
  <c r="XF123" i="1"/>
  <c r="XD123" i="1"/>
  <c r="WU123" i="1"/>
  <c r="XK122" i="1"/>
  <c r="XF122" i="1"/>
  <c r="XD122" i="1"/>
  <c r="WU122" i="1"/>
  <c r="XK121" i="1"/>
  <c r="XF121" i="1"/>
  <c r="XD121" i="1"/>
  <c r="WU121" i="1"/>
  <c r="XK120" i="1"/>
  <c r="XF120" i="1"/>
  <c r="XD120" i="1"/>
  <c r="WU120" i="1"/>
  <c r="XK119" i="1"/>
  <c r="XF119" i="1"/>
  <c r="XD119" i="1"/>
  <c r="WU119" i="1"/>
  <c r="XK118" i="1"/>
  <c r="XF118" i="1"/>
  <c r="XD118" i="1"/>
  <c r="WU118" i="1"/>
  <c r="XK117" i="1"/>
  <c r="XF117" i="1"/>
  <c r="XD117" i="1"/>
  <c r="WU117" i="1"/>
  <c r="XK116" i="1"/>
  <c r="XF116" i="1"/>
  <c r="XD116" i="1"/>
  <c r="WU116" i="1"/>
  <c r="XK115" i="1"/>
  <c r="XF115" i="1"/>
  <c r="XD115" i="1"/>
  <c r="WU115" i="1"/>
  <c r="XK114" i="1"/>
  <c r="XF114" i="1"/>
  <c r="XD114" i="1"/>
  <c r="WU114" i="1"/>
  <c r="XK113" i="1"/>
  <c r="XF113" i="1"/>
  <c r="XD113" i="1"/>
  <c r="WU113" i="1"/>
  <c r="XK112" i="1"/>
  <c r="XF112" i="1"/>
  <c r="XD112" i="1"/>
  <c r="WU112" i="1"/>
  <c r="XK111" i="1"/>
  <c r="XF111" i="1"/>
  <c r="XD111" i="1"/>
  <c r="WU111" i="1"/>
  <c r="XK110" i="1"/>
  <c r="XF110" i="1"/>
  <c r="XD110" i="1"/>
  <c r="WU110" i="1"/>
  <c r="XK109" i="1"/>
  <c r="XF109" i="1"/>
  <c r="XD109" i="1"/>
  <c r="WU109" i="1"/>
  <c r="XK108" i="1"/>
  <c r="XF108" i="1"/>
  <c r="XD108" i="1"/>
  <c r="WU108" i="1"/>
  <c r="XK107" i="1"/>
  <c r="XF107" i="1"/>
  <c r="XD107" i="1"/>
  <c r="WU107" i="1"/>
  <c r="XK106" i="1"/>
  <c r="XF106" i="1"/>
  <c r="XD106" i="1"/>
  <c r="WU106" i="1"/>
  <c r="XK105" i="1"/>
  <c r="XF105" i="1"/>
  <c r="XD105" i="1"/>
  <c r="WU105" i="1"/>
  <c r="XK104" i="1"/>
  <c r="XF104" i="1"/>
  <c r="XD104" i="1"/>
  <c r="WU104" i="1"/>
  <c r="XK103" i="1"/>
  <c r="XF103" i="1"/>
  <c r="XD103" i="1"/>
  <c r="WU103" i="1"/>
  <c r="XK102" i="1"/>
  <c r="XF102" i="1"/>
  <c r="XD102" i="1"/>
  <c r="WU102" i="1"/>
  <c r="XK101" i="1"/>
  <c r="XF101" i="1"/>
  <c r="XD101" i="1"/>
  <c r="WU101" i="1"/>
  <c r="XK100" i="1"/>
  <c r="XF100" i="1"/>
  <c r="XD100" i="1"/>
  <c r="WU100" i="1"/>
  <c r="XK99" i="1"/>
  <c r="XF99" i="1"/>
  <c r="XD99" i="1"/>
  <c r="WU99" i="1"/>
  <c r="XK98" i="1"/>
  <c r="XF98" i="1"/>
  <c r="XD98" i="1"/>
  <c r="WU98" i="1"/>
  <c r="XK97" i="1"/>
  <c r="XF97" i="1"/>
  <c r="XD97" i="1"/>
  <c r="WU97"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E90" i="1"/>
  <c r="XD90" i="1"/>
  <c r="XB90" i="1"/>
  <c r="XG90" i="1" s="1"/>
  <c r="XA90" i="1"/>
  <c r="XF90" i="1" s="1"/>
  <c r="WU90" i="1"/>
  <c r="XL89" i="1"/>
  <c r="XK89" i="1"/>
  <c r="XE89" i="1"/>
  <c r="XD89" i="1"/>
  <c r="XB89" i="1"/>
  <c r="XG89" i="1" s="1"/>
  <c r="XA89" i="1"/>
  <c r="XF89" i="1" s="1"/>
  <c r="WU89" i="1"/>
  <c r="XK88" i="1"/>
  <c r="XE88" i="1"/>
  <c r="XD88" i="1"/>
  <c r="XB88" i="1"/>
  <c r="XG88" i="1" s="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E81" i="1"/>
  <c r="XD81" i="1"/>
  <c r="XB81" i="1"/>
  <c r="XG81" i="1" s="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E74" i="1"/>
  <c r="XD74" i="1"/>
  <c r="XB74" i="1"/>
  <c r="XG74" i="1" s="1"/>
  <c r="XA74" i="1"/>
  <c r="XF74" i="1" s="1"/>
  <c r="WU74" i="1"/>
  <c r="XK73" i="1"/>
  <c r="XE73" i="1"/>
  <c r="XD73" i="1"/>
  <c r="XB73" i="1"/>
  <c r="XG73" i="1" s="1"/>
  <c r="XA73" i="1"/>
  <c r="XF73" i="1" s="1"/>
  <c r="WU73" i="1"/>
  <c r="XK72" i="1"/>
  <c r="XE72" i="1"/>
  <c r="XD72" i="1"/>
  <c r="XB72" i="1"/>
  <c r="XG72" i="1" s="1"/>
  <c r="XA72" i="1"/>
  <c r="XF72" i="1" s="1"/>
  <c r="WU72" i="1"/>
  <c r="XK71" i="1"/>
  <c r="XE71" i="1"/>
  <c r="XD71" i="1"/>
  <c r="XB71" i="1"/>
  <c r="XG71" i="1" s="1"/>
  <c r="XA71" i="1"/>
  <c r="XF71" i="1" s="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E59" i="1"/>
  <c r="XD59" i="1"/>
  <c r="XB59" i="1"/>
  <c r="XG59" i="1" s="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E22" i="1"/>
  <c r="XD22" i="1"/>
  <c r="XB22" i="1"/>
  <c r="XG22" i="1" s="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N35" i="11" s="1"/>
  <c r="WY13" i="1"/>
  <c r="WX13" i="1"/>
  <c r="WW13" i="1"/>
  <c r="WV13" i="1"/>
  <c r="XW12" i="1"/>
  <c r="XV12" i="1"/>
  <c r="XG12" i="1"/>
  <c r="XF12" i="1"/>
  <c r="XF94" i="1" s="1"/>
  <c r="XW11" i="1"/>
  <c r="XV11" i="1"/>
  <c r="XO9" i="1"/>
  <c r="XK9" i="1"/>
  <c r="XJ9" i="1"/>
  <c r="XO8" i="1"/>
  <c r="XK8" i="1"/>
  <c r="XJ8" i="1"/>
  <c r="XO7" i="1"/>
  <c r="XK7" i="1"/>
  <c r="XJ7" i="1"/>
  <c r="XO6" i="1"/>
  <c r="XK6" i="1"/>
  <c r="XJ6" i="1"/>
  <c r="XO5" i="1"/>
  <c r="XK5" i="1"/>
  <c r="XJ5" i="1"/>
  <c r="XO4" i="1"/>
  <c r="XK4" i="1"/>
  <c r="XJ4" i="1"/>
  <c r="XO3" i="1"/>
  <c r="XK3" i="1"/>
  <c r="XJ3" i="1"/>
  <c r="XO2" i="1"/>
  <c r="XK2" i="1"/>
  <c r="XJ2" i="1"/>
  <c r="XF1" i="1"/>
  <c r="XA1" i="1"/>
  <c r="XS9" i="1" l="1"/>
  <c r="WU13" i="1"/>
  <c r="XN39" i="1"/>
  <c r="XS7" i="1"/>
  <c r="XP7" i="1" s="1"/>
  <c r="XK10" i="1"/>
  <c r="XS3" i="1"/>
  <c r="XL3" i="1" s="1"/>
  <c r="XD13" i="1"/>
  <c r="XS4" i="1"/>
  <c r="XP4" i="1" s="1"/>
  <c r="XB13" i="1"/>
  <c r="XN30" i="1"/>
  <c r="XS6" i="1"/>
  <c r="XG14" i="1"/>
  <c r="XG13" i="1" s="1"/>
  <c r="XP3" i="1"/>
  <c r="XF13" i="1"/>
  <c r="XE13" i="1"/>
  <c r="XN29" i="1"/>
  <c r="XN14" i="1"/>
  <c r="XN22" i="1"/>
  <c r="XS2" i="1"/>
  <c r="XL2" i="1" s="1"/>
  <c r="XS5" i="1"/>
  <c r="XP5" i="1" s="1"/>
  <c r="XO10" i="1"/>
  <c r="XS8" i="1"/>
  <c r="XA13" i="1"/>
  <c r="XD95" i="1"/>
  <c r="XF95" i="1"/>
  <c r="XN89" i="1"/>
  <c r="H67" i="9"/>
  <c r="H68" i="9"/>
  <c r="H70" i="9"/>
  <c r="H71" i="9"/>
  <c r="H72" i="9"/>
  <c r="H73" i="9"/>
  <c r="H74" i="9"/>
  <c r="H75" i="9"/>
  <c r="H78" i="9"/>
  <c r="G9" i="5"/>
  <c r="G10" i="5"/>
  <c r="G7" i="5"/>
  <c r="G6" i="5"/>
  <c r="G3" i="5"/>
  <c r="G2" i="5"/>
  <c r="G4" i="5"/>
  <c r="G5" i="5"/>
  <c r="G8" i="5"/>
  <c r="G1" i="5"/>
  <c r="D1" i="5"/>
  <c r="D2" i="5"/>
  <c r="D3" i="5"/>
  <c r="D4" i="5"/>
  <c r="D5" i="5"/>
  <c r="XL9" i="1" l="1"/>
  <c r="XP9" i="1"/>
  <c r="XL7" i="1"/>
  <c r="XS10" i="1"/>
  <c r="XP10" i="1" s="1"/>
  <c r="XP6" i="1"/>
  <c r="XL6" i="1"/>
  <c r="XL4" i="1"/>
  <c r="XL8" i="1"/>
  <c r="XL5" i="1"/>
  <c r="XP8" i="1"/>
  <c r="XP2" i="1"/>
  <c r="B34" i="11"/>
  <c r="XL10" i="1" l="1"/>
  <c r="N34" i="11"/>
  <c r="B33" i="11" l="1"/>
  <c r="N33" i="11" l="1"/>
  <c r="N30" i="11" l="1"/>
  <c r="K27" i="11"/>
  <c r="J27" i="11"/>
  <c r="H30" i="11"/>
  <c r="I30" i="11"/>
  <c r="J30" i="11"/>
  <c r="K30" i="11"/>
  <c r="L30" i="11"/>
  <c r="M30"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B32" i="11"/>
  <c r="B31" i="11"/>
  <c r="B30"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N32" i="11"/>
  <c r="R89" i="1" l="1"/>
  <c r="K13" i="1"/>
  <c r="J95" i="1"/>
  <c r="R30" i="1"/>
  <c r="W13" i="1"/>
  <c r="K95" i="1"/>
  <c r="J13" i="1"/>
  <c r="R39" i="1"/>
  <c r="R29" i="1"/>
  <c r="R22" i="1"/>
  <c r="N31"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XM7" i="1" l="1"/>
  <c r="XN7" i="1" s="1"/>
  <c r="XM2" i="1"/>
  <c r="XM9" i="1"/>
  <c r="XN9" i="1" s="1"/>
  <c r="XM5" i="1"/>
  <c r="XN5" i="1" s="1"/>
  <c r="XM8" i="1"/>
  <c r="XN8" i="1" s="1"/>
  <c r="XM3" i="1"/>
  <c r="XN3" i="1" s="1"/>
  <c r="XM6" i="1"/>
  <c r="XN6" i="1" s="1"/>
  <c r="XM4" i="1"/>
  <c r="XN4" i="1" s="1"/>
  <c r="XQ5" i="1"/>
  <c r="XQ7" i="1"/>
  <c r="XQ8" i="1"/>
  <c r="XQ3" i="1"/>
  <c r="XQ6" i="1"/>
  <c r="XQ9" i="1"/>
  <c r="XQ4" i="1"/>
  <c r="XQ2" i="1"/>
  <c r="YN4" i="1"/>
  <c r="YI4" i="1"/>
  <c r="YI3" i="1"/>
  <c r="YN2" i="1"/>
  <c r="YI2" i="1"/>
  <c r="YI8" i="1"/>
  <c r="YN5" i="1"/>
  <c r="YN9" i="1"/>
  <c r="YN8" i="1"/>
  <c r="YN7" i="1"/>
  <c r="YI9" i="1"/>
  <c r="YN6" i="1"/>
  <c r="YI7" i="1"/>
  <c r="YI6" i="1"/>
  <c r="YI5" i="1"/>
  <c r="YN3" i="1"/>
  <c r="XA5" i="1"/>
  <c r="XA4" i="1"/>
  <c r="XF2" i="1"/>
  <c r="XA2" i="1"/>
  <c r="XF9" i="1"/>
  <c r="XF8" i="1"/>
  <c r="XF7" i="1"/>
  <c r="XA6" i="1"/>
  <c r="XA9" i="1"/>
  <c r="XA8" i="1"/>
  <c r="XF4" i="1"/>
  <c r="XA7" i="1"/>
  <c r="XF3" i="1"/>
  <c r="XF6" i="1"/>
  <c r="XF5"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XQ10" i="1" l="1"/>
  <c r="XR10" i="1" s="1"/>
  <c r="XT2" i="1"/>
  <c r="XR2" i="1"/>
  <c r="XT4" i="1"/>
  <c r="XR4" i="1"/>
  <c r="XT9" i="1"/>
  <c r="XR9" i="1"/>
  <c r="XT6" i="1"/>
  <c r="XR6" i="1"/>
  <c r="XR3" i="1"/>
  <c r="XT3" i="1"/>
  <c r="XT8" i="1"/>
  <c r="XR8" i="1"/>
  <c r="XR7" i="1"/>
  <c r="XT7" i="1"/>
  <c r="XM10" i="1"/>
  <c r="XN10" i="1" s="1"/>
  <c r="XN2" i="1"/>
  <c r="XT5" i="1"/>
  <c r="XR5" i="1"/>
  <c r="YJ5" i="1"/>
  <c r="YO5" i="1"/>
  <c r="YJ6" i="1"/>
  <c r="YJ8" i="1"/>
  <c r="YO3" i="1"/>
  <c r="YO9" i="1"/>
  <c r="YJ7" i="1"/>
  <c r="YI10" i="1"/>
  <c r="YJ2" i="1"/>
  <c r="YO6" i="1"/>
  <c r="YN10" i="1"/>
  <c r="YO2" i="1"/>
  <c r="YJ9" i="1"/>
  <c r="YJ3" i="1"/>
  <c r="YO7" i="1"/>
  <c r="YJ4" i="1"/>
  <c r="YO8" i="1"/>
  <c r="YO4" i="1"/>
  <c r="XB3" i="1"/>
  <c r="XG5" i="1"/>
  <c r="XG6" i="1"/>
  <c r="XG3" i="1"/>
  <c r="XG8" i="1"/>
  <c r="XG7" i="1"/>
  <c r="XB7" i="1"/>
  <c r="XG9" i="1"/>
  <c r="XG4" i="1"/>
  <c r="XB2" i="1"/>
  <c r="XA10" i="1"/>
  <c r="XB8" i="1"/>
  <c r="XF10" i="1"/>
  <c r="XG2" i="1"/>
  <c r="XB9" i="1"/>
  <c r="XB4" i="1"/>
  <c r="XB6" i="1"/>
  <c r="XB5" i="1"/>
  <c r="C10" i="1"/>
  <c r="XT10" i="1" l="1"/>
  <c r="YO10" i="1"/>
  <c r="YJ10" i="1"/>
  <c r="XG10" i="1"/>
  <c r="XB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XL96" i="1" l="1"/>
  <c r="XM96" i="1" s="1"/>
  <c r="YT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XN96" i="1" l="1"/>
  <c r="XO96" i="1" s="1"/>
  <c r="XT96" i="1" s="1"/>
  <c r="YV96" i="1"/>
  <c r="YW96" i="1" s="1"/>
  <c r="YU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XQ96" i="1" l="1"/>
  <c r="XU96" i="1" s="1"/>
  <c r="YY96" i="1"/>
  <c r="ZB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AF30" i="1" l="1"/>
  <c r="AAH30" i="1" s="1"/>
  <c r="AAE30" i="1"/>
  <c r="AAF14" i="1"/>
  <c r="AAE14" i="1"/>
  <c r="ZC96" i="1"/>
  <c r="YW30" i="1"/>
  <c r="YX30" i="1"/>
  <c r="YZ30" i="1" s="1"/>
  <c r="YX14" i="1"/>
  <c r="YW14" i="1"/>
  <c r="XO30" i="1"/>
  <c r="XP30" i="1"/>
  <c r="XR30" i="1" s="1"/>
  <c r="S3" i="9"/>
  <c r="T3" i="9"/>
  <c r="XO14" i="1"/>
  <c r="XP14" i="1"/>
  <c r="XR14" i="1" s="1"/>
  <c r="S30" i="1"/>
  <c r="BA19" i="1"/>
  <c r="BA30" i="1"/>
  <c r="AJ30" i="1"/>
  <c r="AAQ14" i="1" l="1"/>
  <c r="AAP14" i="1"/>
  <c r="AAI14" i="1"/>
  <c r="AAK14" i="1"/>
  <c r="AAO14" i="1"/>
  <c r="AAG14" i="1"/>
  <c r="AAN14" i="1"/>
  <c r="AAL14" i="1"/>
  <c r="AAM14" i="1"/>
  <c r="AAJ14" i="1"/>
  <c r="AAH14" i="1"/>
  <c r="AAK30" i="1"/>
  <c r="AAL30" i="1"/>
  <c r="AAQ30" i="1"/>
  <c r="AAJ30" i="1"/>
  <c r="AAP30" i="1"/>
  <c r="AAO30" i="1"/>
  <c r="AAI30" i="1"/>
  <c r="AAG30" i="1"/>
  <c r="AAM30" i="1"/>
  <c r="AAN30" i="1"/>
  <c r="ZC14" i="1"/>
  <c r="ZB14" i="1"/>
  <c r="ZE14" i="1"/>
  <c r="YY14" i="1"/>
  <c r="ZF14" i="1"/>
  <c r="ZD14" i="1"/>
  <c r="ZA14" i="1"/>
  <c r="ZH14" i="1"/>
  <c r="ZG14" i="1"/>
  <c r="ZI14" i="1"/>
  <c r="YZ14" i="1"/>
  <c r="ZC30" i="1"/>
  <c r="ZD30" i="1"/>
  <c r="ZI30" i="1"/>
  <c r="ZB30" i="1"/>
  <c r="ZA30" i="1"/>
  <c r="ZH30" i="1"/>
  <c r="YY30" i="1"/>
  <c r="ZG30" i="1"/>
  <c r="ZF30" i="1"/>
  <c r="ZE30" i="1"/>
  <c r="XS14" i="1"/>
  <c r="XZ14" i="1"/>
  <c r="XY14" i="1"/>
  <c r="XX14" i="1"/>
  <c r="XW14" i="1"/>
  <c r="XV14" i="1"/>
  <c r="XT14" i="1"/>
  <c r="YA14" i="1"/>
  <c r="XQ14" i="1"/>
  <c r="XU14" i="1"/>
  <c r="YA30" i="1"/>
  <c r="XS30" i="1"/>
  <c r="XV30" i="1"/>
  <c r="XZ30" i="1"/>
  <c r="XY30" i="1"/>
  <c r="XX30" i="1"/>
  <c r="XT30" i="1"/>
  <c r="XU30" i="1"/>
  <c r="XW30" i="1"/>
  <c r="XQ30" i="1"/>
  <c r="T30" i="1"/>
  <c r="U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XL116" i="1" l="1"/>
  <c r="YT116" i="1"/>
  <c r="XL120" i="1"/>
  <c r="YT120" i="1"/>
  <c r="XL107" i="1"/>
  <c r="YT107" i="1"/>
  <c r="XL100" i="1"/>
  <c r="XN100" i="1" s="1"/>
  <c r="XO100" i="1" s="1"/>
  <c r="YT100" i="1"/>
  <c r="XL115" i="1"/>
  <c r="XM115" i="1" s="1"/>
  <c r="YT115" i="1"/>
  <c r="XL99" i="1"/>
  <c r="YT99" i="1"/>
  <c r="XN107" i="1"/>
  <c r="XO107" i="1" s="1"/>
  <c r="XM107" i="1"/>
  <c r="XN115" i="1"/>
  <c r="XO115" i="1" s="1"/>
  <c r="XN99" i="1"/>
  <c r="XO99" i="1" s="1"/>
  <c r="XM99" i="1"/>
  <c r="XN120" i="1"/>
  <c r="XO120" i="1" s="1"/>
  <c r="XM120" i="1"/>
  <c r="XN116" i="1"/>
  <c r="XO116" i="1" s="1"/>
  <c r="XM116"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AE89" i="1" l="1"/>
  <c r="AAF89" i="1"/>
  <c r="AAH89" i="1" s="1"/>
  <c r="XM100" i="1"/>
  <c r="XL105" i="1"/>
  <c r="YT105" i="1"/>
  <c r="YV107" i="1"/>
  <c r="YW107" i="1" s="1"/>
  <c r="YU107" i="1"/>
  <c r="XL109" i="1"/>
  <c r="YT109" i="1"/>
  <c r="XL113" i="1"/>
  <c r="XN113" i="1" s="1"/>
  <c r="XO113" i="1" s="1"/>
  <c r="YT113" i="1"/>
  <c r="XL110" i="1"/>
  <c r="YT110" i="1"/>
  <c r="XL101" i="1"/>
  <c r="XN101" i="1" s="1"/>
  <c r="XO101" i="1" s="1"/>
  <c r="YT101" i="1"/>
  <c r="XL103" i="1"/>
  <c r="XM103" i="1" s="1"/>
  <c r="YT103" i="1"/>
  <c r="YV120" i="1"/>
  <c r="YW120" i="1" s="1"/>
  <c r="YU120" i="1"/>
  <c r="XL112" i="1"/>
  <c r="YT112" i="1"/>
  <c r="XL104" i="1"/>
  <c r="XM104" i="1" s="1"/>
  <c r="YT104" i="1"/>
  <c r="YV100" i="1"/>
  <c r="YW100" i="1" s="1"/>
  <c r="YU100" i="1"/>
  <c r="XL102" i="1"/>
  <c r="XM102" i="1" s="1"/>
  <c r="YT102" i="1"/>
  <c r="XL121" i="1"/>
  <c r="YT121" i="1"/>
  <c r="XL123" i="1"/>
  <c r="XN123" i="1" s="1"/>
  <c r="XO123" i="1" s="1"/>
  <c r="YT123" i="1"/>
  <c r="XL106" i="1"/>
  <c r="XN106" i="1" s="1"/>
  <c r="XO106" i="1" s="1"/>
  <c r="YT106" i="1"/>
  <c r="XL111" i="1"/>
  <c r="XN111" i="1" s="1"/>
  <c r="XO111" i="1" s="1"/>
  <c r="YT111" i="1"/>
  <c r="XL119" i="1"/>
  <c r="YT119" i="1"/>
  <c r="YV115" i="1"/>
  <c r="YW115" i="1" s="1"/>
  <c r="YU115" i="1"/>
  <c r="YV116" i="1"/>
  <c r="YW116" i="1" s="1"/>
  <c r="YU116" i="1"/>
  <c r="XL114" i="1"/>
  <c r="XN114" i="1" s="1"/>
  <c r="XO114" i="1" s="1"/>
  <c r="YT114" i="1"/>
  <c r="XL97" i="1"/>
  <c r="XM97" i="1" s="1"/>
  <c r="YT97" i="1"/>
  <c r="XL117" i="1"/>
  <c r="XM117" i="1" s="1"/>
  <c r="YT117" i="1"/>
  <c r="YV99" i="1"/>
  <c r="YW99" i="1" s="1"/>
  <c r="YU99" i="1"/>
  <c r="XL98" i="1"/>
  <c r="XN98" i="1" s="1"/>
  <c r="XO98" i="1" s="1"/>
  <c r="YT98" i="1"/>
  <c r="XL108" i="1"/>
  <c r="YT108" i="1"/>
  <c r="XL122" i="1"/>
  <c r="XM122" i="1" s="1"/>
  <c r="YT122" i="1"/>
  <c r="XL118" i="1"/>
  <c r="XM118" i="1" s="1"/>
  <c r="YT118" i="1"/>
  <c r="YW89" i="1"/>
  <c r="YX89" i="1"/>
  <c r="YZ89" i="1" s="1"/>
  <c r="XN97" i="1"/>
  <c r="XO97" i="1" s="1"/>
  <c r="XQ99" i="1"/>
  <c r="XU99" i="1" s="1"/>
  <c r="XT99" i="1"/>
  <c r="XM112" i="1"/>
  <c r="XN112" i="1"/>
  <c r="XO112" i="1" s="1"/>
  <c r="XN104" i="1"/>
  <c r="XO104" i="1" s="1"/>
  <c r="XQ115" i="1"/>
  <c r="XU115" i="1" s="1"/>
  <c r="XT115" i="1"/>
  <c r="XM101" i="1"/>
  <c r="XN119" i="1"/>
  <c r="XO119" i="1" s="1"/>
  <c r="XM119" i="1"/>
  <c r="XN109" i="1"/>
  <c r="XO109" i="1" s="1"/>
  <c r="XM109" i="1"/>
  <c r="XN118" i="1"/>
  <c r="XO118" i="1" s="1"/>
  <c r="XT116" i="1"/>
  <c r="XQ116" i="1"/>
  <c r="XU116" i="1" s="1"/>
  <c r="XT100" i="1"/>
  <c r="XQ100" i="1"/>
  <c r="XU100" i="1" s="1"/>
  <c r="XN110" i="1"/>
  <c r="XO110" i="1" s="1"/>
  <c r="XM110" i="1"/>
  <c r="XN103" i="1"/>
  <c r="XO103" i="1" s="1"/>
  <c r="XN108" i="1"/>
  <c r="XO108" i="1" s="1"/>
  <c r="XM108" i="1"/>
  <c r="XN121" i="1"/>
  <c r="XO121" i="1" s="1"/>
  <c r="XM121" i="1"/>
  <c r="XN105" i="1"/>
  <c r="XO105" i="1" s="1"/>
  <c r="XM105" i="1"/>
  <c r="XQ120" i="1"/>
  <c r="XU120" i="1" s="1"/>
  <c r="XT120" i="1"/>
  <c r="XQ107" i="1"/>
  <c r="XU107" i="1" s="1"/>
  <c r="XT107" i="1"/>
  <c r="XO89" i="1"/>
  <c r="XP89" i="1"/>
  <c r="XR89" i="1" s="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AE39" i="1" l="1"/>
  <c r="AAF39" i="1"/>
  <c r="AAH39" i="1" s="1"/>
  <c r="AAE36" i="1"/>
  <c r="AAF36" i="1"/>
  <c r="AAH36" i="1" s="1"/>
  <c r="AAE29" i="1"/>
  <c r="AAF29" i="1"/>
  <c r="AAH29" i="1" s="1"/>
  <c r="AAE22" i="1"/>
  <c r="AAF22" i="1"/>
  <c r="AAH22" i="1" s="1"/>
  <c r="AAG89" i="1"/>
  <c r="AAM89" i="1"/>
  <c r="AAL89" i="1"/>
  <c r="AAO89" i="1"/>
  <c r="AAQ89" i="1"/>
  <c r="AAK89" i="1"/>
  <c r="AAP89" i="1"/>
  <c r="AAI89" i="1"/>
  <c r="AAN89" i="1"/>
  <c r="AAJ89" i="1"/>
  <c r="XN102" i="1"/>
  <c r="XO102" i="1" s="1"/>
  <c r="XM114" i="1"/>
  <c r="XM111" i="1"/>
  <c r="XM113" i="1"/>
  <c r="XM98" i="1"/>
  <c r="XM106" i="1"/>
  <c r="XN117" i="1"/>
  <c r="XO117" i="1" s="1"/>
  <c r="XT117" i="1" s="1"/>
  <c r="YV113" i="1"/>
  <c r="YW113" i="1" s="1"/>
  <c r="YU113" i="1"/>
  <c r="YU98" i="1"/>
  <c r="YV98" i="1"/>
  <c r="YW98" i="1" s="1"/>
  <c r="YU114" i="1"/>
  <c r="YV114" i="1"/>
  <c r="YW114" i="1" s="1"/>
  <c r="YV111" i="1"/>
  <c r="YW111" i="1" s="1"/>
  <c r="YU111" i="1"/>
  <c r="YV102" i="1"/>
  <c r="YW102" i="1" s="1"/>
  <c r="YU102" i="1"/>
  <c r="ZB120" i="1"/>
  <c r="YY120" i="1"/>
  <c r="ZC120" i="1" s="1"/>
  <c r="YV118" i="1"/>
  <c r="YW118" i="1" s="1"/>
  <c r="YU118" i="1"/>
  <c r="YU106" i="1"/>
  <c r="YV106" i="1"/>
  <c r="YW106" i="1" s="1"/>
  <c r="ZB99" i="1"/>
  <c r="YY99" i="1"/>
  <c r="ZC99" i="1" s="1"/>
  <c r="ZB116" i="1"/>
  <c r="YY116" i="1"/>
  <c r="ZC116" i="1" s="1"/>
  <c r="YY100" i="1"/>
  <c r="ZC100" i="1" s="1"/>
  <c r="ZB100" i="1"/>
  <c r="YU122" i="1"/>
  <c r="YV122" i="1"/>
  <c r="YW122" i="1" s="1"/>
  <c r="YV117" i="1"/>
  <c r="YW117" i="1" s="1"/>
  <c r="YU117" i="1"/>
  <c r="YV123" i="1"/>
  <c r="YW123" i="1" s="1"/>
  <c r="YU123" i="1"/>
  <c r="YV104" i="1"/>
  <c r="YW104" i="1" s="1"/>
  <c r="YU104" i="1"/>
  <c r="YV101" i="1"/>
  <c r="YW101" i="1" s="1"/>
  <c r="YU101" i="1"/>
  <c r="ZB107" i="1"/>
  <c r="YY107" i="1"/>
  <c r="ZC107" i="1" s="1"/>
  <c r="YV103" i="1"/>
  <c r="YW103" i="1" s="1"/>
  <c r="YU103" i="1"/>
  <c r="ZB115" i="1"/>
  <c r="YY115" i="1"/>
  <c r="ZC115" i="1" s="1"/>
  <c r="XM123" i="1"/>
  <c r="XN122" i="1"/>
  <c r="XO122" i="1" s="1"/>
  <c r="XT122" i="1" s="1"/>
  <c r="YV108" i="1"/>
  <c r="YW108" i="1" s="1"/>
  <c r="YU108" i="1"/>
  <c r="YV97" i="1"/>
  <c r="YW97" i="1" s="1"/>
  <c r="YU97" i="1"/>
  <c r="YV119" i="1"/>
  <c r="YW119" i="1" s="1"/>
  <c r="YU119" i="1"/>
  <c r="YV121" i="1"/>
  <c r="YW121" i="1" s="1"/>
  <c r="YU121" i="1"/>
  <c r="YV112" i="1"/>
  <c r="YW112" i="1" s="1"/>
  <c r="YU112" i="1"/>
  <c r="YV110" i="1"/>
  <c r="YW110" i="1" s="1"/>
  <c r="YU110" i="1"/>
  <c r="YV105" i="1"/>
  <c r="YW105" i="1" s="1"/>
  <c r="YU105" i="1"/>
  <c r="YV109" i="1"/>
  <c r="YW109" i="1" s="1"/>
  <c r="YU109" i="1"/>
  <c r="YW39" i="1"/>
  <c r="YX39" i="1"/>
  <c r="YZ39" i="1" s="1"/>
  <c r="YX22" i="1"/>
  <c r="YZ22" i="1" s="1"/>
  <c r="YW22" i="1"/>
  <c r="YW29" i="1"/>
  <c r="YX29" i="1"/>
  <c r="YZ29" i="1" s="1"/>
  <c r="ZB89" i="1"/>
  <c r="ZA89" i="1"/>
  <c r="ZE89" i="1"/>
  <c r="ZD89" i="1"/>
  <c r="ZH89" i="1"/>
  <c r="ZG89" i="1"/>
  <c r="ZI89" i="1"/>
  <c r="ZC89" i="1"/>
  <c r="YY89" i="1"/>
  <c r="ZF89" i="1"/>
  <c r="YW36" i="1"/>
  <c r="YX36" i="1"/>
  <c r="YZ36" i="1" s="1"/>
  <c r="XQ112" i="1"/>
  <c r="XU112" i="1" s="1"/>
  <c r="XT112" i="1"/>
  <c r="XT114" i="1"/>
  <c r="XQ114" i="1"/>
  <c r="XU114" i="1" s="1"/>
  <c r="XT121" i="1"/>
  <c r="XQ121" i="1"/>
  <c r="XU121" i="1" s="1"/>
  <c r="XT98" i="1"/>
  <c r="XQ98" i="1"/>
  <c r="XU98" i="1" s="1"/>
  <c r="XT106" i="1"/>
  <c r="XQ106" i="1"/>
  <c r="XU106" i="1" s="1"/>
  <c r="XQ113" i="1"/>
  <c r="XU113" i="1" s="1"/>
  <c r="XT113" i="1"/>
  <c r="XT108" i="1"/>
  <c r="XQ108" i="1"/>
  <c r="XU108" i="1" s="1"/>
  <c r="XT109" i="1"/>
  <c r="XQ109" i="1"/>
  <c r="XU109" i="1" s="1"/>
  <c r="XT101" i="1"/>
  <c r="XQ101" i="1"/>
  <c r="XU101" i="1" s="1"/>
  <c r="XT105" i="1"/>
  <c r="XQ105" i="1"/>
  <c r="XU105" i="1" s="1"/>
  <c r="XT103" i="1"/>
  <c r="XQ103" i="1"/>
  <c r="XU103" i="1" s="1"/>
  <c r="XT118" i="1"/>
  <c r="XQ118" i="1"/>
  <c r="XU118" i="1" s="1"/>
  <c r="XQ119" i="1"/>
  <c r="XU119" i="1" s="1"/>
  <c r="XT119" i="1"/>
  <c r="XQ122" i="1"/>
  <c r="XU122" i="1" s="1"/>
  <c r="XT102" i="1"/>
  <c r="XQ102" i="1"/>
  <c r="XU102" i="1" s="1"/>
  <c r="XQ123" i="1"/>
  <c r="XU123" i="1" s="1"/>
  <c r="XT123" i="1"/>
  <c r="XT110" i="1"/>
  <c r="XQ110" i="1"/>
  <c r="XU110" i="1" s="1"/>
  <c r="XQ111" i="1"/>
  <c r="XU111" i="1" s="1"/>
  <c r="XT111" i="1"/>
  <c r="XQ104" i="1"/>
  <c r="XU104" i="1" s="1"/>
  <c r="XT104" i="1"/>
  <c r="XQ97" i="1"/>
  <c r="XT97" i="1"/>
  <c r="XO22" i="1"/>
  <c r="XP22" i="1"/>
  <c r="XR22" i="1" s="1"/>
  <c r="XO29" i="1"/>
  <c r="XP29" i="1"/>
  <c r="XR29" i="1" s="1"/>
  <c r="XO39" i="1"/>
  <c r="XP39" i="1"/>
  <c r="XR39" i="1" s="1"/>
  <c r="XO36" i="1"/>
  <c r="XP36" i="1"/>
  <c r="XR36" i="1" s="1"/>
  <c r="XY89" i="1"/>
  <c r="XT89" i="1"/>
  <c r="XX89" i="1"/>
  <c r="XS89" i="1"/>
  <c r="XV89" i="1"/>
  <c r="XU89" i="1"/>
  <c r="XZ89" i="1"/>
  <c r="YA89" i="1"/>
  <c r="XQ89" i="1"/>
  <c r="XW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AP36" i="1" l="1"/>
  <c r="AAQ36" i="1"/>
  <c r="AAK36" i="1"/>
  <c r="AAL36" i="1"/>
  <c r="AAO36" i="1"/>
  <c r="AAG36" i="1"/>
  <c r="AAN36" i="1"/>
  <c r="AAJ36" i="1"/>
  <c r="AAI36" i="1"/>
  <c r="AAM36" i="1"/>
  <c r="AAO39" i="1"/>
  <c r="AAL39" i="1"/>
  <c r="AAJ39" i="1"/>
  <c r="AAQ39" i="1"/>
  <c r="AAI39" i="1"/>
  <c r="AAP39" i="1"/>
  <c r="AAN39" i="1"/>
  <c r="AAK39" i="1"/>
  <c r="AAG39" i="1"/>
  <c r="AAM39" i="1"/>
  <c r="AAO22" i="1"/>
  <c r="AAG22" i="1"/>
  <c r="AAK22" i="1"/>
  <c r="AAN22" i="1"/>
  <c r="AAM22" i="1"/>
  <c r="AAJ22" i="1"/>
  <c r="AAL22" i="1"/>
  <c r="AAQ22" i="1"/>
  <c r="AAP22" i="1"/>
  <c r="AAI22" i="1"/>
  <c r="AAI29" i="1"/>
  <c r="AAJ29" i="1"/>
  <c r="AAQ29" i="1"/>
  <c r="AAP29" i="1"/>
  <c r="AAO29" i="1"/>
  <c r="AAG29" i="1"/>
  <c r="AAK29" i="1"/>
  <c r="AAN29" i="1"/>
  <c r="AAL29" i="1"/>
  <c r="AAM29" i="1"/>
  <c r="XQ117" i="1"/>
  <c r="XU117" i="1" s="1"/>
  <c r="XO95" i="1"/>
  <c r="ZB122" i="1"/>
  <c r="YY122" i="1"/>
  <c r="ZC122" i="1" s="1"/>
  <c r="ZB106" i="1"/>
  <c r="YY106" i="1"/>
  <c r="ZC106" i="1" s="1"/>
  <c r="YY109" i="1"/>
  <c r="ZC109" i="1" s="1"/>
  <c r="ZB109" i="1"/>
  <c r="ZB121" i="1"/>
  <c r="YY121" i="1"/>
  <c r="ZC121" i="1" s="1"/>
  <c r="YY101" i="1"/>
  <c r="ZC101" i="1" s="1"/>
  <c r="ZB101" i="1"/>
  <c r="YY111" i="1"/>
  <c r="ZC111" i="1" s="1"/>
  <c r="ZB111" i="1"/>
  <c r="ZB105" i="1"/>
  <c r="YY105" i="1"/>
  <c r="ZC105" i="1" s="1"/>
  <c r="YY119" i="1"/>
  <c r="ZC119" i="1" s="1"/>
  <c r="ZB119" i="1"/>
  <c r="YY104" i="1"/>
  <c r="ZC104" i="1" s="1"/>
  <c r="ZB104" i="1"/>
  <c r="YY118" i="1"/>
  <c r="ZC118" i="1" s="1"/>
  <c r="ZB118" i="1"/>
  <c r="ZB98" i="1"/>
  <c r="YY98" i="1"/>
  <c r="ZC98" i="1" s="1"/>
  <c r="YY110" i="1"/>
  <c r="ZC110" i="1" s="1"/>
  <c r="ZB110" i="1"/>
  <c r="ZB97" i="1"/>
  <c r="YY97" i="1"/>
  <c r="YW95" i="1"/>
  <c r="YY103" i="1"/>
  <c r="ZC103" i="1" s="1"/>
  <c r="ZB103" i="1"/>
  <c r="YY123" i="1"/>
  <c r="ZC123" i="1" s="1"/>
  <c r="ZB123" i="1"/>
  <c r="ZB114" i="1"/>
  <c r="YY114" i="1"/>
  <c r="ZC114" i="1" s="1"/>
  <c r="YY112" i="1"/>
  <c r="ZC112" i="1" s="1"/>
  <c r="ZB112" i="1"/>
  <c r="ZB108" i="1"/>
  <c r="YY108" i="1"/>
  <c r="ZC108" i="1" s="1"/>
  <c r="YY117" i="1"/>
  <c r="ZC117" i="1" s="1"/>
  <c r="ZB117" i="1"/>
  <c r="YY102" i="1"/>
  <c r="ZC102" i="1" s="1"/>
  <c r="ZB102" i="1"/>
  <c r="ZB113" i="1"/>
  <c r="YY113" i="1"/>
  <c r="ZC113" i="1" s="1"/>
  <c r="ZI29" i="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XT95" i="1"/>
  <c r="XU97" i="1"/>
  <c r="XU95" i="1" s="1"/>
  <c r="XQ95" i="1"/>
  <c r="YA39" i="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YT33" i="1" l="1"/>
  <c r="AAB33" i="1"/>
  <c r="YT15" i="1"/>
  <c r="AAB15" i="1"/>
  <c r="YT63" i="1"/>
  <c r="YW63" i="1" s="1"/>
  <c r="AAB63" i="1"/>
  <c r="YT70" i="1"/>
  <c r="AAB70" i="1"/>
  <c r="YT68" i="1"/>
  <c r="AAB68" i="1"/>
  <c r="YT20" i="1"/>
  <c r="AAB20" i="1"/>
  <c r="YT62" i="1"/>
  <c r="YV62" i="1" s="1"/>
  <c r="YX62" i="1" s="1"/>
  <c r="YZ62" i="1" s="1"/>
  <c r="AAB62" i="1"/>
  <c r="YT58" i="1"/>
  <c r="AAB58" i="1"/>
  <c r="YT75" i="1"/>
  <c r="AAB75" i="1"/>
  <c r="YT91" i="1"/>
  <c r="AAB91" i="1"/>
  <c r="YT17" i="1"/>
  <c r="YW17" i="1" s="1"/>
  <c r="AAB17" i="1"/>
  <c r="YT25" i="1"/>
  <c r="AAB25" i="1"/>
  <c r="YT56" i="1"/>
  <c r="AAB56" i="1"/>
  <c r="YT24" i="1"/>
  <c r="AAB24" i="1"/>
  <c r="YT90" i="1"/>
  <c r="YW90" i="1" s="1"/>
  <c r="AAB90" i="1"/>
  <c r="YT69" i="1"/>
  <c r="YV69" i="1" s="1"/>
  <c r="YX69" i="1" s="1"/>
  <c r="YZ69" i="1" s="1"/>
  <c r="AAB69" i="1"/>
  <c r="YT87" i="1"/>
  <c r="AAB87" i="1"/>
  <c r="YT64" i="1"/>
  <c r="AAB64" i="1"/>
  <c r="YT52" i="1"/>
  <c r="AAB52" i="1"/>
  <c r="YT45" i="1"/>
  <c r="YW45" i="1" s="1"/>
  <c r="AAB45" i="1"/>
  <c r="YT32" i="1"/>
  <c r="AAB32" i="1"/>
  <c r="YT85" i="1"/>
  <c r="AAB85" i="1"/>
  <c r="YT79" i="1"/>
  <c r="AAB79" i="1"/>
  <c r="YT78" i="1"/>
  <c r="YV78" i="1" s="1"/>
  <c r="YX78" i="1" s="1"/>
  <c r="YZ78" i="1" s="1"/>
  <c r="AAB78" i="1"/>
  <c r="YT35" i="1"/>
  <c r="AAB35" i="1"/>
  <c r="YT61" i="1"/>
  <c r="AAB61" i="1"/>
  <c r="YT43" i="1"/>
  <c r="YW43" i="1" s="1"/>
  <c r="AAB43" i="1"/>
  <c r="YT50" i="1"/>
  <c r="AAB50" i="1"/>
  <c r="YT23" i="1"/>
  <c r="AAB23" i="1"/>
  <c r="YT57" i="1"/>
  <c r="AAB57" i="1"/>
  <c r="YT21" i="1"/>
  <c r="YV21" i="1" s="1"/>
  <c r="YX21" i="1" s="1"/>
  <c r="YZ21" i="1" s="1"/>
  <c r="AAB21" i="1"/>
  <c r="YT34" i="1"/>
  <c r="AAB34" i="1"/>
  <c r="YT65" i="1"/>
  <c r="AAB65" i="1"/>
  <c r="YT71" i="1"/>
  <c r="AAB71" i="1"/>
  <c r="YT31" i="1"/>
  <c r="YW31" i="1" s="1"/>
  <c r="AAB31" i="1"/>
  <c r="YT72" i="1"/>
  <c r="AAB72" i="1"/>
  <c r="YT18" i="1"/>
  <c r="AAB18" i="1"/>
  <c r="YT49" i="1"/>
  <c r="AAB49" i="1"/>
  <c r="YT80" i="1"/>
  <c r="YW80" i="1" s="1"/>
  <c r="AAB80" i="1"/>
  <c r="YT54" i="1"/>
  <c r="AAB54" i="1"/>
  <c r="YT67" i="1"/>
  <c r="AAB67" i="1"/>
  <c r="YT60" i="1"/>
  <c r="AAB60" i="1"/>
  <c r="YT44" i="1"/>
  <c r="YV44" i="1" s="1"/>
  <c r="YX44" i="1" s="1"/>
  <c r="YZ44" i="1" s="1"/>
  <c r="AAB44" i="1"/>
  <c r="YT74" i="1"/>
  <c r="AAB74" i="1"/>
  <c r="YT51" i="1"/>
  <c r="AAB51" i="1"/>
  <c r="YT41" i="1"/>
  <c r="AAB41" i="1"/>
  <c r="YT27" i="1"/>
  <c r="YW27" i="1" s="1"/>
  <c r="AAB27" i="1"/>
  <c r="YT92" i="1"/>
  <c r="AAB92" i="1"/>
  <c r="YT73" i="1"/>
  <c r="AAB73" i="1"/>
  <c r="YT42" i="1"/>
  <c r="AAB42" i="1"/>
  <c r="YT26" i="1"/>
  <c r="YV26" i="1" s="1"/>
  <c r="YX26" i="1" s="1"/>
  <c r="YZ26" i="1" s="1"/>
  <c r="AAB26" i="1"/>
  <c r="YT82" i="1"/>
  <c r="AAB82" i="1"/>
  <c r="YT88" i="1"/>
  <c r="AAB88" i="1"/>
  <c r="YT86" i="1"/>
  <c r="AAB86" i="1"/>
  <c r="YT48" i="1"/>
  <c r="YV48" i="1" s="1"/>
  <c r="YX48" i="1" s="1"/>
  <c r="YZ48" i="1" s="1"/>
  <c r="AAB48" i="1"/>
  <c r="YT83" i="1"/>
  <c r="AAB83" i="1"/>
  <c r="YT76" i="1"/>
  <c r="AAB76" i="1"/>
  <c r="YT16" i="1"/>
  <c r="AAB16" i="1"/>
  <c r="YT81" i="1"/>
  <c r="YW81" i="1" s="1"/>
  <c r="AAB81" i="1"/>
  <c r="YT28" i="1"/>
  <c r="AAB28" i="1"/>
  <c r="YT84" i="1"/>
  <c r="AAB84" i="1"/>
  <c r="YT66" i="1"/>
  <c r="AAB66" i="1"/>
  <c r="YT37" i="1"/>
  <c r="YW37" i="1" s="1"/>
  <c r="AAB37" i="1"/>
  <c r="YT46" i="1"/>
  <c r="YW46" i="1" s="1"/>
  <c r="AAB46" i="1"/>
  <c r="YT55" i="1"/>
  <c r="AAB55" i="1"/>
  <c r="YT19" i="1"/>
  <c r="AAB19" i="1"/>
  <c r="YT53" i="1"/>
  <c r="YW53" i="1" s="1"/>
  <c r="AAB53" i="1"/>
  <c r="YT77" i="1"/>
  <c r="AAB77" i="1"/>
  <c r="YT47" i="1"/>
  <c r="AAB47" i="1"/>
  <c r="YT59" i="1"/>
  <c r="AAB59" i="1"/>
  <c r="YT38" i="1"/>
  <c r="YV38" i="1" s="1"/>
  <c r="YX38" i="1" s="1"/>
  <c r="YZ38" i="1" s="1"/>
  <c r="AAB38" i="1"/>
  <c r="YT40" i="1"/>
  <c r="AAB40" i="1"/>
  <c r="ZC97" i="1"/>
  <c r="ZC95" i="1" s="1"/>
  <c r="YY95" i="1"/>
  <c r="ZB95" i="1"/>
  <c r="YV46" i="1"/>
  <c r="YX46" i="1" s="1"/>
  <c r="YZ46" i="1" s="1"/>
  <c r="YV77" i="1"/>
  <c r="YX77" i="1" s="1"/>
  <c r="YZ77" i="1" s="1"/>
  <c r="YW77" i="1"/>
  <c r="YV15" i="1"/>
  <c r="YX15" i="1" s="1"/>
  <c r="YW15" i="1"/>
  <c r="YV18" i="1"/>
  <c r="YX18" i="1" s="1"/>
  <c r="YZ18" i="1" s="1"/>
  <c r="YW18" i="1"/>
  <c r="YW24" i="1"/>
  <c r="YV24" i="1"/>
  <c r="YX24" i="1" s="1"/>
  <c r="YZ24" i="1" s="1"/>
  <c r="YV61" i="1"/>
  <c r="YX61" i="1" s="1"/>
  <c r="YZ61" i="1" s="1"/>
  <c r="YW61" i="1"/>
  <c r="YV87" i="1"/>
  <c r="YX87" i="1" s="1"/>
  <c r="YZ87" i="1" s="1"/>
  <c r="YW87" i="1"/>
  <c r="YV64" i="1"/>
  <c r="YX64" i="1" s="1"/>
  <c r="YZ64" i="1" s="1"/>
  <c r="YW64" i="1"/>
  <c r="YW52" i="1"/>
  <c r="YV52" i="1"/>
  <c r="YX52" i="1" s="1"/>
  <c r="YZ52" i="1" s="1"/>
  <c r="YW55" i="1"/>
  <c r="YV55" i="1"/>
  <c r="YX55" i="1" s="1"/>
  <c r="YZ55" i="1" s="1"/>
  <c r="YV33" i="1"/>
  <c r="YX33" i="1" s="1"/>
  <c r="YZ33" i="1" s="1"/>
  <c r="YW33" i="1"/>
  <c r="YV63" i="1"/>
  <c r="YX63" i="1" s="1"/>
  <c r="YZ63" i="1" s="1"/>
  <c r="YV20" i="1"/>
  <c r="YX20" i="1" s="1"/>
  <c r="YZ20" i="1" s="1"/>
  <c r="YW20" i="1"/>
  <c r="YV17" i="1"/>
  <c r="YX17" i="1" s="1"/>
  <c r="YZ17" i="1" s="1"/>
  <c r="YV35" i="1"/>
  <c r="YX35" i="1" s="1"/>
  <c r="YZ35" i="1" s="1"/>
  <c r="YW35" i="1"/>
  <c r="YW83" i="1"/>
  <c r="YV83" i="1"/>
  <c r="YX83" i="1" s="1"/>
  <c r="YZ83" i="1" s="1"/>
  <c r="YV43" i="1"/>
  <c r="YX43" i="1" s="1"/>
  <c r="YZ43" i="1" s="1"/>
  <c r="YW16" i="1"/>
  <c r="YV16" i="1"/>
  <c r="YX16" i="1" s="1"/>
  <c r="YZ16" i="1" s="1"/>
  <c r="YW67" i="1"/>
  <c r="YV67" i="1"/>
  <c r="YX67" i="1" s="1"/>
  <c r="YZ67" i="1" s="1"/>
  <c r="YW50" i="1"/>
  <c r="YV50" i="1"/>
  <c r="YX50" i="1" s="1"/>
  <c r="YZ50" i="1" s="1"/>
  <c r="YW60" i="1"/>
  <c r="YV60" i="1"/>
  <c r="YX60" i="1" s="1"/>
  <c r="YZ60" i="1" s="1"/>
  <c r="YV23" i="1"/>
  <c r="YX23" i="1" s="1"/>
  <c r="YZ23" i="1" s="1"/>
  <c r="YW23" i="1"/>
  <c r="YV28" i="1"/>
  <c r="YX28" i="1" s="1"/>
  <c r="YZ28" i="1" s="1"/>
  <c r="YW28" i="1"/>
  <c r="YW78" i="1"/>
  <c r="YV57" i="1"/>
  <c r="YX57" i="1" s="1"/>
  <c r="YZ57" i="1" s="1"/>
  <c r="YW57" i="1"/>
  <c r="YV66" i="1"/>
  <c r="YX66" i="1" s="1"/>
  <c r="YZ66" i="1" s="1"/>
  <c r="YW66" i="1"/>
  <c r="YW47" i="1"/>
  <c r="YV47" i="1"/>
  <c r="YX47" i="1" s="1"/>
  <c r="YZ47" i="1" s="1"/>
  <c r="YW70" i="1"/>
  <c r="YV70" i="1"/>
  <c r="YX70" i="1" s="1"/>
  <c r="YZ70" i="1" s="1"/>
  <c r="YV40" i="1"/>
  <c r="YX40" i="1" s="1"/>
  <c r="YZ40" i="1" s="1"/>
  <c r="YW40" i="1"/>
  <c r="YV91" i="1"/>
  <c r="YX91" i="1" s="1"/>
  <c r="YZ91" i="1" s="1"/>
  <c r="YW91" i="1"/>
  <c r="YV56" i="1"/>
  <c r="YX56" i="1" s="1"/>
  <c r="YZ56" i="1" s="1"/>
  <c r="YW56" i="1"/>
  <c r="YV32" i="1"/>
  <c r="YX32" i="1" s="1"/>
  <c r="YZ32" i="1" s="1"/>
  <c r="YW32" i="1"/>
  <c r="YV85" i="1"/>
  <c r="YX85" i="1" s="1"/>
  <c r="YZ85" i="1" s="1"/>
  <c r="YW85" i="1"/>
  <c r="YV54" i="1"/>
  <c r="YX54" i="1" s="1"/>
  <c r="YZ54" i="1" s="1"/>
  <c r="YW54" i="1"/>
  <c r="YV79" i="1"/>
  <c r="YX79" i="1" s="1"/>
  <c r="YZ79" i="1" s="1"/>
  <c r="YW79" i="1"/>
  <c r="YW21" i="1"/>
  <c r="YV34" i="1"/>
  <c r="YX34" i="1" s="1"/>
  <c r="YZ34" i="1" s="1"/>
  <c r="YW34" i="1"/>
  <c r="YW65" i="1"/>
  <c r="YV65" i="1"/>
  <c r="YX65" i="1" s="1"/>
  <c r="YZ65" i="1" s="1"/>
  <c r="YV71" i="1"/>
  <c r="YX71" i="1" s="1"/>
  <c r="YZ71" i="1" s="1"/>
  <c r="YW71" i="1"/>
  <c r="YV31" i="1"/>
  <c r="YX31" i="1" s="1"/>
  <c r="YZ31" i="1" s="1"/>
  <c r="YV72" i="1"/>
  <c r="YX72" i="1" s="1"/>
  <c r="YZ72" i="1" s="1"/>
  <c r="YW72" i="1"/>
  <c r="YV37" i="1"/>
  <c r="YX37" i="1" s="1"/>
  <c r="YZ37" i="1" s="1"/>
  <c r="YW59" i="1"/>
  <c r="YV59" i="1"/>
  <c r="YX59" i="1" s="1"/>
  <c r="YZ59" i="1" s="1"/>
  <c r="YV68" i="1"/>
  <c r="YX68" i="1" s="1"/>
  <c r="YZ68" i="1" s="1"/>
  <c r="YW68" i="1"/>
  <c r="YW58" i="1"/>
  <c r="YV58" i="1"/>
  <c r="YX58" i="1" s="1"/>
  <c r="YZ58" i="1" s="1"/>
  <c r="YW75" i="1"/>
  <c r="YV75" i="1"/>
  <c r="YX75" i="1" s="1"/>
  <c r="YZ75" i="1" s="1"/>
  <c r="YW25" i="1"/>
  <c r="YV25" i="1"/>
  <c r="YX25" i="1" s="1"/>
  <c r="YZ25" i="1" s="1"/>
  <c r="YW19" i="1"/>
  <c r="YV19" i="1"/>
  <c r="YX19" i="1" s="1"/>
  <c r="YZ19" i="1" s="1"/>
  <c r="YV49" i="1"/>
  <c r="YX49" i="1" s="1"/>
  <c r="YZ49" i="1" s="1"/>
  <c r="YW49" i="1"/>
  <c r="YV76" i="1"/>
  <c r="YX76" i="1" s="1"/>
  <c r="YZ76" i="1" s="1"/>
  <c r="YW76" i="1"/>
  <c r="YV74" i="1"/>
  <c r="YX74" i="1" s="1"/>
  <c r="YZ74" i="1" s="1"/>
  <c r="YW74" i="1"/>
  <c r="YV84" i="1"/>
  <c r="YX84" i="1" s="1"/>
  <c r="YZ84" i="1" s="1"/>
  <c r="YW84" i="1"/>
  <c r="YW51" i="1"/>
  <c r="YV51" i="1"/>
  <c r="YX51" i="1" s="1"/>
  <c r="YZ51" i="1" s="1"/>
  <c r="YV41" i="1"/>
  <c r="YX41" i="1" s="1"/>
  <c r="YZ41" i="1" s="1"/>
  <c r="YW41" i="1"/>
  <c r="YW92" i="1"/>
  <c r="YV92" i="1"/>
  <c r="YX92" i="1" s="1"/>
  <c r="YZ92" i="1" s="1"/>
  <c r="YW73" i="1"/>
  <c r="YV73" i="1"/>
  <c r="YX73" i="1" s="1"/>
  <c r="YZ73" i="1" s="1"/>
  <c r="YW42" i="1"/>
  <c r="YV42" i="1"/>
  <c r="YX42" i="1" s="1"/>
  <c r="YZ42" i="1" s="1"/>
  <c r="YV82" i="1"/>
  <c r="YX82" i="1" s="1"/>
  <c r="YZ82" i="1" s="1"/>
  <c r="YW82" i="1"/>
  <c r="YW88" i="1"/>
  <c r="YV88" i="1"/>
  <c r="YX88" i="1" s="1"/>
  <c r="YZ88" i="1" s="1"/>
  <c r="YV86" i="1"/>
  <c r="YX86" i="1" s="1"/>
  <c r="YZ86" i="1" s="1"/>
  <c r="YW86" i="1"/>
  <c r="XL37" i="1"/>
  <c r="XL77" i="1"/>
  <c r="XL33" i="1"/>
  <c r="XL47" i="1"/>
  <c r="XL59" i="1"/>
  <c r="XL63" i="1"/>
  <c r="XL70" i="1"/>
  <c r="XL38" i="1"/>
  <c r="XL68" i="1"/>
  <c r="XL20" i="1"/>
  <c r="XL40" i="1"/>
  <c r="XL62" i="1"/>
  <c r="XL58" i="1"/>
  <c r="XL46" i="1"/>
  <c r="XL75" i="1"/>
  <c r="XL91" i="1"/>
  <c r="XL17" i="1"/>
  <c r="XL25" i="1"/>
  <c r="XL56" i="1"/>
  <c r="XL18" i="1"/>
  <c r="XL19" i="1"/>
  <c r="XL83" i="1"/>
  <c r="XL53" i="1"/>
  <c r="XL85" i="1"/>
  <c r="XL90" i="1"/>
  <c r="XL61" i="1"/>
  <c r="XL80" i="1"/>
  <c r="XL76" i="1"/>
  <c r="XL49" i="1"/>
  <c r="XL69" i="1"/>
  <c r="XL87" i="1"/>
  <c r="XL64" i="1"/>
  <c r="XL52" i="1"/>
  <c r="XL45" i="1"/>
  <c r="XL66" i="1"/>
  <c r="XL35" i="1"/>
  <c r="XL32" i="1"/>
  <c r="XL43" i="1"/>
  <c r="XL54" i="1"/>
  <c r="XL16" i="1"/>
  <c r="XL79" i="1"/>
  <c r="XL67" i="1"/>
  <c r="XL81" i="1"/>
  <c r="XL50" i="1"/>
  <c r="XL60" i="1"/>
  <c r="XL23" i="1"/>
  <c r="XL28" i="1"/>
  <c r="XL78" i="1"/>
  <c r="XL44" i="1"/>
  <c r="XL57" i="1"/>
  <c r="XL24" i="1"/>
  <c r="XL21" i="1"/>
  <c r="XL34" i="1"/>
  <c r="XL65" i="1"/>
  <c r="XL71" i="1"/>
  <c r="XL31" i="1"/>
  <c r="XL72" i="1"/>
  <c r="XL55" i="1"/>
  <c r="XL74" i="1"/>
  <c r="XL84" i="1"/>
  <c r="XL51" i="1"/>
  <c r="XL41" i="1"/>
  <c r="XL27" i="1"/>
  <c r="XL92" i="1"/>
  <c r="XL73" i="1"/>
  <c r="XL42" i="1"/>
  <c r="XL26" i="1"/>
  <c r="XL82" i="1"/>
  <c r="XL88" i="1"/>
  <c r="XL86" i="1"/>
  <c r="XL48" i="1"/>
  <c r="XL15"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YW62" i="1" l="1"/>
  <c r="AAD70" i="1"/>
  <c r="AAF70" i="1" s="1"/>
  <c r="AAH70" i="1" s="1"/>
  <c r="AAE70" i="1"/>
  <c r="YW48" i="1"/>
  <c r="YW26" i="1"/>
  <c r="ZB26" i="1" s="1"/>
  <c r="YV27" i="1"/>
  <c r="YX27" i="1" s="1"/>
  <c r="YZ27" i="1" s="1"/>
  <c r="YW44" i="1"/>
  <c r="YV53" i="1"/>
  <c r="YX53" i="1" s="1"/>
  <c r="YZ53" i="1" s="1"/>
  <c r="YW38" i="1"/>
  <c r="AAE59" i="1"/>
  <c r="AAD59" i="1"/>
  <c r="AAF59" i="1" s="1"/>
  <c r="AAH59" i="1" s="1"/>
  <c r="AAD19" i="1"/>
  <c r="AAF19" i="1" s="1"/>
  <c r="AAH19" i="1" s="1"/>
  <c r="AAE19" i="1"/>
  <c r="AAD66" i="1"/>
  <c r="AAF66" i="1" s="1"/>
  <c r="AAH66" i="1" s="1"/>
  <c r="AAE66" i="1"/>
  <c r="AAE16" i="1"/>
  <c r="AAD16" i="1"/>
  <c r="AAF16" i="1" s="1"/>
  <c r="AAH16" i="1" s="1"/>
  <c r="AAD86" i="1"/>
  <c r="AAF86" i="1" s="1"/>
  <c r="AAH86" i="1" s="1"/>
  <c r="AAE86" i="1"/>
  <c r="AAE42" i="1"/>
  <c r="AAD42" i="1"/>
  <c r="AAF42" i="1" s="1"/>
  <c r="AAH42" i="1" s="1"/>
  <c r="AAD41" i="1"/>
  <c r="AAF41" i="1" s="1"/>
  <c r="AAH41" i="1" s="1"/>
  <c r="AAE41" i="1"/>
  <c r="AAE60" i="1"/>
  <c r="AAD60" i="1"/>
  <c r="AAF60" i="1" s="1"/>
  <c r="AAH60" i="1" s="1"/>
  <c r="AAD49" i="1"/>
  <c r="AAF49" i="1" s="1"/>
  <c r="AAH49" i="1" s="1"/>
  <c r="AAE49" i="1"/>
  <c r="AAD71" i="1"/>
  <c r="AAF71" i="1" s="1"/>
  <c r="AAH71" i="1" s="1"/>
  <c r="AAE71" i="1"/>
  <c r="AAD57" i="1"/>
  <c r="AAF57" i="1" s="1"/>
  <c r="AAH57" i="1" s="1"/>
  <c r="AAE57" i="1"/>
  <c r="AAD61" i="1"/>
  <c r="AAF61" i="1" s="1"/>
  <c r="AAH61" i="1" s="1"/>
  <c r="AAE61" i="1"/>
  <c r="AAD79" i="1"/>
  <c r="AAF79" i="1" s="1"/>
  <c r="AAH79" i="1" s="1"/>
  <c r="AAE79" i="1"/>
  <c r="AAD52" i="1"/>
  <c r="AAF52" i="1" s="1"/>
  <c r="AAH52" i="1" s="1"/>
  <c r="AAE52" i="1"/>
  <c r="AAD25" i="1"/>
  <c r="AAF25" i="1" s="1"/>
  <c r="AAH25" i="1" s="1"/>
  <c r="AAE25" i="1"/>
  <c r="AAE58" i="1"/>
  <c r="AAD58" i="1"/>
  <c r="AAF58" i="1" s="1"/>
  <c r="AAH58" i="1" s="1"/>
  <c r="AAE90" i="1"/>
  <c r="AAD90" i="1"/>
  <c r="AAF90" i="1" s="1"/>
  <c r="AAH90" i="1" s="1"/>
  <c r="AAD17" i="1"/>
  <c r="AAF17" i="1" s="1"/>
  <c r="AAH17" i="1" s="1"/>
  <c r="AAE17" i="1"/>
  <c r="AAD62" i="1"/>
  <c r="AAF62" i="1" s="1"/>
  <c r="AAH62" i="1" s="1"/>
  <c r="AAE62" i="1"/>
  <c r="AAD63" i="1"/>
  <c r="AAF63" i="1" s="1"/>
  <c r="AAH63" i="1" s="1"/>
  <c r="AAE63" i="1"/>
  <c r="AAE84" i="1"/>
  <c r="AAD84" i="1"/>
  <c r="AAF84" i="1" s="1"/>
  <c r="AAH84" i="1" s="1"/>
  <c r="AAE51" i="1"/>
  <c r="AAD51" i="1"/>
  <c r="AAF51" i="1" s="1"/>
  <c r="AAH51" i="1" s="1"/>
  <c r="AAE65" i="1"/>
  <c r="AAD65" i="1"/>
  <c r="AAF65" i="1" s="1"/>
  <c r="AAH65" i="1" s="1"/>
  <c r="AAD85" i="1"/>
  <c r="AAF85" i="1" s="1"/>
  <c r="AAH85" i="1" s="1"/>
  <c r="AAE85" i="1"/>
  <c r="AAE24" i="1"/>
  <c r="AAD24" i="1"/>
  <c r="AAF24" i="1" s="1"/>
  <c r="AAH24" i="1" s="1"/>
  <c r="AAE91" i="1"/>
  <c r="AAD91" i="1"/>
  <c r="AAF91" i="1" s="1"/>
  <c r="AAH91" i="1" s="1"/>
  <c r="AAD20" i="1"/>
  <c r="AAF20" i="1" s="1"/>
  <c r="AAH20" i="1" s="1"/>
  <c r="AAE20" i="1"/>
  <c r="AAD15" i="1"/>
  <c r="AAF15" i="1" s="1"/>
  <c r="AAE15" i="1"/>
  <c r="AAD47" i="1"/>
  <c r="AAF47" i="1" s="1"/>
  <c r="AAH47" i="1" s="1"/>
  <c r="AAE47" i="1"/>
  <c r="AAD76" i="1"/>
  <c r="AAF76" i="1" s="1"/>
  <c r="AAH76" i="1" s="1"/>
  <c r="AAE76" i="1"/>
  <c r="AAE67" i="1"/>
  <c r="AAD67" i="1"/>
  <c r="AAF67" i="1" s="1"/>
  <c r="AAH67" i="1" s="1"/>
  <c r="AAD23" i="1"/>
  <c r="AAF23" i="1" s="1"/>
  <c r="AAH23" i="1" s="1"/>
  <c r="AAE23" i="1"/>
  <c r="AAE64" i="1"/>
  <c r="AAD64" i="1"/>
  <c r="AAF64" i="1" s="1"/>
  <c r="AAH64" i="1" s="1"/>
  <c r="YV80" i="1"/>
  <c r="YX80" i="1" s="1"/>
  <c r="YZ80" i="1" s="1"/>
  <c r="YV81" i="1"/>
  <c r="YX81" i="1" s="1"/>
  <c r="YZ81" i="1" s="1"/>
  <c r="YK5" i="1" s="1"/>
  <c r="YV90" i="1"/>
  <c r="YX90" i="1" s="1"/>
  <c r="YZ90" i="1" s="1"/>
  <c r="YV45" i="1"/>
  <c r="YX45" i="1" s="1"/>
  <c r="YZ45" i="1" s="1"/>
  <c r="YW69" i="1"/>
  <c r="ZB69" i="1" s="1"/>
  <c r="AAD40" i="1"/>
  <c r="AAF40" i="1" s="1"/>
  <c r="AAH40" i="1" s="1"/>
  <c r="AAE40" i="1"/>
  <c r="AAE77" i="1"/>
  <c r="AAD77" i="1"/>
  <c r="AAF77" i="1" s="1"/>
  <c r="AAH77" i="1" s="1"/>
  <c r="AAD46" i="1"/>
  <c r="AAF46" i="1" s="1"/>
  <c r="AAH46" i="1" s="1"/>
  <c r="AAE46" i="1"/>
  <c r="AAD28" i="1"/>
  <c r="AAF28" i="1" s="1"/>
  <c r="AAH28" i="1" s="1"/>
  <c r="AAE28" i="1"/>
  <c r="AAE83" i="1"/>
  <c r="AAD83" i="1"/>
  <c r="AAF83" i="1" s="1"/>
  <c r="AAH83" i="1" s="1"/>
  <c r="AAE82" i="1"/>
  <c r="AAD82" i="1"/>
  <c r="AAF82" i="1" s="1"/>
  <c r="AAH82" i="1" s="1"/>
  <c r="AAE92" i="1"/>
  <c r="AAD92" i="1"/>
  <c r="AAF92" i="1" s="1"/>
  <c r="AAH92" i="1" s="1"/>
  <c r="AAE74" i="1"/>
  <c r="AAD74" i="1"/>
  <c r="AAF74" i="1" s="1"/>
  <c r="AAH74" i="1" s="1"/>
  <c r="AAD54" i="1"/>
  <c r="AAF54" i="1" s="1"/>
  <c r="AAH54" i="1" s="1"/>
  <c r="AAE54" i="1"/>
  <c r="AAE72" i="1"/>
  <c r="AAD72" i="1"/>
  <c r="AAF72" i="1" s="1"/>
  <c r="AAH72" i="1" s="1"/>
  <c r="AAD34" i="1"/>
  <c r="AAF34" i="1" s="1"/>
  <c r="AAH34" i="1" s="1"/>
  <c r="AAE34" i="1"/>
  <c r="AAE50" i="1"/>
  <c r="AAD50" i="1"/>
  <c r="AAF50" i="1" s="1"/>
  <c r="AAH50" i="1" s="1"/>
  <c r="AAE32" i="1"/>
  <c r="AAD32" i="1"/>
  <c r="AAF32" i="1" s="1"/>
  <c r="AAH32" i="1" s="1"/>
  <c r="AAD87" i="1"/>
  <c r="AAF87" i="1" s="1"/>
  <c r="AAH87" i="1" s="1"/>
  <c r="AAE87" i="1"/>
  <c r="AAD55" i="1"/>
  <c r="AAF55" i="1" s="1"/>
  <c r="AAH55" i="1" s="1"/>
  <c r="AAE55" i="1"/>
  <c r="AAE73" i="1"/>
  <c r="AAD73" i="1"/>
  <c r="AAF73" i="1" s="1"/>
  <c r="AAH73" i="1" s="1"/>
  <c r="AAD18" i="1"/>
  <c r="AAF18" i="1" s="1"/>
  <c r="AAH18" i="1" s="1"/>
  <c r="AAE18" i="1"/>
  <c r="AAD35" i="1"/>
  <c r="AAF35" i="1" s="1"/>
  <c r="AAH35" i="1" s="1"/>
  <c r="AAE35" i="1"/>
  <c r="AAD56" i="1"/>
  <c r="AAF56" i="1" s="1"/>
  <c r="AAH56" i="1" s="1"/>
  <c r="AAE56" i="1"/>
  <c r="AAE75" i="1"/>
  <c r="AAD75" i="1"/>
  <c r="AAF75" i="1" s="1"/>
  <c r="AAH75" i="1" s="1"/>
  <c r="AAD68" i="1"/>
  <c r="AAF68" i="1" s="1"/>
  <c r="AAH68" i="1" s="1"/>
  <c r="AAE68" i="1"/>
  <c r="AAD33" i="1"/>
  <c r="AAF33" i="1" s="1"/>
  <c r="AAH33" i="1" s="1"/>
  <c r="AAE33" i="1"/>
  <c r="AAE88" i="1"/>
  <c r="AAD88" i="1"/>
  <c r="AAF88" i="1" s="1"/>
  <c r="AAH88" i="1" s="1"/>
  <c r="AAD38" i="1"/>
  <c r="AAF38" i="1" s="1"/>
  <c r="AAH38" i="1" s="1"/>
  <c r="AAE38" i="1"/>
  <c r="AAD53" i="1"/>
  <c r="AAF53" i="1" s="1"/>
  <c r="AAH53" i="1" s="1"/>
  <c r="AAE53" i="1"/>
  <c r="AAD37" i="1"/>
  <c r="AAF37" i="1" s="1"/>
  <c r="AAH37" i="1" s="1"/>
  <c r="AAE37" i="1"/>
  <c r="AAE81" i="1"/>
  <c r="AAD81" i="1"/>
  <c r="AAF81" i="1" s="1"/>
  <c r="AAH81" i="1" s="1"/>
  <c r="AAD48" i="1"/>
  <c r="AAF48" i="1" s="1"/>
  <c r="AAH48" i="1" s="1"/>
  <c r="AAE48" i="1"/>
  <c r="AAD26" i="1"/>
  <c r="AAF26" i="1" s="1"/>
  <c r="AAH26" i="1" s="1"/>
  <c r="AAE26" i="1"/>
  <c r="AAD27" i="1"/>
  <c r="AAF27" i="1" s="1"/>
  <c r="AAH27" i="1" s="1"/>
  <c r="AAE27" i="1"/>
  <c r="AAE44" i="1"/>
  <c r="AAD44" i="1"/>
  <c r="AAF44" i="1" s="1"/>
  <c r="AAH44" i="1" s="1"/>
  <c r="AAE80" i="1"/>
  <c r="AAD80" i="1"/>
  <c r="AAF80" i="1" s="1"/>
  <c r="AAH80" i="1" s="1"/>
  <c r="AAE31" i="1"/>
  <c r="AAD31" i="1"/>
  <c r="AAF31" i="1" s="1"/>
  <c r="AAH31" i="1" s="1"/>
  <c r="AAE21" i="1"/>
  <c r="AAD21" i="1"/>
  <c r="AAF21" i="1" s="1"/>
  <c r="AAH21" i="1" s="1"/>
  <c r="AAD43" i="1"/>
  <c r="AAF43" i="1" s="1"/>
  <c r="AAH43" i="1" s="1"/>
  <c r="AAE43" i="1"/>
  <c r="AAD78" i="1"/>
  <c r="AAF78" i="1" s="1"/>
  <c r="AAH78" i="1" s="1"/>
  <c r="AAE78" i="1"/>
  <c r="AAD45" i="1"/>
  <c r="AAF45" i="1" s="1"/>
  <c r="AAH45" i="1" s="1"/>
  <c r="AAE45" i="1"/>
  <c r="AAE69" i="1"/>
  <c r="AAD69" i="1"/>
  <c r="AAF69" i="1" s="1"/>
  <c r="AAH69" i="1" s="1"/>
  <c r="YK6" i="1"/>
  <c r="YK7" i="1"/>
  <c r="ZI86" i="1"/>
  <c r="ZG86" i="1"/>
  <c r="ZF86" i="1"/>
  <c r="ZD86" i="1"/>
  <c r="YY86" i="1"/>
  <c r="ZC86" i="1"/>
  <c r="ZA86" i="1"/>
  <c r="ZE86" i="1"/>
  <c r="ZB86" i="1"/>
  <c r="ZH86" i="1"/>
  <c r="ZD76" i="1"/>
  <c r="ZI76" i="1"/>
  <c r="ZH76" i="1"/>
  <c r="ZC76" i="1"/>
  <c r="ZG76" i="1"/>
  <c r="ZF76" i="1"/>
  <c r="ZE76" i="1"/>
  <c r="ZA76" i="1"/>
  <c r="ZB76" i="1"/>
  <c r="YY76" i="1"/>
  <c r="ZB42" i="1"/>
  <c r="YY42" i="1"/>
  <c r="ZA42" i="1"/>
  <c r="ZF42" i="1"/>
  <c r="ZE42" i="1"/>
  <c r="ZD42" i="1"/>
  <c r="ZC42" i="1"/>
  <c r="ZH42" i="1"/>
  <c r="ZG42" i="1"/>
  <c r="ZI42" i="1"/>
  <c r="ZC75" i="1"/>
  <c r="YY75" i="1"/>
  <c r="ZH75" i="1"/>
  <c r="ZB75" i="1"/>
  <c r="ZG75" i="1"/>
  <c r="ZA75" i="1"/>
  <c r="ZE75" i="1"/>
  <c r="ZD75" i="1"/>
  <c r="ZF75" i="1"/>
  <c r="ZI75" i="1"/>
  <c r="ZB37" i="1"/>
  <c r="ZD37" i="1"/>
  <c r="ZI37" i="1"/>
  <c r="ZA37" i="1"/>
  <c r="ZH37" i="1"/>
  <c r="ZF37" i="1"/>
  <c r="YY37" i="1"/>
  <c r="ZG37" i="1"/>
  <c r="ZC37" i="1"/>
  <c r="ZE37" i="1"/>
  <c r="ZC54" i="1"/>
  <c r="ZA54" i="1"/>
  <c r="ZG54" i="1"/>
  <c r="ZD54" i="1"/>
  <c r="ZI54" i="1"/>
  <c r="ZH54" i="1"/>
  <c r="ZF54" i="1"/>
  <c r="ZE54" i="1"/>
  <c r="ZB54" i="1"/>
  <c r="YY54" i="1"/>
  <c r="ZF56" i="1"/>
  <c r="ZE56" i="1"/>
  <c r="ZA56" i="1"/>
  <c r="ZC56" i="1"/>
  <c r="ZD56" i="1"/>
  <c r="ZI56" i="1"/>
  <c r="ZG56" i="1"/>
  <c r="ZB56" i="1"/>
  <c r="YY56" i="1"/>
  <c r="ZH56" i="1"/>
  <c r="ZI78" i="1"/>
  <c r="YY78" i="1"/>
  <c r="ZG78" i="1"/>
  <c r="ZF78" i="1"/>
  <c r="ZD78" i="1"/>
  <c r="ZC78" i="1"/>
  <c r="ZB78" i="1"/>
  <c r="ZH78" i="1"/>
  <c r="ZA78" i="1"/>
  <c r="ZE78" i="1"/>
  <c r="YK4" i="1"/>
  <c r="ZD87" i="1"/>
  <c r="ZH87" i="1"/>
  <c r="ZG87" i="1"/>
  <c r="YY87" i="1"/>
  <c r="ZC87" i="1"/>
  <c r="ZA87" i="1"/>
  <c r="ZF87" i="1"/>
  <c r="ZB87" i="1"/>
  <c r="ZE87" i="1"/>
  <c r="ZI87" i="1"/>
  <c r="YK9"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C72" i="1"/>
  <c r="YY72" i="1"/>
  <c r="ZB72" i="1"/>
  <c r="ZH72" i="1"/>
  <c r="ZE72" i="1"/>
  <c r="ZD72" i="1"/>
  <c r="ZG72" i="1"/>
  <c r="ZI72" i="1"/>
  <c r="ZF72" i="1"/>
  <c r="ZA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D69" i="1"/>
  <c r="YY69" i="1"/>
  <c r="ZH18" i="1"/>
  <c r="ZC18" i="1"/>
  <c r="ZB18" i="1"/>
  <c r="ZI18" i="1"/>
  <c r="ZF18" i="1"/>
  <c r="YY18" i="1"/>
  <c r="ZE18" i="1"/>
  <c r="ZG18" i="1"/>
  <c r="ZD18" i="1"/>
  <c r="ZA18" i="1"/>
  <c r="YZ15" i="1"/>
  <c r="YX13"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YY82" i="1"/>
  <c r="ZA82" i="1"/>
  <c r="ZH82" i="1"/>
  <c r="ZG82" i="1"/>
  <c r="ZF82" i="1"/>
  <c r="ZC82" i="1"/>
  <c r="ZE82" i="1"/>
  <c r="ZD82" i="1"/>
  <c r="ZI82" i="1"/>
  <c r="ZB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C77" i="1"/>
  <c r="YY77" i="1"/>
  <c r="ZA77" i="1"/>
  <c r="ZD77" i="1"/>
  <c r="ZI77" i="1"/>
  <c r="ZB77" i="1"/>
  <c r="ZF77" i="1"/>
  <c r="ZE77" i="1"/>
  <c r="ZH77" i="1"/>
  <c r="ZG77" i="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ZG63" i="1"/>
  <c r="ZE63" i="1"/>
  <c r="YY63" i="1"/>
  <c r="ZB63" i="1"/>
  <c r="ZD63" i="1"/>
  <c r="ZI63" i="1"/>
  <c r="ZF63" i="1"/>
  <c r="ZC63" i="1"/>
  <c r="ZH63" i="1"/>
  <c r="ZA63" i="1"/>
  <c r="ZE61" i="1"/>
  <c r="ZI61" i="1"/>
  <c r="ZG61" i="1"/>
  <c r="ZD61" i="1"/>
  <c r="ZH61" i="1"/>
  <c r="ZC61" i="1"/>
  <c r="ZA61" i="1"/>
  <c r="ZB61" i="1"/>
  <c r="ZF61" i="1"/>
  <c r="YY61" i="1"/>
  <c r="ZA38" i="1"/>
  <c r="ZC38" i="1"/>
  <c r="ZF38" i="1"/>
  <c r="ZE38" i="1"/>
  <c r="ZD38" i="1"/>
  <c r="ZB38" i="1"/>
  <c r="ZI38" i="1"/>
  <c r="ZH38" i="1"/>
  <c r="ZG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ZF48" i="1"/>
  <c r="YY48" i="1"/>
  <c r="ZH48" i="1"/>
  <c r="ZD48" i="1"/>
  <c r="ZG48" i="1"/>
  <c r="ZA48" i="1"/>
  <c r="ZI48" i="1"/>
  <c r="ZC48" i="1"/>
  <c r="ZE48" i="1"/>
  <c r="ZB48" i="1"/>
  <c r="ZI26" i="1"/>
  <c r="ZA26" i="1"/>
  <c r="YY26" i="1"/>
  <c r="YK8" i="1"/>
  <c r="ZC74" i="1"/>
  <c r="YY74" i="1"/>
  <c r="ZH74" i="1"/>
  <c r="ZG74" i="1"/>
  <c r="ZF74" i="1"/>
  <c r="ZB74" i="1"/>
  <c r="ZD74" i="1"/>
  <c r="ZE74" i="1"/>
  <c r="ZI74" i="1"/>
  <c r="ZA74" i="1"/>
  <c r="ZA21" i="1"/>
  <c r="YY21" i="1"/>
  <c r="ZC21" i="1"/>
  <c r="ZI21" i="1"/>
  <c r="ZH21" i="1"/>
  <c r="ZG21" i="1"/>
  <c r="ZE21" i="1"/>
  <c r="ZF21" i="1"/>
  <c r="ZD21" i="1"/>
  <c r="ZB21" i="1"/>
  <c r="YK3" i="1"/>
  <c r="ZI67" i="1"/>
  <c r="ZD67" i="1"/>
  <c r="ZF67" i="1"/>
  <c r="ZB67" i="1"/>
  <c r="YY67" i="1"/>
  <c r="ZH67" i="1"/>
  <c r="ZA67" i="1"/>
  <c r="ZC67" i="1"/>
  <c r="ZE67" i="1"/>
  <c r="ZG67" i="1"/>
  <c r="ZC83" i="1"/>
  <c r="ZD83" i="1"/>
  <c r="YY83" i="1"/>
  <c r="ZF83" i="1"/>
  <c r="ZE83" i="1"/>
  <c r="ZB83" i="1"/>
  <c r="ZI83" i="1"/>
  <c r="ZA83" i="1"/>
  <c r="ZH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YL8" i="1" s="1"/>
  <c r="ZA27" i="1"/>
  <c r="ZH27" i="1"/>
  <c r="ZG27" i="1"/>
  <c r="ZF27" i="1"/>
  <c r="ZD27" i="1"/>
  <c r="ZB27" i="1"/>
  <c r="YY27" i="1"/>
  <c r="ZC27" i="1"/>
  <c r="ZE27" i="1"/>
  <c r="ZG25" i="1"/>
  <c r="ZF25" i="1"/>
  <c r="YY25" i="1"/>
  <c r="ZE25" i="1"/>
  <c r="ZD25" i="1"/>
  <c r="ZB25" i="1"/>
  <c r="ZC25" i="1"/>
  <c r="ZI25" i="1"/>
  <c r="ZA25" i="1"/>
  <c r="ZH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B32" i="1"/>
  <c r="ZE32" i="1"/>
  <c r="ZI32" i="1"/>
  <c r="YY32" i="1"/>
  <c r="ZC32" i="1"/>
  <c r="ZA32" i="1"/>
  <c r="ZD32" i="1"/>
  <c r="ZH32" i="1"/>
  <c r="ZF32" i="1"/>
  <c r="ZG32" i="1"/>
  <c r="ZH44" i="1"/>
  <c r="ZI44" i="1"/>
  <c r="ZA44" i="1"/>
  <c r="ZG44" i="1"/>
  <c r="ZE44" i="1"/>
  <c r="YY44" i="1"/>
  <c r="ZD44" i="1"/>
  <c r="ZF44" i="1"/>
  <c r="ZC44" i="1"/>
  <c r="ZB44" i="1"/>
  <c r="ZI35" i="1"/>
  <c r="ZH35" i="1"/>
  <c r="ZG35" i="1"/>
  <c r="ZD35" i="1"/>
  <c r="YY35" i="1"/>
  <c r="ZC35" i="1"/>
  <c r="ZE35" i="1"/>
  <c r="ZA35" i="1"/>
  <c r="ZF35" i="1"/>
  <c r="ZB35" i="1"/>
  <c r="ZF33" i="1"/>
  <c r="ZE33" i="1"/>
  <c r="ZC33" i="1"/>
  <c r="ZG33" i="1"/>
  <c r="ZD33" i="1"/>
  <c r="ZI33" i="1"/>
  <c r="YL6" i="1" s="1"/>
  <c r="ZB33" i="1"/>
  <c r="ZH33" i="1"/>
  <c r="ZA33" i="1"/>
  <c r="YY33" i="1"/>
  <c r="YY64" i="1"/>
  <c r="ZB64" i="1"/>
  <c r="ZI64" i="1"/>
  <c r="ZH64" i="1"/>
  <c r="ZF64" i="1"/>
  <c r="ZA64" i="1"/>
  <c r="ZE64" i="1"/>
  <c r="ZD64" i="1"/>
  <c r="ZG64" i="1"/>
  <c r="ZC64" i="1"/>
  <c r="ZF62" i="1"/>
  <c r="ZC62" i="1"/>
  <c r="ZB62" i="1"/>
  <c r="ZA62" i="1"/>
  <c r="ZH62" i="1"/>
  <c r="ZD62" i="1"/>
  <c r="ZI62" i="1"/>
  <c r="ZG62" i="1"/>
  <c r="YY62" i="1"/>
  <c r="ZE62" i="1"/>
  <c r="O28" i="1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M28"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AAQ78" i="1" l="1"/>
  <c r="AAL78" i="1"/>
  <c r="AAI78" i="1"/>
  <c r="AAJ78" i="1"/>
  <c r="AAK78" i="1"/>
  <c r="AAN78" i="1"/>
  <c r="AAP78" i="1"/>
  <c r="AAG78" i="1"/>
  <c r="AAM78" i="1"/>
  <c r="AAO78" i="1"/>
  <c r="AAQ48" i="1"/>
  <c r="AAL48" i="1"/>
  <c r="AAP48" i="1"/>
  <c r="AAG48" i="1"/>
  <c r="AAO48" i="1"/>
  <c r="AAI48" i="1"/>
  <c r="AAK48" i="1"/>
  <c r="AAM48" i="1"/>
  <c r="AAN48" i="1"/>
  <c r="AAJ48" i="1"/>
  <c r="AAN38" i="1"/>
  <c r="AAM38" i="1"/>
  <c r="AAQ38" i="1"/>
  <c r="AAK38" i="1"/>
  <c r="AAI38" i="1"/>
  <c r="AAP38" i="1"/>
  <c r="AAJ38" i="1"/>
  <c r="AAG38" i="1"/>
  <c r="AAL38" i="1"/>
  <c r="AAO38" i="1"/>
  <c r="AAN28" i="1"/>
  <c r="AAP28" i="1"/>
  <c r="AAK28" i="1"/>
  <c r="AAG28" i="1"/>
  <c r="AAO28" i="1"/>
  <c r="AAL28" i="1"/>
  <c r="AAJ28" i="1"/>
  <c r="AAQ28" i="1"/>
  <c r="AAM28" i="1"/>
  <c r="AAI28" i="1"/>
  <c r="ZS3" i="1"/>
  <c r="AAH15" i="1"/>
  <c r="AAF13" i="1"/>
  <c r="AAM58" i="1"/>
  <c r="AAL58" i="1"/>
  <c r="AAJ58" i="1"/>
  <c r="AAG58" i="1"/>
  <c r="AAQ58" i="1"/>
  <c r="AAN58" i="1"/>
  <c r="AAK58" i="1"/>
  <c r="AAI58" i="1"/>
  <c r="AAP58" i="1"/>
  <c r="AAO58" i="1"/>
  <c r="AAP60" i="1"/>
  <c r="AAK60" i="1"/>
  <c r="AAQ60" i="1"/>
  <c r="AAJ60" i="1"/>
  <c r="AAI60" i="1"/>
  <c r="AAG60" i="1"/>
  <c r="AAO60" i="1"/>
  <c r="AAN60" i="1"/>
  <c r="AAL60" i="1"/>
  <c r="AAM60" i="1"/>
  <c r="AAL16" i="1"/>
  <c r="AAN16" i="1"/>
  <c r="AAM16" i="1"/>
  <c r="AAG16" i="1"/>
  <c r="AAQ16" i="1"/>
  <c r="AAK16" i="1"/>
  <c r="AAI16" i="1"/>
  <c r="AAO16" i="1"/>
  <c r="AAP16" i="1"/>
  <c r="AAJ16" i="1"/>
  <c r="ZD26" i="1"/>
  <c r="YW13" i="1"/>
  <c r="ZI69" i="1"/>
  <c r="AAN80" i="1"/>
  <c r="AAP80" i="1"/>
  <c r="AAO80" i="1"/>
  <c r="AAK80" i="1"/>
  <c r="AAM80" i="1"/>
  <c r="AAL80" i="1"/>
  <c r="AAG80" i="1"/>
  <c r="AAQ80" i="1"/>
  <c r="AAJ80" i="1"/>
  <c r="AAI80" i="1"/>
  <c r="AAQ75" i="1"/>
  <c r="AAI75" i="1"/>
  <c r="AAK75" i="1"/>
  <c r="AAO75" i="1"/>
  <c r="AAN75" i="1"/>
  <c r="AAM75" i="1"/>
  <c r="AAJ75" i="1"/>
  <c r="AAL75" i="1"/>
  <c r="AAP75" i="1"/>
  <c r="AAG75" i="1"/>
  <c r="AAP73" i="1"/>
  <c r="AAO73" i="1"/>
  <c r="AAL73" i="1"/>
  <c r="AAQ73" i="1"/>
  <c r="AAJ73" i="1"/>
  <c r="AAI73" i="1"/>
  <c r="AAM73" i="1"/>
  <c r="AAG73" i="1"/>
  <c r="AAK73" i="1"/>
  <c r="AAN73" i="1"/>
  <c r="AAM50" i="1"/>
  <c r="AAQ50" i="1"/>
  <c r="AAL50" i="1"/>
  <c r="AAI50" i="1"/>
  <c r="AAG50" i="1"/>
  <c r="AAJ50" i="1"/>
  <c r="AAN50" i="1"/>
  <c r="AAP50" i="1"/>
  <c r="AAK50" i="1"/>
  <c r="AAO50" i="1"/>
  <c r="AAI74" i="1"/>
  <c r="AAK74" i="1"/>
  <c r="AAO74" i="1"/>
  <c r="AAN74" i="1"/>
  <c r="AAM74" i="1"/>
  <c r="AAL74" i="1"/>
  <c r="AAJ74" i="1"/>
  <c r="AAQ74" i="1"/>
  <c r="AAG74" i="1"/>
  <c r="AAP74" i="1"/>
  <c r="AAN20" i="1"/>
  <c r="AAP20" i="1"/>
  <c r="AAL20" i="1"/>
  <c r="AAG20" i="1"/>
  <c r="AAK20" i="1"/>
  <c r="AAQ20" i="1"/>
  <c r="AAO20" i="1"/>
  <c r="AAM20" i="1"/>
  <c r="AAI20" i="1"/>
  <c r="AAJ20" i="1"/>
  <c r="AAO62" i="1"/>
  <c r="AAI62" i="1"/>
  <c r="AAJ62" i="1"/>
  <c r="AAQ62" i="1"/>
  <c r="AAG62" i="1"/>
  <c r="AAK62" i="1"/>
  <c r="AAP62" i="1"/>
  <c r="AAN62" i="1"/>
  <c r="AAM62" i="1"/>
  <c r="AAL62" i="1"/>
  <c r="AAQ25" i="1"/>
  <c r="AAM25" i="1"/>
  <c r="AAI25" i="1"/>
  <c r="AAP25" i="1"/>
  <c r="AAJ25" i="1"/>
  <c r="AAO25" i="1"/>
  <c r="AAG25" i="1"/>
  <c r="AAL25" i="1"/>
  <c r="AAN25" i="1"/>
  <c r="AAK25" i="1"/>
  <c r="AAM57" i="1"/>
  <c r="AAP57" i="1"/>
  <c r="AAJ57" i="1"/>
  <c r="AAO57" i="1"/>
  <c r="AAK57" i="1"/>
  <c r="AAG57" i="1"/>
  <c r="AAN57" i="1"/>
  <c r="AAL57" i="1"/>
  <c r="AAI57" i="1"/>
  <c r="AAQ57" i="1"/>
  <c r="AAQ41" i="1"/>
  <c r="AAP41" i="1"/>
  <c r="AAK41" i="1"/>
  <c r="AAJ41" i="1"/>
  <c r="AAL41" i="1"/>
  <c r="AAO41" i="1"/>
  <c r="AAN41" i="1"/>
  <c r="AAM41" i="1"/>
  <c r="AAG41" i="1"/>
  <c r="AAI41" i="1"/>
  <c r="AAJ66" i="1"/>
  <c r="AAG66" i="1"/>
  <c r="AAM66" i="1"/>
  <c r="AAL66" i="1"/>
  <c r="AAQ66" i="1"/>
  <c r="AAP66" i="1"/>
  <c r="AAI66" i="1"/>
  <c r="AAO66" i="1"/>
  <c r="AAN66" i="1"/>
  <c r="AAK66" i="1"/>
  <c r="YL3" i="1"/>
  <c r="ZC26" i="1"/>
  <c r="ZE69" i="1"/>
  <c r="AAN43" i="1"/>
  <c r="AAM43" i="1"/>
  <c r="AAI43" i="1"/>
  <c r="AAL43" i="1"/>
  <c r="AAQ43" i="1"/>
  <c r="AAG43" i="1"/>
  <c r="AAP43" i="1"/>
  <c r="AAJ43" i="1"/>
  <c r="AAK43" i="1"/>
  <c r="AAO43" i="1"/>
  <c r="AAQ56" i="1"/>
  <c r="AAG56" i="1"/>
  <c r="AAO56" i="1"/>
  <c r="AAL56" i="1"/>
  <c r="AAK56" i="1"/>
  <c r="AAM56" i="1"/>
  <c r="AAI56" i="1"/>
  <c r="AAJ56" i="1"/>
  <c r="AAP56" i="1"/>
  <c r="AAN56" i="1"/>
  <c r="AAG55" i="1"/>
  <c r="AAI55" i="1"/>
  <c r="AAO55" i="1"/>
  <c r="AAN55" i="1"/>
  <c r="AAQ55" i="1"/>
  <c r="AAM55" i="1"/>
  <c r="AAL55" i="1"/>
  <c r="AAK55" i="1"/>
  <c r="AAJ55" i="1"/>
  <c r="AAP55" i="1"/>
  <c r="AAK34" i="1"/>
  <c r="AAG34" i="1"/>
  <c r="AAQ34" i="1"/>
  <c r="AAI34" i="1"/>
  <c r="AAP34" i="1"/>
  <c r="AAO34" i="1"/>
  <c r="AAJ34" i="1"/>
  <c r="AAM34" i="1"/>
  <c r="AAN34" i="1"/>
  <c r="AAL34" i="1"/>
  <c r="AAJ46" i="1"/>
  <c r="AAL46" i="1"/>
  <c r="AAM46" i="1"/>
  <c r="AAI46" i="1"/>
  <c r="AAQ46" i="1"/>
  <c r="AAP46" i="1"/>
  <c r="AAK46" i="1"/>
  <c r="AAN46" i="1"/>
  <c r="AAG46" i="1"/>
  <c r="AAO46" i="1"/>
  <c r="AAI67" i="1"/>
  <c r="AAQ67" i="1"/>
  <c r="AAL67" i="1"/>
  <c r="AAJ67" i="1"/>
  <c r="AAK67" i="1"/>
  <c r="AAN67" i="1"/>
  <c r="AAM67" i="1"/>
  <c r="AAP67" i="1"/>
  <c r="AAO67" i="1"/>
  <c r="AAG67" i="1"/>
  <c r="ZS9" i="1"/>
  <c r="AAP65" i="1"/>
  <c r="AAO65" i="1"/>
  <c r="AAN65" i="1"/>
  <c r="AAM65" i="1"/>
  <c r="AAQ65" i="1"/>
  <c r="AAG65" i="1"/>
  <c r="AAL65" i="1"/>
  <c r="AAJ65" i="1"/>
  <c r="AAK65" i="1"/>
  <c r="AAI65" i="1"/>
  <c r="ZS7" i="1"/>
  <c r="AAP81" i="1"/>
  <c r="AAO81" i="1"/>
  <c r="AAJ81" i="1"/>
  <c r="AAK81" i="1"/>
  <c r="AAI81" i="1"/>
  <c r="AAM81" i="1"/>
  <c r="AAG81" i="1"/>
  <c r="AAQ81" i="1"/>
  <c r="AAN81" i="1"/>
  <c r="AAL81" i="1"/>
  <c r="AAM92" i="1"/>
  <c r="AAI92" i="1"/>
  <c r="AAG92" i="1"/>
  <c r="AAQ92" i="1"/>
  <c r="AAP92" i="1"/>
  <c r="AAK92" i="1"/>
  <c r="AAN92" i="1"/>
  <c r="AAO92" i="1"/>
  <c r="AAJ92" i="1"/>
  <c r="AAL92" i="1"/>
  <c r="AAJ76" i="1"/>
  <c r="AAI76" i="1"/>
  <c r="AAQ76" i="1"/>
  <c r="AAP76" i="1"/>
  <c r="AAO76" i="1"/>
  <c r="AAN76" i="1"/>
  <c r="AAM76" i="1"/>
  <c r="AAL76" i="1"/>
  <c r="AAG76" i="1"/>
  <c r="AAK76" i="1"/>
  <c r="AAQ17" i="1"/>
  <c r="AAM17" i="1"/>
  <c r="AAP17" i="1"/>
  <c r="AAI17" i="1"/>
  <c r="AAO17" i="1"/>
  <c r="AAJ17" i="1"/>
  <c r="AAG17" i="1"/>
  <c r="AAN17" i="1"/>
  <c r="AAL17" i="1"/>
  <c r="AAK17" i="1"/>
  <c r="AAO52" i="1"/>
  <c r="AAN52" i="1"/>
  <c r="AAG52" i="1"/>
  <c r="AAM52" i="1"/>
  <c r="AAL52" i="1"/>
  <c r="AAQ52" i="1"/>
  <c r="AAP52" i="1"/>
  <c r="AAI52" i="1"/>
  <c r="AAK52" i="1"/>
  <c r="AAJ52" i="1"/>
  <c r="ZF26" i="1"/>
  <c r="ZF13" i="1" s="1"/>
  <c r="J36" i="11" s="1"/>
  <c r="ZH26" i="1"/>
  <c r="ZA69" i="1"/>
  <c r="ZG69" i="1"/>
  <c r="AAM27" i="1"/>
  <c r="AAQ27" i="1"/>
  <c r="AAO27" i="1"/>
  <c r="AAL27" i="1"/>
  <c r="AAG27" i="1"/>
  <c r="AAI27" i="1"/>
  <c r="AAK27" i="1"/>
  <c r="AAP27" i="1"/>
  <c r="AAJ27" i="1"/>
  <c r="AAN27" i="1"/>
  <c r="AAI37" i="1"/>
  <c r="AAL37" i="1"/>
  <c r="AAK37" i="1"/>
  <c r="AAJ37" i="1"/>
  <c r="AAM37" i="1"/>
  <c r="AAQ37" i="1"/>
  <c r="AAG37" i="1"/>
  <c r="AAP37" i="1"/>
  <c r="AAN37" i="1"/>
  <c r="AAO37" i="1"/>
  <c r="AAQ33" i="1"/>
  <c r="AAN33" i="1"/>
  <c r="AAP33" i="1"/>
  <c r="AAI33" i="1"/>
  <c r="AAK33" i="1"/>
  <c r="AAL33" i="1"/>
  <c r="AAG33" i="1"/>
  <c r="AAJ33" i="1"/>
  <c r="AAM33" i="1"/>
  <c r="AAO33" i="1"/>
  <c r="AAO35" i="1"/>
  <c r="AAP35" i="1"/>
  <c r="AAG35" i="1"/>
  <c r="AAQ35" i="1"/>
  <c r="AAK35" i="1"/>
  <c r="AAI35" i="1"/>
  <c r="AAN35" i="1"/>
  <c r="AAJ35" i="1"/>
  <c r="AAL35" i="1"/>
  <c r="AAM35" i="1"/>
  <c r="AAO87" i="1"/>
  <c r="AAK87" i="1"/>
  <c r="AAN87" i="1"/>
  <c r="AAM87" i="1"/>
  <c r="AAI87" i="1"/>
  <c r="AAL87" i="1"/>
  <c r="AAP87" i="1"/>
  <c r="AAG87" i="1"/>
  <c r="AAJ87" i="1"/>
  <c r="AAQ87" i="1"/>
  <c r="AAI91" i="1"/>
  <c r="AAM91" i="1"/>
  <c r="AAL91" i="1"/>
  <c r="AAG91" i="1"/>
  <c r="AAK91" i="1"/>
  <c r="AAJ91" i="1"/>
  <c r="AAO91" i="1"/>
  <c r="AAQ91" i="1"/>
  <c r="AAN91" i="1"/>
  <c r="AAP91" i="1"/>
  <c r="AAG51" i="1"/>
  <c r="AAO51" i="1"/>
  <c r="AAL51" i="1"/>
  <c r="AAK51" i="1"/>
  <c r="AAI51" i="1"/>
  <c r="AAQ51" i="1"/>
  <c r="AAP51" i="1"/>
  <c r="AAJ51" i="1"/>
  <c r="AAM51" i="1"/>
  <c r="AAN51" i="1"/>
  <c r="ZS4" i="1"/>
  <c r="AAQ42" i="1"/>
  <c r="AAN42" i="1"/>
  <c r="AAI42" i="1"/>
  <c r="AAP42" i="1"/>
  <c r="AAO42" i="1"/>
  <c r="AAK42" i="1"/>
  <c r="AAJ42" i="1"/>
  <c r="AAL42" i="1"/>
  <c r="AAM42" i="1"/>
  <c r="AAG42" i="1"/>
  <c r="AAM19" i="1"/>
  <c r="AAO19" i="1"/>
  <c r="AAL19" i="1"/>
  <c r="AAG19" i="1"/>
  <c r="AAQ19" i="1"/>
  <c r="AAJ19" i="1"/>
  <c r="AAK19" i="1"/>
  <c r="AAI19" i="1"/>
  <c r="AAP19" i="1"/>
  <c r="AAN19" i="1"/>
  <c r="ZE26" i="1"/>
  <c r="YL2" i="1"/>
  <c r="YL10" i="1" s="1"/>
  <c r="ZF69" i="1"/>
  <c r="ZH69" i="1"/>
  <c r="YL7" i="1"/>
  <c r="AAN69" i="1"/>
  <c r="AAL69" i="1"/>
  <c r="AAK69" i="1"/>
  <c r="AAJ69" i="1"/>
  <c r="AAQ69" i="1"/>
  <c r="AAI69" i="1"/>
  <c r="AAO69" i="1"/>
  <c r="AAG69" i="1"/>
  <c r="AAP69" i="1"/>
  <c r="AAM69" i="1"/>
  <c r="AAQ21" i="1"/>
  <c r="AAI21" i="1"/>
  <c r="AAK21" i="1"/>
  <c r="AAG21" i="1"/>
  <c r="AAP21" i="1"/>
  <c r="AAJ21" i="1"/>
  <c r="AAO21" i="1"/>
  <c r="AAN21" i="1"/>
  <c r="AAL21" i="1"/>
  <c r="AAM21" i="1"/>
  <c r="ZS8" i="1"/>
  <c r="ZS6" i="1"/>
  <c r="AAQ72" i="1"/>
  <c r="AAO72" i="1"/>
  <c r="AAN72" i="1"/>
  <c r="AAG72" i="1"/>
  <c r="AAI72" i="1"/>
  <c r="AAK72" i="1"/>
  <c r="AAJ72" i="1"/>
  <c r="AAM72" i="1"/>
  <c r="AAP72" i="1"/>
  <c r="AAL72" i="1"/>
  <c r="AAQ82" i="1"/>
  <c r="AAI82" i="1"/>
  <c r="AAP82" i="1"/>
  <c r="AAJ82" i="1"/>
  <c r="AAO82" i="1"/>
  <c r="AAN82" i="1"/>
  <c r="AAL82" i="1"/>
  <c r="AAG82" i="1"/>
  <c r="AAK82" i="1"/>
  <c r="AAM82" i="1"/>
  <c r="AAK77" i="1"/>
  <c r="AAO77" i="1"/>
  <c r="AAN77" i="1"/>
  <c r="AAI77" i="1"/>
  <c r="AAM77" i="1"/>
  <c r="AAJ77" i="1"/>
  <c r="AAL77" i="1"/>
  <c r="AAG77" i="1"/>
  <c r="AAP77" i="1"/>
  <c r="AAQ77" i="1"/>
  <c r="AAI47" i="1"/>
  <c r="AAQ47" i="1"/>
  <c r="AAJ47" i="1"/>
  <c r="AAP47" i="1"/>
  <c r="AAO47" i="1"/>
  <c r="AAG47" i="1"/>
  <c r="AAM47" i="1"/>
  <c r="AAL47" i="1"/>
  <c r="AAN47" i="1"/>
  <c r="AAK47" i="1"/>
  <c r="AAM79" i="1"/>
  <c r="AAI79" i="1"/>
  <c r="AAG79" i="1"/>
  <c r="AAL79" i="1"/>
  <c r="AAK79" i="1"/>
  <c r="AAQ79" i="1"/>
  <c r="AAJ79" i="1"/>
  <c r="AAP79" i="1"/>
  <c r="AAN79" i="1"/>
  <c r="AAO79" i="1"/>
  <c r="AAP49" i="1"/>
  <c r="AAM49" i="1"/>
  <c r="AAK49" i="1"/>
  <c r="AAJ49" i="1"/>
  <c r="AAL49" i="1"/>
  <c r="AAQ49" i="1"/>
  <c r="AAI49" i="1"/>
  <c r="AAN49" i="1"/>
  <c r="AAG49" i="1"/>
  <c r="AAO49" i="1"/>
  <c r="AAQ86" i="1"/>
  <c r="AAL86" i="1"/>
  <c r="AAM86" i="1"/>
  <c r="AAJ86" i="1"/>
  <c r="AAK86" i="1"/>
  <c r="AAG86" i="1"/>
  <c r="AAP86" i="1"/>
  <c r="AAI86" i="1"/>
  <c r="AAO86" i="1"/>
  <c r="AAN86" i="1"/>
  <c r="AAO70" i="1"/>
  <c r="AAI70" i="1"/>
  <c r="AAQ70" i="1"/>
  <c r="AAP70" i="1"/>
  <c r="AAL70" i="1"/>
  <c r="AAN70" i="1"/>
  <c r="AAJ70" i="1"/>
  <c r="AAG70" i="1"/>
  <c r="AAM70" i="1"/>
  <c r="AAK70" i="1"/>
  <c r="YL4" i="1"/>
  <c r="AAO71" i="1"/>
  <c r="AAK71" i="1"/>
  <c r="AAJ71" i="1"/>
  <c r="AAG71" i="1"/>
  <c r="AAP71" i="1"/>
  <c r="AAM71" i="1"/>
  <c r="AAI71" i="1"/>
  <c r="AAQ71" i="1"/>
  <c r="AAN71" i="1"/>
  <c r="AAL71" i="1"/>
  <c r="ZG26" i="1"/>
  <c r="ZC69" i="1"/>
  <c r="YL9" i="1"/>
  <c r="AAP45" i="1"/>
  <c r="AAQ45" i="1"/>
  <c r="AAL45" i="1"/>
  <c r="AAI45" i="1"/>
  <c r="AAM45" i="1"/>
  <c r="AAK45" i="1"/>
  <c r="AAJ45" i="1"/>
  <c r="AAO45" i="1"/>
  <c r="AAG45" i="1"/>
  <c r="AAN45" i="1"/>
  <c r="AAK26" i="1"/>
  <c r="AAJ26" i="1"/>
  <c r="AAL26" i="1"/>
  <c r="AAI26" i="1"/>
  <c r="AAQ26" i="1"/>
  <c r="AAG26" i="1"/>
  <c r="AAP26" i="1"/>
  <c r="AAO26" i="1"/>
  <c r="AAN26" i="1"/>
  <c r="AAM26" i="1"/>
  <c r="AAP53" i="1"/>
  <c r="AAQ53" i="1"/>
  <c r="AAL53" i="1"/>
  <c r="AAI53" i="1"/>
  <c r="AAO53" i="1"/>
  <c r="AAK53" i="1"/>
  <c r="AAM53" i="1"/>
  <c r="AAG53" i="1"/>
  <c r="AAJ53" i="1"/>
  <c r="AAN53" i="1"/>
  <c r="AAK68" i="1"/>
  <c r="AAG68" i="1"/>
  <c r="AAN68" i="1"/>
  <c r="AAP68" i="1"/>
  <c r="AAL68" i="1"/>
  <c r="AAM68" i="1"/>
  <c r="AAJ68" i="1"/>
  <c r="AAQ68" i="1"/>
  <c r="AAI68" i="1"/>
  <c r="AAO68" i="1"/>
  <c r="AAP18" i="1"/>
  <c r="AAI18" i="1"/>
  <c r="AAO18" i="1"/>
  <c r="AAM18" i="1"/>
  <c r="AAJ18" i="1"/>
  <c r="AAN18" i="1"/>
  <c r="AAG18" i="1"/>
  <c r="AAL18" i="1"/>
  <c r="AAQ18" i="1"/>
  <c r="AAK18" i="1"/>
  <c r="AAQ54" i="1"/>
  <c r="AAK54" i="1"/>
  <c r="AAM54" i="1"/>
  <c r="AAG54" i="1"/>
  <c r="AAO54" i="1"/>
  <c r="AAP54" i="1"/>
  <c r="AAI54" i="1"/>
  <c r="AAN54" i="1"/>
  <c r="AAJ54" i="1"/>
  <c r="AAL54" i="1"/>
  <c r="AAM40" i="1"/>
  <c r="AAG40" i="1"/>
  <c r="AAP40" i="1"/>
  <c r="AAO40" i="1"/>
  <c r="AAI40" i="1"/>
  <c r="AAJ40" i="1"/>
  <c r="AAL40" i="1"/>
  <c r="AAK40" i="1"/>
  <c r="AAN40" i="1"/>
  <c r="AAQ40" i="1"/>
  <c r="AAG64" i="1"/>
  <c r="AAQ64" i="1"/>
  <c r="AAO64" i="1"/>
  <c r="AAN64" i="1"/>
  <c r="AAI64" i="1"/>
  <c r="AAM64" i="1"/>
  <c r="AAL64" i="1"/>
  <c r="AAP64" i="1"/>
  <c r="AAJ64" i="1"/>
  <c r="AAK64" i="1"/>
  <c r="AAI24" i="1"/>
  <c r="AAJ24" i="1"/>
  <c r="AAP24" i="1"/>
  <c r="AAL24" i="1"/>
  <c r="AAO24" i="1"/>
  <c r="AAN24" i="1"/>
  <c r="AAM24" i="1"/>
  <c r="AAG24" i="1"/>
  <c r="AAQ24" i="1"/>
  <c r="AAK24" i="1"/>
  <c r="AAL84" i="1"/>
  <c r="AAQ84" i="1"/>
  <c r="AAP84" i="1"/>
  <c r="AAK84" i="1"/>
  <c r="AAO84" i="1"/>
  <c r="AAJ84" i="1"/>
  <c r="AAI84" i="1"/>
  <c r="AAM84" i="1"/>
  <c r="AAG84" i="1"/>
  <c r="AAN84" i="1"/>
  <c r="AAI90" i="1"/>
  <c r="AAG90" i="1"/>
  <c r="AAP90" i="1"/>
  <c r="AAO90" i="1"/>
  <c r="AAK90" i="1"/>
  <c r="AAN90" i="1"/>
  <c r="AAM90" i="1"/>
  <c r="AAQ90" i="1"/>
  <c r="AAJ90" i="1"/>
  <c r="AAL90" i="1"/>
  <c r="AAO59" i="1"/>
  <c r="AAG59" i="1"/>
  <c r="AAQ59" i="1"/>
  <c r="AAP59" i="1"/>
  <c r="AAI59" i="1"/>
  <c r="AAN59" i="1"/>
  <c r="AAM59" i="1"/>
  <c r="AAL59" i="1"/>
  <c r="AAJ59" i="1"/>
  <c r="AAK59" i="1"/>
  <c r="AAG44" i="1"/>
  <c r="AAK44" i="1"/>
  <c r="AAJ44" i="1"/>
  <c r="AAO44" i="1"/>
  <c r="AAN44" i="1"/>
  <c r="AAM44" i="1"/>
  <c r="AAP44" i="1"/>
  <c r="AAL44" i="1"/>
  <c r="AAI44" i="1"/>
  <c r="AAQ44" i="1"/>
  <c r="AAN88" i="1"/>
  <c r="AAM88" i="1"/>
  <c r="AAL88" i="1"/>
  <c r="AAI88" i="1"/>
  <c r="AAQ88" i="1"/>
  <c r="AAJ88" i="1"/>
  <c r="AAP88" i="1"/>
  <c r="AAK88" i="1"/>
  <c r="AAO88" i="1"/>
  <c r="AAG88" i="1"/>
  <c r="YL5" i="1"/>
  <c r="AAM31" i="1"/>
  <c r="AAL31" i="1"/>
  <c r="AAQ31" i="1"/>
  <c r="AAI31" i="1"/>
  <c r="AAK31" i="1"/>
  <c r="AAP31" i="1"/>
  <c r="AAO31" i="1"/>
  <c r="AAJ31" i="1"/>
  <c r="AAN31" i="1"/>
  <c r="AAG31" i="1"/>
  <c r="AAK32" i="1"/>
  <c r="AAM32" i="1"/>
  <c r="AAQ32" i="1"/>
  <c r="AAI32" i="1"/>
  <c r="AAP32" i="1"/>
  <c r="AAO32" i="1"/>
  <c r="AAL32" i="1"/>
  <c r="AAG32" i="1"/>
  <c r="AAN32" i="1"/>
  <c r="AAJ32" i="1"/>
  <c r="AAI83" i="1"/>
  <c r="AAK83" i="1"/>
  <c r="AAP83" i="1"/>
  <c r="AAG83" i="1"/>
  <c r="AAJ83" i="1"/>
  <c r="AAO83" i="1"/>
  <c r="AAN83" i="1"/>
  <c r="AAQ83" i="1"/>
  <c r="AAM83" i="1"/>
  <c r="AAL83" i="1"/>
  <c r="AAJ23" i="1"/>
  <c r="AAG23" i="1"/>
  <c r="AAP23" i="1"/>
  <c r="AAN23" i="1"/>
  <c r="AAM23" i="1"/>
  <c r="AAL23" i="1"/>
  <c r="AAQ23" i="1"/>
  <c r="ZT3" i="1" s="1"/>
  <c r="AAK23" i="1"/>
  <c r="AAI23" i="1"/>
  <c r="AAO23" i="1"/>
  <c r="AAJ15" i="1"/>
  <c r="AAM15" i="1"/>
  <c r="AAQ15" i="1"/>
  <c r="AAI15" i="1"/>
  <c r="ZX2" i="1" s="1"/>
  <c r="AAP15" i="1"/>
  <c r="AAO15" i="1"/>
  <c r="AAG15" i="1"/>
  <c r="AAN15" i="1"/>
  <c r="AAL15" i="1"/>
  <c r="AAK15" i="1"/>
  <c r="AAE13" i="1"/>
  <c r="AAI85" i="1"/>
  <c r="AAG85" i="1"/>
  <c r="AAQ85" i="1"/>
  <c r="AAP85" i="1"/>
  <c r="AAO85" i="1"/>
  <c r="AAN85" i="1"/>
  <c r="AAJ85" i="1"/>
  <c r="AAM85" i="1"/>
  <c r="AAK85" i="1"/>
  <c r="AAL85" i="1"/>
  <c r="AAG63" i="1"/>
  <c r="AAL63" i="1"/>
  <c r="AAM63" i="1"/>
  <c r="AAK63" i="1"/>
  <c r="AAQ63" i="1"/>
  <c r="AAO63" i="1"/>
  <c r="AAN63" i="1"/>
  <c r="AAJ63" i="1"/>
  <c r="AAP63" i="1"/>
  <c r="AAI63" i="1"/>
  <c r="AAP61" i="1"/>
  <c r="AAQ61" i="1"/>
  <c r="AAL61" i="1"/>
  <c r="AAI61" i="1"/>
  <c r="AAK61" i="1"/>
  <c r="AAN61" i="1"/>
  <c r="AAG61" i="1"/>
  <c r="AAJ61" i="1"/>
  <c r="AAM61" i="1"/>
  <c r="AAO61" i="1"/>
  <c r="ZS5" i="1"/>
  <c r="YP3" i="1"/>
  <c r="YQ3" i="1" s="1"/>
  <c r="ZL3" i="1" s="1"/>
  <c r="J34" i="11"/>
  <c r="YP6" i="1"/>
  <c r="YQ6" i="1" s="1"/>
  <c r="ZL6" i="1" s="1"/>
  <c r="H34" i="11"/>
  <c r="ZE13" i="1"/>
  <c r="I36" i="11" s="1"/>
  <c r="ZA13" i="1"/>
  <c r="E36" i="11" s="1"/>
  <c r="ZI13" i="1"/>
  <c r="M36" i="11" s="1"/>
  <c r="YP2" i="1"/>
  <c r="ZH13" i="1"/>
  <c r="L36" i="11" s="1"/>
  <c r="ZB13" i="1"/>
  <c r="F36" i="11" s="1"/>
  <c r="YP9" i="1"/>
  <c r="YQ9" i="1" s="1"/>
  <c r="ZL9" i="1" s="1"/>
  <c r="YP4" i="1"/>
  <c r="YQ4" i="1" s="1"/>
  <c r="ZL4" i="1" s="1"/>
  <c r="YP8" i="1"/>
  <c r="YQ8" i="1" s="1"/>
  <c r="ZL8" i="1" s="1"/>
  <c r="ZC13" i="1"/>
  <c r="G36" i="11" s="1"/>
  <c r="YY13" i="1"/>
  <c r="C36" i="11" s="1"/>
  <c r="YK2" i="1"/>
  <c r="YK10" i="1" s="1"/>
  <c r="YZ13" i="1"/>
  <c r="D36" i="11" s="1"/>
  <c r="YP5" i="1"/>
  <c r="YQ5" i="1" s="1"/>
  <c r="ZL5" i="1" s="1"/>
  <c r="ZG13" i="1"/>
  <c r="K36" i="11" s="1"/>
  <c r="ZD13" i="1"/>
  <c r="H36" i="11" s="1"/>
  <c r="YP7" i="1"/>
  <c r="YQ7" i="1" s="1"/>
  <c r="ZL7" i="1" s="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D34" i="11"/>
  <c r="K34"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D30"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ZY2" i="1" l="1"/>
  <c r="ZX9" i="1"/>
  <c r="ZY9" i="1" s="1"/>
  <c r="ZX7" i="1"/>
  <c r="ZY7" i="1" s="1"/>
  <c r="XD7" i="1"/>
  <c r="ZT2" i="1"/>
  <c r="AAL13" i="1"/>
  <c r="ZX4" i="1"/>
  <c r="ZY4" i="1" s="1"/>
  <c r="ZX5" i="1"/>
  <c r="ZY5" i="1" s="1"/>
  <c r="AAK13" i="1"/>
  <c r="AAM13" i="1"/>
  <c r="ZT5" i="1"/>
  <c r="ZT9" i="1"/>
  <c r="ZX6" i="1"/>
  <c r="ZY6" i="1" s="1"/>
  <c r="XD4" i="1"/>
  <c r="XD6" i="1"/>
  <c r="ZT8" i="1"/>
  <c r="XD2" i="1"/>
  <c r="XD5" i="1"/>
  <c r="XD3" i="1"/>
  <c r="AAN13" i="1"/>
  <c r="AAO13" i="1"/>
  <c r="AAJ13" i="1"/>
  <c r="ZT4" i="1"/>
  <c r="ZT6" i="1"/>
  <c r="AAG13" i="1"/>
  <c r="ZX3" i="1"/>
  <c r="ZY3" i="1" s="1"/>
  <c r="AAQ13" i="1"/>
  <c r="XD8" i="1"/>
  <c r="ZT7" i="1"/>
  <c r="ZS2" i="1"/>
  <c r="ZS10" i="1" s="1"/>
  <c r="AAH13" i="1"/>
  <c r="XD9" i="1"/>
  <c r="AAP13" i="1"/>
  <c r="AAI13" i="1"/>
  <c r="ZX8" i="1"/>
  <c r="ZY8" i="1" s="1"/>
  <c r="E34" i="11"/>
  <c r="M34" i="11"/>
  <c r="I34" i="11"/>
  <c r="I28" i="11" s="1"/>
  <c r="L34" i="11"/>
  <c r="F34" i="11"/>
  <c r="G34" i="11"/>
  <c r="C34" i="11"/>
  <c r="YQ2" i="1"/>
  <c r="ZL2" i="1" s="1"/>
  <c r="YP10" i="1"/>
  <c r="XW13" i="1"/>
  <c r="I35" i="11" s="1"/>
  <c r="XH5" i="1"/>
  <c r="XI5" i="1" s="1"/>
  <c r="YD5" i="1" s="1"/>
  <c r="XH3" i="1"/>
  <c r="XI3" i="1" s="1"/>
  <c r="YD3" i="1" s="1"/>
  <c r="XY13" i="1"/>
  <c r="K35" i="11" s="1"/>
  <c r="XU13" i="1"/>
  <c r="G35" i="11" s="1"/>
  <c r="YA13" i="1"/>
  <c r="M35" i="11" s="1"/>
  <c r="XT13" i="1"/>
  <c r="F35" i="11" s="1"/>
  <c r="XH9" i="1"/>
  <c r="XI9" i="1" s="1"/>
  <c r="YD9" i="1" s="1"/>
  <c r="XX13" i="1"/>
  <c r="J35" i="11" s="1"/>
  <c r="XQ13" i="1"/>
  <c r="C35" i="11" s="1"/>
  <c r="XH4" i="1"/>
  <c r="XI4" i="1" s="1"/>
  <c r="YD4" i="1" s="1"/>
  <c r="XH6" i="1"/>
  <c r="XI6" i="1" s="1"/>
  <c r="YD6" i="1" s="1"/>
  <c r="XH7" i="1"/>
  <c r="XI7" i="1" s="1"/>
  <c r="YD7" i="1" s="1"/>
  <c r="XV13" i="1"/>
  <c r="H35" i="11" s="1"/>
  <c r="H28" i="11" s="1"/>
  <c r="XZ13" i="1"/>
  <c r="L35" i="11" s="1"/>
  <c r="XH8" i="1"/>
  <c r="XI8" i="1" s="1"/>
  <c r="YD8" i="1" s="1"/>
  <c r="XS13" i="1"/>
  <c r="E35" i="11" s="1"/>
  <c r="XH2" i="1"/>
  <c r="XR13" i="1"/>
  <c r="D35" i="11" s="1"/>
  <c r="D28" i="11" s="1"/>
  <c r="XC2" i="1"/>
  <c r="XC10" i="1" s="1"/>
  <c r="T13" i="1"/>
  <c r="L32" i="11"/>
  <c r="L33" i="11"/>
  <c r="U13" i="1"/>
  <c r="F33" i="11"/>
  <c r="F32" i="11"/>
  <c r="I32" i="11"/>
  <c r="J33" i="11"/>
  <c r="M32" i="11"/>
  <c r="J32" i="11"/>
  <c r="E32" i="11"/>
  <c r="D32" i="11"/>
  <c r="H32" i="11"/>
  <c r="C33" i="11"/>
  <c r="E33" i="11"/>
  <c r="C32" i="11"/>
  <c r="G32" i="11"/>
  <c r="H33" i="11"/>
  <c r="M33" i="11"/>
  <c r="I33" i="11"/>
  <c r="K32" i="11"/>
  <c r="K33" i="11"/>
  <c r="G33" i="11"/>
  <c r="K31" i="11"/>
  <c r="L31" i="11"/>
  <c r="M31" i="11"/>
  <c r="J31" i="11"/>
  <c r="D31" i="11"/>
  <c r="F30" i="11"/>
  <c r="E30" i="11"/>
  <c r="C30" i="11"/>
  <c r="G30" i="11"/>
  <c r="F31" i="11"/>
  <c r="G31" i="11"/>
  <c r="E31" i="11"/>
  <c r="H31" i="11"/>
  <c r="C31" i="11"/>
  <c r="BC13" i="1"/>
  <c r="BB13" i="1"/>
  <c r="AL13" i="1"/>
  <c r="AK13" i="1"/>
  <c r="E28" i="11" l="1"/>
  <c r="ZT10" i="1"/>
  <c r="C28" i="11"/>
  <c r="G28" i="11"/>
  <c r="F28" i="11"/>
  <c r="XD10" i="1"/>
  <c r="ZX10" i="1"/>
  <c r="A34" i="11"/>
  <c r="A32" i="11"/>
  <c r="A30" i="11"/>
  <c r="XH10" i="1"/>
  <c r="XI2" i="1"/>
  <c r="YD2" i="1" s="1"/>
  <c r="D33" i="11"/>
  <c r="I31" i="11"/>
  <c r="A33" i="11" l="1"/>
  <c r="A3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P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<sst xmlns="http://schemas.openxmlformats.org/spreadsheetml/2006/main" count="8702" uniqueCount="1241">
  <si>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</si>
  <si>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</si>
  <si>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</si>
  <si>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</si>
  <si>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</si>
  <si>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</si>
  <si>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</si>
  <si>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</si>
  <si>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</si>
  <si>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</si>
  <si>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</si>
  <si>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</si>
  <si>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</si>
  <si>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</si>
  <si>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</si>
  <si>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</si>
  <si>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</si>
  <si>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</si>
  <si>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</si>
  <si>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</si>
  <si>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</si>
  <si>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</si>
  <si>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</si>
  <si>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</si>
  <si>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</si>
  <si>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</si>
  <si>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</si>
  <si>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</si>
  <si>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</si>
  <si>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</si>
  <si>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</si>
  <si>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</si>
  <si>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</si>
  <si>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</si>
  <si>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</si>
  <si>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</si>
  <si>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</si>
  <si>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</si>
  <si>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</si>
  <si>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</si>
  <si>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</si>
  <si>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</si>
  <si>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</si>
  <si>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</si>
  <si>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</si>
  <si>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</si>
  <si>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</si>
  <si>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</si>
  <si>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</si>
  <si>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</si>
  <si>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</si>
  <si>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</si>
  <si>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</si>
  <si>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</si>
  <si>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</si>
  <si>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</si>
  <si>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</si>
  <si>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</si>
  <si>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</si>
  <si>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</si>
  <si>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</si>
  <si>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</si>
  <si>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</si>
  <si>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</si>
  <si>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</si>
  <si>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</si>
  <si>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</si>
  <si>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</si>
  <si>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</si>
  <si>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</si>
  <si>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</si>
  <si>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</si>
  <si>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</si>
  <si>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</si>
  <si>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</si>
  <si>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</si>
  <si>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</si>
  <si>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</si>
  <si>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</si>
  <si>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</si>
  <si>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</si>
  <si>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</si>
  <si>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</si>
  <si>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</si>
  <si>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</si>
  <si>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</si>
  <si>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</si>
  <si>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</si>
  <si>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</si>
  <si>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</si>
  <si>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</si>
  <si>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</si>
  <si>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</si>
  <si>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</si>
  <si>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</si>
  <si>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</si>
  <si>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</si>
  <si>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</si>
  <si>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</si>
  <si>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</si>
  <si>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</si>
  <si>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</si>
  <si>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</si>
  <si>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</si>
  <si>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</si>
  <si>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</si>
  <si>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</si>
  <si>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</si>
  <si>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</si>
  <si>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</si>
  <si>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</si>
  <si>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</si>
  <si>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</si>
  <si>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</si>
  <si>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</si>
  <si>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</si>
  <si>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</si>
  <si>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</si>
  <si>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</si>
  <si>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</si>
  <si>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</si>
  <si>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</si>
  <si>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</si>
  <si>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</si>
  <si>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</si>
  <si>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</si>
  <si>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</si>
  <si>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</si>
  <si>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</si>
  <si>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</si>
  <si>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</si>
  <si>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</si>
  <si>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</si>
  <si>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</si>
  <si>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</si>
  <si>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</si>
  <si>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</si>
  <si>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</si>
  <si>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</si>
  <si>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</si>
  <si>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</si>
  <si>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</si>
  <si>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</si>
  <si>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</si>
  <si>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</si>
  <si>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</si>
  <si>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</si>
  <si>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</si>
  <si>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</si>
  <si>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</si>
  <si>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</si>
  <si>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</si>
  <si>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</si>
  <si>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</si>
  <si>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</si>
  <si>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</si>
  <si>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</si>
  <si>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</si>
  <si>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</si>
  <si>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</si>
  <si>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</si>
  <si>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</si>
  <si>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</si>
  <si>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</si>
  <si>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</si>
  <si>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</si>
  <si>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</si>
  <si>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</si>
  <si>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</si>
  <si>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</si>
  <si>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</si>
  <si>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</si>
  <si>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</si>
  <si>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</si>
  <si>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</si>
  <si>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</si>
  <si>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</si>
  <si>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</si>
  <si>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</si>
  <si>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</si>
  <si>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</si>
  <si>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</si>
  <si>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</si>
  <si>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</si>
  <si>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</si>
  <si>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</si>
  <si>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</si>
  <si>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</si>
  <si>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</si>
  <si>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</si>
  <si>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</si>
  <si>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</si>
  <si>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</si>
  <si>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</si>
  <si>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</si>
  <si>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</si>
  <si>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</si>
  <si>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</si>
  <si>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</si>
  <si>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</si>
  <si>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</si>
  <si>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</si>
  <si>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</si>
  <si>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</si>
  <si>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</si>
  <si>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</si>
  <si>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</si>
  <si>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</si>
  <si>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</si>
  <si>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</si>
  <si>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</si>
  <si>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</si>
  <si>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</si>
  <si>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</si>
  <si>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</si>
  <si>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</si>
  <si>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</si>
  <si>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</si>
  <si>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</si>
  <si>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</si>
  <si>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</si>
  <si>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</si>
  <si>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</si>
  <si>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</si>
  <si>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</si>
  <si>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</si>
  <si>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</si>
  <si>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</si>
  <si>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</si>
  <si>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</si>
  <si>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</si>
  <si>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</si>
  <si>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</si>
  <si>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</si>
  <si>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</si>
  <si>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</si>
  <si>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</si>
  <si>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</si>
  <si>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</si>
  <si>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</si>
  <si>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</si>
  <si>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</si>
  <si>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</si>
  <si>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</si>
  <si>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</si>
  <si>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</si>
  <si>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</si>
  <si>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</si>
  <si>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</si>
  <si>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</si>
  <si>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</si>
  <si>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</si>
  <si>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</si>
  <si>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</si>
  <si>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</si>
  <si>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</si>
  <si>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</si>
  <si>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</si>
  <si>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</si>
  <si>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</si>
  <si>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</si>
  <si>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</si>
  <si>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</si>
  <si>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</si>
  <si>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</si>
  <si>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</si>
  <si>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</si>
  <si>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</si>
  <si>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</si>
  <si>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</si>
  <si>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</si>
  <si>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</si>
  <si>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</si>
  <si>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</si>
  <si>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</si>
  <si>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</si>
  <si>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</si>
  <si>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</si>
  <si>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</si>
  <si>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</si>
  <si>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</si>
  <si>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</si>
  <si>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</si>
  <si>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</si>
  <si>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</si>
  <si>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</si>
  <si>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</si>
  <si>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</si>
  <si>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</si>
  <si>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</si>
  <si>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</si>
  <si>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</si>
  <si>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</si>
  <si>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</si>
  <si>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</si>
  <si>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</si>
  <si>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</si>
  <si>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</si>
  <si>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</si>
  <si>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</si>
  <si>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</si>
  <si>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</si>
  <si>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</si>
  <si>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</si>
  <si>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</si>
  <si>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</si>
  <si>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</si>
  <si>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</si>
  <si>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</si>
  <si>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</si>
  <si>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</si>
  <si>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</si>
  <si>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</si>
  <si>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</si>
  <si>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</si>
  <si>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</si>
  <si>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</si>
  <si>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</si>
  <si>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</si>
  <si>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</si>
  <si>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</si>
  <si>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</si>
  <si>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</si>
  <si>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</si>
  <si>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</si>
  <si>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</si>
  <si>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</si>
  <si>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</si>
  <si>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</si>
  <si>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</si>
  <si>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</si>
  <si>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</si>
  <si>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</si>
  <si>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</si>
  <si>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</si>
  <si>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</si>
  <si>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</si>
  <si>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</si>
  <si>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</si>
  <si>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</si>
  <si>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</si>
  <si>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</si>
  <si>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</si>
  <si>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</si>
  <si>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</si>
  <si>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</si>
  <si>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</si>
  <si>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</si>
  <si>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</si>
  <si>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</si>
  <si>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</si>
  <si>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</si>
  <si>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</si>
  <si>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</si>
  <si>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</si>
  <si>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</si>
  <si>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</si>
  <si>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</si>
  <si>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</si>
  <si>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</si>
  <si>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</si>
  <si>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</si>
  <si>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</si>
  <si>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</si>
  <si>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</si>
  <si>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</si>
  <si>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</si>
  <si>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</si>
  <si>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</si>
  <si>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</si>
  <si>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</si>
  <si>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</si>
  <si>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</si>
  <si>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</si>
  <si>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</si>
  <si>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</si>
  <si>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</si>
  <si>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</si>
  <si>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</si>
  <si>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</si>
  <si>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</si>
  <si>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</si>
  <si>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</si>
  <si>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</si>
  <si>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</si>
  <si>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</si>
  <si>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</si>
  <si>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</si>
  <si>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</si>
  <si>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</si>
  <si>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</si>
  <si>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</si>
  <si>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</si>
  <si>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</si>
  <si>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</si>
  <si>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</si>
  <si>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</si>
  <si>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</si>
  <si>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</si>
  <si>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</si>
  <si>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</si>
  <si>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</si>
  <si>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</si>
  <si>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</si>
  <si>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</si>
  <si>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</si>
  <si>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</si>
  <si>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</si>
  <si>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</si>
  <si>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</si>
  <si>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</si>
  <si>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</si>
  <si>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</si>
  <si>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</si>
  <si>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</si>
  <si>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</si>
  <si>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</si>
  <si>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</si>
  <si>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</si>
  <si>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</si>
  <si>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</si>
  <si>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</si>
  <si>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</si>
  <si>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</si>
  <si>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</si>
  <si>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</si>
  <si>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</si>
  <si>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</si>
  <si>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</si>
  <si>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</si>
  <si>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</si>
  <si>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</si>
  <si>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</si>
  <si>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</si>
  <si>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</si>
  <si>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</si>
  <si>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</si>
  <si>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</si>
  <si>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</si>
  <si>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</si>
  <si>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</si>
  <si>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</si>
  <si>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</si>
  <si>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</si>
  <si>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</si>
  <si>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</si>
  <si>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</si>
  <si>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</si>
  <si>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</si>
  <si>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</si>
  <si>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</si>
  <si>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</si>
  <si>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</si>
  <si>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</si>
  <si>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</si>
  <si>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</si>
  <si>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</si>
  <si>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</si>
  <si>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</si>
  <si>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</si>
  <si>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</si>
  <si>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</si>
  <si>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</si>
  <si>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</si>
  <si>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</si>
  <si>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</si>
  <si>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</si>
  <si>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</si>
  <si>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</si>
  <si>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</si>
  <si>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</si>
  <si>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</si>
  <si>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</si>
  <si>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</si>
  <si>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</si>
  <si>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</si>
  <si>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</si>
  <si>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</si>
  <si>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</si>
  <si>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</si>
  <si>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</si>
  <si>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</si>
  <si>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</si>
  <si>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</si>
  <si>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</si>
  <si>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</si>
  <si>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</si>
  <si>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</si>
  <si>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</si>
  <si>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</si>
  <si>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</si>
  <si>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</si>
  <si>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</si>
  <si>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</si>
  <si>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</si>
  <si>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</si>
  <si>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</si>
  <si>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</si>
  <si>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</si>
  <si>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</si>
  <si>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</si>
  <si>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</si>
  <si>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</si>
  <si>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</si>
  <si>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</si>
  <si>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</si>
  <si>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</si>
  <si>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</si>
  <si>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</si>
  <si>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</si>
  <si>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</si>
  <si>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</si>
  <si>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</si>
  <si>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</si>
  <si>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</si>
  <si>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</si>
  <si>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</si>
  <si>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</si>
  <si>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</si>
  <si>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</si>
  <si>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</si>
  <si>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</si>
  <si>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</si>
  <si>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</si>
  <si>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</si>
  <si>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</si>
  <si>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</si>
  <si>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</si>
  <si>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</si>
  <si>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</si>
  <si>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</si>
  <si>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</si>
  <si>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</si>
  <si>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</si>
  <si>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</si>
  <si>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</si>
  <si>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</si>
  <si>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</si>
  <si>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</si>
  <si>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</si>
  <si>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</si>
  <si>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</si>
  <si>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</si>
  <si>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</si>
  <si>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</si>
  <si>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</si>
  <si>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</si>
  <si>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</si>
  <si>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</si>
  <si>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</si>
  <si>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</si>
  <si>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</si>
  <si>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</si>
  <si>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</si>
  <si>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</si>
  <si>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</si>
  <si>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</si>
  <si>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</si>
  <si>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</si>
  <si>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</si>
  <si>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</si>
  <si>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</si>
  <si>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</si>
  <si>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</si>
  <si>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</si>
  <si>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</si>
  <si>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</si>
  <si>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</si>
  <si>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</si>
  <si>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</si>
  <si>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</si>
  <si>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</si>
  <si>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</si>
  <si>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</si>
  <si>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</si>
  <si>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</si>
  <si>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</si>
  <si>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</si>
  <si>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</si>
  <si>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</si>
  <si>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</si>
  <si>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</si>
  <si>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</si>
  <si>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</si>
  <si>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</si>
  <si>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</si>
  <si>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</si>
  <si>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</si>
  <si>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</si>
  <si>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</si>
  <si>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</si>
  <si>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</si>
  <si>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</si>
  <si>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</si>
  <si>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</si>
  <si>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</si>
  <si>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</si>
  <si>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</si>
  <si>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</si>
  <si>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</si>
  <si>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</si>
  <si>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</si>
  <si>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</si>
  <si>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</si>
  <si>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</si>
  <si>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</si>
  <si>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</si>
  <si>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</si>
  <si>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</si>
  <si>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</si>
  <si>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</si>
  <si>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</si>
  <si>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</si>
  <si>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</si>
  <si>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</si>
  <si>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</si>
  <si>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</si>
  <si>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</si>
  <si>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</si>
  <si>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</si>
  <si>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</si>
  <si>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</si>
  <si>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</si>
  <si>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</si>
  <si>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</si>
  <si>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</si>
  <si>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</si>
  <si>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</si>
  <si>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</si>
  <si>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</si>
  <si>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</si>
  <si>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</si>
  <si>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</si>
  <si>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</si>
  <si>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</si>
  <si>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</si>
  <si>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</si>
  <si>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</si>
  <si>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</si>
  <si>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</si>
  <si>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</si>
  <si>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</si>
  <si>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</si>
  <si>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</si>
  <si>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</si>
  <si>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</si>
  <si>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</si>
  <si>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</si>
  <si>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</si>
  <si>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</si>
  <si>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</si>
  <si>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</si>
  <si>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</si>
  <si>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</si>
  <si>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</si>
  <si>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</si>
  <si>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</si>
  <si>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</si>
  <si>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</si>
  <si>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</si>
  <si>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</si>
  <si>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</si>
  <si>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</si>
  <si>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</si>
  <si>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</si>
  <si>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</si>
  <si>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</si>
  <si>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</si>
  <si>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</si>
  <si>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</si>
  <si>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</si>
  <si>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</si>
  <si>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</si>
  <si>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</si>
  <si>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</si>
  <si>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</si>
  <si>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</si>
  <si>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</si>
  <si>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</si>
  <si>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</si>
  <si>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</si>
  <si>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</si>
  <si>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</si>
  <si>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</si>
  <si>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</si>
  <si>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</si>
  <si>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</si>
  <si>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</si>
  <si>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</si>
  <si>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</si>
  <si>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</si>
  <si>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</si>
  <si>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</si>
  <si>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</si>
  <si>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</si>
  <si>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</si>
  <si>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</si>
  <si>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</si>
  <si>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</si>
  <si>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</si>
  <si>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</si>
  <si>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</si>
  <si>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</si>
  <si>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</si>
  <si>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</si>
  <si>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</si>
  <si>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</si>
  <si>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</si>
  <si>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</si>
  <si>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</si>
  <si>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</si>
  <si>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</si>
  <si>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</si>
  <si>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</si>
  <si>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</si>
  <si>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</si>
  <si>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</si>
  <si>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</si>
  <si>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</si>
  <si>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</si>
  <si>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</si>
  <si>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</si>
  <si>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</si>
  <si>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</si>
  <si>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</si>
  <si>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</si>
  <si>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</si>
  <si>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</si>
  <si>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</si>
  <si>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</si>
  <si>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</si>
  <si>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</si>
  <si>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</si>
  <si>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</si>
  <si>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</si>
  <si>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</si>
  <si>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</si>
  <si>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</si>
  <si>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</si>
  <si>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</si>
  <si>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</si>
  <si>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</si>
  <si>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</si>
  <si>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</si>
  <si>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</si>
  <si>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</si>
  <si>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</si>
  <si>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</si>
  <si>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</si>
  <si>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</si>
  <si>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</si>
  <si>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</si>
  <si>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</si>
  <si>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</si>
  <si>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</si>
  <si>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</si>
  <si>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</si>
  <si>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</si>
  <si>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</si>
  <si>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</si>
  <si>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</si>
  <si>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</si>
  <si>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</si>
  <si>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</si>
  <si>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</si>
  <si>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</si>
  <si>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</si>
  <si>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</si>
  <si>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</si>
  <si>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</si>
  <si>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</si>
  <si>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</si>
  <si>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</si>
  <si>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</si>
  <si>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</si>
  <si>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</si>
  <si>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</si>
  <si>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</si>
  <si>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</si>
  <si>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</si>
  <si>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</si>
  <si>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</si>
  <si>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</si>
  <si>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</si>
  <si>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</si>
  <si>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</si>
  <si>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</si>
  <si>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</si>
  <si>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</si>
  <si>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</si>
  <si>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</si>
  <si>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</si>
  <si>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</si>
  <si>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</si>
  <si>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</si>
  <si>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</si>
  <si>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</si>
  <si>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</si>
  <si>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</si>
  <si>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</si>
  <si>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</si>
  <si>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</si>
  <si>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</si>
  <si>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</si>
  <si>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</si>
  <si>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</si>
  <si>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</si>
  <si>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</si>
  <si>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</si>
  <si>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</si>
  <si>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</si>
  <si>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</si>
  <si>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</si>
  <si>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</si>
  <si>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</si>
  <si>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</si>
  <si>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</si>
  <si>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</si>
  <si>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</si>
  <si>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</si>
  <si>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</si>
  <si>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</si>
  <si>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</si>
  <si>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</si>
  <si>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</si>
  <si>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</si>
  <si>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</si>
  <si>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</si>
  <si>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</si>
  <si>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</si>
  <si>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</si>
  <si>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</si>
  <si>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</si>
  <si>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</si>
  <si>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</si>
  <si>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</si>
  <si>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</si>
  <si>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</si>
  <si>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</si>
  <si>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</si>
  <si>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</si>
  <si>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</si>
  <si>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</si>
  <si>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</si>
  <si>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</si>
  <si>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</si>
  <si>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</si>
  <si>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</si>
  <si>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</si>
  <si>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</si>
  <si>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</si>
  <si>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</si>
  <si>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</si>
  <si>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</si>
  <si>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</si>
  <si>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</si>
  <si>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</si>
  <si>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</si>
  <si>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</si>
  <si>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</si>
  <si>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</si>
  <si>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</si>
  <si>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</si>
  <si>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</si>
  <si>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</si>
  <si>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</si>
  <si>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</si>
  <si>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</si>
  <si>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</si>
  <si>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</si>
  <si>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</si>
  <si>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</si>
  <si>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</si>
  <si>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</si>
  <si>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</si>
  <si>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</si>
  <si>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</si>
  <si>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</si>
  <si>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</si>
  <si>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</si>
  <si>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</si>
  <si>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</si>
  <si>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</si>
  <si>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</si>
  <si>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</si>
  <si>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</si>
  <si>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</si>
  <si>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</si>
  <si>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</si>
  <si>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</si>
  <si>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</si>
  <si>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</si>
  <si>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</si>
  <si>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</si>
  <si>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</si>
  <si>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</si>
  <si>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</si>
  <si>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</si>
  <si>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</si>
  <si>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</si>
  <si>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</si>
  <si>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</si>
  <si>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</si>
  <si>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</si>
  <si>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</si>
  <si>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</si>
  <si>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</si>
  <si>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</si>
  <si>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</si>
  <si>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</si>
  <si>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</si>
  <si>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</si>
  <si>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</si>
  <si>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</si>
  <si>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</si>
  <si>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</si>
  <si>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</si>
  <si>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</si>
  <si>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</si>
  <si>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</si>
  <si>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</si>
  <si>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</si>
  <si>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</si>
  <si>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</si>
  <si>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</si>
  <si>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</si>
  <si>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</si>
  <si>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</si>
  <si>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</si>
  <si>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</si>
  <si>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</si>
  <si>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</si>
  <si>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</si>
  <si>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</si>
  <si>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</si>
  <si>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</si>
  <si>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</si>
  <si>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</si>
  <si>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</si>
  <si>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</si>
  <si>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</si>
  <si>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</si>
  <si>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</si>
  <si>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</si>
  <si>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</si>
  <si>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</si>
  <si>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</si>
  <si>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</si>
  <si>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</si>
  <si>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</si>
  <si>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</si>
  <si>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</si>
  <si>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</si>
  <si>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</si>
  <si>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</si>
  <si>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</si>
  <si>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</si>
  <si>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</si>
  <si>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</si>
  <si>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</si>
  <si>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</si>
  <si>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</si>
  <si>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</si>
  <si>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</si>
  <si>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</si>
  <si>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</si>
  <si>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</si>
  <si>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</si>
  <si>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</si>
  <si>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</si>
  <si>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</si>
  <si>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</si>
  <si>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</si>
  <si>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</si>
  <si>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</si>
  <si>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</si>
  <si>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</si>
  <si>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</si>
  <si>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</si>
  <si>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</si>
  <si>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</si>
  <si>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</si>
  <si>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</si>
  <si>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</si>
  <si>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</si>
  <si>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</si>
  <si>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</si>
  <si>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</si>
  <si>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</si>
  <si>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</si>
  <si>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</si>
  <si>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</si>
  <si>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</si>
  <si>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</si>
  <si>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</si>
  <si>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</si>
  <si>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</si>
  <si>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</si>
  <si>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</si>
  <si>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</si>
  <si>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</si>
  <si>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</si>
  <si>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</si>
  <si>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</si>
  <si>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</si>
  <si>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</si>
  <si>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</si>
  <si>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</si>
  <si>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</si>
  <si>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</si>
  <si>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</si>
  <si>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</si>
  <si>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</si>
  <si>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</si>
  <si>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</si>
  <si>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</si>
  <si>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</si>
  <si>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</si>
  <si>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</si>
  <si>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</si>
  <si>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</si>
  <si>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</si>
  <si>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</si>
  <si>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</si>
  <si>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</si>
  <si>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</si>
  <si>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</si>
  <si>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</si>
  <si>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</si>
  <si>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</si>
  <si>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</si>
  <si>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</si>
  <si>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</si>
  <si>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</si>
  <si>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</si>
  <si>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</si>
  <si>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</si>
  <si>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</si>
  <si>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</si>
  <si>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</si>
  <si>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</si>
  <si>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</si>
  <si>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</si>
  <si>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</si>
  <si>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</si>
  <si>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</si>
  <si>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</si>
  <si>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</si>
  <si>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</si>
  <si>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</si>
  <si>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</si>
  <si>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</si>
  <si>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</si>
  <si>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</si>
  <si>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</si>
  <si>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</si>
  <si>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</si>
  <si>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</si>
  <si>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</si>
  <si>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</si>
  <si>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</si>
  <si>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</si>
  <si>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</si>
  <si>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</si>
  <si>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</si>
  <si>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</si>
  <si>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</si>
  <si>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</si>
  <si>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</si>
  <si>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</si>
  <si>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</si>
  <si>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</si>
  <si>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</si>
  <si>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</si>
  <si>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</si>
  <si>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</si>
  <si>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</si>
  <si>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</si>
  <si>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</si>
  <si>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</si>
  <si>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</si>
  <si>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</si>
  <si>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</si>
  <si>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</si>
  <si>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</si>
  <si>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</si>
  <si>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</si>
  <si>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</si>
  <si>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</si>
  <si>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</si>
  <si>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</si>
  <si>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</si>
  <si>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</si>
  <si>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</si>
  <si>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</si>
  <si>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</si>
  <si>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</si>
  <si>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</si>
  <si>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</si>
  <si>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</si>
  <si>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</si>
  <si>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</si>
  <si>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</si>
  <si>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</si>
  <si>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</si>
  <si>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</si>
  <si>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</si>
  <si>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</si>
  <si>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</si>
  <si>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</si>
  <si>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</si>
  <si>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</si>
  <si>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</si>
  <si>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</si>
  <si>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</si>
  <si>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</si>
  <si>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</si>
  <si>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</si>
  <si>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</si>
  <si>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</si>
  <si>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</si>
  <si>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</si>
  <si>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</si>
  <si>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</si>
  <si>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</si>
  <si>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</si>
  <si>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</si>
  <si>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</si>
  <si>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</si>
  <si>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</si>
  <si>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</si>
  <si>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</si>
  <si>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</si>
  <si>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</si>
  <si>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</si>
  <si>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</si>
  <si>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</si>
  <si>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</si>
  <si>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</si>
  <si>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</si>
  <si>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</si>
  <si>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</si>
  <si>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</si>
  <si>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</si>
  <si>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</si>
  <si>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</si>
  <si>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</si>
  <si>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</si>
  <si>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</si>
  <si>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</si>
  <si>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</si>
  <si>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</si>
  <si>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</si>
  <si>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</si>
  <si>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</si>
  <si>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</si>
  <si>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</si>
  <si>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</si>
  <si>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</si>
  <si>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</si>
  <si>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</si>
  <si>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</si>
  <si>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</si>
  <si>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</si>
  <si>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</si>
  <si>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</si>
  <si>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</si>
  <si>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</si>
  <si>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</si>
  <si>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</si>
  <si>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</si>
  <si>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</si>
  <si>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</si>
  <si>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</si>
  <si>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</si>
  <si>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</si>
  <si>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</si>
  <si>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</si>
  <si>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</si>
  <si>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</si>
  <si>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</si>
  <si>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</si>
  <si>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</si>
  <si>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</si>
  <si>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</si>
  <si>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</si>
  <si>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</si>
  <si>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</si>
  <si>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</si>
  <si>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</si>
  <si>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</si>
  <si>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</si>
  <si>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</si>
  <si>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</si>
  <si>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</si>
  <si>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</si>
  <si>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</si>
  <si>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</si>
  <si>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</si>
  <si>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</si>
  <si>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</si>
  <si>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</si>
  <si>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</si>
  <si>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</si>
  <si>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</si>
  <si>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</si>
  <si>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</si>
  <si>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</si>
  <si>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</si>
  <si>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</si>
  <si>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</si>
  <si>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</si>
  <si>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</si>
  <si>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</si>
  <si>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</si>
  <si>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</si>
  <si>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</si>
  <si>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</si>
  <si>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</si>
  <si>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</si>
  <si>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</si>
  <si>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ATR-Volatility</t>
  </si>
  <si>
    <t>Totals</t>
  </si>
  <si>
    <t>Scenario</t>
  </si>
  <si>
    <t>Lowest Eq</t>
  </si>
  <si>
    <t>Highest Eq</t>
  </si>
  <si>
    <t>50/50-noDPS</t>
  </si>
  <si>
    <t>50/50 SIG-DPS</t>
  </si>
  <si>
    <t>iii. check CSI for contract rolls</t>
  </si>
  <si>
    <t>iv.  Open futuresATR</t>
  </si>
  <si>
    <t>v. copy over SIG/ACT/SEA/vStart/Safef cols</t>
  </si>
  <si>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</si>
  <si>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</si>
  <si>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</si>
  <si>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</si>
  <si>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</si>
  <si>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X</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</si>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</sst>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3">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PC2016-07-07 00:00:00</v>
          </cell>
        </row>
        <row r="2">
          <cell r="A2" t="str">
            <v>AC</v>
          </cell>
          <cell r="B2" t="str">
            <v>@ACQ6</v>
          </cell>
          <cell r="C2">
            <v>1.5589999999999999</v>
          </cell>
          <cell r="D2">
            <v>4.01395695E-2</v>
          </cell>
          <cell r="E2">
            <v>-6.3734862970000004E-3</v>
          </cell>
          <cell r="F2">
            <v>-1</v>
          </cell>
        </row>
        <row r="3">
          <cell r="A3" t="str">
            <v>AD</v>
          </cell>
          <cell r="B3" t="str">
            <v>@ADU6</v>
          </cell>
          <cell r="C3">
            <v>0.74560000000000004</v>
          </cell>
          <cell r="D3">
            <v>1.0053100000000001E-2</v>
          </cell>
          <cell r="E3">
            <v>-5.7340978797199996E-3</v>
          </cell>
          <cell r="F3">
            <v>-1</v>
          </cell>
        </row>
        <row r="4">
          <cell r="A4" t="str">
            <v>AEX</v>
          </cell>
          <cell r="B4" t="str">
            <v>AEXN6</v>
          </cell>
          <cell r="C4">
            <v>426.3</v>
          </cell>
          <cell r="D4">
            <v>11.991662078999999</v>
          </cell>
          <cell r="E4">
            <v>9.9502487562199999E-3</v>
          </cell>
          <cell r="F4">
            <v>1</v>
          </cell>
        </row>
        <row r="5">
          <cell r="A5" t="str">
            <v>BO</v>
          </cell>
          <cell r="B5" t="str">
            <v>@BOZ6</v>
          </cell>
          <cell r="C5">
            <v>30.18</v>
          </cell>
          <cell r="D5">
            <v>0.72261562099999999</v>
          </cell>
          <cell r="E5">
            <v>-1.9811627151700002E-2</v>
          </cell>
          <cell r="F5">
            <v>-1</v>
          </cell>
        </row>
        <row r="6">
          <cell r="A6" t="str">
            <v>BP</v>
          </cell>
          <cell r="B6" t="str">
            <v>@BPU6</v>
          </cell>
          <cell r="C6">
            <v>1.2906</v>
          </cell>
          <cell r="D6">
            <v>3.0275703500000001E-2</v>
          </cell>
          <cell r="E6">
            <v>-2.2419791264000001E-3</v>
          </cell>
          <cell r="F6">
            <v>-1</v>
          </cell>
        </row>
        <row r="7">
          <cell r="A7" t="str">
            <v>C</v>
          </cell>
          <cell r="B7" t="str">
            <v>@CU6</v>
          </cell>
          <cell r="C7">
            <v>341.75</v>
          </cell>
          <cell r="D7">
            <v>13.744243986500001</v>
          </cell>
          <cell r="E7">
            <v>7.32064421669E-4</v>
          </cell>
          <cell r="F7">
            <v>1</v>
          </cell>
        </row>
        <row r="8">
          <cell r="A8" t="str">
            <v>CC</v>
          </cell>
          <cell r="B8" t="str">
            <v>@CCU6</v>
          </cell>
          <cell r="C8">
            <v>3110</v>
          </cell>
          <cell r="D8">
            <v>59.55</v>
          </cell>
          <cell r="E8">
            <v>9.7402597402600002E-3</v>
          </cell>
          <cell r="F8">
            <v>1</v>
          </cell>
        </row>
        <row r="9">
          <cell r="A9" t="str">
            <v>CD</v>
          </cell>
          <cell r="B9" t="str">
            <v>@CDU6</v>
          </cell>
          <cell r="C9">
            <v>0.76800000000000002</v>
          </cell>
          <cell r="D9">
            <v>7.7500470000000004E-3</v>
          </cell>
          <cell r="E9">
            <v>-5.0524679362599998E-3</v>
          </cell>
          <cell r="F9">
            <v>-1</v>
          </cell>
        </row>
        <row r="10">
          <cell r="A10" t="str">
            <v>CGB</v>
          </cell>
          <cell r="B10" t="str">
            <v>CBU6</v>
          </cell>
          <cell r="C10">
            <v>148.9</v>
          </cell>
          <cell r="D10">
            <v>0.82550000000000001</v>
          </cell>
          <cell r="E10">
            <v>7.39296995766E-4</v>
          </cell>
          <cell r="F10">
            <v>1</v>
          </cell>
        </row>
        <row r="11">
          <cell r="A11" t="str">
            <v>CL</v>
          </cell>
          <cell r="B11" t="str">
            <v>QCLQ6</v>
          </cell>
          <cell r="C11">
            <v>45.14</v>
          </cell>
          <cell r="D11">
            <v>1.8915218600000001</v>
          </cell>
          <cell r="E11">
            <v>-4.8281678262700002E-2</v>
          </cell>
          <cell r="F11">
            <v>-1</v>
          </cell>
        </row>
        <row r="12">
          <cell r="A12" t="str">
            <v>CT</v>
          </cell>
          <cell r="B12" t="str">
            <v>@CTZ6</v>
          </cell>
          <cell r="C12">
            <v>65.150000000000006</v>
          </cell>
          <cell r="D12">
            <v>1.3955</v>
          </cell>
          <cell r="E12">
            <v>-2.29709035222E-3</v>
          </cell>
          <cell r="F12">
            <v>-1</v>
          </cell>
        </row>
        <row r="13">
          <cell r="A13" t="str">
            <v>CU</v>
          </cell>
          <cell r="B13" t="str">
            <v>@EUU6</v>
          </cell>
          <cell r="C13">
            <v>1.1084000000000001</v>
          </cell>
          <cell r="D13">
            <v>1.1994339999999999E-2</v>
          </cell>
          <cell r="E13">
            <v>-4.4907490569400001E-3</v>
          </cell>
          <cell r="F13">
            <v>-1</v>
          </cell>
        </row>
        <row r="14">
          <cell r="A14" t="str">
            <v>DX</v>
          </cell>
          <cell r="B14" t="str">
            <v>@DXU6</v>
          </cell>
          <cell r="C14">
            <v>96.382999999999996</v>
          </cell>
          <cell r="D14">
            <v>0.83945000000000003</v>
          </cell>
          <cell r="E14">
            <v>2.6214228500700001E-3</v>
          </cell>
          <cell r="F14">
            <v>1</v>
          </cell>
        </row>
        <row r="15">
          <cell r="A15" t="str">
            <v>EBL</v>
          </cell>
          <cell r="B15" t="str">
            <v>BDU6</v>
          </cell>
          <cell r="C15">
            <v>167.57</v>
          </cell>
          <cell r="D15">
            <v>0.92700000000000005</v>
          </cell>
          <cell r="E15">
            <v>-8.9434772239399996E-4</v>
          </cell>
          <cell r="F15">
            <v>-1</v>
          </cell>
        </row>
        <row r="16">
          <cell r="A16" t="str">
            <v>EBM</v>
          </cell>
          <cell r="B16" t="str">
            <v>BLU6</v>
          </cell>
          <cell r="C16">
            <v>133.86000000000001</v>
          </cell>
          <cell r="D16">
            <v>0.26250000000000001</v>
          </cell>
          <cell r="E16">
            <v>7.4710496825100003E-5</v>
          </cell>
          <cell r="F16">
            <v>1</v>
          </cell>
        </row>
        <row r="17">
          <cell r="A17" t="str">
            <v>EBS</v>
          </cell>
          <cell r="B17" t="str">
            <v>EZU6</v>
          </cell>
          <cell r="C17">
            <v>112.12</v>
          </cell>
          <cell r="D17">
            <v>7.1999999999999995E-2</v>
          </cell>
          <cell r="E17">
            <v>4.4597065513200001E-5</v>
          </cell>
          <cell r="F17">
            <v>1</v>
          </cell>
        </row>
        <row r="18">
          <cell r="A18" t="str">
            <v>ED</v>
          </cell>
          <cell r="B18" t="str">
            <v>@EDZ6</v>
          </cell>
          <cell r="C18">
            <v>99.29</v>
          </cell>
          <cell r="D18">
            <v>4.4749999999999998E-2</v>
          </cell>
          <cell r="E18">
            <v>-1.51049796083E-4</v>
          </cell>
          <cell r="F18">
            <v>-1</v>
          </cell>
        </row>
        <row r="19">
          <cell r="A19" t="str">
            <v>EMD</v>
          </cell>
          <cell r="B19" t="str">
            <v>@EMDU6</v>
          </cell>
          <cell r="C19">
            <v>1488.6</v>
          </cell>
          <cell r="D19">
            <v>26.466781563000001</v>
          </cell>
          <cell r="E19">
            <v>1.2779982511599999E-3</v>
          </cell>
          <cell r="F19">
            <v>1</v>
          </cell>
        </row>
        <row r="20">
          <cell r="A20" t="str">
            <v>ES</v>
          </cell>
          <cell r="B20" t="str">
            <v>@ESU6</v>
          </cell>
          <cell r="C20">
            <v>2092</v>
          </cell>
          <cell r="D20">
            <v>31.636709605</v>
          </cell>
          <cell r="E20">
            <v>-9.5510983763100004E-4</v>
          </cell>
          <cell r="F20">
            <v>-1</v>
          </cell>
        </row>
        <row r="21">
          <cell r="A21" t="str">
            <v>FC</v>
          </cell>
          <cell r="B21" t="str">
            <v>@GFQ6</v>
          </cell>
          <cell r="C21">
            <v>143.625</v>
          </cell>
          <cell r="D21">
            <v>3.0575000000000001</v>
          </cell>
          <cell r="E21">
            <v>-6.5709839183800004E-3</v>
          </cell>
          <cell r="F21">
            <v>-1</v>
          </cell>
        </row>
        <row r="22">
          <cell r="A22" t="str">
            <v>FCH</v>
          </cell>
          <cell r="B22" t="str">
            <v>MTN6</v>
          </cell>
          <cell r="C22">
            <v>4117</v>
          </cell>
          <cell r="D22">
            <v>116.727632082</v>
          </cell>
          <cell r="E22">
            <v>7.8335373317000006E-3</v>
          </cell>
          <cell r="F22">
            <v>1</v>
          </cell>
        </row>
        <row r="23">
          <cell r="A23" t="str">
            <v>FDX</v>
          </cell>
          <cell r="B23" t="str">
            <v>DXMU6</v>
          </cell>
          <cell r="C23">
            <v>9413</v>
          </cell>
          <cell r="D23">
            <v>253.20530373</v>
          </cell>
          <cell r="E23">
            <v>5.8235828391299998E-3</v>
          </cell>
          <cell r="F23">
            <v>1</v>
          </cell>
        </row>
        <row r="24">
          <cell r="A24" t="str">
            <v>FEI</v>
          </cell>
          <cell r="B24" t="str">
            <v>IEZ6</v>
          </cell>
          <cell r="C24">
            <v>100.36499999999999</v>
          </cell>
          <cell r="D24">
            <v>2.5749999999999999E-2</v>
          </cell>
          <cell r="E24">
            <v>-4.98156819768E-5</v>
          </cell>
          <cell r="F24">
            <v>-1</v>
          </cell>
        </row>
        <row r="25">
          <cell r="A25" t="str">
            <v>FFI</v>
          </cell>
          <cell r="B25" t="str">
            <v>LFU6</v>
          </cell>
          <cell r="C25">
            <v>6490.5</v>
          </cell>
          <cell r="D25">
            <v>170.182472542</v>
          </cell>
          <cell r="E25">
            <v>1.1690437222399999E-2</v>
          </cell>
          <cell r="F25">
            <v>1</v>
          </cell>
        </row>
        <row r="26">
          <cell r="A26" t="str">
            <v>FLG</v>
          </cell>
          <cell r="B26" t="str">
            <v>LGU6</v>
          </cell>
          <cell r="C26">
            <v>129.83000000000001</v>
          </cell>
          <cell r="D26">
            <v>0.99950000000000006</v>
          </cell>
          <cell r="E26">
            <v>-1.2308639126099999E-3</v>
          </cell>
          <cell r="F26">
            <v>-1</v>
          </cell>
        </row>
        <row r="27">
          <cell r="A27" t="str">
            <v>FSS</v>
          </cell>
          <cell r="B27" t="str">
            <v>LLZ6</v>
          </cell>
          <cell r="C27">
            <v>99.7</v>
          </cell>
          <cell r="D27">
            <v>5.6500000000000002E-2</v>
          </cell>
          <cell r="E27">
            <v>-1.00290843446E-4</v>
          </cell>
          <cell r="F27">
            <v>-1</v>
          </cell>
        </row>
        <row r="28">
          <cell r="A28" t="str">
            <v>FV</v>
          </cell>
          <cell r="B28" t="str">
            <v>@FVU6</v>
          </cell>
          <cell r="C28">
            <v>122.3671875</v>
          </cell>
          <cell r="D28">
            <v>0.43085937499999999</v>
          </cell>
          <cell r="E28">
            <v>1.27705765915E-4</v>
          </cell>
          <cell r="F28">
            <v>1</v>
          </cell>
        </row>
        <row r="29">
          <cell r="A29" t="str">
            <v>GC</v>
          </cell>
          <cell r="B29" t="str">
            <v>QGCQ6</v>
          </cell>
          <cell r="C29">
            <v>1362.1</v>
          </cell>
          <cell r="D29">
            <v>23.42</v>
          </cell>
          <cell r="E29">
            <v>-3.6573769292699999E-3</v>
          </cell>
          <cell r="F29">
            <v>-1</v>
          </cell>
        </row>
        <row r="30">
          <cell r="A30" t="str">
            <v>HCM</v>
          </cell>
          <cell r="B30" t="str">
            <v>HHIN6</v>
          </cell>
          <cell r="C30">
            <v>8587</v>
          </cell>
          <cell r="D30">
            <v>211.084040558</v>
          </cell>
          <cell r="E30">
            <v>9.9976476123299993E-3</v>
          </cell>
          <cell r="F30">
            <v>1</v>
          </cell>
        </row>
        <row r="31">
          <cell r="A31" t="str">
            <v>HG</v>
          </cell>
          <cell r="B31" t="str">
            <v>QHGU6</v>
          </cell>
          <cell r="C31">
            <v>212.35</v>
          </cell>
          <cell r="D31">
            <v>5.0229378364999997</v>
          </cell>
          <cell r="E31">
            <v>-1.39308103088E-2</v>
          </cell>
          <cell r="F31">
            <v>-1</v>
          </cell>
        </row>
        <row r="32">
          <cell r="A32" t="str">
            <v>HIC</v>
          </cell>
          <cell r="B32" t="str">
            <v>HSIN6</v>
          </cell>
          <cell r="C32">
            <v>20706</v>
          </cell>
          <cell r="D32">
            <v>455.86696889299998</v>
          </cell>
          <cell r="E32">
            <v>9.5563139931699997E-3</v>
          </cell>
          <cell r="F32">
            <v>1</v>
          </cell>
        </row>
        <row r="33">
          <cell r="A33" t="str">
            <v>HO</v>
          </cell>
          <cell r="B33" t="str">
            <v>QHOQ6</v>
          </cell>
          <cell r="C33">
            <v>1.4106000000000001</v>
          </cell>
          <cell r="D33">
            <v>5.4372222499999998E-2</v>
          </cell>
          <cell r="E33">
            <v>-4.1125688260499997E-2</v>
          </cell>
          <cell r="F33">
            <v>-1</v>
          </cell>
        </row>
        <row r="34">
          <cell r="A34" t="str">
            <v>JY</v>
          </cell>
          <cell r="B34" t="str">
            <v>@JYU6</v>
          </cell>
          <cell r="C34">
            <v>0.99470000000000003</v>
          </cell>
          <cell r="D34">
            <v>1.3356860999999999E-2</v>
          </cell>
          <cell r="E34">
            <v>6.17034189763E-3</v>
          </cell>
          <cell r="F34">
            <v>1</v>
          </cell>
        </row>
        <row r="35">
          <cell r="A35" t="str">
            <v>KC</v>
          </cell>
          <cell r="B35" t="str">
            <v>@KCU6</v>
          </cell>
          <cell r="C35">
            <v>141.80000000000001</v>
          </cell>
          <cell r="D35">
            <v>4.4000000000000004</v>
          </cell>
          <cell r="E35">
            <v>-1.04675505932E-2</v>
          </cell>
          <cell r="F35">
            <v>-1</v>
          </cell>
        </row>
        <row r="36">
          <cell r="A36" t="str">
            <v>KW</v>
          </cell>
          <cell r="B36" t="str">
            <v>@KWU6</v>
          </cell>
          <cell r="C36">
            <v>412.25</v>
          </cell>
          <cell r="D36">
            <v>12.182224958500001</v>
          </cell>
          <cell r="E36">
            <v>-6.0277275467100003E-3</v>
          </cell>
          <cell r="F36">
            <v>-1</v>
          </cell>
        </row>
        <row r="37">
          <cell r="A37" t="str">
            <v>LB</v>
          </cell>
          <cell r="B37" t="str">
            <v>@LBU6</v>
          </cell>
          <cell r="C37">
            <v>318.8</v>
          </cell>
          <cell r="D37">
            <v>7.339119814</v>
          </cell>
          <cell r="E37">
            <v>-8.7064676616900004E-3</v>
          </cell>
          <cell r="F37">
            <v>-1</v>
          </cell>
        </row>
        <row r="38">
          <cell r="A38" t="str">
            <v>LC</v>
          </cell>
          <cell r="B38" t="str">
            <v>@LEQ6</v>
          </cell>
          <cell r="C38">
            <v>111.8</v>
          </cell>
          <cell r="D38">
            <v>2.1387499999999999</v>
          </cell>
          <cell r="E38">
            <v>-8.8652482269499996E-3</v>
          </cell>
          <cell r="F38">
            <v>-1</v>
          </cell>
        </row>
        <row r="39">
          <cell r="A39" t="str">
            <v>LCO</v>
          </cell>
          <cell r="B39" t="str">
            <v>EBZ6</v>
          </cell>
          <cell r="C39">
            <v>48.13</v>
          </cell>
          <cell r="D39">
            <v>1.7715000000000001</v>
          </cell>
          <cell r="E39">
            <v>-4.61751882679E-2</v>
          </cell>
          <cell r="F39">
            <v>-1</v>
          </cell>
        </row>
        <row r="40">
          <cell r="A40" t="str">
            <v>LGO</v>
          </cell>
          <cell r="B40" t="str">
            <v>GASQ6</v>
          </cell>
          <cell r="C40">
            <v>424</v>
          </cell>
          <cell r="D40">
            <v>16.305813134499999</v>
          </cell>
          <cell r="E40">
            <v>2.36406619385E-3</v>
          </cell>
          <cell r="F40">
            <v>1</v>
          </cell>
        </row>
        <row r="41">
          <cell r="A41" t="str">
            <v>LH</v>
          </cell>
          <cell r="B41" t="str">
            <v>@HEQ6</v>
          </cell>
          <cell r="C41">
            <v>80.125</v>
          </cell>
          <cell r="D41">
            <v>1.5475000000000001</v>
          </cell>
          <cell r="E41">
            <v>-6.2015503876E-3</v>
          </cell>
          <cell r="F41">
            <v>-1</v>
          </cell>
        </row>
        <row r="42">
          <cell r="A42" t="str">
            <v>LRC</v>
          </cell>
          <cell r="B42" t="str">
            <v>LRCU6</v>
          </cell>
          <cell r="C42">
            <v>1762</v>
          </cell>
          <cell r="D42">
            <v>30.9271260085</v>
          </cell>
          <cell r="E42">
            <v>7.4328187535699997E-3</v>
          </cell>
          <cell r="F42">
            <v>1</v>
          </cell>
        </row>
        <row r="43">
          <cell r="A43" t="str">
            <v>LSU</v>
          </cell>
          <cell r="B43" t="str">
            <v>QWV6</v>
          </cell>
          <cell r="C43">
            <v>543.6</v>
          </cell>
          <cell r="D43">
            <v>12.08</v>
          </cell>
          <cell r="E43">
            <v>-2.9112341489599999E-2</v>
          </cell>
          <cell r="F43">
            <v>-1</v>
          </cell>
        </row>
        <row r="44">
          <cell r="A44" t="str">
            <v>MEM</v>
          </cell>
          <cell r="B44" t="str">
            <v>@MMEU6</v>
          </cell>
          <cell r="C44">
            <v>821</v>
          </cell>
          <cell r="D44">
            <v>19.4763419915</v>
          </cell>
          <cell r="E44">
            <v>-2.4301336573500001E-3</v>
          </cell>
          <cell r="F44">
            <v>-1</v>
          </cell>
        </row>
        <row r="45">
          <cell r="A45" t="str">
            <v>MFX</v>
          </cell>
          <cell r="B45" t="str">
            <v>IBN6</v>
          </cell>
          <cell r="C45">
            <v>8008.8</v>
          </cell>
          <cell r="D45">
            <v>278.58055856300001</v>
          </cell>
          <cell r="E45">
            <v>1.1927625593899999E-2</v>
          </cell>
          <cell r="F45">
            <v>1</v>
          </cell>
        </row>
        <row r="46">
          <cell r="A46" t="str">
            <v>MP</v>
          </cell>
          <cell r="B46" t="str">
            <v>@PXU6</v>
          </cell>
          <cell r="C46">
            <v>5.2600000000000001E-2</v>
          </cell>
          <cell r="D46">
            <v>9.9500000000000001E-4</v>
          </cell>
          <cell r="E46">
            <v>-5.67107750473E-3</v>
          </cell>
          <cell r="F46">
            <v>-1</v>
          </cell>
        </row>
        <row r="47">
          <cell r="A47" t="str">
            <v>MW</v>
          </cell>
          <cell r="B47" t="str">
            <v>@MWU6</v>
          </cell>
          <cell r="C47">
            <v>495.25</v>
          </cell>
          <cell r="D47">
            <v>10.620099197</v>
          </cell>
          <cell r="E47">
            <v>-1.393728223E-2</v>
          </cell>
          <cell r="F47">
            <v>-1</v>
          </cell>
        </row>
        <row r="48">
          <cell r="A48" t="str">
            <v>NE</v>
          </cell>
          <cell r="B48" t="str">
            <v>@NEU6</v>
          </cell>
          <cell r="C48">
            <v>0.71970000000000001</v>
          </cell>
          <cell r="D48">
            <v>9.5615030000000007E-3</v>
          </cell>
          <cell r="E48">
            <v>1.2236286919800001E-2</v>
          </cell>
          <cell r="F48">
            <v>1</v>
          </cell>
        </row>
        <row r="49">
          <cell r="A49" t="str">
            <v>NG</v>
          </cell>
          <cell r="B49" t="str">
            <v>QNGU6</v>
          </cell>
          <cell r="C49">
            <v>2.7639999999999998</v>
          </cell>
          <cell r="D49">
            <v>9.5514971000000004E-2</v>
          </cell>
          <cell r="E49">
            <v>-4.6813107670099999E-3</v>
          </cell>
          <cell r="F49">
            <v>-1</v>
          </cell>
        </row>
        <row r="50">
          <cell r="A50" t="str">
            <v>NIY</v>
          </cell>
          <cell r="B50" t="str">
            <v>@NKDU6</v>
          </cell>
          <cell r="C50">
            <v>15290</v>
          </cell>
          <cell r="D50">
            <v>463</v>
          </cell>
          <cell r="E50">
            <v>-5.2049446974599999E-3</v>
          </cell>
          <cell r="F50">
            <v>-1</v>
          </cell>
        </row>
        <row r="51">
          <cell r="A51" t="str">
            <v>NQ</v>
          </cell>
          <cell r="B51" t="str">
            <v>@NQU6</v>
          </cell>
          <cell r="C51">
            <v>4452.25</v>
          </cell>
          <cell r="D51">
            <v>73.824089286499998</v>
          </cell>
          <cell r="E51">
            <v>2.8719450388600002E-3</v>
          </cell>
          <cell r="F51">
            <v>1</v>
          </cell>
        </row>
        <row r="52">
          <cell r="A52" t="str">
            <v>O</v>
          </cell>
          <cell r="B52" t="str">
            <v>@OZ6</v>
          </cell>
          <cell r="C52">
            <v>195.5</v>
          </cell>
          <cell r="D52">
            <v>6.5369747900000004</v>
          </cell>
          <cell r="E52">
            <v>1.03359173127E-2</v>
          </cell>
          <cell r="F52">
            <v>1</v>
          </cell>
        </row>
        <row r="53">
          <cell r="A53" t="str">
            <v>OJ</v>
          </cell>
          <cell r="B53" t="str">
            <v>@OJU6</v>
          </cell>
          <cell r="C53">
            <v>185.9</v>
          </cell>
          <cell r="D53">
            <v>5.0961477889999998</v>
          </cell>
          <cell r="E53">
            <v>1.28030509398E-2</v>
          </cell>
          <cell r="F53">
            <v>1</v>
          </cell>
        </row>
        <row r="54">
          <cell r="A54" t="str">
            <v>PA</v>
          </cell>
          <cell r="B54" t="str">
            <v>QPAU6</v>
          </cell>
          <cell r="C54">
            <v>612.35</v>
          </cell>
          <cell r="D54">
            <v>16.600000000000001</v>
          </cell>
          <cell r="E54">
            <v>7.90058431405E-3</v>
          </cell>
          <cell r="F54">
            <v>1</v>
          </cell>
        </row>
        <row r="55">
          <cell r="A55" t="str">
            <v>PL</v>
          </cell>
          <cell r="B55" t="str">
            <v>QPLV6</v>
          </cell>
          <cell r="C55">
            <v>1095.0999999999999</v>
          </cell>
          <cell r="D55">
            <v>22.597135231500001</v>
          </cell>
          <cell r="E55">
            <v>3.482085586E-3</v>
          </cell>
          <cell r="F55">
            <v>1</v>
          </cell>
        </row>
        <row r="56">
          <cell r="A56" t="str">
            <v>RB</v>
          </cell>
          <cell r="B56" t="str">
            <v>QRBQ6</v>
          </cell>
          <cell r="C56">
            <v>1.3631</v>
          </cell>
          <cell r="D56">
            <v>5.8002381499999998E-2</v>
          </cell>
          <cell r="E56">
            <v>-4.8712401423700001E-2</v>
          </cell>
          <cell r="F56">
            <v>-1</v>
          </cell>
        </row>
        <row r="57">
          <cell r="A57" t="str">
            <v>RR</v>
          </cell>
          <cell r="B57" t="str">
            <v>@RRU6</v>
          </cell>
          <cell r="C57">
            <v>10.904999999999999</v>
          </cell>
          <cell r="D57">
            <v>0.26458200749999999</v>
          </cell>
          <cell r="E57">
            <v>2.9745042492900001E-2</v>
          </cell>
          <cell r="F57">
            <v>1</v>
          </cell>
        </row>
        <row r="58">
          <cell r="A58" t="str">
            <v>RS</v>
          </cell>
          <cell r="B58" t="str">
            <v>@RSX6</v>
          </cell>
          <cell r="C58">
            <v>462.3</v>
          </cell>
          <cell r="D58">
            <v>11.17</v>
          </cell>
          <cell r="E58">
            <v>-3.6473530637799997E-2</v>
          </cell>
          <cell r="F58">
            <v>-1</v>
          </cell>
        </row>
        <row r="59">
          <cell r="A59" t="str">
            <v>S</v>
          </cell>
          <cell r="B59" t="str">
            <v>@SX6</v>
          </cell>
          <cell r="C59">
            <v>1024.75</v>
          </cell>
          <cell r="D59">
            <v>32.762500000000003</v>
          </cell>
          <cell r="E59">
            <v>-4.5189843931999998E-2</v>
          </cell>
          <cell r="F59">
            <v>-1</v>
          </cell>
        </row>
        <row r="60">
          <cell r="A60" t="str">
            <v>SB</v>
          </cell>
          <cell r="B60" t="str">
            <v>@SBV6</v>
          </cell>
          <cell r="C60">
            <v>19.73</v>
          </cell>
          <cell r="D60">
            <v>0.64100000000000001</v>
          </cell>
          <cell r="E60">
            <v>-4.0836169178400002E-2</v>
          </cell>
          <cell r="F60">
            <v>-1</v>
          </cell>
        </row>
        <row r="61">
          <cell r="A61" t="str">
            <v>SF</v>
          </cell>
          <cell r="B61" t="str">
            <v>@SFU6</v>
          </cell>
          <cell r="C61">
            <v>1.0254000000000001</v>
          </cell>
          <cell r="D61">
            <v>8.2550000000000002E-3</v>
          </cell>
          <cell r="E61">
            <v>-5.1421364121500002E-3</v>
          </cell>
          <cell r="F61">
            <v>-1</v>
          </cell>
        </row>
        <row r="62">
          <cell r="A62" t="str">
            <v>SI</v>
          </cell>
          <cell r="B62" t="str">
            <v>QSIU6</v>
          </cell>
          <cell r="C62">
            <v>1983.8</v>
          </cell>
          <cell r="D62">
            <v>56.248327666000002</v>
          </cell>
          <cell r="E62">
            <v>-1.80666237687E-2</v>
          </cell>
          <cell r="F62">
            <v>-1</v>
          </cell>
        </row>
        <row r="63">
          <cell r="A63" t="str">
            <v>SIN</v>
          </cell>
          <cell r="B63" t="str">
            <v>INN6</v>
          </cell>
          <cell r="C63">
            <v>8369.5</v>
          </cell>
          <cell r="D63">
            <v>121.642026122</v>
          </cell>
          <cell r="E63">
            <v>8.8596914175499992E-3</v>
          </cell>
          <cell r="F63">
            <v>1</v>
          </cell>
        </row>
        <row r="64">
          <cell r="A64" t="str">
            <v>SJB</v>
          </cell>
          <cell r="B64" t="str">
            <v>BBU6</v>
          </cell>
          <cell r="C64">
            <v>153.57</v>
          </cell>
          <cell r="D64">
            <v>0.31950000000000001</v>
          </cell>
          <cell r="E64">
            <v>4.5602605863200003E-4</v>
          </cell>
          <cell r="F64">
            <v>1</v>
          </cell>
        </row>
        <row r="65">
          <cell r="A65" t="str">
            <v>SM</v>
          </cell>
          <cell r="B65" t="str">
            <v>@SMZ6</v>
          </cell>
          <cell r="C65">
            <v>360.7</v>
          </cell>
          <cell r="D65">
            <v>12.4832125365</v>
          </cell>
          <cell r="E65">
            <v>-4.6019571541899999E-2</v>
          </cell>
          <cell r="F65">
            <v>-1</v>
          </cell>
        </row>
        <row r="66">
          <cell r="A66" t="str">
            <v>SMI</v>
          </cell>
          <cell r="B66" t="str">
            <v>SWU6</v>
          </cell>
          <cell r="C66">
            <v>7938</v>
          </cell>
          <cell r="D66">
            <v>174.94773951900001</v>
          </cell>
          <cell r="E66">
            <v>6.9770391982700002E-3</v>
          </cell>
          <cell r="F66">
            <v>1</v>
          </cell>
        </row>
        <row r="67">
          <cell r="A67" t="str">
            <v>SSG</v>
          </cell>
          <cell r="B67" t="str">
            <v>SSN6</v>
          </cell>
          <cell r="C67">
            <v>317.89999999999998</v>
          </cell>
          <cell r="D67">
            <v>5.6010152475000003</v>
          </cell>
          <cell r="E67">
            <v>-6.2873310279799996E-4</v>
          </cell>
          <cell r="F67">
            <v>-1</v>
          </cell>
        </row>
        <row r="68">
          <cell r="A68" t="str">
            <v>STW</v>
          </cell>
          <cell r="B68" t="str">
            <v>TWN6</v>
          </cell>
          <cell r="C68">
            <v>318.10000000000002</v>
          </cell>
          <cell r="D68">
            <v>5.6383957225000003</v>
          </cell>
          <cell r="E68">
            <v>1.1446740858500001E-2</v>
          </cell>
          <cell r="F68">
            <v>1</v>
          </cell>
        </row>
        <row r="69">
          <cell r="A69" t="str">
            <v>SXE</v>
          </cell>
          <cell r="B69" t="str">
            <v>EXU6</v>
          </cell>
          <cell r="C69">
            <v>2774</v>
          </cell>
          <cell r="D69">
            <v>85.160046067500005</v>
          </cell>
          <cell r="E69">
            <v>7.2621641249099997E-3</v>
          </cell>
          <cell r="F69">
            <v>1</v>
          </cell>
        </row>
        <row r="70">
          <cell r="A70" t="str">
            <v>TF</v>
          </cell>
          <cell r="B70" t="str">
            <v>@TFSU6</v>
          </cell>
          <cell r="C70">
            <v>1146.0999999999999</v>
          </cell>
          <cell r="D70">
            <v>23.567833464</v>
          </cell>
          <cell r="E70">
            <v>1.57301406974E-3</v>
          </cell>
          <cell r="F70">
            <v>1</v>
          </cell>
        </row>
        <row r="71">
          <cell r="A71" t="str">
            <v>TU</v>
          </cell>
          <cell r="B71" t="str">
            <v>@TUU6</v>
          </cell>
          <cell r="C71">
            <v>109.6328125</v>
          </cell>
          <cell r="D71">
            <v>0.14726562500000001</v>
          </cell>
          <cell r="E71">
            <v>-1.4250089063099999E-4</v>
          </cell>
          <cell r="F71">
            <v>-1</v>
          </cell>
        </row>
        <row r="72">
          <cell r="A72" t="str">
            <v>TY</v>
          </cell>
          <cell r="B72" t="str">
            <v>@TYU6</v>
          </cell>
          <cell r="C72">
            <v>133.6875</v>
          </cell>
          <cell r="D72">
            <v>0.75</v>
          </cell>
          <cell r="E72">
            <v>1.16890707189E-4</v>
          </cell>
          <cell r="F72">
            <v>1</v>
          </cell>
        </row>
        <row r="73">
          <cell r="A73" t="str">
            <v>US</v>
          </cell>
          <cell r="B73" t="str">
            <v>@USU6</v>
          </cell>
          <cell r="C73">
            <v>176.25</v>
          </cell>
          <cell r="D73">
            <v>1.971875</v>
          </cell>
          <cell r="E73">
            <v>2.13219616205E-3</v>
          </cell>
          <cell r="F73">
            <v>1</v>
          </cell>
        </row>
        <row r="74">
          <cell r="A74" t="str">
            <v>VX</v>
          </cell>
          <cell r="B74" t="str">
            <v>@VXN6</v>
          </cell>
          <cell r="C74">
            <v>15.925000000000001</v>
          </cell>
          <cell r="D74">
            <v>2.2675000000000001</v>
          </cell>
          <cell r="E74">
            <v>-1.5455950541E-2</v>
          </cell>
          <cell r="F74">
            <v>-1</v>
          </cell>
        </row>
        <row r="75">
          <cell r="A75" t="str">
            <v>W</v>
          </cell>
          <cell r="B75" t="str">
            <v>@WU6</v>
          </cell>
          <cell r="C75">
            <v>425.5</v>
          </cell>
          <cell r="D75">
            <v>12.8790314135</v>
          </cell>
          <cell r="E75">
            <v>-7.0011668611400001E-3</v>
          </cell>
          <cell r="F75">
            <v>-1</v>
          </cell>
        </row>
        <row r="76">
          <cell r="A76" t="str">
            <v>YA</v>
          </cell>
          <cell r="B76" t="str">
            <v>APU6</v>
          </cell>
          <cell r="C76">
            <v>5192</v>
          </cell>
          <cell r="D76">
            <v>88.301907514999996</v>
          </cell>
          <cell r="E76">
            <v>7.3729142413699999E-3</v>
          </cell>
          <cell r="F76">
            <v>1</v>
          </cell>
        </row>
        <row r="77">
          <cell r="A77" t="str">
            <v>YB</v>
          </cell>
          <cell r="B77" t="str">
            <v>HBSU6</v>
          </cell>
          <cell r="C77">
            <v>98.14</v>
          </cell>
          <cell r="D77">
            <v>0.04</v>
          </cell>
          <cell r="E77">
            <v>1.0190563538200001E-4</v>
          </cell>
          <cell r="F77">
            <v>1</v>
          </cell>
        </row>
        <row r="78">
          <cell r="A78" t="str">
            <v>YM</v>
          </cell>
          <cell r="B78" t="str">
            <v>@YMU6</v>
          </cell>
          <cell r="C78">
            <v>17818</v>
          </cell>
          <cell r="D78">
            <v>246.26149835699999</v>
          </cell>
          <cell r="E78">
            <v>-8.9716272288900003E-4</v>
          </cell>
          <cell r="F78">
            <v>-1</v>
          </cell>
        </row>
        <row r="79">
          <cell r="A79" t="str">
            <v>YT2</v>
          </cell>
          <cell r="B79" t="str">
            <v>HTSU6</v>
          </cell>
          <cell r="C79">
            <v>98.56</v>
          </cell>
          <cell r="D79">
            <v>7.8002666999999998E-2</v>
          </cell>
          <cell r="E79">
            <v>0</v>
          </cell>
          <cell r="F79">
            <v>1</v>
          </cell>
        </row>
        <row r="80">
          <cell r="A80" t="str">
            <v>YT3</v>
          </cell>
          <cell r="B80" t="str">
            <v>HXSU6</v>
          </cell>
          <cell r="C80">
            <v>98.125</v>
          </cell>
          <cell r="D80">
            <v>9.4699717000000003E-2</v>
          </cell>
          <cell r="E80">
            <v>-5.0952817690699997E-5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42558</v>
          </cell>
          <cell r="C1" t="str">
            <v>ATR20</v>
          </cell>
        </row>
        <row r="2">
          <cell r="B2">
            <v>1.0348999999999999</v>
          </cell>
          <cell r="C2">
            <v>7.0600000000000003E-3</v>
          </cell>
        </row>
        <row r="3">
          <cell r="B3">
            <v>1.7270858899999999</v>
          </cell>
          <cell r="C3">
            <v>3.1663664500000001E-2</v>
          </cell>
        </row>
        <row r="4">
          <cell r="B4">
            <v>75.293999999999997</v>
          </cell>
          <cell r="C4">
            <v>1.6818</v>
          </cell>
        </row>
        <row r="5">
          <cell r="B5">
            <v>0.73170000000000002</v>
          </cell>
          <cell r="C5">
            <v>8.6949999999999996E-3</v>
          </cell>
        </row>
        <row r="6">
          <cell r="B6">
            <v>0.74760000000000004</v>
          </cell>
          <cell r="C6">
            <v>9.9600000000000001E-3</v>
          </cell>
        </row>
        <row r="7">
          <cell r="B7">
            <v>0.97140000000000004</v>
          </cell>
          <cell r="C7">
            <v>9.4249999999999994E-3</v>
          </cell>
        </row>
        <row r="8">
          <cell r="B8">
            <v>0.93930000000000002</v>
          </cell>
          <cell r="C8">
            <v>9.7400000000000004E-3</v>
          </cell>
        </row>
        <row r="9">
          <cell r="B9">
            <v>0.75318218999999997</v>
          </cell>
          <cell r="C9">
            <v>6.6539815000000004E-3</v>
          </cell>
        </row>
        <row r="10">
          <cell r="B10">
            <v>0.70726359999999999</v>
          </cell>
          <cell r="C10">
            <v>7.8319145000000003E-3</v>
          </cell>
        </row>
        <row r="11">
          <cell r="B11">
            <v>1.7874000000000001</v>
          </cell>
          <cell r="C11">
            <v>3.3674999999999997E-2</v>
          </cell>
        </row>
        <row r="12">
          <cell r="B12">
            <v>1.2639</v>
          </cell>
          <cell r="C12">
            <v>2.6835000000000001E-2</v>
          </cell>
        </row>
        <row r="13">
          <cell r="B13">
            <v>1.2915000000000001</v>
          </cell>
          <cell r="C13">
            <v>2.9264999999999999E-2</v>
          </cell>
        </row>
        <row r="14">
          <cell r="B14">
            <v>130.13</v>
          </cell>
          <cell r="C14">
            <v>4.1792999999999996</v>
          </cell>
        </row>
        <row r="15">
          <cell r="B15">
            <v>1.6785000000000001</v>
          </cell>
          <cell r="C15">
            <v>3.1559999999999998E-2</v>
          </cell>
        </row>
        <row r="16">
          <cell r="B16">
            <v>1.5316000000000001</v>
          </cell>
          <cell r="C16">
            <v>1.6815E-2</v>
          </cell>
        </row>
        <row r="17">
          <cell r="B17">
            <v>1.4801</v>
          </cell>
          <cell r="C17">
            <v>1.472E-2</v>
          </cell>
        </row>
        <row r="18">
          <cell r="B18">
            <v>1.4380999999999999</v>
          </cell>
          <cell r="C18">
            <v>1.2925000000000001E-2</v>
          </cell>
        </row>
        <row r="19">
          <cell r="B19">
            <v>111.5</v>
          </cell>
          <cell r="C19">
            <v>2.1265000000000001</v>
          </cell>
        </row>
        <row r="20">
          <cell r="B20">
            <v>1.083</v>
          </cell>
          <cell r="C20">
            <v>8.4499999999999992E-3</v>
          </cell>
        </row>
        <row r="21">
          <cell r="B21">
            <v>0.85697999999999996</v>
          </cell>
          <cell r="C21">
            <v>1.3480499999999999E-2</v>
          </cell>
        </row>
        <row r="22">
          <cell r="B22">
            <v>1.1064000000000001</v>
          </cell>
          <cell r="C22">
            <v>1.1655E-2</v>
          </cell>
        </row>
        <row r="23">
          <cell r="B23">
            <v>77.530799110000004</v>
          </cell>
          <cell r="C23">
            <v>1.5054582670000001</v>
          </cell>
        </row>
        <row r="24">
          <cell r="B24">
            <v>72.801397789999996</v>
          </cell>
          <cell r="C24">
            <v>1.6021171245000001</v>
          </cell>
        </row>
        <row r="25">
          <cell r="B25">
            <v>102.93360782000001</v>
          </cell>
          <cell r="C25">
            <v>1.6770342355000001</v>
          </cell>
        </row>
        <row r="26">
          <cell r="B26">
            <v>0.72243895000000002</v>
          </cell>
          <cell r="C26">
            <v>9.3707470000000005E-3</v>
          </cell>
        </row>
        <row r="27">
          <cell r="B27">
            <v>0.9788</v>
          </cell>
          <cell r="C27">
            <v>7.6400000000000001E-3</v>
          </cell>
        </row>
        <row r="28">
          <cell r="B28">
            <v>1.2994000000000001</v>
          </cell>
          <cell r="C28">
            <v>1.2919999999999999E-2</v>
          </cell>
        </row>
        <row r="29">
          <cell r="B29">
            <v>100.76</v>
          </cell>
          <cell r="C29">
            <v>1.4015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topLeftCell="A16" workbookViewId="0">
      <selection activeCell="I28" sqref="I28:K28"/>
    </sheetView>
  </sheetViews>
  <sheetFormatPr defaultRowHeight="15" x14ac:dyDescent="0.25"/>
  <cols>
    <col min="1" max="1" width="13.140625" customWidth="1"/>
    <col min="2" max="2" width="13.7109375" customWidth="1"/>
    <col min="3" max="3" width="11.42578125" customWidth="1"/>
    <col min="4" max="10" width="12.7109375" customWidth="1"/>
    <col min="11" max="11" width="14.28515625" bestFit="1" customWidth="1"/>
    <col min="12" max="12" width="13.42578125" bestFit="1" customWidth="1"/>
    <col min="13"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42559</v>
      </c>
      <c r="B1" t="s">
        <v>1235</v>
      </c>
    </row>
    <row r="2" spans="1:3" x14ac:dyDescent="0.25">
      <c r="A2" s="202">
        <f>MARGIN!G12</f>
        <v>42558</v>
      </c>
      <c r="B2" t="s">
        <v>1144</v>
      </c>
    </row>
    <row r="3" spans="1:3" x14ac:dyDescent="0.25">
      <c r="A3" t="str">
        <f>'FuturesInfo (3)'!N1</f>
        <v>PC2016-07-07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t="s">
        <v>1178</v>
      </c>
      <c r="C8" t="s">
        <v>1232</v>
      </c>
    </row>
    <row r="9" spans="1:3" x14ac:dyDescent="0.25">
      <c r="A9" s="105" t="s">
        <v>1178</v>
      </c>
      <c r="C9" t="s">
        <v>1233</v>
      </c>
    </row>
    <row r="10" spans="1:3" x14ac:dyDescent="0.25">
      <c r="A10" s="105" t="s">
        <v>1236</v>
      </c>
      <c r="C10" t="s">
        <v>1234</v>
      </c>
    </row>
    <row r="11" spans="1:3" x14ac:dyDescent="0.25">
      <c r="A11" s="105" t="s">
        <v>1178</v>
      </c>
      <c r="C11" t="s">
        <v>1201</v>
      </c>
    </row>
    <row r="12" spans="1:3" x14ac:dyDescent="0.25">
      <c r="A12" s="105" t="s">
        <v>1178</v>
      </c>
      <c r="C12" t="s">
        <v>1237</v>
      </c>
    </row>
    <row r="13" spans="1:3" x14ac:dyDescent="0.25">
      <c r="A13" s="105"/>
    </row>
    <row r="14" spans="1:3" x14ac:dyDescent="0.25">
      <c r="B14" t="s">
        <v>1218</v>
      </c>
    </row>
    <row r="15" spans="1:3" x14ac:dyDescent="0.25">
      <c r="A15" s="105" t="s">
        <v>1178</v>
      </c>
      <c r="C15" t="s">
        <v>1198</v>
      </c>
    </row>
    <row r="16" spans="1:3" x14ac:dyDescent="0.25">
      <c r="A16" s="105" t="s">
        <v>1178</v>
      </c>
      <c r="C16" t="s">
        <v>1182</v>
      </c>
    </row>
    <row r="17" spans="1:15" x14ac:dyDescent="0.25">
      <c r="A17" s="105" t="s">
        <v>1178</v>
      </c>
      <c r="C17" t="s">
        <v>1228</v>
      </c>
    </row>
    <row r="18" spans="1:15" x14ac:dyDescent="0.25">
      <c r="A18" s="105"/>
      <c r="C18" t="s">
        <v>1229</v>
      </c>
    </row>
    <row r="19" spans="1:15" x14ac:dyDescent="0.25">
      <c r="A19" s="105"/>
      <c r="C19" t="s">
        <v>1230</v>
      </c>
    </row>
    <row r="20" spans="1:15" x14ac:dyDescent="0.25">
      <c r="A20" s="105"/>
      <c r="C20" t="s">
        <v>1240</v>
      </c>
    </row>
    <row r="21" spans="1:15" x14ac:dyDescent="0.25">
      <c r="A21" s="105"/>
    </row>
    <row r="22" spans="1:15" x14ac:dyDescent="0.25">
      <c r="B22" t="s">
        <v>1238</v>
      </c>
    </row>
    <row r="23" spans="1:15" x14ac:dyDescent="0.25">
      <c r="B23" t="s">
        <v>1239</v>
      </c>
    </row>
    <row r="24" spans="1:15" x14ac:dyDescent="0.25">
      <c r="B24" t="s">
        <v>1148</v>
      </c>
    </row>
    <row r="25" spans="1:15" x14ac:dyDescent="0.25">
      <c r="C25" t="s">
        <v>1195</v>
      </c>
    </row>
    <row r="26" spans="1:15" x14ac:dyDescent="0.25">
      <c r="C26" t="s">
        <v>1203</v>
      </c>
    </row>
    <row r="27" spans="1:15" ht="15.75" thickBot="1" x14ac:dyDescent="0.3">
      <c r="J27" s="284">
        <f>sym!O1</f>
        <v>0.72151898734177211</v>
      </c>
      <c r="K27" s="284">
        <f>sym!N1</f>
        <v>0.27848101265822783</v>
      </c>
    </row>
    <row r="28" spans="1:15" ht="15.75" thickBot="1" x14ac:dyDescent="0.3">
      <c r="B28" t="s">
        <v>1222</v>
      </c>
      <c r="C28" s="282">
        <f>SUM(C30:C999)</f>
        <v>-5347.8040782862226</v>
      </c>
      <c r="D28" s="282">
        <f t="shared" ref="D28:K28" si="0">SUM(D30:D999)</f>
        <v>-4177.5827787916396</v>
      </c>
      <c r="E28" s="282">
        <f t="shared" si="0"/>
        <v>82613.564426599245</v>
      </c>
      <c r="F28" s="282">
        <f t="shared" si="0"/>
        <v>-82613.564426599245</v>
      </c>
      <c r="G28" s="282">
        <f t="shared" si="0"/>
        <v>23751.890109673375</v>
      </c>
      <c r="H28" s="282">
        <f t="shared" si="0"/>
        <v>26941.377121956852</v>
      </c>
      <c r="I28" s="282">
        <f t="shared" si="0"/>
        <v>-16373.168013941548</v>
      </c>
      <c r="J28" s="282">
        <f t="shared" si="0"/>
        <v>-120426.24193177665</v>
      </c>
      <c r="K28" s="282">
        <f t="shared" si="0"/>
        <v>120426.24193177665</v>
      </c>
      <c r="L28" t="s">
        <v>1221</v>
      </c>
      <c r="M28" s="138">
        <f>SUM('FuturesInfo (3)'!W2:W80)</f>
        <v>187121.27089513687</v>
      </c>
      <c r="N28" t="s">
        <v>1231</v>
      </c>
      <c r="O28" s="138">
        <f>AVERAGE('FuturesInfo (3)'!W2:W80)</f>
        <v>2368.6236822169226</v>
      </c>
    </row>
    <row r="29" spans="1:15" x14ac:dyDescent="0.25">
      <c r="B29" t="s">
        <v>1223</v>
      </c>
      <c r="C29" s="194" t="s">
        <v>1226</v>
      </c>
      <c r="D29" s="113" t="s">
        <v>1227</v>
      </c>
      <c r="E29" s="273" t="s">
        <v>1113</v>
      </c>
      <c r="F29" s="272" t="s">
        <v>1211</v>
      </c>
      <c r="G29" s="270" t="s">
        <v>1209</v>
      </c>
      <c r="H29" s="280" t="s">
        <v>1224</v>
      </c>
      <c r="I29" s="280" t="s">
        <v>1225</v>
      </c>
      <c r="J29" s="283" t="s">
        <v>1213</v>
      </c>
      <c r="K29" s="283" t="s">
        <v>1212</v>
      </c>
      <c r="L29" s="283" t="s">
        <v>1215</v>
      </c>
      <c r="M29" s="283" t="s">
        <v>1216</v>
      </c>
      <c r="N29" s="283" t="s">
        <v>1217</v>
      </c>
    </row>
    <row r="30" spans="1:15" x14ac:dyDescent="0.25">
      <c r="A30" s="194">
        <f>MAX(C30:K30)</f>
        <v>22016.342196629197</v>
      </c>
      <c r="B30">
        <f>SIGNALS!QI12</f>
        <v>20160629</v>
      </c>
      <c r="C30" s="287">
        <f>SIGNALS!RC13</f>
        <v>10320.701441179261</v>
      </c>
      <c r="D30" s="194">
        <f>SIGNALS!RD13</f>
        <v>12336.564193639346</v>
      </c>
      <c r="E30" s="285">
        <f>SIGNALS!RE13</f>
        <v>22016.342196629197</v>
      </c>
      <c r="F30" s="194">
        <f>SIGNALS!RF13</f>
        <v>-22016.342196629197</v>
      </c>
      <c r="G30" s="194">
        <f>SIGNALS!RG13</f>
        <v>-1802.2842120044415</v>
      </c>
      <c r="H30" s="194">
        <f>SIGNALS!RH13</f>
        <v>8799.8353434053806</v>
      </c>
      <c r="I30" s="194">
        <f>SIGNALS!RI13</f>
        <v>0</v>
      </c>
      <c r="J30" s="194">
        <f>SIGNALS!RJ13</f>
        <v>20410.988150789821</v>
      </c>
      <c r="K30" s="194">
        <f>SIGNALS!RK13</f>
        <v>-20410.988150789821</v>
      </c>
      <c r="L30" s="194">
        <f>SIGNALS!RL13</f>
        <v>-78284.028995627057</v>
      </c>
      <c r="M30" s="194">
        <f>SIGNALS!RM13</f>
        <v>78284.028995627057</v>
      </c>
      <c r="N30" s="284">
        <f>SIGNALS!QO13</f>
        <v>0.73417721518987344</v>
      </c>
    </row>
    <row r="31" spans="1:15" x14ac:dyDescent="0.25">
      <c r="A31" s="194">
        <f t="shared" ref="A31:A37" si="1">MAX(C31:K31)</f>
        <v>14477.812354592679</v>
      </c>
      <c r="B31">
        <f>SIGNALS!RP12</f>
        <v>20160630</v>
      </c>
      <c r="C31" s="287">
        <f>SIGNALS!SK13</f>
        <v>-185.74391967023473</v>
      </c>
      <c r="D31" s="194">
        <f>SIGNALS!SL13</f>
        <v>-1773.1454860537783</v>
      </c>
      <c r="E31" s="285">
        <f>SIGNALS!SM13</f>
        <v>14477.812354592679</v>
      </c>
      <c r="F31" s="194">
        <f>SIGNALS!SN13</f>
        <v>-14477.812354592679</v>
      </c>
      <c r="G31" s="194">
        <f>SIGNALS!SO13</f>
        <v>-14621.311775368318</v>
      </c>
      <c r="H31" s="194">
        <f>SIGNALS!SP13</f>
        <v>-16760.115288284433</v>
      </c>
      <c r="I31" s="194">
        <f>SIGNALS!SQ13</f>
        <v>715.64138303623315</v>
      </c>
      <c r="J31" s="194">
        <f>SIGNALS!SR13</f>
        <v>-1550.8270559324883</v>
      </c>
      <c r="K31" s="194">
        <f>SIGNALS!SS13</f>
        <v>1550.8270559324883</v>
      </c>
      <c r="L31" s="194">
        <f>SIGNALS!ST13</f>
        <v>-72162.799869859591</v>
      </c>
      <c r="M31" s="194">
        <f>SIGNALS!SU13</f>
        <v>72162.799869859591</v>
      </c>
      <c r="N31" s="284">
        <f>SIGNALS!RW13</f>
        <v>0.70886075949367089</v>
      </c>
    </row>
    <row r="32" spans="1:15" x14ac:dyDescent="0.25">
      <c r="A32" s="194">
        <f t="shared" si="1"/>
        <v>5127.0540824589871</v>
      </c>
      <c r="B32">
        <f>SIGNALS!SX12</f>
        <v>20160701</v>
      </c>
      <c r="C32" s="287">
        <f>SIGNALS!TS13</f>
        <v>-5230.2361036355696</v>
      </c>
      <c r="D32" s="194">
        <f>SIGNALS!TT13</f>
        <v>-4788.2513143162942</v>
      </c>
      <c r="E32" s="194">
        <f>SIGNALS!TU13</f>
        <v>3123.8906142981177</v>
      </c>
      <c r="F32" s="194">
        <f>SIGNALS!TV13</f>
        <v>-3123.8906142981177</v>
      </c>
      <c r="G32" s="194">
        <f>SIGNALS!TW13</f>
        <v>2903.4877059248529</v>
      </c>
      <c r="H32" s="285">
        <f>SIGNALS!TX13</f>
        <v>5127.0540824589871</v>
      </c>
      <c r="I32" s="194">
        <f>SIGNALS!TY13</f>
        <v>-1942.7805709255354</v>
      </c>
      <c r="J32" s="194">
        <f>SIGNALS!TZ13</f>
        <v>3539.3243547223628</v>
      </c>
      <c r="K32" s="194">
        <f>SIGNALS!UA13</f>
        <v>-3539.3243547223628</v>
      </c>
      <c r="L32" s="194">
        <f>SIGNALS!UB13</f>
        <v>-17202.866277856876</v>
      </c>
      <c r="M32" s="194">
        <f>SIGNALS!UC13</f>
        <v>17202.866277856876</v>
      </c>
      <c r="N32" s="284">
        <f>SIGNALS!TE13</f>
        <v>0.63291139240506333</v>
      </c>
    </row>
    <row r="33" spans="1:14" x14ac:dyDescent="0.25">
      <c r="A33" s="194">
        <f t="shared" si="1"/>
        <v>94078.91454640853</v>
      </c>
      <c r="B33">
        <f>SIGNALS!UF12</f>
        <v>20160704</v>
      </c>
      <c r="C33" s="287">
        <f>SIGNALS!VA13</f>
        <v>-11969.804178746746</v>
      </c>
      <c r="D33" s="194">
        <f>SIGNALS!VB13</f>
        <v>-12983.542913628466</v>
      </c>
      <c r="E33" s="194">
        <f>SIGNALS!VC13</f>
        <v>14283.773277967919</v>
      </c>
      <c r="F33" s="194">
        <f>SIGNALS!VD13</f>
        <v>-14283.773277967919</v>
      </c>
      <c r="G33" s="194">
        <f>SIGNALS!VE13</f>
        <v>8232.0806462246474</v>
      </c>
      <c r="H33" s="194">
        <f>SIGNALS!VF13</f>
        <v>42853.770333542925</v>
      </c>
      <c r="I33" s="194">
        <f>SIGNALS!VG13</f>
        <v>-32771.270227728186</v>
      </c>
      <c r="J33" s="194">
        <f>SIGNALS!VH13</f>
        <v>-94078.91454640853</v>
      </c>
      <c r="K33" s="285">
        <f>SIGNALS!VI13</f>
        <v>94078.91454640853</v>
      </c>
      <c r="L33" s="194">
        <f>SIGNALS!VJ13</f>
        <v>-125039.53332099751</v>
      </c>
      <c r="M33" s="194">
        <f>SIGNALS!VK13</f>
        <v>125039.53332099751</v>
      </c>
      <c r="N33" s="201">
        <f>SIGNALS!UM13</f>
        <v>0.44303797468354428</v>
      </c>
    </row>
    <row r="34" spans="1:14" x14ac:dyDescent="0.25">
      <c r="A34" s="194">
        <f t="shared" si="1"/>
        <v>24471.628211817722</v>
      </c>
      <c r="B34">
        <f>SIGNALS!VN12</f>
        <v>20160705</v>
      </c>
      <c r="C34" s="287">
        <f>SIGNALS!WI13</f>
        <v>-4437.6510063115629</v>
      </c>
      <c r="D34" s="194">
        <f>SIGNALS!WJ13</f>
        <v>-4437.6510063115629</v>
      </c>
      <c r="E34" s="194">
        <f>SIGNALS!WK13</f>
        <v>24471.628211817722</v>
      </c>
      <c r="F34" s="194">
        <f>SIGNALS!WL13</f>
        <v>-24471.628211817722</v>
      </c>
      <c r="G34" s="194">
        <f>SIGNALS!WM13</f>
        <v>20341.244671467579</v>
      </c>
      <c r="H34" s="194">
        <f>SIGNALS!WN13</f>
        <v>-3100.8691747080147</v>
      </c>
      <c r="I34" s="194">
        <f>SIGNALS!WO13</f>
        <v>2448.6700672231527</v>
      </c>
      <c r="J34" s="194">
        <f>SIGNALS!WP13</f>
        <v>-23064.113871430502</v>
      </c>
      <c r="K34" s="194">
        <f>SIGNALS!WQ13</f>
        <v>23064.113871430502</v>
      </c>
      <c r="L34" s="194">
        <f>SIGNALS!WR13</f>
        <v>-70175.6018297017</v>
      </c>
      <c r="M34" s="194">
        <f>SIGNALS!WS13</f>
        <v>70175.6018297017</v>
      </c>
      <c r="N34" s="284">
        <f>SIGNALS!VU13</f>
        <v>0.41772151898734178</v>
      </c>
    </row>
    <row r="35" spans="1:14" x14ac:dyDescent="0.25">
      <c r="A35" s="194">
        <f t="shared" si="1"/>
        <v>25682.698963517327</v>
      </c>
      <c r="B35">
        <f>SIGNALS!WV12</f>
        <v>20160706</v>
      </c>
      <c r="C35" s="194">
        <f>SIGNALS!XQ13</f>
        <v>6154.92968889863</v>
      </c>
      <c r="D35" s="194">
        <f>SIGNALS!XR13</f>
        <v>7468.4437478791142</v>
      </c>
      <c r="E35" s="194">
        <f>SIGNALS!XS13</f>
        <v>4240.1177712936224</v>
      </c>
      <c r="F35" s="194">
        <f>SIGNALS!XT13</f>
        <v>-4240.1177712936224</v>
      </c>
      <c r="G35" s="194">
        <f>SIGNALS!XU13</f>
        <v>8698.6730734290541</v>
      </c>
      <c r="H35" s="194">
        <f>SIGNALS!XV13</f>
        <v>-9978.2981744579956</v>
      </c>
      <c r="I35" s="194">
        <f>SIGNALS!XW13</f>
        <v>15176.57133445279</v>
      </c>
      <c r="J35" s="194">
        <f>SIGNALS!XX13</f>
        <v>-25682.698963517327</v>
      </c>
      <c r="K35" s="194">
        <f>SIGNALS!XY13</f>
        <v>25682.698963517327</v>
      </c>
      <c r="L35" s="194">
        <f>SIGNALS!XZ13</f>
        <v>-80775.730635117245</v>
      </c>
      <c r="M35" s="194">
        <f>SIGNALS!YA13</f>
        <v>80775.730635117245</v>
      </c>
      <c r="N35" s="284">
        <f>SIGNALS!XC13</f>
        <v>0.45569620253164556</v>
      </c>
    </row>
    <row r="36" spans="1:14" x14ac:dyDescent="0.25">
      <c r="A36" s="194">
        <f t="shared" si="1"/>
        <v>0</v>
      </c>
      <c r="B36">
        <f>SIGNALS!YD12</f>
        <v>20160707</v>
      </c>
      <c r="C36" s="194">
        <f>SIGNALS!YY13</f>
        <v>0</v>
      </c>
      <c r="D36" s="194">
        <f>SIGNALS!YZ13</f>
        <v>0</v>
      </c>
      <c r="E36" s="194">
        <f>SIGNALS!ZA13</f>
        <v>0</v>
      </c>
      <c r="F36" s="194">
        <f>SIGNALS!ZB13</f>
        <v>0</v>
      </c>
      <c r="G36" s="194">
        <f>SIGNALS!ZC13</f>
        <v>0</v>
      </c>
      <c r="H36" s="194">
        <f>SIGNALS!ZD13</f>
        <v>0</v>
      </c>
      <c r="I36" s="194">
        <f>SIGNALS!ZE13</f>
        <v>0</v>
      </c>
      <c r="J36" s="194">
        <f>SIGNALS!ZF13</f>
        <v>0</v>
      </c>
      <c r="K36" s="194">
        <f>SIGNALS!ZG13</f>
        <v>0</v>
      </c>
      <c r="L36" s="194">
        <f>SIGNALS!ZH13</f>
        <v>0</v>
      </c>
      <c r="M36" s="194">
        <f>SIGNALS!ZI13</f>
        <v>0</v>
      </c>
      <c r="N36" s="284">
        <f>SIGNALS!YK13</f>
        <v>0</v>
      </c>
    </row>
    <row r="37" spans="1:14" x14ac:dyDescent="0.25">
      <c r="A37" s="194">
        <f t="shared" si="1"/>
        <v>0</v>
      </c>
      <c r="B37">
        <f>SIGNALS!ZL12</f>
        <v>20160708</v>
      </c>
      <c r="C37" s="194">
        <f>SIGNALS!AAG13</f>
        <v>0</v>
      </c>
      <c r="D37" s="194">
        <f>SIGNALS!AAH13</f>
        <v>0</v>
      </c>
      <c r="E37" s="194">
        <f>SIGNALS!AAI13</f>
        <v>0</v>
      </c>
      <c r="F37" s="194">
        <f>SIGNALS!AAJ13</f>
        <v>0</v>
      </c>
      <c r="G37" s="194">
        <f>SIGNALS!AAK13</f>
        <v>0</v>
      </c>
      <c r="H37" s="194">
        <f>SIGNALS!AAL13</f>
        <v>0</v>
      </c>
      <c r="I37" s="194">
        <f>SIGNALS!AAM13</f>
        <v>0</v>
      </c>
      <c r="J37" s="194">
        <f>SIGNALS!AAN13</f>
        <v>0</v>
      </c>
      <c r="K37" s="194">
        <f>SIGNALS!AAO13</f>
        <v>0</v>
      </c>
      <c r="L37" s="194">
        <f>SIGNALS!AAP13</f>
        <v>0</v>
      </c>
      <c r="M37" s="194">
        <f>SIGNALS!AAQ13</f>
        <v>0</v>
      </c>
      <c r="N37" s="284">
        <f>SIGNALS!ZS13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Q128"/>
  <sheetViews>
    <sheetView zoomScale="85" zoomScaleNormal="85" workbookViewId="0">
      <pane xSplit="4" ySplit="12" topLeftCell="ZI13" activePane="bottomRight" state="frozen"/>
      <selection pane="topRight" activeCell="BZ1" sqref="BZ1"/>
      <selection pane="bottomLeft" activeCell="A2" sqref="A2"/>
      <selection pane="bottomRight" activeCell="XA4" sqref="XA4"/>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hidden="1" customWidth="1"/>
    <col min="552" max="554" width="10" hidden="1" customWidth="1"/>
    <col min="555" max="556" width="5.28515625" hidden="1" customWidth="1"/>
    <col min="557" max="557" width="9.28515625" hidden="1" customWidth="1"/>
    <col min="558" max="558" width="6.140625" hidden="1" customWidth="1"/>
    <col min="559" max="559" width="9" hidden="1" customWidth="1"/>
    <col min="560" max="561" width="12.85546875" hidden="1" customWidth="1"/>
    <col min="562" max="563" width="5.5703125" hidden="1" customWidth="1"/>
    <col min="564" max="564" width="13.7109375" hidden="1" customWidth="1"/>
    <col min="565" max="565" width="13.28515625" hidden="1" customWidth="1"/>
    <col min="566" max="567" width="7.28515625" hidden="1" customWidth="1"/>
    <col min="568" max="569" width="5.7109375" hidden="1" customWidth="1"/>
    <col min="570" max="570" width="6.140625" hidden="1" customWidth="1"/>
    <col min="571" max="572" width="14.28515625" hidden="1" customWidth="1"/>
    <col min="573" max="573" width="14.42578125" style="194" hidden="1" customWidth="1"/>
    <col min="574" max="574" width="11.85546875" style="194" hidden="1" customWidth="1"/>
    <col min="575" max="583" width="10.7109375" style="194" hidden="1"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hidden="1" customWidth="1"/>
    <col min="591" max="591" width="9.28515625" hidden="1" customWidth="1"/>
    <col min="592" max="592" width="6.140625" hidden="1" customWidth="1"/>
    <col min="593" max="593" width="9" hidden="1" customWidth="1"/>
    <col min="594" max="595" width="12.85546875" hidden="1" customWidth="1"/>
    <col min="596" max="597" width="5.5703125" hidden="1" customWidth="1"/>
    <col min="598" max="598" width="13.7109375" hidden="1" customWidth="1"/>
    <col min="599" max="599" width="13.28515625" hidden="1" customWidth="1"/>
    <col min="600" max="601" width="7.28515625" hidden="1" customWidth="1"/>
    <col min="602" max="603" width="5.7109375" hidden="1" customWidth="1"/>
    <col min="604" max="604" width="6.140625" hidden="1" customWidth="1"/>
    <col min="605" max="606" width="14.28515625" hidden="1" customWidth="1"/>
    <col min="607" max="607" width="14.42578125" style="194" hidden="1" customWidth="1"/>
    <col min="608" max="608" width="11.85546875" style="194" hidden="1" customWidth="1"/>
    <col min="609" max="617" width="10.7109375" style="194" hidden="1" customWidth="1"/>
    <col min="618" max="618" width="1.7109375" hidden="1"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 min="652" max="652" width="2.140625"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 min="686" max="686" width="1.5703125" customWidth="1"/>
    <col min="687" max="687" width="8.5703125" bestFit="1" customWidth="1"/>
    <col min="688" max="688" width="10" bestFit="1" customWidth="1"/>
    <col min="689" max="690" width="10" customWidth="1"/>
    <col min="691" max="691" width="5.28515625" bestFit="1" customWidth="1"/>
    <col min="692" max="692" width="5.28515625" customWidth="1"/>
    <col min="693" max="693" width="9.28515625" bestFit="1" customWidth="1"/>
    <col min="694" max="694" width="6.140625" customWidth="1"/>
    <col min="695" max="695" width="9" bestFit="1" customWidth="1"/>
    <col min="696" max="697" width="12.85546875" customWidth="1"/>
    <col min="698" max="698" width="5.5703125" bestFit="1" customWidth="1"/>
    <col min="699" max="699" width="5.5703125" customWidth="1"/>
    <col min="700" max="700" width="13.7109375" customWidth="1"/>
    <col min="701" max="701" width="13.28515625" customWidth="1"/>
    <col min="702" max="703" width="7.28515625" bestFit="1" customWidth="1"/>
    <col min="704" max="704" width="5.7109375" bestFit="1" customWidth="1"/>
    <col min="705" max="705" width="5.7109375" customWidth="1"/>
    <col min="706" max="706" width="6.140625" bestFit="1" customWidth="1"/>
    <col min="707" max="707" width="14.28515625" bestFit="1" customWidth="1"/>
    <col min="708" max="708" width="14.28515625" customWidth="1"/>
    <col min="709" max="709" width="14.42578125" style="194" bestFit="1" customWidth="1"/>
    <col min="710" max="710" width="11.85546875" style="194" bestFit="1" customWidth="1"/>
    <col min="711" max="719" width="10.7109375" style="194" customWidth="1"/>
  </cols>
  <sheetData>
    <row r="1" spans="1:719"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W1" s="206" t="s">
        <v>1150</v>
      </c>
      <c r="SX1" s="206" t="s">
        <v>1151</v>
      </c>
      <c r="SY1" s="206"/>
      <c r="SZ1" s="206"/>
      <c r="TA1" s="206"/>
      <c r="TB1" s="206"/>
      <c r="TC1" s="205">
        <v>20160701</v>
      </c>
      <c r="TD1" s="205" t="s">
        <v>1075</v>
      </c>
      <c r="TE1" s="205" t="s">
        <v>1143</v>
      </c>
      <c r="TG1" s="205"/>
      <c r="TH1" s="274" t="s">
        <v>1158</v>
      </c>
      <c r="TI1" t="s">
        <v>1075</v>
      </c>
      <c r="TJ1" s="205" t="s">
        <v>1143</v>
      </c>
      <c r="TK1" s="205" t="s">
        <v>1152</v>
      </c>
      <c r="TM1" s="259" t="s">
        <v>1153</v>
      </c>
      <c r="TN1" s="259"/>
      <c r="TO1" s="259" t="s">
        <v>1191</v>
      </c>
      <c r="TP1" s="259"/>
      <c r="TQ1" s="254" t="s">
        <v>1154</v>
      </c>
      <c r="TR1" s="254"/>
      <c r="TS1" s="254" t="s">
        <v>1192</v>
      </c>
      <c r="TT1" s="254"/>
      <c r="TU1" s="212" t="s">
        <v>1193</v>
      </c>
      <c r="TV1" s="212" t="s">
        <v>1194</v>
      </c>
      <c r="UE1" s="206" t="s">
        <v>1150</v>
      </c>
      <c r="UF1" s="206" t="s">
        <v>1151</v>
      </c>
      <c r="UG1" s="206"/>
      <c r="UH1" s="206"/>
      <c r="UI1" s="206"/>
      <c r="UJ1" s="206"/>
      <c r="UK1" s="205">
        <v>20160704</v>
      </c>
      <c r="UL1" s="205" t="s">
        <v>1075</v>
      </c>
      <c r="UM1" s="205" t="s">
        <v>1143</v>
      </c>
      <c r="UO1" s="205"/>
      <c r="UP1" s="274" t="s">
        <v>1158</v>
      </c>
      <c r="UQ1" t="s">
        <v>1075</v>
      </c>
      <c r="UR1" s="205" t="s">
        <v>1143</v>
      </c>
      <c r="US1" s="205" t="s">
        <v>1152</v>
      </c>
      <c r="UU1" s="259" t="s">
        <v>1153</v>
      </c>
      <c r="UV1" s="259"/>
      <c r="UW1" s="259" t="s">
        <v>1191</v>
      </c>
      <c r="UX1" s="259"/>
      <c r="UY1" s="254" t="s">
        <v>1154</v>
      </c>
      <c r="UZ1" s="254"/>
      <c r="VA1" s="254" t="s">
        <v>1192</v>
      </c>
      <c r="VB1" s="254"/>
      <c r="VC1" s="212" t="s">
        <v>1193</v>
      </c>
      <c r="VD1" s="212" t="s">
        <v>1194</v>
      </c>
      <c r="VM1" s="206" t="s">
        <v>1150</v>
      </c>
      <c r="VN1" s="206" t="s">
        <v>1151</v>
      </c>
      <c r="VO1" s="206"/>
      <c r="VP1" s="206"/>
      <c r="VQ1" s="206"/>
      <c r="VR1" s="206"/>
      <c r="VS1" s="205">
        <v>20160705</v>
      </c>
      <c r="VT1" s="205" t="s">
        <v>1075</v>
      </c>
      <c r="VU1" s="205" t="s">
        <v>1143</v>
      </c>
      <c r="VV1" t="s">
        <v>1069</v>
      </c>
      <c r="VW1" s="205"/>
      <c r="VX1" s="274" t="s">
        <v>1158</v>
      </c>
      <c r="VY1" t="s">
        <v>1075</v>
      </c>
      <c r="VZ1" s="205" t="s">
        <v>1143</v>
      </c>
      <c r="WA1" s="205" t="s">
        <v>1152</v>
      </c>
      <c r="WC1" s="259" t="s">
        <v>1153</v>
      </c>
      <c r="WD1" s="259"/>
      <c r="WE1" s="259" t="s">
        <v>1191</v>
      </c>
      <c r="WF1" s="259"/>
      <c r="WG1" s="254" t="s">
        <v>1154</v>
      </c>
      <c r="WH1" s="254"/>
      <c r="WI1" s="254" t="s">
        <v>1192</v>
      </c>
      <c r="WJ1" s="254"/>
      <c r="WK1" s="212" t="s">
        <v>1193</v>
      </c>
      <c r="WL1" s="212" t="s">
        <v>1194</v>
      </c>
      <c r="WU1" s="206" t="s">
        <v>1150</v>
      </c>
      <c r="WV1" s="206" t="s">
        <v>1151</v>
      </c>
      <c r="WW1" s="206"/>
      <c r="WX1" s="206"/>
      <c r="WY1" s="206"/>
      <c r="WZ1" s="206"/>
      <c r="XA1" s="205">
        <f>WV12</f>
        <v>20160706</v>
      </c>
      <c r="XB1" s="205" t="s">
        <v>1075</v>
      </c>
      <c r="XC1" s="205" t="s">
        <v>1143</v>
      </c>
      <c r="XD1" t="s">
        <v>1069</v>
      </c>
      <c r="XE1" s="205"/>
      <c r="XF1" s="274" t="str">
        <f>WY12</f>
        <v>SEA1</v>
      </c>
      <c r="XG1" t="s">
        <v>1075</v>
      </c>
      <c r="XH1" s="205" t="s">
        <v>1143</v>
      </c>
      <c r="XI1" s="205" t="s">
        <v>1152</v>
      </c>
      <c r="XK1" s="259" t="s">
        <v>1153</v>
      </c>
      <c r="XL1" s="259"/>
      <c r="XM1" s="259" t="s">
        <v>1191</v>
      </c>
      <c r="XN1" s="259"/>
      <c r="XO1" s="254" t="s">
        <v>1154</v>
      </c>
      <c r="XP1" s="254"/>
      <c r="XQ1" s="254" t="s">
        <v>1192</v>
      </c>
      <c r="XR1" s="254"/>
      <c r="XS1" s="212" t="s">
        <v>1193</v>
      </c>
      <c r="XT1" s="212" t="s">
        <v>1194</v>
      </c>
      <c r="YC1" s="206" t="s">
        <v>1150</v>
      </c>
      <c r="YD1" s="206" t="s">
        <v>1151</v>
      </c>
      <c r="YE1" s="206"/>
      <c r="YF1" s="206"/>
      <c r="YG1" s="206"/>
      <c r="YH1" s="206"/>
      <c r="YI1" s="205">
        <f>YD12</f>
        <v>20160707</v>
      </c>
      <c r="YJ1" s="205" t="s">
        <v>1075</v>
      </c>
      <c r="YK1" s="205" t="s">
        <v>1143</v>
      </c>
      <c r="YL1" t="s">
        <v>1069</v>
      </c>
      <c r="YM1" s="205"/>
      <c r="YN1" s="274" t="str">
        <f>YG12</f>
        <v>SEA1</v>
      </c>
      <c r="YO1" t="s">
        <v>1075</v>
      </c>
      <c r="YP1" s="205" t="s">
        <v>1143</v>
      </c>
      <c r="YQ1" s="205" t="s">
        <v>1152</v>
      </c>
      <c r="YS1" s="259" t="s">
        <v>1153</v>
      </c>
      <c r="YT1" s="259"/>
      <c r="YU1" s="259" t="s">
        <v>1191</v>
      </c>
      <c r="YV1" s="259"/>
      <c r="YW1" s="254" t="s">
        <v>1154</v>
      </c>
      <c r="YX1" s="254"/>
      <c r="YY1" s="254" t="s">
        <v>1192</v>
      </c>
      <c r="YZ1" s="254"/>
      <c r="ZA1" s="212" t="s">
        <v>1193</v>
      </c>
      <c r="ZB1" s="212" t="s">
        <v>1194</v>
      </c>
      <c r="ZK1" s="206" t="s">
        <v>1150</v>
      </c>
      <c r="ZL1" s="206" t="s">
        <v>1151</v>
      </c>
      <c r="ZM1" s="206"/>
      <c r="ZN1" s="206"/>
      <c r="ZO1" s="206"/>
      <c r="ZP1" s="206"/>
      <c r="ZQ1" s="205">
        <f>ZL12</f>
        <v>20160708</v>
      </c>
      <c r="ZR1" s="205" t="s">
        <v>1075</v>
      </c>
      <c r="ZS1" s="205" t="s">
        <v>1143</v>
      </c>
      <c r="ZT1" t="s">
        <v>1069</v>
      </c>
      <c r="ZU1" s="205"/>
      <c r="ZV1" s="274" t="str">
        <f>ZO12</f>
        <v>SEA1</v>
      </c>
      <c r="ZW1" t="s">
        <v>1075</v>
      </c>
      <c r="ZX1" s="205" t="s">
        <v>1143</v>
      </c>
      <c r="ZY1" s="205" t="s">
        <v>1152</v>
      </c>
      <c r="AAA1" s="259" t="s">
        <v>1153</v>
      </c>
      <c r="AAB1" s="259"/>
      <c r="AAC1" s="259" t="s">
        <v>1191</v>
      </c>
      <c r="AAD1" s="259"/>
      <c r="AAE1" s="254" t="s">
        <v>1154</v>
      </c>
      <c r="AAF1" s="254"/>
      <c r="AAG1" s="254" t="s">
        <v>1192</v>
      </c>
      <c r="AAH1" s="254"/>
      <c r="AAI1" s="212" t="s">
        <v>1193</v>
      </c>
      <c r="AAJ1" s="212" t="s">
        <v>1194</v>
      </c>
    </row>
    <row r="2" spans="1:719"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1179</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1180</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
        <v>1141</v>
      </c>
      <c r="VO2" s="271"/>
      <c r="VP2" s="271"/>
      <c r="VS2" s="138">
        <v>5</v>
      </c>
      <c r="VT2" s="201">
        <v>0.55555555555555558</v>
      </c>
      <c r="VU2" s="138">
        <v>965.65511291076029</v>
      </c>
      <c r="VV2" s="138">
        <v>6085.4621007849828</v>
      </c>
      <c r="VW2" s="138"/>
      <c r="VX2" s="138">
        <v>6</v>
      </c>
      <c r="VY2" s="201">
        <v>0.66666666666666663</v>
      </c>
      <c r="VZ2" s="138">
        <v>1873.7313588816301</v>
      </c>
      <c r="WA2" t="s">
        <v>1179</v>
      </c>
      <c r="WB2" t="s">
        <v>1141</v>
      </c>
      <c r="WC2" s="259">
        <v>6</v>
      </c>
      <c r="WD2" s="260">
        <v>0.66666666666666663</v>
      </c>
      <c r="WE2" s="259">
        <v>2</v>
      </c>
      <c r="WF2" s="260">
        <v>0.22222222222222221</v>
      </c>
      <c r="WG2" s="255">
        <v>3</v>
      </c>
      <c r="WH2" s="256">
        <v>0.33333333333333331</v>
      </c>
      <c r="WI2" s="255">
        <v>7</v>
      </c>
      <c r="WJ2" s="260">
        <v>0.77777777777777779</v>
      </c>
      <c r="WK2">
        <v>9</v>
      </c>
      <c r="WL2" s="277">
        <v>9</v>
      </c>
      <c r="WU2" t="s">
        <v>1141</v>
      </c>
      <c r="WV2" s="271" t="str">
        <f>WA2</f>
        <v>normal</v>
      </c>
      <c r="WW2" s="271"/>
      <c r="WX2" s="271"/>
      <c r="XA2" s="138">
        <f>SUMIF($C$14:$C$92,WU2,XD$14:XD$92)</f>
        <v>6</v>
      </c>
      <c r="XB2" s="201">
        <f>XA2/$C2</f>
        <v>0.66666666666666663</v>
      </c>
      <c r="XC2" s="138">
        <f t="shared" ref="XC2" si="0">SUMIF($C$14:$C$92,WU2,XR$14:XR$92)</f>
        <v>3319.1919241630048</v>
      </c>
      <c r="XD2" s="138">
        <f>SUMIF($C$14:$C$92,WU2,YA$14:YA$92)</f>
        <v>10623.492771631401</v>
      </c>
      <c r="XE2" s="138"/>
      <c r="XF2" s="138">
        <f t="shared" ref="XF2:XF9" si="1">SUMIF($C$14:$C$92,WU2,XE$14:XE$92)</f>
        <v>3</v>
      </c>
      <c r="XG2" s="201">
        <f t="shared" ref="XG2:XG10" si="2">XF2/$C2</f>
        <v>0.33333333333333331</v>
      </c>
      <c r="XH2" s="138">
        <f t="shared" ref="XH2:XH9" si="3">SUMIF($C$14:$C$92,WU2,XS$14:XS$92)</f>
        <v>57.377413891524156</v>
      </c>
      <c r="XI2" t="str">
        <f>IF(AND(XG2&lt;0.5,XH2&lt;0),"inverted","normal")</f>
        <v>normal</v>
      </c>
      <c r="XJ2" t="str">
        <f>WU2</f>
        <v>currency</v>
      </c>
      <c r="XK2" s="259">
        <f t="shared" ref="XK2:XK9" si="4">SUMIFS(XC$14:XC$92,XC$14:XC$92,1,$C$14:$C$92,WU2)</f>
        <v>3</v>
      </c>
      <c r="XL2" s="260">
        <f t="shared" ref="XL2:XL10" si="5">XK2/XS2</f>
        <v>0.33333333333333331</v>
      </c>
      <c r="XM2" s="259">
        <f>SUMIFS(WV$14:WV$92,WV$14:WV$92,1,$C$14:$C$92,WU2)</f>
        <v>2</v>
      </c>
      <c r="XN2" s="260">
        <f t="shared" ref="XN2:XN10" si="6">XM2/XS2</f>
        <v>0.22222222222222221</v>
      </c>
      <c r="XO2" s="255">
        <f t="shared" ref="XO2:XO9" si="7">ABS(SUMIFS(XC$14:XC$92,XC$14:XC$92,-1,$C$14:$C$92,WU2))</f>
        <v>6</v>
      </c>
      <c r="XP2" s="256">
        <f t="shared" ref="XP2:XP10" si="8">XO2/XS2</f>
        <v>0.66666666666666663</v>
      </c>
      <c r="XQ2" s="255">
        <f t="shared" ref="XQ2:XQ9" si="9">ABS(SUMIFS(WV$14:WV$92,WV$14:WV$92,-1,$C$14:$C$92,WU2))</f>
        <v>7</v>
      </c>
      <c r="XR2" s="260">
        <f t="shared" ref="XR2:XR10" si="10">XQ2/XS2</f>
        <v>0.77777777777777779</v>
      </c>
      <c r="XS2">
        <f t="shared" ref="XS2:XS10" si="11">XK2+XO2</f>
        <v>9</v>
      </c>
      <c r="XT2" s="277">
        <f>XQ2+XM2</f>
        <v>9</v>
      </c>
      <c r="YC2" t="s">
        <v>1141</v>
      </c>
      <c r="YD2" s="271" t="str">
        <f>XI2</f>
        <v>normal</v>
      </c>
      <c r="YE2" s="271"/>
      <c r="YF2" s="271"/>
      <c r="YI2" s="138">
        <f>SUMIF($C$14:$C$92,YC2,YL$14:YL$92)</f>
        <v>9</v>
      </c>
      <c r="YJ2" s="201">
        <f>YI2/$C2</f>
        <v>1</v>
      </c>
      <c r="YK2" s="138">
        <f t="shared" ref="YK2" si="12">SUMIF($C$14:$C$92,YC2,YZ$14:YZ$92)</f>
        <v>0</v>
      </c>
      <c r="YL2" s="138">
        <f>SUMIF($C$14:$C$92,YC2,ZI$14:ZI$92)</f>
        <v>0</v>
      </c>
      <c r="YM2" s="138"/>
      <c r="YN2" s="138">
        <f t="shared" ref="YN2:YN9" si="13">SUMIF($C$14:$C$92,YC2,YM$14:YM$92)</f>
        <v>9</v>
      </c>
      <c r="YO2" s="201">
        <f t="shared" ref="YO2:YO10" si="14">YN2/$C2</f>
        <v>1</v>
      </c>
      <c r="YP2" s="138">
        <f t="shared" ref="YP2:YP9" si="15">SUMIF($C$14:$C$92,YC2,ZA$14:ZA$92)</f>
        <v>0</v>
      </c>
      <c r="YQ2" t="str">
        <f>IF(AND(YO2&lt;0.5,YP2&lt;0),"inverted","normal")</f>
        <v>normal</v>
      </c>
      <c r="YR2" t="str">
        <f>YC2</f>
        <v>currency</v>
      </c>
      <c r="YS2" s="259">
        <f t="shared" ref="YS2:YS9" si="16">SUMIFS(YK$14:YK$92,YK$14:YK$92,1,$C$14:$C$92,YC2)</f>
        <v>0</v>
      </c>
      <c r="YT2" s="260" t="e">
        <f t="shared" ref="YT2:YT10" si="17">YS2/ZA2</f>
        <v>#DIV/0!</v>
      </c>
      <c r="YU2" s="259">
        <f>SUMIFS(YD$14:YD$92,YD$14:YD$92,1,$C$14:$C$92,YC2)</f>
        <v>0</v>
      </c>
      <c r="YV2" s="260" t="e">
        <f t="shared" ref="YV2:YV10" si="18">YU2/ZA2</f>
        <v>#DIV/0!</v>
      </c>
      <c r="YW2" s="255">
        <f t="shared" ref="YW2:YW9" si="19">ABS(SUMIFS(YK$14:YK$92,YK$14:YK$92,-1,$C$14:$C$92,YC2))</f>
        <v>0</v>
      </c>
      <c r="YX2" s="256" t="e">
        <f t="shared" ref="YX2:YX10" si="20">YW2/ZA2</f>
        <v>#DIV/0!</v>
      </c>
      <c r="YY2" s="255">
        <f t="shared" ref="YY2:YY9" si="21">ABS(SUMIFS(YD$14:YD$92,YD$14:YD$92,-1,$C$14:$C$92,YC2))</f>
        <v>0</v>
      </c>
      <c r="YZ2" s="260" t="e">
        <f t="shared" ref="YZ2:YZ10" si="22">YY2/ZA2</f>
        <v>#DIV/0!</v>
      </c>
      <c r="ZA2">
        <f t="shared" ref="ZA2:ZA10" si="23">YS2+YW2</f>
        <v>0</v>
      </c>
      <c r="ZB2" s="277">
        <f>YY2+YU2</f>
        <v>0</v>
      </c>
      <c r="ZK2" t="s">
        <v>1141</v>
      </c>
      <c r="ZL2" s="271" t="str">
        <f>YQ2</f>
        <v>normal</v>
      </c>
      <c r="ZM2" s="271"/>
      <c r="ZN2" s="271"/>
      <c r="ZQ2" s="138">
        <f>SUMIF($C$14:$C$92,ZK2,ZT$14:ZT$92)</f>
        <v>9</v>
      </c>
      <c r="ZR2" s="201">
        <f>ZQ2/$C2</f>
        <v>1</v>
      </c>
      <c r="ZS2" s="138">
        <f t="shared" ref="ZS2" si="24">SUMIF($C$14:$C$92,ZK2,AAH$14:AAH$92)</f>
        <v>0</v>
      </c>
      <c r="ZT2" s="138">
        <f>SUMIF($C$14:$C$92,ZK2,AAQ$14:AAQ$92)</f>
        <v>0</v>
      </c>
      <c r="ZU2" s="138"/>
      <c r="ZV2" s="138">
        <f t="shared" ref="ZV2:ZV9" si="25">SUMIF($C$14:$C$92,ZK2,ZU$14:ZU$92)</f>
        <v>9</v>
      </c>
      <c r="ZW2" s="201">
        <f t="shared" ref="ZW2:ZW10" si="26">ZV2/$C2</f>
        <v>1</v>
      </c>
      <c r="ZX2" s="138">
        <f t="shared" ref="ZX2:ZX9" si="27">SUMIF($C$14:$C$92,ZK2,AAI$14:AAI$92)</f>
        <v>0</v>
      </c>
      <c r="ZY2" t="str">
        <f>IF(AND(ZW2&lt;0.5,ZX2&lt;0),"inverted","normal")</f>
        <v>normal</v>
      </c>
      <c r="ZZ2" t="str">
        <f>ZK2</f>
        <v>currency</v>
      </c>
      <c r="AAA2" s="259">
        <f t="shared" ref="AAA2:AAA9" si="28">SUMIFS(ZS$14:ZS$92,ZS$14:ZS$92,1,$C$14:$C$92,ZK2)</f>
        <v>0</v>
      </c>
      <c r="AAB2" s="260" t="e">
        <f t="shared" ref="AAB2:AAB10" si="29">AAA2/AAI2</f>
        <v>#DIV/0!</v>
      </c>
      <c r="AAC2" s="259">
        <f>SUMIFS(ZL$14:ZL$92,ZL$14:ZL$92,1,$C$14:$C$92,ZK2)</f>
        <v>0</v>
      </c>
      <c r="AAD2" s="260" t="e">
        <f t="shared" ref="AAD2:AAD10" si="30">AAC2/AAI2</f>
        <v>#DIV/0!</v>
      </c>
      <c r="AAE2" s="255">
        <f t="shared" ref="AAE2:AAE9" si="31">ABS(SUMIFS(ZS$14:ZS$92,ZS$14:ZS$92,-1,$C$14:$C$92,ZK2))</f>
        <v>0</v>
      </c>
      <c r="AAF2" s="256" t="e">
        <f t="shared" ref="AAF2:AAF10" si="32">AAE2/AAI2</f>
        <v>#DIV/0!</v>
      </c>
      <c r="AAG2" s="255">
        <f t="shared" ref="AAG2:AAG9" si="33">ABS(SUMIFS(ZL$14:ZL$92,ZL$14:ZL$92,-1,$C$14:$C$92,ZK2))</f>
        <v>0</v>
      </c>
      <c r="AAH2" s="260" t="e">
        <f t="shared" ref="AAH2:AAH10" si="34">AAG2/AAI2</f>
        <v>#DIV/0!</v>
      </c>
      <c r="AAI2">
        <f t="shared" ref="AAI2:AAI10" si="35">AAA2+AAE2</f>
        <v>0</v>
      </c>
      <c r="AAJ2" s="277">
        <f>AAG2+AAC2</f>
        <v>0</v>
      </c>
    </row>
    <row r="3" spans="1:719"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1179</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1180</v>
      </c>
      <c r="UT3" t="s">
        <v>291</v>
      </c>
      <c r="UU3" s="259">
        <v>0</v>
      </c>
      <c r="UV3" s="260">
        <v>0</v>
      </c>
      <c r="UW3" s="259">
        <v>6</v>
      </c>
      <c r="UX3" s="260">
        <v>0.8571428571428571</v>
      </c>
      <c r="UY3" s="255">
        <v>7</v>
      </c>
      <c r="UZ3" s="256">
        <v>1</v>
      </c>
      <c r="VA3" s="255">
        <v>1</v>
      </c>
      <c r="VB3" s="260">
        <v>0.14285714285714285</v>
      </c>
      <c r="VC3">
        <v>7</v>
      </c>
      <c r="VD3" s="277">
        <v>7</v>
      </c>
      <c r="VM3" s="1" t="s">
        <v>291</v>
      </c>
      <c r="VN3" s="271" t="s">
        <v>291</v>
      </c>
      <c r="VO3" s="271"/>
      <c r="VP3" s="271"/>
      <c r="VS3" s="138">
        <v>3</v>
      </c>
      <c r="VT3" s="201">
        <v>0.42857142857142855</v>
      </c>
      <c r="VU3" s="138">
        <v>-1539.5373024925671</v>
      </c>
      <c r="VV3" s="138">
        <v>5521.0707114383758</v>
      </c>
      <c r="VW3" s="138"/>
      <c r="VX3" s="138">
        <v>4</v>
      </c>
      <c r="VY3" s="201">
        <v>0.5714285714285714</v>
      </c>
      <c r="VZ3" s="138">
        <v>3974.1605906227655</v>
      </c>
      <c r="WA3" t="s">
        <v>1179</v>
      </c>
      <c r="WB3" t="s">
        <v>291</v>
      </c>
      <c r="WC3" s="259">
        <v>5</v>
      </c>
      <c r="WD3" s="260">
        <v>0.7142857142857143</v>
      </c>
      <c r="WE3" s="259">
        <v>1</v>
      </c>
      <c r="WF3" s="260">
        <v>0.14285714285714285</v>
      </c>
      <c r="WG3" s="255">
        <v>2</v>
      </c>
      <c r="WH3" s="256">
        <v>0.2857142857142857</v>
      </c>
      <c r="WI3" s="255">
        <v>6</v>
      </c>
      <c r="WJ3" s="260">
        <v>0.8571428571428571</v>
      </c>
      <c r="WK3">
        <v>7</v>
      </c>
      <c r="WL3" s="277">
        <v>7</v>
      </c>
      <c r="WU3" s="1" t="s">
        <v>291</v>
      </c>
      <c r="WV3" s="271" t="str">
        <f t="shared" ref="WV3:WV9" si="37">WA3</f>
        <v>normal</v>
      </c>
      <c r="WW3" s="271"/>
      <c r="WX3" s="271"/>
      <c r="XA3" s="138">
        <f>SUMIF($C$14:$C$92,WU3,XD$14:XD$92)</f>
        <v>5</v>
      </c>
      <c r="XB3" s="201">
        <f t="shared" ref="XB3:XB10" si="38">XA3/$C3</f>
        <v>0.7142857142857143</v>
      </c>
      <c r="XC3" s="138">
        <f>SUMIF($C$14:$C$92,WU3,XR$14:XR$92)</f>
        <v>5054.4374257934305</v>
      </c>
      <c r="XD3" s="138">
        <f t="shared" ref="XD3:XD9" si="39">SUMIF($C$14:$C$92,WU3,YA$14:YA$92)</f>
        <v>14617.634988381646</v>
      </c>
      <c r="XE3" s="138"/>
      <c r="XF3" s="138">
        <f t="shared" si="1"/>
        <v>2</v>
      </c>
      <c r="XG3" s="201">
        <f t="shared" si="2"/>
        <v>0.2857142857142857</v>
      </c>
      <c r="XH3" s="138">
        <f t="shared" si="3"/>
        <v>-13440.340784303748</v>
      </c>
      <c r="XI3" t="str">
        <f>IF(AND(XG3&lt;0.5,XH3&lt;0),"inverted","normal")</f>
        <v>inverted</v>
      </c>
      <c r="XJ3" t="str">
        <f t="shared" ref="XJ3:XJ9" si="40">WU3</f>
        <v>energy</v>
      </c>
      <c r="XK3" s="259">
        <f t="shared" si="4"/>
        <v>1</v>
      </c>
      <c r="XL3" s="260">
        <f t="shared" si="5"/>
        <v>0.14285714285714285</v>
      </c>
      <c r="XM3" s="259">
        <f t="shared" ref="XM3:XM9" si="41">SUMIFS(WV$14:WV$92,WV$14:WV$92,1,$C$14:$C$92,WU3)</f>
        <v>1</v>
      </c>
      <c r="XN3" s="260">
        <f t="shared" si="6"/>
        <v>0.14285714285714285</v>
      </c>
      <c r="XO3" s="255">
        <f t="shared" si="7"/>
        <v>6</v>
      </c>
      <c r="XP3" s="256">
        <f t="shared" si="8"/>
        <v>0.8571428571428571</v>
      </c>
      <c r="XQ3" s="255">
        <f t="shared" si="9"/>
        <v>6</v>
      </c>
      <c r="XR3" s="260">
        <f t="shared" si="10"/>
        <v>0.8571428571428571</v>
      </c>
      <c r="XS3">
        <f t="shared" si="11"/>
        <v>7</v>
      </c>
      <c r="XT3" s="277">
        <f t="shared" ref="XT3:XT9" si="42">XQ3+XM3</f>
        <v>7</v>
      </c>
      <c r="YC3" s="1" t="s">
        <v>291</v>
      </c>
      <c r="YD3" s="271" t="str">
        <f t="shared" ref="YD3:YD9" si="43">XI3</f>
        <v>inverted</v>
      </c>
      <c r="YE3" s="271"/>
      <c r="YF3" s="271"/>
      <c r="YI3" s="138">
        <f>SUMIF($C$14:$C$92,YC3,YL$14:YL$92)</f>
        <v>7</v>
      </c>
      <c r="YJ3" s="201">
        <f t="shared" ref="YJ3:YJ10" si="44">YI3/$C3</f>
        <v>1</v>
      </c>
      <c r="YK3" s="138">
        <f>SUMIF($C$14:$C$92,YC3,YZ$14:YZ$92)</f>
        <v>0</v>
      </c>
      <c r="YL3" s="138">
        <f t="shared" ref="YL3:YL9" si="45">SUMIF($C$14:$C$92,YC3,ZI$14:ZI$92)</f>
        <v>0</v>
      </c>
      <c r="YM3" s="138"/>
      <c r="YN3" s="138">
        <f t="shared" si="13"/>
        <v>7</v>
      </c>
      <c r="YO3" s="201">
        <f t="shared" si="14"/>
        <v>1</v>
      </c>
      <c r="YP3" s="138">
        <f t="shared" si="15"/>
        <v>0</v>
      </c>
      <c r="YQ3" t="str">
        <f>IF(AND(YO3&lt;0.5,YP3&lt;0),"inverted","normal")</f>
        <v>normal</v>
      </c>
      <c r="YR3" t="str">
        <f t="shared" ref="YR3:YR9" si="46">YC3</f>
        <v>energy</v>
      </c>
      <c r="YS3" s="259">
        <f t="shared" si="16"/>
        <v>0</v>
      </c>
      <c r="YT3" s="260" t="e">
        <f t="shared" si="17"/>
        <v>#DIV/0!</v>
      </c>
      <c r="YU3" s="259">
        <f t="shared" ref="YU3:YU9" si="47">SUMIFS(YD$14:YD$92,YD$14:YD$92,1,$C$14:$C$92,YC3)</f>
        <v>0</v>
      </c>
      <c r="YV3" s="260" t="e">
        <f t="shared" si="18"/>
        <v>#DIV/0!</v>
      </c>
      <c r="YW3" s="255">
        <f t="shared" si="19"/>
        <v>0</v>
      </c>
      <c r="YX3" s="256" t="e">
        <f t="shared" si="20"/>
        <v>#DIV/0!</v>
      </c>
      <c r="YY3" s="255">
        <f t="shared" si="21"/>
        <v>0</v>
      </c>
      <c r="YZ3" s="260" t="e">
        <f t="shared" si="22"/>
        <v>#DIV/0!</v>
      </c>
      <c r="ZA3">
        <f t="shared" si="23"/>
        <v>0</v>
      </c>
      <c r="ZB3" s="277">
        <f t="shared" ref="ZB3:ZB9" si="48">YY3+YU3</f>
        <v>0</v>
      </c>
      <c r="ZK3" s="1" t="s">
        <v>291</v>
      </c>
      <c r="ZL3" s="271" t="str">
        <f t="shared" ref="ZL3:ZL9" si="49">YQ3</f>
        <v>normal</v>
      </c>
      <c r="ZM3" s="271"/>
      <c r="ZN3" s="271"/>
      <c r="ZQ3" s="138">
        <f>SUMIF($C$14:$C$92,ZK3,ZT$14:ZT$92)</f>
        <v>7</v>
      </c>
      <c r="ZR3" s="201">
        <f t="shared" ref="ZR3:ZR10" si="50">ZQ3/$C3</f>
        <v>1</v>
      </c>
      <c r="ZS3" s="138">
        <f>SUMIF($C$14:$C$92,ZK3,AAH$14:AAH$92)</f>
        <v>0</v>
      </c>
      <c r="ZT3" s="138">
        <f t="shared" ref="ZT3:ZT9" si="51">SUMIF($C$14:$C$92,ZK3,AAQ$14:AAQ$92)</f>
        <v>0</v>
      </c>
      <c r="ZU3" s="138"/>
      <c r="ZV3" s="138">
        <f t="shared" si="25"/>
        <v>7</v>
      </c>
      <c r="ZW3" s="201">
        <f t="shared" si="26"/>
        <v>1</v>
      </c>
      <c r="ZX3" s="138">
        <f t="shared" si="27"/>
        <v>0</v>
      </c>
      <c r="ZY3" t="str">
        <f>IF(AND(ZW3&lt;0.5,ZX3&lt;0),"inverted","normal")</f>
        <v>normal</v>
      </c>
      <c r="ZZ3" t="str">
        <f t="shared" ref="ZZ3:ZZ9" si="52">ZK3</f>
        <v>energy</v>
      </c>
      <c r="AAA3" s="259">
        <f t="shared" si="28"/>
        <v>0</v>
      </c>
      <c r="AAB3" s="260" t="e">
        <f t="shared" si="29"/>
        <v>#DIV/0!</v>
      </c>
      <c r="AAC3" s="259">
        <f t="shared" ref="AAC3:AAC9" si="53">SUMIFS(ZL$14:ZL$92,ZL$14:ZL$92,1,$C$14:$C$92,ZK3)</f>
        <v>0</v>
      </c>
      <c r="AAD3" s="260" t="e">
        <f t="shared" si="30"/>
        <v>#DIV/0!</v>
      </c>
      <c r="AAE3" s="255">
        <f t="shared" si="31"/>
        <v>0</v>
      </c>
      <c r="AAF3" s="256" t="e">
        <f t="shared" si="32"/>
        <v>#DIV/0!</v>
      </c>
      <c r="AAG3" s="255">
        <f t="shared" si="33"/>
        <v>0</v>
      </c>
      <c r="AAH3" s="260" t="e">
        <f t="shared" si="34"/>
        <v>#DIV/0!</v>
      </c>
      <c r="AAI3">
        <f t="shared" si="35"/>
        <v>0</v>
      </c>
      <c r="AAJ3" s="277">
        <f t="shared" ref="AAJ3:AAJ9" si="54">AAG3+AAC3</f>
        <v>0</v>
      </c>
    </row>
    <row r="4" spans="1:719"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1179</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1179</v>
      </c>
      <c r="UT4" t="s">
        <v>300</v>
      </c>
      <c r="UU4" s="259">
        <v>3</v>
      </c>
      <c r="UV4" s="260">
        <v>0.3</v>
      </c>
      <c r="UW4" s="259">
        <v>3</v>
      </c>
      <c r="UX4" s="260">
        <v>0.3</v>
      </c>
      <c r="UY4" s="255">
        <v>7</v>
      </c>
      <c r="UZ4" s="256">
        <v>0.7</v>
      </c>
      <c r="VA4" s="255">
        <v>7</v>
      </c>
      <c r="VB4" s="260">
        <v>0.7</v>
      </c>
      <c r="VC4">
        <v>10</v>
      </c>
      <c r="VD4" s="277">
        <v>10</v>
      </c>
      <c r="VM4" s="1" t="s">
        <v>300</v>
      </c>
      <c r="VN4" s="271" t="s">
        <v>300</v>
      </c>
      <c r="VO4" s="271"/>
      <c r="VP4" s="271"/>
      <c r="VS4" s="138">
        <v>5</v>
      </c>
      <c r="VT4" s="201">
        <v>0.5</v>
      </c>
      <c r="VU4" s="138">
        <v>1555.3876372696973</v>
      </c>
      <c r="VV4" s="138">
        <v>9418.2465449745632</v>
      </c>
      <c r="VW4" s="138"/>
      <c r="VX4" s="138">
        <v>8</v>
      </c>
      <c r="VY4" s="201">
        <v>0.8</v>
      </c>
      <c r="VZ4" s="138">
        <v>8165.7033258842412</v>
      </c>
      <c r="WA4" t="s">
        <v>1179</v>
      </c>
      <c r="WB4" t="s">
        <v>300</v>
      </c>
      <c r="WC4" s="259">
        <v>3</v>
      </c>
      <c r="WD4" s="260">
        <v>0.3</v>
      </c>
      <c r="WE4" s="259">
        <v>2</v>
      </c>
      <c r="WF4" s="260">
        <v>0.2</v>
      </c>
      <c r="WG4" s="255">
        <v>7</v>
      </c>
      <c r="WH4" s="256">
        <v>0.7</v>
      </c>
      <c r="WI4" s="255">
        <v>8</v>
      </c>
      <c r="WJ4" s="260">
        <v>0.8</v>
      </c>
      <c r="WK4">
        <v>10</v>
      </c>
      <c r="WL4" s="277">
        <v>10</v>
      </c>
      <c r="WU4" s="1" t="s">
        <v>300</v>
      </c>
      <c r="WV4" s="271" t="str">
        <f t="shared" si="37"/>
        <v>normal</v>
      </c>
      <c r="WW4" s="271"/>
      <c r="WX4" s="271"/>
      <c r="XA4" s="138">
        <f t="shared" ref="XA4:XA9" si="55">SUMIF($C$14:$C$92,WU4,XD$14:XD$92)</f>
        <v>5</v>
      </c>
      <c r="XB4" s="201">
        <f t="shared" si="38"/>
        <v>0.5</v>
      </c>
      <c r="XC4" s="138">
        <f t="shared" ref="XC4:XC9" si="56">SUMIF($C$14:$C$92,WU4,XR$14:XR$92)</f>
        <v>7831.6444475406879</v>
      </c>
      <c r="XD4" s="138">
        <f t="shared" si="39"/>
        <v>18671.788284247938</v>
      </c>
      <c r="XE4" s="138"/>
      <c r="XF4" s="138">
        <f t="shared" si="1"/>
        <v>7</v>
      </c>
      <c r="XG4" s="201">
        <f t="shared" si="2"/>
        <v>0.7</v>
      </c>
      <c r="XH4" s="138">
        <f t="shared" si="3"/>
        <v>15990.664495407304</v>
      </c>
      <c r="XI4" t="str">
        <f t="shared" ref="XI4:XI9" si="57">IF(AND(XG4&lt;0.5,XH4&lt;0),"inverted","normal")</f>
        <v>normal</v>
      </c>
      <c r="XJ4" t="str">
        <f t="shared" si="40"/>
        <v>grain</v>
      </c>
      <c r="XK4" s="259">
        <f t="shared" si="4"/>
        <v>3</v>
      </c>
      <c r="XL4" s="260">
        <f t="shared" si="5"/>
        <v>0.3</v>
      </c>
      <c r="XM4" s="259">
        <f t="shared" si="41"/>
        <v>2</v>
      </c>
      <c r="XN4" s="260">
        <f t="shared" si="6"/>
        <v>0.2</v>
      </c>
      <c r="XO4" s="255">
        <f t="shared" si="7"/>
        <v>7</v>
      </c>
      <c r="XP4" s="256">
        <f t="shared" si="8"/>
        <v>0.7</v>
      </c>
      <c r="XQ4" s="255">
        <f t="shared" si="9"/>
        <v>8</v>
      </c>
      <c r="XR4" s="260">
        <f t="shared" si="10"/>
        <v>0.8</v>
      </c>
      <c r="XS4">
        <f t="shared" si="11"/>
        <v>10</v>
      </c>
      <c r="XT4" s="277">
        <f t="shared" si="42"/>
        <v>10</v>
      </c>
      <c r="YC4" s="1" t="s">
        <v>300</v>
      </c>
      <c r="YD4" s="271" t="str">
        <f t="shared" si="43"/>
        <v>normal</v>
      </c>
      <c r="YE4" s="271"/>
      <c r="YF4" s="271"/>
      <c r="YI4" s="138">
        <f t="shared" ref="YI4:YI9" si="58">SUMIF($C$14:$C$92,YC4,YL$14:YL$92)</f>
        <v>10</v>
      </c>
      <c r="YJ4" s="201">
        <f t="shared" si="44"/>
        <v>1</v>
      </c>
      <c r="YK4" s="138">
        <f t="shared" ref="YK4:YK9" si="59">SUMIF($C$14:$C$92,YC4,YZ$14:YZ$92)</f>
        <v>0</v>
      </c>
      <c r="YL4" s="138">
        <f t="shared" si="45"/>
        <v>0</v>
      </c>
      <c r="YM4" s="138"/>
      <c r="YN4" s="138">
        <f t="shared" si="13"/>
        <v>10</v>
      </c>
      <c r="YO4" s="201">
        <f t="shared" si="14"/>
        <v>1</v>
      </c>
      <c r="YP4" s="138">
        <f t="shared" si="15"/>
        <v>0</v>
      </c>
      <c r="YQ4" t="str">
        <f t="shared" ref="YQ4:YQ9" si="60">IF(AND(YO4&lt;0.5,YP4&lt;0),"inverted","normal")</f>
        <v>normal</v>
      </c>
      <c r="YR4" t="str">
        <f t="shared" si="46"/>
        <v>grain</v>
      </c>
      <c r="YS4" s="259">
        <f t="shared" si="16"/>
        <v>0</v>
      </c>
      <c r="YT4" s="260" t="e">
        <f t="shared" si="17"/>
        <v>#DIV/0!</v>
      </c>
      <c r="YU4" s="259">
        <f t="shared" si="47"/>
        <v>0</v>
      </c>
      <c r="YV4" s="260" t="e">
        <f t="shared" si="18"/>
        <v>#DIV/0!</v>
      </c>
      <c r="YW4" s="255">
        <f t="shared" si="19"/>
        <v>0</v>
      </c>
      <c r="YX4" s="256" t="e">
        <f t="shared" si="20"/>
        <v>#DIV/0!</v>
      </c>
      <c r="YY4" s="255">
        <f t="shared" si="21"/>
        <v>0</v>
      </c>
      <c r="YZ4" s="260" t="e">
        <f t="shared" si="22"/>
        <v>#DIV/0!</v>
      </c>
      <c r="ZA4">
        <f t="shared" si="23"/>
        <v>0</v>
      </c>
      <c r="ZB4" s="277">
        <f t="shared" si="48"/>
        <v>0</v>
      </c>
      <c r="ZK4" s="1" t="s">
        <v>300</v>
      </c>
      <c r="ZL4" s="271" t="str">
        <f t="shared" si="49"/>
        <v>normal</v>
      </c>
      <c r="ZM4" s="271"/>
      <c r="ZN4" s="271"/>
      <c r="ZQ4" s="138">
        <f t="shared" ref="ZQ4:ZQ9" si="61">SUMIF($C$14:$C$92,ZK4,ZT$14:ZT$92)</f>
        <v>10</v>
      </c>
      <c r="ZR4" s="201">
        <f t="shared" si="50"/>
        <v>1</v>
      </c>
      <c r="ZS4" s="138">
        <f t="shared" ref="ZS4:ZS9" si="62">SUMIF($C$14:$C$92,ZK4,AAH$14:AAH$92)</f>
        <v>0</v>
      </c>
      <c r="ZT4" s="138">
        <f t="shared" si="51"/>
        <v>0</v>
      </c>
      <c r="ZU4" s="138"/>
      <c r="ZV4" s="138">
        <f t="shared" si="25"/>
        <v>10</v>
      </c>
      <c r="ZW4" s="201">
        <f t="shared" si="26"/>
        <v>1</v>
      </c>
      <c r="ZX4" s="138">
        <f t="shared" si="27"/>
        <v>0</v>
      </c>
      <c r="ZY4" t="str">
        <f t="shared" ref="ZY4:ZY9" si="63">IF(AND(ZW4&lt;0.5,ZX4&lt;0),"inverted","normal")</f>
        <v>normal</v>
      </c>
      <c r="ZZ4" t="str">
        <f t="shared" si="52"/>
        <v>grain</v>
      </c>
      <c r="AAA4" s="259">
        <f t="shared" si="28"/>
        <v>0</v>
      </c>
      <c r="AAB4" s="260" t="e">
        <f t="shared" si="29"/>
        <v>#DIV/0!</v>
      </c>
      <c r="AAC4" s="259">
        <f t="shared" si="53"/>
        <v>0</v>
      </c>
      <c r="AAD4" s="260" t="e">
        <f t="shared" si="30"/>
        <v>#DIV/0!</v>
      </c>
      <c r="AAE4" s="255">
        <f t="shared" si="31"/>
        <v>0</v>
      </c>
      <c r="AAF4" s="256" t="e">
        <f t="shared" si="32"/>
        <v>#DIV/0!</v>
      </c>
      <c r="AAG4" s="255">
        <f t="shared" si="33"/>
        <v>0</v>
      </c>
      <c r="AAH4" s="260" t="e">
        <f t="shared" si="34"/>
        <v>#DIV/0!</v>
      </c>
      <c r="AAI4">
        <f t="shared" si="35"/>
        <v>0</v>
      </c>
      <c r="AAJ4" s="277">
        <f t="shared" si="54"/>
        <v>0</v>
      </c>
    </row>
    <row r="5" spans="1:719"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1179</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1180</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
        <v>297</v>
      </c>
      <c r="VO5" s="271"/>
      <c r="VP5" s="271"/>
      <c r="VS5" s="138">
        <v>9</v>
      </c>
      <c r="VT5" s="201">
        <v>0.42857142857142855</v>
      </c>
      <c r="VU5" s="138">
        <v>-5216.0234732936733</v>
      </c>
      <c r="VV5" s="138">
        <v>23697.952526310703</v>
      </c>
      <c r="VW5" s="138"/>
      <c r="VX5" s="138">
        <v>13</v>
      </c>
      <c r="VY5" s="201">
        <v>0.61904761904761907</v>
      </c>
      <c r="VZ5" s="138">
        <v>3574.5865487316114</v>
      </c>
      <c r="WA5" t="s">
        <v>1179</v>
      </c>
      <c r="WB5" t="s">
        <v>297</v>
      </c>
      <c r="WC5" s="259">
        <v>5</v>
      </c>
      <c r="WD5" s="260">
        <v>0.23809523809523808</v>
      </c>
      <c r="WE5" s="259">
        <v>13</v>
      </c>
      <c r="WF5" s="260">
        <v>0.61904761904761907</v>
      </c>
      <c r="WG5" s="255">
        <v>16</v>
      </c>
      <c r="WH5" s="256">
        <v>0.76190476190476186</v>
      </c>
      <c r="WI5" s="255">
        <v>8</v>
      </c>
      <c r="WJ5" s="260">
        <v>0.38095238095238093</v>
      </c>
      <c r="WK5">
        <v>21</v>
      </c>
      <c r="WL5" s="277">
        <v>21</v>
      </c>
      <c r="WU5" s="1" t="s">
        <v>297</v>
      </c>
      <c r="WV5" s="271" t="str">
        <f t="shared" si="37"/>
        <v>normal</v>
      </c>
      <c r="WW5" s="271"/>
      <c r="WX5" s="271"/>
      <c r="XA5" s="138">
        <f t="shared" si="55"/>
        <v>13</v>
      </c>
      <c r="XB5" s="201">
        <f t="shared" si="38"/>
        <v>0.61904761904761907</v>
      </c>
      <c r="XC5" s="138">
        <f t="shared" si="56"/>
        <v>6028.742557265542</v>
      </c>
      <c r="XD5" s="138">
        <f t="shared" si="39"/>
        <v>14967.736316834389</v>
      </c>
      <c r="XE5" s="138"/>
      <c r="XF5" s="138">
        <f t="shared" si="1"/>
        <v>9</v>
      </c>
      <c r="XG5" s="201">
        <f t="shared" si="2"/>
        <v>0.42857142857142855</v>
      </c>
      <c r="XH5" s="138">
        <f t="shared" si="3"/>
        <v>-539.14882504511286</v>
      </c>
      <c r="XI5" t="str">
        <f t="shared" si="57"/>
        <v>inverted</v>
      </c>
      <c r="XJ5" t="str">
        <f t="shared" si="40"/>
        <v>index</v>
      </c>
      <c r="XK5" s="259">
        <f t="shared" si="4"/>
        <v>15</v>
      </c>
      <c r="XL5" s="260">
        <f t="shared" si="5"/>
        <v>0.7142857142857143</v>
      </c>
      <c r="XM5" s="259">
        <f t="shared" si="41"/>
        <v>13</v>
      </c>
      <c r="XN5" s="260">
        <f t="shared" si="6"/>
        <v>0.61904761904761907</v>
      </c>
      <c r="XO5" s="255">
        <f t="shared" si="7"/>
        <v>6</v>
      </c>
      <c r="XP5" s="256">
        <f t="shared" si="8"/>
        <v>0.2857142857142857</v>
      </c>
      <c r="XQ5" s="255">
        <f t="shared" si="9"/>
        <v>8</v>
      </c>
      <c r="XR5" s="260">
        <f t="shared" si="10"/>
        <v>0.38095238095238093</v>
      </c>
      <c r="XS5">
        <f t="shared" si="11"/>
        <v>21</v>
      </c>
      <c r="XT5" s="277">
        <f t="shared" si="42"/>
        <v>21</v>
      </c>
      <c r="YC5" s="1" t="s">
        <v>297</v>
      </c>
      <c r="YD5" s="271" t="str">
        <f t="shared" si="43"/>
        <v>inverted</v>
      </c>
      <c r="YE5" s="271"/>
      <c r="YF5" s="271"/>
      <c r="YI5" s="138">
        <f t="shared" si="58"/>
        <v>21</v>
      </c>
      <c r="YJ5" s="201">
        <f t="shared" si="44"/>
        <v>1</v>
      </c>
      <c r="YK5" s="138">
        <f t="shared" si="59"/>
        <v>0</v>
      </c>
      <c r="YL5" s="138">
        <f t="shared" si="45"/>
        <v>0</v>
      </c>
      <c r="YM5" s="138"/>
      <c r="YN5" s="138">
        <f t="shared" si="13"/>
        <v>21</v>
      </c>
      <c r="YO5" s="201">
        <f t="shared" si="14"/>
        <v>1</v>
      </c>
      <c r="YP5" s="138">
        <f t="shared" si="15"/>
        <v>0</v>
      </c>
      <c r="YQ5" t="str">
        <f t="shared" si="60"/>
        <v>normal</v>
      </c>
      <c r="YR5" t="str">
        <f t="shared" si="46"/>
        <v>index</v>
      </c>
      <c r="YS5" s="259">
        <f t="shared" si="16"/>
        <v>0</v>
      </c>
      <c r="YT5" s="260" t="e">
        <f t="shared" si="17"/>
        <v>#DIV/0!</v>
      </c>
      <c r="YU5" s="259">
        <f t="shared" si="47"/>
        <v>0</v>
      </c>
      <c r="YV5" s="260" t="e">
        <f t="shared" si="18"/>
        <v>#DIV/0!</v>
      </c>
      <c r="YW5" s="255">
        <f t="shared" si="19"/>
        <v>0</v>
      </c>
      <c r="YX5" s="256" t="e">
        <f t="shared" si="20"/>
        <v>#DIV/0!</v>
      </c>
      <c r="YY5" s="255">
        <f t="shared" si="21"/>
        <v>0</v>
      </c>
      <c r="YZ5" s="260" t="e">
        <f t="shared" si="22"/>
        <v>#DIV/0!</v>
      </c>
      <c r="ZA5">
        <f t="shared" si="23"/>
        <v>0</v>
      </c>
      <c r="ZB5" s="277">
        <f t="shared" si="48"/>
        <v>0</v>
      </c>
      <c r="ZK5" s="1" t="s">
        <v>297</v>
      </c>
      <c r="ZL5" s="271" t="str">
        <f t="shared" si="49"/>
        <v>normal</v>
      </c>
      <c r="ZM5" s="271"/>
      <c r="ZN5" s="271"/>
      <c r="ZQ5" s="138">
        <f t="shared" si="61"/>
        <v>21</v>
      </c>
      <c r="ZR5" s="201">
        <f t="shared" si="50"/>
        <v>1</v>
      </c>
      <c r="ZS5" s="138">
        <f t="shared" si="62"/>
        <v>0</v>
      </c>
      <c r="ZT5" s="138">
        <f t="shared" si="51"/>
        <v>0</v>
      </c>
      <c r="ZU5" s="138"/>
      <c r="ZV5" s="138">
        <f t="shared" si="25"/>
        <v>21</v>
      </c>
      <c r="ZW5" s="201">
        <f t="shared" si="26"/>
        <v>1</v>
      </c>
      <c r="ZX5" s="138">
        <f t="shared" si="27"/>
        <v>0</v>
      </c>
      <c r="ZY5" t="str">
        <f t="shared" si="63"/>
        <v>normal</v>
      </c>
      <c r="ZZ5" t="str">
        <f t="shared" si="52"/>
        <v>index</v>
      </c>
      <c r="AAA5" s="259">
        <f t="shared" si="28"/>
        <v>0</v>
      </c>
      <c r="AAB5" s="260" t="e">
        <f t="shared" si="29"/>
        <v>#DIV/0!</v>
      </c>
      <c r="AAC5" s="259">
        <f t="shared" si="53"/>
        <v>0</v>
      </c>
      <c r="AAD5" s="260" t="e">
        <f t="shared" si="30"/>
        <v>#DIV/0!</v>
      </c>
      <c r="AAE5" s="255">
        <f t="shared" si="31"/>
        <v>0</v>
      </c>
      <c r="AAF5" s="256" t="e">
        <f t="shared" si="32"/>
        <v>#DIV/0!</v>
      </c>
      <c r="AAG5" s="255">
        <f t="shared" si="33"/>
        <v>0</v>
      </c>
      <c r="AAH5" s="260" t="e">
        <f t="shared" si="34"/>
        <v>#DIV/0!</v>
      </c>
      <c r="AAI5">
        <f t="shared" si="35"/>
        <v>0</v>
      </c>
      <c r="AAJ5" s="277">
        <f t="shared" si="54"/>
        <v>0</v>
      </c>
    </row>
    <row r="6" spans="1:719"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1179</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1179</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
        <v>316</v>
      </c>
      <c r="VO6" s="271"/>
      <c r="VP6" s="271"/>
      <c r="VS6" s="138">
        <v>1</v>
      </c>
      <c r="VT6" s="201">
        <v>0.33333333333333331</v>
      </c>
      <c r="VU6" s="138">
        <v>2553.461044763716</v>
      </c>
      <c r="VV6" s="138">
        <v>5581.6740903632835</v>
      </c>
      <c r="VW6" s="138"/>
      <c r="VX6" s="138">
        <v>2</v>
      </c>
      <c r="VY6" s="201">
        <v>0.66666666666666663</v>
      </c>
      <c r="VZ6" s="138">
        <v>3556.9314594787397</v>
      </c>
      <c r="WA6" t="s">
        <v>1179</v>
      </c>
      <c r="WB6" t="s">
        <v>316</v>
      </c>
      <c r="WC6" s="259">
        <v>1</v>
      </c>
      <c r="WD6" s="260">
        <v>0.33333333333333331</v>
      </c>
      <c r="WE6" s="259">
        <v>1</v>
      </c>
      <c r="WF6" s="260">
        <v>0.33333333333333331</v>
      </c>
      <c r="WG6" s="255">
        <v>2</v>
      </c>
      <c r="WH6" s="256">
        <v>0.66666666666666663</v>
      </c>
      <c r="WI6" s="255">
        <v>2</v>
      </c>
      <c r="WJ6" s="260">
        <v>0.66666666666666663</v>
      </c>
      <c r="WK6">
        <v>3</v>
      </c>
      <c r="WL6" s="277">
        <v>3</v>
      </c>
      <c r="WU6" s="1" t="s">
        <v>316</v>
      </c>
      <c r="WV6" s="271" t="str">
        <f t="shared" si="37"/>
        <v>normal</v>
      </c>
      <c r="WW6" s="271"/>
      <c r="WX6" s="271"/>
      <c r="XA6" s="138">
        <f t="shared" si="55"/>
        <v>2</v>
      </c>
      <c r="XB6" s="201">
        <f t="shared" si="38"/>
        <v>0.66666666666666663</v>
      </c>
      <c r="XC6" s="138">
        <f t="shared" si="56"/>
        <v>823.61919469207533</v>
      </c>
      <c r="XD6" s="138">
        <f t="shared" si="39"/>
        <v>2928.15802709526</v>
      </c>
      <c r="XE6" s="138"/>
      <c r="XF6" s="138">
        <f t="shared" si="1"/>
        <v>2</v>
      </c>
      <c r="XG6" s="201">
        <f t="shared" si="2"/>
        <v>0.66666666666666663</v>
      </c>
      <c r="XH6" s="138">
        <f t="shared" si="3"/>
        <v>549.43462284003556</v>
      </c>
      <c r="XI6" t="str">
        <f t="shared" si="57"/>
        <v>normal</v>
      </c>
      <c r="XJ6" t="str">
        <f t="shared" si="40"/>
        <v>meat</v>
      </c>
      <c r="XK6" s="259">
        <f t="shared" si="4"/>
        <v>0</v>
      </c>
      <c r="XL6" s="260">
        <f t="shared" si="5"/>
        <v>0</v>
      </c>
      <c r="XM6" s="259">
        <f t="shared" si="41"/>
        <v>1</v>
      </c>
      <c r="XN6" s="260">
        <f t="shared" si="6"/>
        <v>0.33333333333333331</v>
      </c>
      <c r="XO6" s="255">
        <f t="shared" si="7"/>
        <v>3</v>
      </c>
      <c r="XP6" s="256">
        <f t="shared" si="8"/>
        <v>1</v>
      </c>
      <c r="XQ6" s="255">
        <f t="shared" si="9"/>
        <v>2</v>
      </c>
      <c r="XR6" s="260">
        <f t="shared" si="10"/>
        <v>0.66666666666666663</v>
      </c>
      <c r="XS6">
        <f t="shared" si="11"/>
        <v>3</v>
      </c>
      <c r="XT6" s="277">
        <f t="shared" si="42"/>
        <v>3</v>
      </c>
      <c r="YC6" s="1" t="s">
        <v>316</v>
      </c>
      <c r="YD6" s="271" t="str">
        <f t="shared" si="43"/>
        <v>normal</v>
      </c>
      <c r="YE6" s="271"/>
      <c r="YF6" s="271"/>
      <c r="YI6" s="138">
        <f t="shared" si="58"/>
        <v>3</v>
      </c>
      <c r="YJ6" s="201">
        <f t="shared" si="44"/>
        <v>1</v>
      </c>
      <c r="YK6" s="138">
        <f t="shared" si="59"/>
        <v>0</v>
      </c>
      <c r="YL6" s="138">
        <f t="shared" si="45"/>
        <v>0</v>
      </c>
      <c r="YM6" s="138"/>
      <c r="YN6" s="138">
        <f t="shared" si="13"/>
        <v>3</v>
      </c>
      <c r="YO6" s="201">
        <f t="shared" si="14"/>
        <v>1</v>
      </c>
      <c r="YP6" s="138">
        <f t="shared" si="15"/>
        <v>0</v>
      </c>
      <c r="YQ6" t="str">
        <f t="shared" si="60"/>
        <v>normal</v>
      </c>
      <c r="YR6" t="str">
        <f t="shared" si="46"/>
        <v>meat</v>
      </c>
      <c r="YS6" s="259">
        <f t="shared" si="16"/>
        <v>0</v>
      </c>
      <c r="YT6" s="260" t="e">
        <f t="shared" si="17"/>
        <v>#DIV/0!</v>
      </c>
      <c r="YU6" s="259">
        <f t="shared" si="47"/>
        <v>0</v>
      </c>
      <c r="YV6" s="260" t="e">
        <f t="shared" si="18"/>
        <v>#DIV/0!</v>
      </c>
      <c r="YW6" s="255">
        <f t="shared" si="19"/>
        <v>0</v>
      </c>
      <c r="YX6" s="256" t="e">
        <f t="shared" si="20"/>
        <v>#DIV/0!</v>
      </c>
      <c r="YY6" s="255">
        <f t="shared" si="21"/>
        <v>0</v>
      </c>
      <c r="YZ6" s="260" t="e">
        <f t="shared" si="22"/>
        <v>#DIV/0!</v>
      </c>
      <c r="ZA6">
        <f t="shared" si="23"/>
        <v>0</v>
      </c>
      <c r="ZB6" s="277">
        <f t="shared" si="48"/>
        <v>0</v>
      </c>
      <c r="ZK6" s="1" t="s">
        <v>316</v>
      </c>
      <c r="ZL6" s="271" t="str">
        <f t="shared" si="49"/>
        <v>normal</v>
      </c>
      <c r="ZM6" s="271"/>
      <c r="ZN6" s="271"/>
      <c r="ZQ6" s="138">
        <f t="shared" si="61"/>
        <v>3</v>
      </c>
      <c r="ZR6" s="201">
        <f t="shared" si="50"/>
        <v>1</v>
      </c>
      <c r="ZS6" s="138">
        <f t="shared" si="62"/>
        <v>0</v>
      </c>
      <c r="ZT6" s="138">
        <f t="shared" si="51"/>
        <v>0</v>
      </c>
      <c r="ZU6" s="138"/>
      <c r="ZV6" s="138">
        <f t="shared" si="25"/>
        <v>3</v>
      </c>
      <c r="ZW6" s="201">
        <f t="shared" si="26"/>
        <v>1</v>
      </c>
      <c r="ZX6" s="138">
        <f t="shared" si="27"/>
        <v>0</v>
      </c>
      <c r="ZY6" t="str">
        <f t="shared" si="63"/>
        <v>normal</v>
      </c>
      <c r="ZZ6" t="str">
        <f t="shared" si="52"/>
        <v>meat</v>
      </c>
      <c r="AAA6" s="259">
        <f t="shared" si="28"/>
        <v>0</v>
      </c>
      <c r="AAB6" s="260" t="e">
        <f t="shared" si="29"/>
        <v>#DIV/0!</v>
      </c>
      <c r="AAC6" s="259">
        <f t="shared" si="53"/>
        <v>0</v>
      </c>
      <c r="AAD6" s="260" t="e">
        <f t="shared" si="30"/>
        <v>#DIV/0!</v>
      </c>
      <c r="AAE6" s="255">
        <f t="shared" si="31"/>
        <v>0</v>
      </c>
      <c r="AAF6" s="256" t="e">
        <f t="shared" si="32"/>
        <v>#DIV/0!</v>
      </c>
      <c r="AAG6" s="255">
        <f t="shared" si="33"/>
        <v>0</v>
      </c>
      <c r="AAH6" s="260" t="e">
        <f t="shared" si="34"/>
        <v>#DIV/0!</v>
      </c>
      <c r="AAI6">
        <f t="shared" si="35"/>
        <v>0</v>
      </c>
      <c r="AAJ6" s="277">
        <f t="shared" si="54"/>
        <v>0</v>
      </c>
    </row>
    <row r="7" spans="1:719"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1179</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1180</v>
      </c>
      <c r="UT7" t="s">
        <v>350</v>
      </c>
      <c r="UU7" s="259">
        <v>3</v>
      </c>
      <c r="UV7" s="260">
        <v>0.6</v>
      </c>
      <c r="UW7" s="259">
        <v>3</v>
      </c>
      <c r="UX7" s="260">
        <v>0.6</v>
      </c>
      <c r="UY7" s="255">
        <v>2</v>
      </c>
      <c r="UZ7" s="256">
        <v>0.4</v>
      </c>
      <c r="VA7" s="255">
        <v>2</v>
      </c>
      <c r="VB7" s="260">
        <v>0.4</v>
      </c>
      <c r="VC7">
        <v>5</v>
      </c>
      <c r="VD7" s="277">
        <v>5</v>
      </c>
      <c r="VM7" s="1" t="s">
        <v>350</v>
      </c>
      <c r="VN7" s="271" t="s">
        <v>350</v>
      </c>
      <c r="VO7" s="271"/>
      <c r="VP7" s="271"/>
      <c r="VS7" s="138">
        <v>3</v>
      </c>
      <c r="VT7" s="201">
        <v>0.6</v>
      </c>
      <c r="VU7" s="138">
        <v>1339.0957716670371</v>
      </c>
      <c r="VV7" s="138">
        <v>6273.8138254725545</v>
      </c>
      <c r="VW7" s="138"/>
      <c r="VX7" s="138">
        <v>4</v>
      </c>
      <c r="VY7" s="201">
        <v>0.8</v>
      </c>
      <c r="VZ7" s="138">
        <v>3315.0320530896652</v>
      </c>
      <c r="WA7" t="s">
        <v>1179</v>
      </c>
      <c r="WB7" t="s">
        <v>350</v>
      </c>
      <c r="WC7" s="259">
        <v>4</v>
      </c>
      <c r="WD7" s="260">
        <v>0.8</v>
      </c>
      <c r="WE7" s="259">
        <v>4</v>
      </c>
      <c r="WF7" s="260">
        <v>0.8</v>
      </c>
      <c r="WG7" s="255">
        <v>1</v>
      </c>
      <c r="WH7" s="256">
        <v>0.2</v>
      </c>
      <c r="WI7" s="255">
        <v>1</v>
      </c>
      <c r="WJ7" s="260">
        <v>0.2</v>
      </c>
      <c r="WK7">
        <v>5</v>
      </c>
      <c r="WL7" s="277">
        <v>5</v>
      </c>
      <c r="WU7" s="1" t="s">
        <v>350</v>
      </c>
      <c r="WV7" s="271" t="str">
        <f t="shared" si="37"/>
        <v>normal</v>
      </c>
      <c r="WW7" s="271"/>
      <c r="WX7" s="271"/>
      <c r="XA7" s="138">
        <f t="shared" si="55"/>
        <v>1</v>
      </c>
      <c r="XB7" s="201">
        <f t="shared" si="38"/>
        <v>0.2</v>
      </c>
      <c r="XC7" s="138">
        <f t="shared" si="56"/>
        <v>-5388.2474525867456</v>
      </c>
      <c r="XD7" s="138">
        <f t="shared" si="39"/>
        <v>5118.2112611546236</v>
      </c>
      <c r="XE7" s="138"/>
      <c r="XF7" s="138">
        <f t="shared" si="1"/>
        <v>2</v>
      </c>
      <c r="XG7" s="201">
        <f t="shared" si="2"/>
        <v>0.4</v>
      </c>
      <c r="XH7" s="138">
        <f t="shared" si="3"/>
        <v>-2420.3957542254961</v>
      </c>
      <c r="XI7" t="str">
        <f t="shared" si="57"/>
        <v>inverted</v>
      </c>
      <c r="XJ7" t="str">
        <f t="shared" si="40"/>
        <v>metal</v>
      </c>
      <c r="XK7" s="259">
        <f t="shared" si="4"/>
        <v>2</v>
      </c>
      <c r="XL7" s="260">
        <f t="shared" si="5"/>
        <v>0.4</v>
      </c>
      <c r="XM7" s="259">
        <f t="shared" si="41"/>
        <v>4</v>
      </c>
      <c r="XN7" s="260">
        <f t="shared" si="6"/>
        <v>0.8</v>
      </c>
      <c r="XO7" s="255">
        <f t="shared" si="7"/>
        <v>3</v>
      </c>
      <c r="XP7" s="256">
        <f t="shared" si="8"/>
        <v>0.6</v>
      </c>
      <c r="XQ7" s="255">
        <f t="shared" si="9"/>
        <v>1</v>
      </c>
      <c r="XR7" s="260">
        <f t="shared" si="10"/>
        <v>0.2</v>
      </c>
      <c r="XS7">
        <f t="shared" si="11"/>
        <v>5</v>
      </c>
      <c r="XT7" s="277">
        <f t="shared" si="42"/>
        <v>5</v>
      </c>
      <c r="YC7" s="1" t="s">
        <v>350</v>
      </c>
      <c r="YD7" s="271" t="str">
        <f t="shared" si="43"/>
        <v>inverted</v>
      </c>
      <c r="YE7" s="271"/>
      <c r="YF7" s="271"/>
      <c r="YI7" s="138">
        <f t="shared" si="58"/>
        <v>5</v>
      </c>
      <c r="YJ7" s="201">
        <f t="shared" si="44"/>
        <v>1</v>
      </c>
      <c r="YK7" s="138">
        <f t="shared" si="59"/>
        <v>0</v>
      </c>
      <c r="YL7" s="138">
        <f t="shared" si="45"/>
        <v>0</v>
      </c>
      <c r="YM7" s="138"/>
      <c r="YN7" s="138">
        <f t="shared" si="13"/>
        <v>5</v>
      </c>
      <c r="YO7" s="201">
        <f t="shared" si="14"/>
        <v>1</v>
      </c>
      <c r="YP7" s="138">
        <f t="shared" si="15"/>
        <v>0</v>
      </c>
      <c r="YQ7" t="str">
        <f t="shared" si="60"/>
        <v>normal</v>
      </c>
      <c r="YR7" t="str">
        <f t="shared" si="46"/>
        <v>metal</v>
      </c>
      <c r="YS7" s="259">
        <f t="shared" si="16"/>
        <v>0</v>
      </c>
      <c r="YT7" s="260" t="e">
        <f t="shared" si="17"/>
        <v>#DIV/0!</v>
      </c>
      <c r="YU7" s="259">
        <f t="shared" si="47"/>
        <v>0</v>
      </c>
      <c r="YV7" s="260" t="e">
        <f t="shared" si="18"/>
        <v>#DIV/0!</v>
      </c>
      <c r="YW7" s="255">
        <f t="shared" si="19"/>
        <v>0</v>
      </c>
      <c r="YX7" s="256" t="e">
        <f t="shared" si="20"/>
        <v>#DIV/0!</v>
      </c>
      <c r="YY7" s="255">
        <f t="shared" si="21"/>
        <v>0</v>
      </c>
      <c r="YZ7" s="260" t="e">
        <f t="shared" si="22"/>
        <v>#DIV/0!</v>
      </c>
      <c r="ZA7">
        <f t="shared" si="23"/>
        <v>0</v>
      </c>
      <c r="ZB7" s="277">
        <f t="shared" si="48"/>
        <v>0</v>
      </c>
      <c r="ZK7" s="1" t="s">
        <v>350</v>
      </c>
      <c r="ZL7" s="271" t="str">
        <f t="shared" si="49"/>
        <v>normal</v>
      </c>
      <c r="ZM7" s="271"/>
      <c r="ZN7" s="271"/>
      <c r="ZQ7" s="138">
        <f t="shared" si="61"/>
        <v>5</v>
      </c>
      <c r="ZR7" s="201">
        <f t="shared" si="50"/>
        <v>1</v>
      </c>
      <c r="ZS7" s="138">
        <f t="shared" si="62"/>
        <v>0</v>
      </c>
      <c r="ZT7" s="138">
        <f t="shared" si="51"/>
        <v>0</v>
      </c>
      <c r="ZU7" s="138"/>
      <c r="ZV7" s="138">
        <f t="shared" si="25"/>
        <v>5</v>
      </c>
      <c r="ZW7" s="201">
        <f t="shared" si="26"/>
        <v>1</v>
      </c>
      <c r="ZX7" s="138">
        <f t="shared" si="27"/>
        <v>0</v>
      </c>
      <c r="ZY7" t="str">
        <f t="shared" si="63"/>
        <v>normal</v>
      </c>
      <c r="ZZ7" t="str">
        <f t="shared" si="52"/>
        <v>metal</v>
      </c>
      <c r="AAA7" s="259">
        <f t="shared" si="28"/>
        <v>0</v>
      </c>
      <c r="AAB7" s="260" t="e">
        <f t="shared" si="29"/>
        <v>#DIV/0!</v>
      </c>
      <c r="AAC7" s="259">
        <f t="shared" si="53"/>
        <v>0</v>
      </c>
      <c r="AAD7" s="260" t="e">
        <f t="shared" si="30"/>
        <v>#DIV/0!</v>
      </c>
      <c r="AAE7" s="255">
        <f t="shared" si="31"/>
        <v>0</v>
      </c>
      <c r="AAF7" s="256" t="e">
        <f t="shared" si="32"/>
        <v>#DIV/0!</v>
      </c>
      <c r="AAG7" s="255">
        <f t="shared" si="33"/>
        <v>0</v>
      </c>
      <c r="AAH7" s="260" t="e">
        <f t="shared" si="34"/>
        <v>#DIV/0!</v>
      </c>
      <c r="AAI7">
        <f t="shared" si="35"/>
        <v>0</v>
      </c>
      <c r="AAJ7" s="277">
        <f t="shared" si="54"/>
        <v>0</v>
      </c>
    </row>
    <row r="8" spans="1:719"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1179</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1179</v>
      </c>
      <c r="UT8" t="s">
        <v>1142</v>
      </c>
      <c r="UU8" s="259">
        <v>16</v>
      </c>
      <c r="UV8" s="260">
        <v>1</v>
      </c>
      <c r="UW8" s="259">
        <v>11</v>
      </c>
      <c r="UX8" s="260">
        <v>0.6875</v>
      </c>
      <c r="UY8" s="255">
        <v>0</v>
      </c>
      <c r="UZ8" s="256">
        <v>0</v>
      </c>
      <c r="VA8" s="255">
        <v>5</v>
      </c>
      <c r="VB8" s="260">
        <v>0.3125</v>
      </c>
      <c r="VC8">
        <v>16</v>
      </c>
      <c r="VD8" s="277">
        <v>16</v>
      </c>
      <c r="VM8" s="1" t="s">
        <v>1142</v>
      </c>
      <c r="VN8" s="271" t="s">
        <v>1142</v>
      </c>
      <c r="VO8" s="271"/>
      <c r="VP8" s="271"/>
      <c r="VS8" s="138">
        <v>10</v>
      </c>
      <c r="VT8" s="201">
        <v>0.625</v>
      </c>
      <c r="VU8" s="138">
        <v>1851.608477582296</v>
      </c>
      <c r="VV8" s="138">
        <v>7650.083755638404</v>
      </c>
      <c r="VW8" s="138"/>
      <c r="VX8" s="138">
        <v>7</v>
      </c>
      <c r="VY8" s="201">
        <v>0.4375</v>
      </c>
      <c r="VZ8" s="138">
        <v>1081.4337309805551</v>
      </c>
      <c r="WA8" t="s">
        <v>1179</v>
      </c>
      <c r="WB8" t="s">
        <v>1142</v>
      </c>
      <c r="WC8" s="259">
        <v>7</v>
      </c>
      <c r="WD8" s="260">
        <v>0.4375</v>
      </c>
      <c r="WE8" s="259">
        <v>7</v>
      </c>
      <c r="WF8" s="260">
        <v>0.4375</v>
      </c>
      <c r="WG8" s="255">
        <v>9</v>
      </c>
      <c r="WH8" s="256">
        <v>0.5625</v>
      </c>
      <c r="WI8" s="255">
        <v>9</v>
      </c>
      <c r="WJ8" s="260">
        <v>0.5625</v>
      </c>
      <c r="WK8">
        <v>16</v>
      </c>
      <c r="WL8" s="277">
        <v>16</v>
      </c>
      <c r="WU8" s="1" t="s">
        <v>1142</v>
      </c>
      <c r="WV8" s="271" t="str">
        <f t="shared" si="37"/>
        <v>normal</v>
      </c>
      <c r="WW8" s="271"/>
      <c r="WX8" s="271"/>
      <c r="XA8" s="138">
        <f t="shared" si="55"/>
        <v>6</v>
      </c>
      <c r="XB8" s="201">
        <f t="shared" si="38"/>
        <v>0.375</v>
      </c>
      <c r="XC8" s="138">
        <f t="shared" si="56"/>
        <v>-1135.391355235241</v>
      </c>
      <c r="XD8" s="138">
        <f t="shared" si="39"/>
        <v>2523.3174356522431</v>
      </c>
      <c r="XE8" s="138"/>
      <c r="XF8" s="138">
        <f t="shared" si="1"/>
        <v>9</v>
      </c>
      <c r="XG8" s="201">
        <f t="shared" si="2"/>
        <v>0.5625</v>
      </c>
      <c r="XH8" s="138">
        <f t="shared" si="3"/>
        <v>357.8710560026895</v>
      </c>
      <c r="XI8" t="str">
        <f t="shared" si="57"/>
        <v>normal</v>
      </c>
      <c r="XJ8" t="str">
        <f t="shared" si="40"/>
        <v>rates</v>
      </c>
      <c r="XK8" s="259">
        <f t="shared" si="4"/>
        <v>9</v>
      </c>
      <c r="XL8" s="260">
        <f t="shared" si="5"/>
        <v>0.5625</v>
      </c>
      <c r="XM8" s="259">
        <f t="shared" si="41"/>
        <v>7</v>
      </c>
      <c r="XN8" s="260">
        <f t="shared" si="6"/>
        <v>0.4375</v>
      </c>
      <c r="XO8" s="255">
        <f t="shared" si="7"/>
        <v>7</v>
      </c>
      <c r="XP8" s="256">
        <f t="shared" si="8"/>
        <v>0.4375</v>
      </c>
      <c r="XQ8" s="255">
        <f t="shared" si="9"/>
        <v>9</v>
      </c>
      <c r="XR8" s="260">
        <f t="shared" si="10"/>
        <v>0.5625</v>
      </c>
      <c r="XS8">
        <f t="shared" si="11"/>
        <v>16</v>
      </c>
      <c r="XT8" s="277">
        <f t="shared" si="42"/>
        <v>16</v>
      </c>
      <c r="YC8" s="1" t="s">
        <v>1142</v>
      </c>
      <c r="YD8" s="271" t="str">
        <f t="shared" si="43"/>
        <v>normal</v>
      </c>
      <c r="YE8" s="271"/>
      <c r="YF8" s="271"/>
      <c r="YI8" s="138">
        <f t="shared" si="58"/>
        <v>16</v>
      </c>
      <c r="YJ8" s="201">
        <f t="shared" si="44"/>
        <v>1</v>
      </c>
      <c r="YK8" s="138">
        <f t="shared" si="59"/>
        <v>0</v>
      </c>
      <c r="YL8" s="138">
        <f t="shared" si="45"/>
        <v>0</v>
      </c>
      <c r="YM8" s="138"/>
      <c r="YN8" s="138">
        <f t="shared" si="13"/>
        <v>16</v>
      </c>
      <c r="YO8" s="201">
        <f t="shared" si="14"/>
        <v>1</v>
      </c>
      <c r="YP8" s="138">
        <f t="shared" si="15"/>
        <v>0</v>
      </c>
      <c r="YQ8" t="str">
        <f t="shared" si="60"/>
        <v>normal</v>
      </c>
      <c r="YR8" t="str">
        <f t="shared" si="46"/>
        <v>rates</v>
      </c>
      <c r="YS8" s="259">
        <f t="shared" si="16"/>
        <v>0</v>
      </c>
      <c r="YT8" s="260" t="e">
        <f t="shared" si="17"/>
        <v>#DIV/0!</v>
      </c>
      <c r="YU8" s="259">
        <f t="shared" si="47"/>
        <v>0</v>
      </c>
      <c r="YV8" s="260" t="e">
        <f t="shared" si="18"/>
        <v>#DIV/0!</v>
      </c>
      <c r="YW8" s="255">
        <f t="shared" si="19"/>
        <v>0</v>
      </c>
      <c r="YX8" s="256" t="e">
        <f t="shared" si="20"/>
        <v>#DIV/0!</v>
      </c>
      <c r="YY8" s="255">
        <f t="shared" si="21"/>
        <v>0</v>
      </c>
      <c r="YZ8" s="260" t="e">
        <f t="shared" si="22"/>
        <v>#DIV/0!</v>
      </c>
      <c r="ZA8">
        <f t="shared" si="23"/>
        <v>0</v>
      </c>
      <c r="ZB8" s="277">
        <f t="shared" si="48"/>
        <v>0</v>
      </c>
      <c r="ZK8" s="1" t="s">
        <v>1142</v>
      </c>
      <c r="ZL8" s="271" t="str">
        <f t="shared" si="49"/>
        <v>normal</v>
      </c>
      <c r="ZM8" s="271"/>
      <c r="ZN8" s="271"/>
      <c r="ZQ8" s="138">
        <f t="shared" si="61"/>
        <v>16</v>
      </c>
      <c r="ZR8" s="201">
        <f t="shared" si="50"/>
        <v>1</v>
      </c>
      <c r="ZS8" s="138">
        <f t="shared" si="62"/>
        <v>0</v>
      </c>
      <c r="ZT8" s="138">
        <f t="shared" si="51"/>
        <v>0</v>
      </c>
      <c r="ZU8" s="138"/>
      <c r="ZV8" s="138">
        <f t="shared" si="25"/>
        <v>16</v>
      </c>
      <c r="ZW8" s="201">
        <f t="shared" si="26"/>
        <v>1</v>
      </c>
      <c r="ZX8" s="138">
        <f t="shared" si="27"/>
        <v>0</v>
      </c>
      <c r="ZY8" t="str">
        <f t="shared" si="63"/>
        <v>normal</v>
      </c>
      <c r="ZZ8" t="str">
        <f t="shared" si="52"/>
        <v>rates</v>
      </c>
      <c r="AAA8" s="259">
        <f t="shared" si="28"/>
        <v>0</v>
      </c>
      <c r="AAB8" s="260" t="e">
        <f t="shared" si="29"/>
        <v>#DIV/0!</v>
      </c>
      <c r="AAC8" s="259">
        <f t="shared" si="53"/>
        <v>0</v>
      </c>
      <c r="AAD8" s="260" t="e">
        <f t="shared" si="30"/>
        <v>#DIV/0!</v>
      </c>
      <c r="AAE8" s="255">
        <f t="shared" si="31"/>
        <v>0</v>
      </c>
      <c r="AAF8" s="256" t="e">
        <f t="shared" si="32"/>
        <v>#DIV/0!</v>
      </c>
      <c r="AAG8" s="255">
        <f t="shared" si="33"/>
        <v>0</v>
      </c>
      <c r="AAH8" s="260" t="e">
        <f t="shared" si="34"/>
        <v>#DIV/0!</v>
      </c>
      <c r="AAI8">
        <f t="shared" si="35"/>
        <v>0</v>
      </c>
      <c r="AAJ8" s="277">
        <f t="shared" si="54"/>
        <v>0</v>
      </c>
    </row>
    <row r="9" spans="1:719"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1180</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1180</v>
      </c>
      <c r="UT9" t="s">
        <v>307</v>
      </c>
      <c r="UU9" s="261">
        <v>6</v>
      </c>
      <c r="UV9" s="260">
        <v>0.75</v>
      </c>
      <c r="UW9" s="261">
        <v>5</v>
      </c>
      <c r="UX9" s="260">
        <v>0.625</v>
      </c>
      <c r="UY9" s="257">
        <v>2</v>
      </c>
      <c r="UZ9" s="256">
        <v>0.25</v>
      </c>
      <c r="VA9" s="257">
        <v>3</v>
      </c>
      <c r="VB9" s="260">
        <v>0.375</v>
      </c>
      <c r="VC9" s="205">
        <v>8</v>
      </c>
      <c r="VD9" s="278">
        <v>8</v>
      </c>
      <c r="VM9" s="18" t="s">
        <v>307</v>
      </c>
      <c r="VN9" s="271" t="s">
        <v>307</v>
      </c>
      <c r="VO9" s="271"/>
      <c r="VP9" s="271"/>
      <c r="VQ9" s="205"/>
      <c r="VR9" s="205"/>
      <c r="VS9" s="207">
        <v>0</v>
      </c>
      <c r="VT9" s="208">
        <v>0</v>
      </c>
      <c r="VU9" s="207">
        <v>-5947.298274718828</v>
      </c>
      <c r="VV9" s="207">
        <v>5947.298274718828</v>
      </c>
      <c r="VW9" s="207"/>
      <c r="VX9" s="207">
        <v>3</v>
      </c>
      <c r="VY9" s="208">
        <v>0.375</v>
      </c>
      <c r="VZ9" s="207">
        <v>-1069.9508558514744</v>
      </c>
      <c r="WA9" t="s">
        <v>1180</v>
      </c>
      <c r="WB9" t="s">
        <v>307</v>
      </c>
      <c r="WC9" s="261">
        <v>2</v>
      </c>
      <c r="WD9" s="260">
        <v>0.25</v>
      </c>
      <c r="WE9" s="261">
        <v>6</v>
      </c>
      <c r="WF9" s="260">
        <v>0.75</v>
      </c>
      <c r="WG9" s="257">
        <v>6</v>
      </c>
      <c r="WH9" s="256">
        <v>0.75</v>
      </c>
      <c r="WI9" s="257">
        <v>2</v>
      </c>
      <c r="WJ9" s="260">
        <v>0.25</v>
      </c>
      <c r="WK9" s="205">
        <v>8</v>
      </c>
      <c r="WL9" s="278">
        <v>8</v>
      </c>
      <c r="WU9" s="18" t="s">
        <v>307</v>
      </c>
      <c r="WV9" s="271" t="str">
        <f t="shared" si="37"/>
        <v>inverted</v>
      </c>
      <c r="WW9" s="271"/>
      <c r="WX9" s="271"/>
      <c r="WY9" s="205"/>
      <c r="WZ9" s="205"/>
      <c r="XA9" s="207">
        <f t="shared" si="55"/>
        <v>3</v>
      </c>
      <c r="XB9" s="208">
        <f t="shared" si="38"/>
        <v>0.375</v>
      </c>
      <c r="XC9" s="207">
        <f t="shared" si="56"/>
        <v>-9065.5529937536394</v>
      </c>
      <c r="XD9" s="207">
        <f t="shared" si="39"/>
        <v>11325.391550119737</v>
      </c>
      <c r="XE9" s="207"/>
      <c r="XF9" s="207">
        <f t="shared" si="1"/>
        <v>6</v>
      </c>
      <c r="XG9" s="208">
        <f t="shared" si="2"/>
        <v>0.75</v>
      </c>
      <c r="XH9" s="207">
        <f t="shared" si="3"/>
        <v>3684.6555467264279</v>
      </c>
      <c r="XI9" t="str">
        <f t="shared" si="57"/>
        <v>normal</v>
      </c>
      <c r="XJ9" t="str">
        <f t="shared" si="40"/>
        <v>soft</v>
      </c>
      <c r="XK9" s="261">
        <f t="shared" si="4"/>
        <v>3</v>
      </c>
      <c r="XL9" s="260">
        <f t="shared" si="5"/>
        <v>0.375</v>
      </c>
      <c r="XM9" s="261">
        <f t="shared" si="41"/>
        <v>6</v>
      </c>
      <c r="XN9" s="260">
        <f t="shared" si="6"/>
        <v>0.75</v>
      </c>
      <c r="XO9" s="257">
        <f t="shared" si="7"/>
        <v>5</v>
      </c>
      <c r="XP9" s="256">
        <f t="shared" si="8"/>
        <v>0.625</v>
      </c>
      <c r="XQ9" s="257">
        <f t="shared" si="9"/>
        <v>2</v>
      </c>
      <c r="XR9" s="260">
        <f t="shared" si="10"/>
        <v>0.25</v>
      </c>
      <c r="XS9" s="205">
        <f t="shared" si="11"/>
        <v>8</v>
      </c>
      <c r="XT9" s="278">
        <f t="shared" si="42"/>
        <v>8</v>
      </c>
      <c r="YC9" s="18" t="s">
        <v>307</v>
      </c>
      <c r="YD9" s="271" t="str">
        <f t="shared" si="43"/>
        <v>normal</v>
      </c>
      <c r="YE9" s="271"/>
      <c r="YF9" s="271"/>
      <c r="YG9" s="205"/>
      <c r="YH9" s="205"/>
      <c r="YI9" s="207">
        <f t="shared" si="58"/>
        <v>8</v>
      </c>
      <c r="YJ9" s="208">
        <f t="shared" si="44"/>
        <v>1</v>
      </c>
      <c r="YK9" s="207">
        <f t="shared" si="59"/>
        <v>0</v>
      </c>
      <c r="YL9" s="207">
        <f t="shared" si="45"/>
        <v>0</v>
      </c>
      <c r="YM9" s="207"/>
      <c r="YN9" s="207">
        <f t="shared" si="13"/>
        <v>8</v>
      </c>
      <c r="YO9" s="208">
        <f t="shared" si="14"/>
        <v>1</v>
      </c>
      <c r="YP9" s="207">
        <f t="shared" si="15"/>
        <v>0</v>
      </c>
      <c r="YQ9" t="str">
        <f t="shared" si="60"/>
        <v>normal</v>
      </c>
      <c r="YR9" t="str">
        <f t="shared" si="46"/>
        <v>soft</v>
      </c>
      <c r="YS9" s="261">
        <f t="shared" si="16"/>
        <v>0</v>
      </c>
      <c r="YT9" s="260" t="e">
        <f t="shared" si="17"/>
        <v>#DIV/0!</v>
      </c>
      <c r="YU9" s="261">
        <f t="shared" si="47"/>
        <v>0</v>
      </c>
      <c r="YV9" s="260" t="e">
        <f t="shared" si="18"/>
        <v>#DIV/0!</v>
      </c>
      <c r="YW9" s="257">
        <f t="shared" si="19"/>
        <v>0</v>
      </c>
      <c r="YX9" s="256" t="e">
        <f t="shared" si="20"/>
        <v>#DIV/0!</v>
      </c>
      <c r="YY9" s="257">
        <f t="shared" si="21"/>
        <v>0</v>
      </c>
      <c r="YZ9" s="260" t="e">
        <f t="shared" si="22"/>
        <v>#DIV/0!</v>
      </c>
      <c r="ZA9" s="205">
        <f t="shared" si="23"/>
        <v>0</v>
      </c>
      <c r="ZB9" s="278">
        <f t="shared" si="48"/>
        <v>0</v>
      </c>
      <c r="ZK9" s="18" t="s">
        <v>307</v>
      </c>
      <c r="ZL9" s="271" t="str">
        <f t="shared" si="49"/>
        <v>normal</v>
      </c>
      <c r="ZM9" s="271"/>
      <c r="ZN9" s="271"/>
      <c r="ZO9" s="205"/>
      <c r="ZP9" s="205"/>
      <c r="ZQ9" s="207">
        <f t="shared" si="61"/>
        <v>8</v>
      </c>
      <c r="ZR9" s="208">
        <f t="shared" si="50"/>
        <v>1</v>
      </c>
      <c r="ZS9" s="207">
        <f t="shared" si="62"/>
        <v>0</v>
      </c>
      <c r="ZT9" s="207">
        <f t="shared" si="51"/>
        <v>0</v>
      </c>
      <c r="ZU9" s="207"/>
      <c r="ZV9" s="207">
        <f t="shared" si="25"/>
        <v>8</v>
      </c>
      <c r="ZW9" s="208">
        <f t="shared" si="26"/>
        <v>1</v>
      </c>
      <c r="ZX9" s="207">
        <f t="shared" si="27"/>
        <v>0</v>
      </c>
      <c r="ZY9" t="str">
        <f t="shared" si="63"/>
        <v>normal</v>
      </c>
      <c r="ZZ9" t="str">
        <f t="shared" si="52"/>
        <v>soft</v>
      </c>
      <c r="AAA9" s="261">
        <f t="shared" si="28"/>
        <v>0</v>
      </c>
      <c r="AAB9" s="260" t="e">
        <f t="shared" si="29"/>
        <v>#DIV/0!</v>
      </c>
      <c r="AAC9" s="261">
        <f t="shared" si="53"/>
        <v>0</v>
      </c>
      <c r="AAD9" s="260" t="e">
        <f t="shared" si="30"/>
        <v>#DIV/0!</v>
      </c>
      <c r="AAE9" s="257">
        <f t="shared" si="31"/>
        <v>0</v>
      </c>
      <c r="AAF9" s="256" t="e">
        <f t="shared" si="32"/>
        <v>#DIV/0!</v>
      </c>
      <c r="AAG9" s="257">
        <f t="shared" si="33"/>
        <v>0</v>
      </c>
      <c r="AAH9" s="260" t="e">
        <f t="shared" si="34"/>
        <v>#DIV/0!</v>
      </c>
      <c r="AAI9" s="205">
        <f t="shared" si="35"/>
        <v>0</v>
      </c>
      <c r="AAJ9" s="278">
        <f t="shared" si="54"/>
        <v>0</v>
      </c>
    </row>
    <row r="10" spans="1:719"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1156</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1156</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1156</v>
      </c>
      <c r="VS10" s="170">
        <v>36</v>
      </c>
      <c r="VT10" s="201">
        <v>0.45569620253164556</v>
      </c>
      <c r="VU10" s="170">
        <v>-4437.651006311562</v>
      </c>
      <c r="VV10" s="170">
        <v>70175.601829701685</v>
      </c>
      <c r="VW10" s="170"/>
      <c r="VX10" s="170">
        <v>47</v>
      </c>
      <c r="VY10" s="201">
        <v>0.59493670886075944</v>
      </c>
      <c r="VZ10" s="170">
        <v>24471.628211817733</v>
      </c>
      <c r="WC10" s="7">
        <v>33</v>
      </c>
      <c r="WD10" s="260">
        <v>0.41772151898734178</v>
      </c>
      <c r="WE10" s="7">
        <v>36</v>
      </c>
      <c r="WF10" s="260">
        <v>0.45569620253164556</v>
      </c>
      <c r="WG10" s="7">
        <v>46</v>
      </c>
      <c r="WH10" s="256">
        <v>0.58227848101265822</v>
      </c>
      <c r="WI10" s="7">
        <v>43</v>
      </c>
      <c r="WJ10" s="260">
        <v>0.54430379746835444</v>
      </c>
      <c r="WK10">
        <v>79</v>
      </c>
      <c r="WL10" s="277">
        <v>79</v>
      </c>
      <c r="WU10" t="s">
        <v>1156</v>
      </c>
      <c r="XA10" s="170">
        <f>SUM(XA2:XA9)</f>
        <v>41</v>
      </c>
      <c r="XB10" s="201">
        <f t="shared" si="38"/>
        <v>0.51898734177215189</v>
      </c>
      <c r="XC10" s="170">
        <f>SUM(XC2:XC9)</f>
        <v>7468.4437478791133</v>
      </c>
      <c r="XD10" s="170">
        <f>SUM(XD2:XD9)</f>
        <v>80775.730635117245</v>
      </c>
      <c r="XE10" s="170"/>
      <c r="XF10" s="170">
        <f>SUM(XF2:XF9)</f>
        <v>40</v>
      </c>
      <c r="XG10" s="201">
        <f t="shared" si="2"/>
        <v>0.50632911392405067</v>
      </c>
      <c r="XH10" s="170">
        <f>SUM(XH2:XH9)</f>
        <v>4240.1177712936233</v>
      </c>
      <c r="XK10" s="7">
        <f>SUM(XK2:XK9)</f>
        <v>36</v>
      </c>
      <c r="XL10" s="260">
        <f t="shared" si="5"/>
        <v>0.45569620253164556</v>
      </c>
      <c r="XM10" s="7">
        <f>SUM(XM2:XM9)</f>
        <v>36</v>
      </c>
      <c r="XN10" s="260">
        <f t="shared" si="6"/>
        <v>0.45569620253164556</v>
      </c>
      <c r="XO10" s="7">
        <f>SUM(XO2:XO9)</f>
        <v>43</v>
      </c>
      <c r="XP10" s="256">
        <f t="shared" si="8"/>
        <v>0.54430379746835444</v>
      </c>
      <c r="XQ10" s="7">
        <f>SUM(XQ2:XQ9)</f>
        <v>43</v>
      </c>
      <c r="XR10" s="260">
        <f t="shared" si="10"/>
        <v>0.54430379746835444</v>
      </c>
      <c r="XS10">
        <f t="shared" si="11"/>
        <v>79</v>
      </c>
      <c r="XT10" s="277">
        <f>SUM(XT2:XT9)</f>
        <v>79</v>
      </c>
      <c r="YC10" t="s">
        <v>1156</v>
      </c>
      <c r="YI10" s="170">
        <f>SUM(YI2:YI9)</f>
        <v>79</v>
      </c>
      <c r="YJ10" s="201">
        <f t="shared" si="44"/>
        <v>1</v>
      </c>
      <c r="YK10" s="170">
        <f>SUM(YK2:YK9)</f>
        <v>0</v>
      </c>
      <c r="YL10" s="170">
        <f>SUM(YL2:YL9)</f>
        <v>0</v>
      </c>
      <c r="YM10" s="170"/>
      <c r="YN10" s="170">
        <f>SUM(YN2:YN9)</f>
        <v>79</v>
      </c>
      <c r="YO10" s="201">
        <f t="shared" si="14"/>
        <v>1</v>
      </c>
      <c r="YP10" s="170">
        <f>SUM(YP2:YP9)</f>
        <v>0</v>
      </c>
      <c r="YS10" s="7">
        <f>SUM(YS2:YS9)</f>
        <v>0</v>
      </c>
      <c r="YT10" s="260" t="e">
        <f t="shared" si="17"/>
        <v>#DIV/0!</v>
      </c>
      <c r="YU10" s="7">
        <f>SUM(YU2:YU9)</f>
        <v>0</v>
      </c>
      <c r="YV10" s="260" t="e">
        <f t="shared" si="18"/>
        <v>#DIV/0!</v>
      </c>
      <c r="YW10" s="7">
        <f>SUM(YW2:YW9)</f>
        <v>0</v>
      </c>
      <c r="YX10" s="256" t="e">
        <f t="shared" si="20"/>
        <v>#DIV/0!</v>
      </c>
      <c r="YY10" s="7">
        <f>SUM(YY2:YY9)</f>
        <v>0</v>
      </c>
      <c r="YZ10" s="260" t="e">
        <f t="shared" si="22"/>
        <v>#DIV/0!</v>
      </c>
      <c r="ZA10">
        <f t="shared" si="23"/>
        <v>0</v>
      </c>
      <c r="ZB10" s="277">
        <f>SUM(ZB2:ZB9)</f>
        <v>0</v>
      </c>
      <c r="ZK10" t="s">
        <v>1156</v>
      </c>
      <c r="ZQ10" s="170">
        <f>SUM(ZQ2:ZQ9)</f>
        <v>79</v>
      </c>
      <c r="ZR10" s="201">
        <f t="shared" si="50"/>
        <v>1</v>
      </c>
      <c r="ZS10" s="170">
        <f>SUM(ZS2:ZS9)</f>
        <v>0</v>
      </c>
      <c r="ZT10" s="170">
        <f>SUM(ZT2:ZT9)</f>
        <v>0</v>
      </c>
      <c r="ZU10" s="170"/>
      <c r="ZV10" s="170">
        <f>SUM(ZV2:ZV9)</f>
        <v>79</v>
      </c>
      <c r="ZW10" s="201">
        <f t="shared" si="26"/>
        <v>1</v>
      </c>
      <c r="ZX10" s="170">
        <f>SUM(ZX2:ZX9)</f>
        <v>0</v>
      </c>
      <c r="AAA10" s="7">
        <f>SUM(AAA2:AAA9)</f>
        <v>0</v>
      </c>
      <c r="AAB10" s="260" t="e">
        <f t="shared" si="29"/>
        <v>#DIV/0!</v>
      </c>
      <c r="AAC10" s="7">
        <f>SUM(AAC2:AAC9)</f>
        <v>0</v>
      </c>
      <c r="AAD10" s="260" t="e">
        <f t="shared" si="30"/>
        <v>#DIV/0!</v>
      </c>
      <c r="AAE10" s="7">
        <f>SUM(AAE2:AAE9)</f>
        <v>0</v>
      </c>
      <c r="AAF10" s="256" t="e">
        <f t="shared" si="32"/>
        <v>#DIV/0!</v>
      </c>
      <c r="AAG10" s="7">
        <f>SUM(AAG2:AAG9)</f>
        <v>0</v>
      </c>
      <c r="AAH10" s="260" t="e">
        <f t="shared" si="34"/>
        <v>#DIV/0!</v>
      </c>
      <c r="AAI10">
        <f t="shared" si="35"/>
        <v>0</v>
      </c>
      <c r="AAJ10" s="277">
        <f>SUM(AAJ2:AAJ9)</f>
        <v>0</v>
      </c>
    </row>
    <row r="11" spans="1:719" outlineLevel="1" x14ac:dyDescent="0.25">
      <c r="PF11" t="s">
        <v>1204</v>
      </c>
      <c r="PG11" s="96">
        <v>0.8</v>
      </c>
      <c r="PH11">
        <v>0.5</v>
      </c>
      <c r="QH11" t="s">
        <v>1204</v>
      </c>
      <c r="QI11" s="96">
        <v>0.8</v>
      </c>
      <c r="QJ11">
        <v>0.5</v>
      </c>
      <c r="RO11" t="s">
        <v>1204</v>
      </c>
      <c r="RP11" s="96">
        <v>0.8</v>
      </c>
      <c r="RQ11">
        <v>0.5</v>
      </c>
      <c r="RR11">
        <v>1</v>
      </c>
      <c r="SW11" t="s">
        <v>1204</v>
      </c>
      <c r="SX11" s="96">
        <v>0.75</v>
      </c>
      <c r="SY11">
        <v>0.5</v>
      </c>
      <c r="SZ11">
        <v>1</v>
      </c>
      <c r="TX11" s="194">
        <v>0.5</v>
      </c>
      <c r="TY11" s="194">
        <v>1</v>
      </c>
      <c r="UE11" t="s">
        <v>1204</v>
      </c>
      <c r="UF11" s="96">
        <v>0.75</v>
      </c>
      <c r="UG11">
        <v>0.5</v>
      </c>
      <c r="UH11">
        <v>1</v>
      </c>
      <c r="VF11" s="194">
        <v>0.5</v>
      </c>
      <c r="VG11" s="194">
        <v>1</v>
      </c>
      <c r="VM11" t="s">
        <v>1204</v>
      </c>
      <c r="VN11" s="96">
        <v>0.75</v>
      </c>
      <c r="VO11">
        <v>0.5</v>
      </c>
      <c r="VP11">
        <v>1</v>
      </c>
      <c r="WN11" s="194">
        <v>0.5</v>
      </c>
      <c r="WO11" s="194">
        <v>1</v>
      </c>
      <c r="WU11" t="s">
        <v>1204</v>
      </c>
      <c r="WV11" s="96">
        <v>0.75</v>
      </c>
      <c r="WW11">
        <v>0.5</v>
      </c>
      <c r="WX11">
        <v>1</v>
      </c>
      <c r="XV11" s="194">
        <f>WW11</f>
        <v>0.5</v>
      </c>
      <c r="XW11" s="194">
        <f>WX11</f>
        <v>1</v>
      </c>
      <c r="YC11" t="s">
        <v>1204</v>
      </c>
      <c r="YD11" s="96">
        <v>0.75</v>
      </c>
      <c r="YE11">
        <v>0.5</v>
      </c>
      <c r="YF11">
        <v>1</v>
      </c>
      <c r="ZD11" s="194">
        <f>YE11</f>
        <v>0.5</v>
      </c>
      <c r="ZE11" s="194">
        <f>YF11</f>
        <v>1</v>
      </c>
      <c r="ZK11" t="s">
        <v>1204</v>
      </c>
      <c r="ZL11" s="96">
        <v>0.75</v>
      </c>
      <c r="ZM11">
        <v>0.5</v>
      </c>
      <c r="ZN11">
        <v>1</v>
      </c>
      <c r="AAL11" s="194">
        <f>ZM11</f>
        <v>0.5</v>
      </c>
      <c r="AAM11" s="194">
        <f>ZN11</f>
        <v>1</v>
      </c>
    </row>
    <row r="12" spans="1:719"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1190</v>
      </c>
      <c r="RE12" s="273" t="s">
        <v>1160</v>
      </c>
      <c r="RF12" s="272" t="s">
        <v>1159</v>
      </c>
      <c r="RG12" s="270" t="s">
        <v>1177</v>
      </c>
      <c r="RH12" s="280" t="s">
        <v>1202</v>
      </c>
      <c r="RI12" s="280"/>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v>
      </c>
      <c r="SE12" t="s">
        <v>32</v>
      </c>
      <c r="SF12" t="s">
        <v>780</v>
      </c>
      <c r="SG12" s="113" t="s">
        <v>1186</v>
      </c>
      <c r="SH12" s="276" t="s">
        <v>1124</v>
      </c>
      <c r="SI12" t="s">
        <v>1187</v>
      </c>
      <c r="SJ12" s="113" t="s">
        <v>1188</v>
      </c>
      <c r="SK12" s="194" t="s">
        <v>1189</v>
      </c>
      <c r="SL12" s="113" t="s">
        <v>1190</v>
      </c>
      <c r="SM12" s="273" t="s">
        <v>1160</v>
      </c>
      <c r="SN12" s="272" t="s">
        <v>1207</v>
      </c>
      <c r="SO12" s="270" t="s">
        <v>1209</v>
      </c>
      <c r="SP12" s="280" t="s">
        <v>1202</v>
      </c>
      <c r="SQ12" s="280" t="s">
        <v>1205</v>
      </c>
      <c r="SR12" s="283" t="s">
        <v>1213</v>
      </c>
      <c r="SS12" s="283" t="s">
        <v>1212</v>
      </c>
      <c r="ST12" s="283" t="s">
        <v>1215</v>
      </c>
      <c r="SU12" s="283" t="s">
        <v>1216</v>
      </c>
      <c r="SW12" t="s">
        <v>1214</v>
      </c>
      <c r="SX12" s="96">
        <v>20160701</v>
      </c>
      <c r="SY12" s="281" t="s">
        <v>1202</v>
      </c>
      <c r="SZ12" s="281" t="s">
        <v>1205</v>
      </c>
      <c r="TA12" s="275" t="s">
        <v>1158</v>
      </c>
      <c r="TB12" s="1" t="s">
        <v>1175</v>
      </c>
      <c r="TC12" s="271" t="s">
        <v>1210</v>
      </c>
      <c r="TD12" s="269" t="s">
        <v>1208</v>
      </c>
      <c r="TE12" t="s">
        <v>1069</v>
      </c>
      <c r="TF12" t="s">
        <v>1125</v>
      </c>
      <c r="TG12" s="275" t="s">
        <v>1158</v>
      </c>
      <c r="TH12" s="271" t="s">
        <v>1210</v>
      </c>
      <c r="TI12" s="269" t="s">
        <v>1208</v>
      </c>
      <c r="TJ12" t="s">
        <v>1068</v>
      </c>
      <c r="TK12" t="s">
        <v>1183</v>
      </c>
      <c r="TL12" t="s">
        <v>1</v>
      </c>
      <c r="TM12" t="s">
        <v>32</v>
      </c>
      <c r="TN12" t="s">
        <v>780</v>
      </c>
      <c r="TO12" s="113" t="s">
        <v>1186</v>
      </c>
      <c r="TP12" s="276" t="s">
        <v>1124</v>
      </c>
      <c r="TQ12" t="s">
        <v>1187</v>
      </c>
      <c r="TR12" s="113" t="s">
        <v>1188</v>
      </c>
      <c r="TS12" s="194" t="s">
        <v>1189</v>
      </c>
      <c r="TT12" s="113" t="s">
        <v>1190</v>
      </c>
      <c r="TU12" s="273" t="s">
        <v>1160</v>
      </c>
      <c r="TV12" s="272" t="s">
        <v>1211</v>
      </c>
      <c r="TW12" s="270" t="s">
        <v>1209</v>
      </c>
      <c r="TX12" s="280" t="s">
        <v>1202</v>
      </c>
      <c r="TY12" s="280" t="s">
        <v>1205</v>
      </c>
      <c r="TZ12" s="283" t="s">
        <v>1213</v>
      </c>
      <c r="UA12" s="283" t="s">
        <v>1212</v>
      </c>
      <c r="UB12" s="283" t="s">
        <v>1215</v>
      </c>
      <c r="UC12" s="283" t="s">
        <v>1216</v>
      </c>
      <c r="UE12" t="s">
        <v>1214</v>
      </c>
      <c r="UF12" s="96">
        <v>20160704</v>
      </c>
      <c r="UG12" s="281" t="s">
        <v>1202</v>
      </c>
      <c r="UH12" s="281" t="s">
        <v>1205</v>
      </c>
      <c r="UI12" s="275" t="s">
        <v>1158</v>
      </c>
      <c r="UJ12" s="1" t="s">
        <v>1175</v>
      </c>
      <c r="UK12" s="271" t="s">
        <v>1210</v>
      </c>
      <c r="UL12" s="269" t="s">
        <v>1208</v>
      </c>
      <c r="UM12" t="s">
        <v>1069</v>
      </c>
      <c r="UN12" t="s">
        <v>1125</v>
      </c>
      <c r="UO12" s="275" t="s">
        <v>1158</v>
      </c>
      <c r="UP12" s="271" t="s">
        <v>1210</v>
      </c>
      <c r="UQ12" s="269" t="s">
        <v>1208</v>
      </c>
      <c r="UR12" t="s">
        <v>1068</v>
      </c>
      <c r="US12" t="s">
        <v>1183</v>
      </c>
      <c r="UT12" t="s">
        <v>1</v>
      </c>
      <c r="UU12" t="s">
        <v>32</v>
      </c>
      <c r="UV12" t="s">
        <v>780</v>
      </c>
      <c r="UW12" s="113" t="s">
        <v>1186</v>
      </c>
      <c r="UX12" s="276" t="s">
        <v>1124</v>
      </c>
      <c r="UY12" t="s">
        <v>1187</v>
      </c>
      <c r="UZ12" s="113" t="s">
        <v>1188</v>
      </c>
      <c r="VA12" s="194" t="s">
        <v>1189</v>
      </c>
      <c r="VB12" s="113" t="s">
        <v>1190</v>
      </c>
      <c r="VC12" s="273" t="s">
        <v>1160</v>
      </c>
      <c r="VD12" s="272" t="s">
        <v>1211</v>
      </c>
      <c r="VE12" s="270" t="s">
        <v>1209</v>
      </c>
      <c r="VF12" s="280" t="s">
        <v>1202</v>
      </c>
      <c r="VG12" s="280" t="s">
        <v>1205</v>
      </c>
      <c r="VH12" s="283" t="s">
        <v>1213</v>
      </c>
      <c r="VI12" s="283" t="s">
        <v>1212</v>
      </c>
      <c r="VJ12" s="283" t="s">
        <v>1215</v>
      </c>
      <c r="VK12" s="283" t="s">
        <v>1216</v>
      </c>
      <c r="VM12" t="s">
        <v>1214</v>
      </c>
      <c r="VN12" s="96">
        <v>20160705</v>
      </c>
      <c r="VO12" s="281" t="s">
        <v>1202</v>
      </c>
      <c r="VP12" s="281" t="s">
        <v>1205</v>
      </c>
      <c r="VQ12" s="275" t="s">
        <v>1158</v>
      </c>
      <c r="VR12" s="1" t="s">
        <v>1175</v>
      </c>
      <c r="VS12" s="271" t="s">
        <v>1210</v>
      </c>
      <c r="VT12" s="269" t="s">
        <v>1208</v>
      </c>
      <c r="VU12" t="s">
        <v>1069</v>
      </c>
      <c r="VV12" t="s">
        <v>1125</v>
      </c>
      <c r="VW12" s="275" t="s">
        <v>1158</v>
      </c>
      <c r="VX12" s="271" t="s">
        <v>1210</v>
      </c>
      <c r="VY12" s="269" t="s">
        <v>1208</v>
      </c>
      <c r="VZ12" t="s">
        <v>1068</v>
      </c>
      <c r="WA12" t="s">
        <v>1183</v>
      </c>
      <c r="WB12" t="s">
        <v>1</v>
      </c>
      <c r="WC12" t="s">
        <v>32</v>
      </c>
      <c r="WD12" t="s">
        <v>780</v>
      </c>
      <c r="WE12" s="113" t="s">
        <v>1186</v>
      </c>
      <c r="WF12" s="276" t="s">
        <v>1124</v>
      </c>
      <c r="WG12" t="s">
        <v>1187</v>
      </c>
      <c r="WH12" s="113" t="s">
        <v>1188</v>
      </c>
      <c r="WI12" s="194" t="s">
        <v>1189</v>
      </c>
      <c r="WJ12" s="113" t="s">
        <v>1190</v>
      </c>
      <c r="WK12" s="273" t="s">
        <v>1160</v>
      </c>
      <c r="WL12" s="272" t="s">
        <v>1211</v>
      </c>
      <c r="WM12" s="270" t="s">
        <v>1209</v>
      </c>
      <c r="WN12" s="280" t="s">
        <v>1202</v>
      </c>
      <c r="WO12" s="280" t="s">
        <v>1205</v>
      </c>
      <c r="WP12" s="283" t="s">
        <v>1213</v>
      </c>
      <c r="WQ12" s="283" t="s">
        <v>1212</v>
      </c>
      <c r="WR12" s="283" t="s">
        <v>1215</v>
      </c>
      <c r="WS12" s="283" t="s">
        <v>1216</v>
      </c>
      <c r="WU12" t="s">
        <v>1214</v>
      </c>
      <c r="WV12" s="96">
        <v>20160706</v>
      </c>
      <c r="WW12" s="281" t="s">
        <v>1202</v>
      </c>
      <c r="WX12" s="281" t="s">
        <v>1205</v>
      </c>
      <c r="WY12" s="275" t="s">
        <v>1158</v>
      </c>
      <c r="WZ12" s="1" t="s">
        <v>1175</v>
      </c>
      <c r="XA12" s="271" t="s">
        <v>1210</v>
      </c>
      <c r="XB12" s="269" t="s">
        <v>1208</v>
      </c>
      <c r="XC12" t="s">
        <v>1069</v>
      </c>
      <c r="XD12" t="s">
        <v>1125</v>
      </c>
      <c r="XE12" s="275" t="s">
        <v>1158</v>
      </c>
      <c r="XF12" s="271" t="str">
        <f>XA12</f>
        <v>ANTI-S</v>
      </c>
      <c r="XG12" s="269" t="str">
        <f>XB12</f>
        <v>SEA-ADJ</v>
      </c>
      <c r="XH12" t="s">
        <v>1068</v>
      </c>
      <c r="XI12" t="s">
        <v>1183</v>
      </c>
      <c r="XJ12" t="s">
        <v>1</v>
      </c>
      <c r="XK12" t="s">
        <v>32</v>
      </c>
      <c r="XL12" t="s">
        <v>780</v>
      </c>
      <c r="XM12" s="113" t="s">
        <v>1186</v>
      </c>
      <c r="XN12" s="276" t="s">
        <v>1124</v>
      </c>
      <c r="XO12" t="s">
        <v>1187</v>
      </c>
      <c r="XP12" s="113" t="s">
        <v>1188</v>
      </c>
      <c r="XQ12" s="194" t="s">
        <v>1189</v>
      </c>
      <c r="XR12" s="113" t="s">
        <v>1190</v>
      </c>
      <c r="XS12" s="273" t="s">
        <v>1160</v>
      </c>
      <c r="XT12" s="272" t="s">
        <v>1211</v>
      </c>
      <c r="XU12" s="270" t="s">
        <v>1209</v>
      </c>
      <c r="XV12" s="280" t="str">
        <f>WW12</f>
        <v>&gt;equity</v>
      </c>
      <c r="XW12" s="280" t="str">
        <f>WX12</f>
        <v>&lt;equity</v>
      </c>
      <c r="XX12" s="283" t="s">
        <v>1213</v>
      </c>
      <c r="XY12" s="283" t="s">
        <v>1212</v>
      </c>
      <c r="XZ12" s="283" t="s">
        <v>1215</v>
      </c>
      <c r="YA12" s="283" t="s">
        <v>1216</v>
      </c>
      <c r="YC12" t="s">
        <v>1214</v>
      </c>
      <c r="YD12" s="96">
        <v>20160707</v>
      </c>
      <c r="YE12" s="281" t="s">
        <v>1202</v>
      </c>
      <c r="YF12" s="281" t="s">
        <v>1205</v>
      </c>
      <c r="YG12" s="275" t="s">
        <v>1158</v>
      </c>
      <c r="YH12" s="1" t="s">
        <v>1175</v>
      </c>
      <c r="YI12" s="271" t="s">
        <v>1210</v>
      </c>
      <c r="YJ12" s="269" t="s">
        <v>1208</v>
      </c>
      <c r="YK12" t="s">
        <v>1069</v>
      </c>
      <c r="YL12" t="s">
        <v>1125</v>
      </c>
      <c r="YM12" s="275" t="s">
        <v>1158</v>
      </c>
      <c r="YN12" s="271" t="str">
        <f>YI12</f>
        <v>ANTI-S</v>
      </c>
      <c r="YO12" s="269" t="str">
        <f>YJ12</f>
        <v>SEA-ADJ</v>
      </c>
      <c r="YP12" t="s">
        <v>1068</v>
      </c>
      <c r="YQ12" t="s">
        <v>1183</v>
      </c>
      <c r="YR12" t="s">
        <v>1</v>
      </c>
      <c r="YS12" t="s">
        <v>32</v>
      </c>
      <c r="YT12" t="s">
        <v>780</v>
      </c>
      <c r="YU12" s="113" t="s">
        <v>1186</v>
      </c>
      <c r="YV12" s="276" t="s">
        <v>1124</v>
      </c>
      <c r="YW12" t="s">
        <v>1187</v>
      </c>
      <c r="YX12" s="113" t="s">
        <v>1188</v>
      </c>
      <c r="YY12" s="194" t="s">
        <v>1189</v>
      </c>
      <c r="YZ12" s="113" t="s">
        <v>1190</v>
      </c>
      <c r="ZA12" s="273" t="s">
        <v>1160</v>
      </c>
      <c r="ZB12" s="272" t="s">
        <v>1211</v>
      </c>
      <c r="ZC12" s="270" t="s">
        <v>1209</v>
      </c>
      <c r="ZD12" s="280" t="str">
        <f>YE12</f>
        <v>&gt;equity</v>
      </c>
      <c r="ZE12" s="280" t="str">
        <f>YF12</f>
        <v>&lt;equity</v>
      </c>
      <c r="ZF12" s="283" t="s">
        <v>1213</v>
      </c>
      <c r="ZG12" s="283" t="s">
        <v>1212</v>
      </c>
      <c r="ZH12" s="283" t="s">
        <v>1215</v>
      </c>
      <c r="ZI12" s="283" t="s">
        <v>1216</v>
      </c>
      <c r="ZK12" t="s">
        <v>1214</v>
      </c>
      <c r="ZL12" s="96">
        <v>20160708</v>
      </c>
      <c r="ZM12" s="281" t="s">
        <v>1202</v>
      </c>
      <c r="ZN12" s="281" t="s">
        <v>1205</v>
      </c>
      <c r="ZO12" s="275" t="s">
        <v>1158</v>
      </c>
      <c r="ZP12" s="1" t="s">
        <v>1175</v>
      </c>
      <c r="ZQ12" s="271" t="s">
        <v>1210</v>
      </c>
      <c r="ZR12" s="269" t="s">
        <v>1208</v>
      </c>
      <c r="ZS12" t="s">
        <v>1069</v>
      </c>
      <c r="ZT12" t="s">
        <v>1125</v>
      </c>
      <c r="ZU12" s="275" t="s">
        <v>1158</v>
      </c>
      <c r="ZV12" s="271" t="str">
        <f>ZQ12</f>
        <v>ANTI-S</v>
      </c>
      <c r="ZW12" s="269" t="str">
        <f>ZR12</f>
        <v>SEA-ADJ</v>
      </c>
      <c r="ZX12" t="s">
        <v>1068</v>
      </c>
      <c r="ZY12" t="s">
        <v>1183</v>
      </c>
      <c r="ZZ12" t="s">
        <v>1</v>
      </c>
      <c r="AAA12" t="s">
        <v>32</v>
      </c>
      <c r="AAB12" t="s">
        <v>780</v>
      </c>
      <c r="AAC12" s="113" t="s">
        <v>1186</v>
      </c>
      <c r="AAD12" s="276" t="s">
        <v>1124</v>
      </c>
      <c r="AAE12" t="s">
        <v>1187</v>
      </c>
      <c r="AAF12" s="113" t="s">
        <v>1188</v>
      </c>
      <c r="AAG12" s="194" t="s">
        <v>1189</v>
      </c>
      <c r="AAH12" s="113" t="s">
        <v>1190</v>
      </c>
      <c r="AAI12" s="273" t="s">
        <v>1160</v>
      </c>
      <c r="AAJ12" s="272" t="s">
        <v>1211</v>
      </c>
      <c r="AAK12" s="270" t="s">
        <v>1209</v>
      </c>
      <c r="AAL12" s="280" t="str">
        <f>ZM12</f>
        <v>&gt;equity</v>
      </c>
      <c r="AAM12" s="280" t="str">
        <f>ZN12</f>
        <v>&lt;equity</v>
      </c>
      <c r="AAN12" s="283" t="s">
        <v>1213</v>
      </c>
      <c r="AAO12" s="283" t="s">
        <v>1212</v>
      </c>
      <c r="AAP12" s="283" t="s">
        <v>1215</v>
      </c>
      <c r="AAQ12" s="283" t="s">
        <v>1216</v>
      </c>
    </row>
    <row r="13" spans="1:719"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18407373.936755277</v>
      </c>
      <c r="T13" s="189">
        <f>SUM(T14:T92)</f>
        <v>16229.17889090302</v>
      </c>
      <c r="U13" s="189">
        <f>SUM(U14:U92)</f>
        <v>63455.432789737046</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18407373.936755277</v>
      </c>
      <c r="AK13" s="195">
        <f>SUM(AK14:AK92)</f>
        <v>22574.534696988605</v>
      </c>
      <c r="AL13" s="195">
        <f>SUM(AL14:AL92)</f>
        <v>-20118.988149301145</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18491211.436755277</v>
      </c>
      <c r="BB13" s="195">
        <f>SUM(BB14:BB92)</f>
        <v>3621.0884000857809</v>
      </c>
      <c r="BC13" s="195">
        <f>SUM(BC14:BC92)</f>
        <v>-5552.7577513332253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v>0.44303797468354428</v>
      </c>
      <c r="VN13" s="265">
        <v>0.45569620253164556</v>
      </c>
      <c r="VO13" s="265">
        <v>0.41772151898734178</v>
      </c>
      <c r="VP13" s="265">
        <v>0.51898734177215189</v>
      </c>
      <c r="VQ13" s="265">
        <v>0.67088607594936711</v>
      </c>
      <c r="VR13" s="265"/>
      <c r="VS13" s="265">
        <v>0.32911392405063289</v>
      </c>
      <c r="VT13" s="265">
        <v>0.55696202531645567</v>
      </c>
      <c r="VU13" s="265">
        <v>0.41772151898734178</v>
      </c>
      <c r="VV13" s="266">
        <v>0.45569620253164556</v>
      </c>
      <c r="VW13" s="266">
        <v>0.59493670886075944</v>
      </c>
      <c r="VX13" s="266">
        <v>0.4050632911392405</v>
      </c>
      <c r="VY13" s="266">
        <v>0.55696202531645567</v>
      </c>
      <c r="WE13" s="197"/>
      <c r="WF13" s="186">
        <v>0</v>
      </c>
      <c r="WG13" s="189">
        <v>18431653.149729852</v>
      </c>
      <c r="WH13" s="189">
        <v>18431653.149729852</v>
      </c>
      <c r="WI13" s="195">
        <v>-4437.6510063115629</v>
      </c>
      <c r="WJ13" s="195">
        <v>-4437.6510063115629</v>
      </c>
      <c r="WK13" s="195">
        <v>24471.628211817722</v>
      </c>
      <c r="WL13" s="195">
        <v>-24471.628211817722</v>
      </c>
      <c r="WM13" s="195">
        <v>20341.244671467579</v>
      </c>
      <c r="WN13" s="195">
        <v>-3100.8691747080147</v>
      </c>
      <c r="WO13" s="195">
        <v>2448.6700672231527</v>
      </c>
      <c r="WP13" s="195">
        <v>-23064.113871430502</v>
      </c>
      <c r="WQ13" s="195">
        <v>23064.113871430502</v>
      </c>
      <c r="WR13" s="195">
        <v>-70175.6018297017</v>
      </c>
      <c r="WS13" s="195">
        <v>70175.6018297017</v>
      </c>
      <c r="WU13" s="265">
        <f>COUNTIF(WU14:WU92,1)/79</f>
        <v>0.41772151898734178</v>
      </c>
      <c r="WV13" s="265">
        <f>COUNTIF(WV14:WV92,1)/79</f>
        <v>0.45569620253164556</v>
      </c>
      <c r="WW13" s="265">
        <f>COUNTIF(WW14:WW92,1)/79</f>
        <v>0.41772151898734178</v>
      </c>
      <c r="WX13" s="265">
        <f>COUNTIF(WX14:WX92,1)/79</f>
        <v>0.51898734177215189</v>
      </c>
      <c r="WY13" s="265">
        <f>COUNTIF(WY14:WY92,1)/79</f>
        <v>0.67088607594936711</v>
      </c>
      <c r="WZ13" s="265"/>
      <c r="XA13" s="265">
        <f>COUNTIF(XA14:XA92,1)/79</f>
        <v>0.32911392405063289</v>
      </c>
      <c r="XB13" s="265">
        <f>COUNTIF(XB14:XB92,1)/79</f>
        <v>0.58227848101265822</v>
      </c>
      <c r="XC13" s="265">
        <f>COUNTIF(XC14:XC92,1)/79</f>
        <v>0.45569620253164556</v>
      </c>
      <c r="XD13" s="266">
        <f>SUM(XD14:XD92)/79</f>
        <v>0.51898734177215189</v>
      </c>
      <c r="XE13" s="266">
        <f>SUM(XE14:XE92)/79</f>
        <v>0.50632911392405067</v>
      </c>
      <c r="XF13" s="266">
        <f>SUM(XF14:XF92)/79</f>
        <v>0.49367088607594939</v>
      </c>
      <c r="XG13" s="266">
        <f>SUM(XG14:XG92)/79</f>
        <v>0.54430379746835444</v>
      </c>
      <c r="XM13" s="197"/>
      <c r="XN13" s="186">
        <v>0.25</v>
      </c>
      <c r="XO13" s="189">
        <f t="shared" ref="XO13:XV13" si="64">SUM(XO14:XO92)</f>
        <v>18407373.936755277</v>
      </c>
      <c r="XP13" s="189">
        <f t="shared" si="64"/>
        <v>23869309.817137789</v>
      </c>
      <c r="XQ13" s="195">
        <f t="shared" si="64"/>
        <v>6154.92968889863</v>
      </c>
      <c r="XR13" s="195">
        <f t="shared" si="64"/>
        <v>7468.4437478791142</v>
      </c>
      <c r="XS13" s="195">
        <f t="shared" si="64"/>
        <v>4240.1177712936224</v>
      </c>
      <c r="XT13" s="195">
        <f t="shared" si="64"/>
        <v>-4240.1177712936224</v>
      </c>
      <c r="XU13" s="195">
        <f t="shared" si="64"/>
        <v>8698.6730734290541</v>
      </c>
      <c r="XV13" s="195">
        <f t="shared" si="64"/>
        <v>-9978.2981744579956</v>
      </c>
      <c r="XW13" s="195">
        <f>SUM(XW14:XW92)</f>
        <v>15176.57133445279</v>
      </c>
      <c r="XX13" s="195">
        <f>SUM(XX14:XX92)</f>
        <v>-25682.698963517327</v>
      </c>
      <c r="XY13" s="195">
        <f t="shared" ref="XY13:YA13" si="65">SUM(XY14:XY92)</f>
        <v>25682.698963517327</v>
      </c>
      <c r="XZ13" s="195">
        <f t="shared" si="65"/>
        <v>-80775.730635117245</v>
      </c>
      <c r="YA13" s="195">
        <f t="shared" si="65"/>
        <v>80775.730635117245</v>
      </c>
      <c r="YC13" s="265">
        <f>COUNTIF(YC14:YC92,1)/79</f>
        <v>0.45569620253164556</v>
      </c>
      <c r="YD13" s="265">
        <f>COUNTIF(YD14:YD92,1)/79</f>
        <v>0</v>
      </c>
      <c r="YE13" s="265">
        <f>COUNTIF(YE14:YE92,1)/79</f>
        <v>0</v>
      </c>
      <c r="YF13" s="265">
        <f>COUNTIF(YF14:YF92,1)/79</f>
        <v>0</v>
      </c>
      <c r="YG13" s="265">
        <f>COUNTIF(YG14:YG92,1)/79</f>
        <v>0</v>
      </c>
      <c r="YH13" s="265"/>
      <c r="YI13" s="265">
        <f>COUNTIF(YI14:YI92,1)/79</f>
        <v>1</v>
      </c>
      <c r="YJ13" s="265">
        <f>COUNTIF(YJ14:YJ92,1)/79</f>
        <v>0</v>
      </c>
      <c r="YK13" s="265">
        <f>COUNTIF(YK14:YK92,1)/79</f>
        <v>0</v>
      </c>
      <c r="YL13" s="266">
        <f>SUM(YL14:YL92)/79</f>
        <v>1</v>
      </c>
      <c r="YM13" s="266">
        <f>SUM(YM14:YM92)/79</f>
        <v>1</v>
      </c>
      <c r="YN13" s="266">
        <f>SUM(YN14:YN92)/79</f>
        <v>0</v>
      </c>
      <c r="YO13" s="266">
        <f>SUM(YO14:YO92)/79</f>
        <v>1</v>
      </c>
      <c r="YU13" s="197"/>
      <c r="YV13" s="186">
        <v>0.25</v>
      </c>
      <c r="YW13" s="189">
        <f t="shared" ref="YW13:ZD13" si="66">SUM(YW14:YW92)</f>
        <v>18407373.936755277</v>
      </c>
      <c r="YX13" s="189">
        <f t="shared" si="66"/>
        <v>14969914.045630161</v>
      </c>
      <c r="YY13" s="195">
        <f t="shared" si="66"/>
        <v>0</v>
      </c>
      <c r="YZ13" s="195">
        <f t="shared" si="66"/>
        <v>0</v>
      </c>
      <c r="ZA13" s="195">
        <f t="shared" si="66"/>
        <v>0</v>
      </c>
      <c r="ZB13" s="195">
        <f t="shared" si="66"/>
        <v>0</v>
      </c>
      <c r="ZC13" s="195">
        <f t="shared" si="66"/>
        <v>0</v>
      </c>
      <c r="ZD13" s="195">
        <f t="shared" si="66"/>
        <v>0</v>
      </c>
      <c r="ZE13" s="195">
        <f>SUM(ZE14:ZE92)</f>
        <v>0</v>
      </c>
      <c r="ZF13" s="195">
        <f>SUM(ZF14:ZF92)</f>
        <v>0</v>
      </c>
      <c r="ZG13" s="195">
        <f t="shared" ref="ZG13:ZI13" si="67">SUM(ZG14:ZG92)</f>
        <v>0</v>
      </c>
      <c r="ZH13" s="195">
        <f t="shared" si="67"/>
        <v>0</v>
      </c>
      <c r="ZI13" s="195">
        <f t="shared" si="67"/>
        <v>0</v>
      </c>
      <c r="ZK13" s="265">
        <f>COUNTIF(ZK14:ZK92,1)/79</f>
        <v>0</v>
      </c>
      <c r="ZL13" s="265">
        <f>COUNTIF(ZL14:ZL92,1)/79</f>
        <v>0</v>
      </c>
      <c r="ZM13" s="265">
        <f>COUNTIF(ZM14:ZM92,1)/79</f>
        <v>0</v>
      </c>
      <c r="ZN13" s="265">
        <f>COUNTIF(ZN14:ZN92,1)/79</f>
        <v>0</v>
      </c>
      <c r="ZO13" s="265">
        <f>COUNTIF(ZO14:ZO92,1)/79</f>
        <v>0</v>
      </c>
      <c r="ZP13" s="265"/>
      <c r="ZQ13" s="265">
        <f>COUNTIF(ZQ14:ZQ92,1)/79</f>
        <v>1</v>
      </c>
      <c r="ZR13" s="265">
        <f>COUNTIF(ZR14:ZR92,1)/79</f>
        <v>0</v>
      </c>
      <c r="ZS13" s="265">
        <f>COUNTIF(ZS14:ZS92,1)/79</f>
        <v>0</v>
      </c>
      <c r="ZT13" s="266">
        <f>SUM(ZT14:ZT92)/79</f>
        <v>1</v>
      </c>
      <c r="ZU13" s="266">
        <f>SUM(ZU14:ZU92)/79</f>
        <v>1</v>
      </c>
      <c r="ZV13" s="266">
        <f>SUM(ZV14:ZV92)/79</f>
        <v>0</v>
      </c>
      <c r="ZW13" s="266">
        <f>SUM(ZW14:ZW92)/79</f>
        <v>1</v>
      </c>
      <c r="AAC13" s="197"/>
      <c r="AAD13" s="186">
        <v>0.25</v>
      </c>
      <c r="AAE13" s="189">
        <f t="shared" ref="AAE13:AAL13" si="68">SUM(AAE14:AAE92)</f>
        <v>18407373.936755277</v>
      </c>
      <c r="AAF13" s="189">
        <f t="shared" si="68"/>
        <v>14969914.045630161</v>
      </c>
      <c r="AAG13" s="195">
        <f t="shared" si="68"/>
        <v>0</v>
      </c>
      <c r="AAH13" s="195">
        <f t="shared" si="68"/>
        <v>0</v>
      </c>
      <c r="AAI13" s="195">
        <f t="shared" si="68"/>
        <v>0</v>
      </c>
      <c r="AAJ13" s="195">
        <f t="shared" si="68"/>
        <v>0</v>
      </c>
      <c r="AAK13" s="195">
        <f t="shared" si="68"/>
        <v>0</v>
      </c>
      <c r="AAL13" s="195">
        <f t="shared" si="68"/>
        <v>0</v>
      </c>
      <c r="AAM13" s="195">
        <f>SUM(AAM14:AAM92)</f>
        <v>0</v>
      </c>
      <c r="AAN13" s="195">
        <f>SUM(AAN14:AAN92)</f>
        <v>0</v>
      </c>
      <c r="AAO13" s="195">
        <f t="shared" ref="AAO13:AAQ13" si="69">SUM(AAO14:AAO92)</f>
        <v>0</v>
      </c>
      <c r="AAP13" s="195">
        <f t="shared" si="69"/>
        <v>0</v>
      </c>
      <c r="AAQ13" s="195">
        <f t="shared" si="69"/>
        <v>0</v>
      </c>
    </row>
    <row r="14" spans="1:719" x14ac:dyDescent="0.25">
      <c r="A14" s="1" t="s">
        <v>290</v>
      </c>
      <c r="B14" s="150" t="str">
        <f>'FuturesInfo (3)'!M2</f>
        <v>@AC</v>
      </c>
      <c r="C14" s="200" t="str">
        <f>VLOOKUP(A14,'FuturesInfo (3)'!$A$2:$K$80,11)</f>
        <v>energy</v>
      </c>
      <c r="F14" t="e">
        <f>#REF!</f>
        <v>#REF!</v>
      </c>
      <c r="G14">
        <v>1</v>
      </c>
      <c r="H14">
        <v>1</v>
      </c>
      <c r="I14">
        <v>1</v>
      </c>
      <c r="J14">
        <f t="shared" ref="J14:J45" si="70">IF(G14=I14,1,0)</f>
        <v>1</v>
      </c>
      <c r="K14">
        <f t="shared" ref="K14:K45" si="71">IF(I14=H14,1,0)</f>
        <v>1</v>
      </c>
      <c r="L14" s="184">
        <v>5.4216867469899996E-3</v>
      </c>
      <c r="M14" s="2">
        <v>10</v>
      </c>
      <c r="N14">
        <v>60</v>
      </c>
      <c r="O14" t="str">
        <f t="shared" ref="O14:O45" si="72">IF(G14="","FALSE","TRUE")</f>
        <v>TRUE</v>
      </c>
      <c r="P14">
        <f>VLOOKUP($A14,'FuturesInfo (3)'!$A$2:$V$80,22)</f>
        <v>0</v>
      </c>
      <c r="Q14">
        <f t="shared" ref="Q14:R77" si="73">P14</f>
        <v>0</v>
      </c>
      <c r="R14">
        <f>Q14</f>
        <v>0</v>
      </c>
      <c r="S14" s="138">
        <f>VLOOKUP($A14,'FuturesInfo (3)'!$A$2:$O$80,15)*Q14</f>
        <v>0</v>
      </c>
      <c r="T14" s="144">
        <f t="shared" ref="T14:T45" si="74">IF(J14=1,ABS(S14*L14),-ABS(S14*L14))</f>
        <v>0</v>
      </c>
      <c r="U14" s="144">
        <f>IF(K14=1,ABS(S14*L14),-ABS(S14*L14))</f>
        <v>0</v>
      </c>
      <c r="W14">
        <f t="shared" ref="W14:W45" si="75">G14</f>
        <v>1</v>
      </c>
      <c r="X14">
        <v>1</v>
      </c>
      <c r="Y14">
        <v>1</v>
      </c>
      <c r="Z14">
        <v>1</v>
      </c>
      <c r="AA14">
        <f>IF(X14=Z14,1,0)</f>
        <v>1</v>
      </c>
      <c r="AB14">
        <f t="shared" ref="AB14:AB45" si="76">IF(Z14=Y14,1,0)</f>
        <v>1</v>
      </c>
      <c r="AC14" s="1">
        <v>2.2168963451200001E-2</v>
      </c>
      <c r="AD14" s="2">
        <v>10</v>
      </c>
      <c r="AE14">
        <v>60</v>
      </c>
      <c r="AF14" t="str">
        <f t="shared" ref="AF14:AF45" si="77">IF(X14="","FALSE","TRUE")</f>
        <v>TRUE</v>
      </c>
      <c r="AG14">
        <f>VLOOKUP($A14,'FuturesInfo (3)'!$A$2:$V$80,22)</f>
        <v>0</v>
      </c>
      <c r="AH14">
        <f t="shared" ref="AH14:AH45" si="78">ROUND(IF(X14=Y14,AG14*(1+$AH$95),AG14*(1-$AH$95)),0)</f>
        <v>0</v>
      </c>
      <c r="AI14">
        <f>AG14</f>
        <v>0</v>
      </c>
      <c r="AJ14" s="138">
        <f>VLOOKUP($A14,'FuturesInfo (3)'!$A$2:$O$80,15)*AI14</f>
        <v>0</v>
      </c>
      <c r="AK14" s="196">
        <f>IF(AA14=1,ABS(AJ14*AC14),-ABS(AJ14*AC14))</f>
        <v>0</v>
      </c>
      <c r="AL14" s="196">
        <f>IF(AB14=1,ABS(AJ14*AC14),-ABS(AJ14*AC14))</f>
        <v>0</v>
      </c>
      <c r="AN14">
        <f t="shared" ref="AN14:AN77" si="79">X14</f>
        <v>1</v>
      </c>
      <c r="AO14">
        <v>1</v>
      </c>
      <c r="AP14">
        <v>1</v>
      </c>
      <c r="AQ14">
        <v>-1</v>
      </c>
      <c r="AR14">
        <f>IF(AO14=AQ14,1,0)</f>
        <v>0</v>
      </c>
      <c r="AS14">
        <f t="shared" ref="AS14:AS77" si="80">IF(AQ14=AP14,1,0)</f>
        <v>0</v>
      </c>
      <c r="AT14" s="1">
        <v>-5.2754982414999997E-3</v>
      </c>
      <c r="AU14" s="2">
        <v>10</v>
      </c>
      <c r="AV14">
        <v>60</v>
      </c>
      <c r="AW14" t="str">
        <f t="shared" ref="AW14:AW77" si="81">IF(AO14="","FALSE","TRUE")</f>
        <v>TRUE</v>
      </c>
      <c r="AX14">
        <f>VLOOKUP($A14,'FuturesInfo (3)'!$A$2:$V$80,22)</f>
        <v>0</v>
      </c>
      <c r="AY14">
        <f t="shared" ref="AY14:AY77" si="82">ROUND(IF(AO14=AP14,AX14*(1+$AH$95),AX14*(1-$AH$95)),0)</f>
        <v>0</v>
      </c>
      <c r="AZ14">
        <f>AX14</f>
        <v>0</v>
      </c>
      <c r="BA14" s="138">
        <f>VLOOKUP($A14,'FuturesInfo (3)'!$A$2:$O$80,15)*AZ14</f>
        <v>0</v>
      </c>
      <c r="BB14" s="196">
        <f t="shared" ref="BB14:BB77" si="83">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1181</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1181</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1181</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v>-1</v>
      </c>
      <c r="VN14" s="237">
        <v>-1</v>
      </c>
      <c r="VO14" s="237">
        <v>-1</v>
      </c>
      <c r="VP14" s="237">
        <v>-1</v>
      </c>
      <c r="VQ14" s="213">
        <v>1</v>
      </c>
      <c r="VR14" s="238">
        <v>-9</v>
      </c>
      <c r="VS14">
        <v>-1</v>
      </c>
      <c r="VT14">
        <v>-1</v>
      </c>
      <c r="VU14" s="213">
        <v>-1</v>
      </c>
      <c r="VV14">
        <v>1</v>
      </c>
      <c r="VW14">
        <v>0</v>
      </c>
      <c r="VX14">
        <v>1</v>
      </c>
      <c r="VY14">
        <v>1</v>
      </c>
      <c r="VZ14" s="247">
        <v>-1.1342155009499999E-2</v>
      </c>
      <c r="WA14" s="202">
        <v>42542</v>
      </c>
      <c r="WB14">
        <v>60</v>
      </c>
      <c r="WC14" t="s">
        <v>1181</v>
      </c>
      <c r="WD14">
        <v>0</v>
      </c>
      <c r="WE14" s="251">
        <v>2</v>
      </c>
      <c r="WF14">
        <v>0</v>
      </c>
      <c r="WG14" s="138">
        <v>0</v>
      </c>
      <c r="WH14" s="138">
        <v>0</v>
      </c>
      <c r="WI14" s="196">
        <v>0</v>
      </c>
      <c r="WJ14" s="196">
        <v>0</v>
      </c>
      <c r="WK14" s="196">
        <v>0</v>
      </c>
      <c r="WL14" s="196">
        <v>0</v>
      </c>
      <c r="WM14" s="196">
        <v>0</v>
      </c>
      <c r="WN14" s="196">
        <v>0</v>
      </c>
      <c r="WO14" s="196">
        <v>0</v>
      </c>
      <c r="WP14" s="196">
        <v>0</v>
      </c>
      <c r="WQ14" s="196">
        <v>0</v>
      </c>
      <c r="WR14" s="196">
        <v>0</v>
      </c>
      <c r="WS14" s="196">
        <v>0</v>
      </c>
      <c r="WU14">
        <f>VU14</f>
        <v>-1</v>
      </c>
      <c r="WV14" s="237">
        <v>-1</v>
      </c>
      <c r="WW14" s="237">
        <v>-1</v>
      </c>
      <c r="WX14" s="237">
        <v>-1</v>
      </c>
      <c r="WY14" s="213">
        <v>1</v>
      </c>
      <c r="WZ14" s="238">
        <v>-10</v>
      </c>
      <c r="XA14">
        <f>IF(WY14=1,-1,1)</f>
        <v>-1</v>
      </c>
      <c r="XB14">
        <f>IF(WZ14&lt;0,WY14*-1,WY14)</f>
        <v>-1</v>
      </c>
      <c r="XC14">
        <v>-1</v>
      </c>
      <c r="XD14">
        <f>IF(WV14=XC14,1,0)</f>
        <v>1</v>
      </c>
      <c r="XE14">
        <f>IF(XC14=WY14,1,0)</f>
        <v>0</v>
      </c>
      <c r="XF14">
        <f>IF(XC14=XA14,1,0)</f>
        <v>1</v>
      </c>
      <c r="XG14">
        <f>IF(XC14=XB14,1,0)</f>
        <v>1</v>
      </c>
      <c r="XH14">
        <v>-6.3734862970000004E-3</v>
      </c>
      <c r="XI14" s="202">
        <v>42542</v>
      </c>
      <c r="XJ14">
        <v>60</v>
      </c>
      <c r="XK14" t="str">
        <f t="shared" ref="XK14:XK77" si="84">IF(WV14="","FALSE","TRUE")</f>
        <v>TRUE</v>
      </c>
      <c r="XL14">
        <f>VLOOKUP($A14,'FuturesInfo (3)'!$A$2:$V$80,22)</f>
        <v>0</v>
      </c>
      <c r="XM14" s="251">
        <v>1</v>
      </c>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c r="YC14">
        <f>XC14</f>
        <v>-1</v>
      </c>
      <c r="YD14" s="237"/>
      <c r="YE14" s="237"/>
      <c r="YF14" s="237"/>
      <c r="YG14" s="213"/>
      <c r="YH14" s="238"/>
      <c r="YI14">
        <f>IF(YG14=1,-1,1)</f>
        <v>1</v>
      </c>
      <c r="YJ14">
        <f>IF(YH14&lt;0,YG14*-1,YG14)</f>
        <v>0</v>
      </c>
      <c r="YK14" s="213"/>
      <c r="YL14">
        <f>IF(YD14=YK14,1,0)</f>
        <v>1</v>
      </c>
      <c r="YM14">
        <f>IF(YK14=YG14,1,0)</f>
        <v>1</v>
      </c>
      <c r="YN14">
        <f>IF(YK14=YI14,1,0)</f>
        <v>0</v>
      </c>
      <c r="YO14">
        <f>IF(YK14=YJ14,1,0)</f>
        <v>1</v>
      </c>
      <c r="YP14" s="247"/>
      <c r="YQ14" s="202"/>
      <c r="YR14">
        <v>60</v>
      </c>
      <c r="YS14" t="str">
        <f t="shared" ref="YS14:YS77" si="85">IF(YD14="","FALSE","TRUE")</f>
        <v>FALSE</v>
      </c>
      <c r="YT14">
        <f>VLOOKUP($A14,'FuturesInfo (3)'!$A$2:$V$80,22)</f>
        <v>0</v>
      </c>
      <c r="YU14" s="251"/>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c r="ZK14">
        <f>YK14</f>
        <v>0</v>
      </c>
      <c r="ZL14" s="237"/>
      <c r="ZM14" s="237"/>
      <c r="ZN14" s="237"/>
      <c r="ZO14" s="213"/>
      <c r="ZP14" s="238"/>
      <c r="ZQ14">
        <f>IF(ZO14=1,-1,1)</f>
        <v>1</v>
      </c>
      <c r="ZR14">
        <f>IF(ZP14&lt;0,ZO14*-1,ZO14)</f>
        <v>0</v>
      </c>
      <c r="ZS14" s="213"/>
      <c r="ZT14">
        <f>IF(ZL14=ZS14,1,0)</f>
        <v>1</v>
      </c>
      <c r="ZU14">
        <f>IF(ZS14=ZO14,1,0)</f>
        <v>1</v>
      </c>
      <c r="ZV14">
        <f>IF(ZS14=ZQ14,1,0)</f>
        <v>0</v>
      </c>
      <c r="ZW14">
        <f>IF(ZS14=ZR14,1,0)</f>
        <v>1</v>
      </c>
      <c r="ZX14" s="247"/>
      <c r="ZY14" s="202"/>
      <c r="ZZ14">
        <v>60</v>
      </c>
      <c r="AAA14" t="str">
        <f t="shared" ref="AAA14:AAA77" si="86">IF(ZL14="","FALSE","TRUE")</f>
        <v>FALSE</v>
      </c>
      <c r="AAB14">
        <f>VLOOKUP($A14,'FuturesInfo (3)'!$A$2:$V$80,22)</f>
        <v>0</v>
      </c>
      <c r="AAC14" s="251"/>
      <c r="AAD14">
        <f>IF(AAC14=1,ROUND(AAB14*(1+AAD$13),0),ROUND(AAB14*(1-AAD$13),0))</f>
        <v>0</v>
      </c>
      <c r="AAE14" s="138">
        <f>VLOOKUP($A14,'FuturesInfo (3)'!$A$2:$O$80,15)*AAB14</f>
        <v>0</v>
      </c>
      <c r="AAF14" s="138">
        <f>VLOOKUP($A14,'FuturesInfo (3)'!$A$2:$O$80,15)*AAD14</f>
        <v>0</v>
      </c>
      <c r="AAG14" s="196">
        <f>IF(ZT14=1,ABS(AAE14*ZX14),-ABS(AAE14*ZX14))</f>
        <v>0</v>
      </c>
      <c r="AAH14" s="196">
        <f>IF(ZT14=1,ABS(AAF14*ZX14),-ABS(AAF14*ZX14))</f>
        <v>0</v>
      </c>
      <c r="AAI14" s="196">
        <f>IF(ZU14=1,ABS(AAE14*ZX14),-ABS(AAE14*ZX14))</f>
        <v>0</v>
      </c>
      <c r="AAJ14" s="196">
        <f>IF(ZV14=1,ABS(AAE14*ZX14),-ABS(AAE14*ZX14))</f>
        <v>0</v>
      </c>
      <c r="AAK14" s="196">
        <f>IF(ZW14=1,ABS(AAE14*ZX14),-ABS(AAE14*ZX14))</f>
        <v>0</v>
      </c>
      <c r="AAL14" s="196">
        <f>IF(IF(ZM14=ZS14,1,0)=1,ABS(AAE14*ZX14),-ABS(AAE14*ZX14))</f>
        <v>0</v>
      </c>
      <c r="AAM14" s="196">
        <f>IF(IF(ZN14=ZS14,1,0)=1,ABS(AAE14*ZX14),-ABS(AAE14*ZX14))</f>
        <v>0</v>
      </c>
      <c r="AAN14" s="196">
        <f>IF(IF(sym!$O3=ZS14,1,0)=1,ABS(AAE14*ZX14),-ABS(AAE14*ZX14))</f>
        <v>0</v>
      </c>
      <c r="AAO14" s="196">
        <f>IF(IF(sym!$N3=ZS14,1,0)=1,ABS(AAE14*ZX14),-ABS(AAE14*ZX14))</f>
        <v>0</v>
      </c>
      <c r="AAP14" s="196">
        <f>IF(IF(ZS14=ZS14,0,1)=1,ABS(AAE14*ZX14),-ABS(AAE14*ZX14))</f>
        <v>0</v>
      </c>
      <c r="AAQ14" s="196">
        <f>ABS(AAE14*ZX14)</f>
        <v>0</v>
      </c>
    </row>
    <row r="15" spans="1:719" x14ac:dyDescent="0.25">
      <c r="A15" s="1" t="s">
        <v>293</v>
      </c>
      <c r="B15" s="150" t="str">
        <f>'FuturesInfo (3)'!M3</f>
        <v>@AD</v>
      </c>
      <c r="C15" s="200" t="str">
        <f>VLOOKUP(A15,'FuturesInfo (3)'!$A$2:$K$80,11)</f>
        <v>currency</v>
      </c>
      <c r="F15" t="e">
        <f>#REF!</f>
        <v>#REF!</v>
      </c>
      <c r="G15">
        <v>1</v>
      </c>
      <c r="H15">
        <v>1</v>
      </c>
      <c r="I15">
        <v>1</v>
      </c>
      <c r="J15">
        <f t="shared" si="70"/>
        <v>1</v>
      </c>
      <c r="K15">
        <f t="shared" si="71"/>
        <v>1</v>
      </c>
      <c r="L15" s="184">
        <v>1.9806094182800001E-2</v>
      </c>
      <c r="M15" s="2">
        <v>10</v>
      </c>
      <c r="N15">
        <v>60</v>
      </c>
      <c r="O15" t="str">
        <f t="shared" si="72"/>
        <v>TRUE</v>
      </c>
      <c r="P15">
        <f>VLOOKUP($A15,'FuturesInfo (3)'!$A$2:$V$80,22)</f>
        <v>2</v>
      </c>
      <c r="Q15">
        <f t="shared" si="73"/>
        <v>2</v>
      </c>
      <c r="R15">
        <f t="shared" si="73"/>
        <v>2</v>
      </c>
      <c r="S15" s="138">
        <f>VLOOKUP($A15,'FuturesInfo (3)'!$A$2:$O$80,15)*Q15</f>
        <v>149120</v>
      </c>
      <c r="T15" s="144">
        <f t="shared" si="74"/>
        <v>2953.484764539136</v>
      </c>
      <c r="U15" s="144">
        <f t="shared" ref="U15:U78" si="87">IF(K15=1,ABS(S15*L15),-ABS(S15*L15))</f>
        <v>2953.484764539136</v>
      </c>
      <c r="W15">
        <f t="shared" si="75"/>
        <v>1</v>
      </c>
      <c r="X15">
        <v>-1</v>
      </c>
      <c r="Y15">
        <v>1</v>
      </c>
      <c r="Z15">
        <v>1</v>
      </c>
      <c r="AA15">
        <f>IF(X15=Z15,1,0)</f>
        <v>0</v>
      </c>
      <c r="AB15">
        <f t="shared" si="76"/>
        <v>1</v>
      </c>
      <c r="AC15" s="1">
        <v>1.7655846801600001E-3</v>
      </c>
      <c r="AD15" s="2">
        <v>10</v>
      </c>
      <c r="AE15">
        <v>60</v>
      </c>
      <c r="AF15" t="str">
        <f t="shared" si="77"/>
        <v>TRUE</v>
      </c>
      <c r="AG15">
        <f>VLOOKUP($A15,'FuturesInfo (3)'!$A$2:$V$80,22)</f>
        <v>2</v>
      </c>
      <c r="AH15">
        <f t="shared" si="78"/>
        <v>2</v>
      </c>
      <c r="AI15">
        <f t="shared" ref="AI15:AI78" si="88">AG15</f>
        <v>2</v>
      </c>
      <c r="AJ15" s="138">
        <f>VLOOKUP($A15,'FuturesInfo (3)'!$A$2:$O$80,15)*AI15</f>
        <v>149120</v>
      </c>
      <c r="AK15" s="196">
        <f t="shared" ref="AK15:AK45" si="89">IF(AA15=1,ABS(AJ15*AC15),-ABS(AJ15*AC15))</f>
        <v>-263.28398750545921</v>
      </c>
      <c r="AL15" s="196">
        <f t="shared" ref="AL15:AL78" si="90">IF(AB15=1,ABS(AJ15*AC15),-ABS(AJ15*AC15))</f>
        <v>263.28398750545921</v>
      </c>
      <c r="AN15">
        <f t="shared" si="79"/>
        <v>-1</v>
      </c>
      <c r="AO15">
        <v>-1</v>
      </c>
      <c r="AP15">
        <v>1</v>
      </c>
      <c r="AQ15">
        <v>1</v>
      </c>
      <c r="AR15">
        <f>IF(AO15=AQ15,1,0)</f>
        <v>0</v>
      </c>
      <c r="AS15">
        <f t="shared" si="80"/>
        <v>1</v>
      </c>
      <c r="AT15" s="1">
        <v>1.0574837310199999E-2</v>
      </c>
      <c r="AU15" s="2">
        <v>10</v>
      </c>
      <c r="AV15">
        <v>60</v>
      </c>
      <c r="AW15" t="str">
        <f t="shared" si="81"/>
        <v>TRUE</v>
      </c>
      <c r="AX15">
        <f>VLOOKUP($A15,'FuturesInfo (3)'!$A$2:$V$80,22)</f>
        <v>2</v>
      </c>
      <c r="AY15">
        <f t="shared" si="82"/>
        <v>2</v>
      </c>
      <c r="AZ15">
        <f t="shared" ref="AZ15:AZ78" si="91">AX15</f>
        <v>2</v>
      </c>
      <c r="BA15" s="138">
        <f>VLOOKUP($A15,'FuturesInfo (3)'!$A$2:$O$80,15)*AZ15</f>
        <v>149120</v>
      </c>
      <c r="BB15" s="196">
        <f t="shared" si="83"/>
        <v>-1576.9197396970239</v>
      </c>
      <c r="BC15" s="196">
        <f t="shared" ref="BC15:BC78" si="92">IF(AS15=1,ABS(BA15*AT15),-ABS(BA15*AT15))</f>
        <v>1576.9197396970239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1181</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1181</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1181</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v>-1</v>
      </c>
      <c r="VN15" s="239">
        <v>1</v>
      </c>
      <c r="VO15" s="239">
        <v>-1</v>
      </c>
      <c r="VP15" s="239">
        <v>1</v>
      </c>
      <c r="VQ15" s="214">
        <v>1</v>
      </c>
      <c r="VR15" s="240">
        <v>-5</v>
      </c>
      <c r="VS15">
        <v>-1</v>
      </c>
      <c r="VT15">
        <v>-1</v>
      </c>
      <c r="VU15" s="214">
        <v>1</v>
      </c>
      <c r="VV15">
        <v>1</v>
      </c>
      <c r="VW15">
        <v>1</v>
      </c>
      <c r="VX15">
        <v>0</v>
      </c>
      <c r="VY15">
        <v>0</v>
      </c>
      <c r="VZ15" s="248">
        <v>7.9301075268800002E-3</v>
      </c>
      <c r="WA15" s="202">
        <v>42548</v>
      </c>
      <c r="WB15">
        <v>60</v>
      </c>
      <c r="WC15" t="s">
        <v>1181</v>
      </c>
      <c r="WD15">
        <v>2</v>
      </c>
      <c r="WE15" s="252">
        <v>1</v>
      </c>
      <c r="WF15">
        <v>2</v>
      </c>
      <c r="WG15" s="138">
        <v>149980</v>
      </c>
      <c r="WH15" s="138">
        <v>149980</v>
      </c>
      <c r="WI15" s="196">
        <v>1189.3575268814625</v>
      </c>
      <c r="WJ15" s="196">
        <v>1189.3575268814625</v>
      </c>
      <c r="WK15" s="196">
        <v>1189.3575268814625</v>
      </c>
      <c r="WL15" s="196">
        <v>-1189.3575268814625</v>
      </c>
      <c r="WM15" s="196">
        <v>-1189.3575268814625</v>
      </c>
      <c r="WN15" s="196">
        <v>-1189.3575268814625</v>
      </c>
      <c r="WO15" s="196">
        <v>1189.3575268814625</v>
      </c>
      <c r="WP15" s="196">
        <v>1189.3575268814625</v>
      </c>
      <c r="WQ15" s="196">
        <v>-1189.3575268814625</v>
      </c>
      <c r="WR15" s="196">
        <v>-1189.3575268814625</v>
      </c>
      <c r="WS15" s="196">
        <v>1189.3575268814625</v>
      </c>
      <c r="WU15">
        <f t="shared" ref="WU15:WU78" si="93">VU15</f>
        <v>1</v>
      </c>
      <c r="WV15" s="239">
        <v>1</v>
      </c>
      <c r="WW15" s="239">
        <v>-1</v>
      </c>
      <c r="WX15" s="239">
        <v>1</v>
      </c>
      <c r="WY15" s="214">
        <v>1</v>
      </c>
      <c r="WZ15" s="240">
        <v>-6</v>
      </c>
      <c r="XA15">
        <f t="shared" ref="XA15:XA78" si="94">IF(WY15=1,-1,1)</f>
        <v>-1</v>
      </c>
      <c r="XB15">
        <f t="shared" ref="XB15:XB78" si="95">IF(WZ15&lt;0,WY15*-1,WY15)</f>
        <v>-1</v>
      </c>
      <c r="XC15">
        <v>-1</v>
      </c>
      <c r="XD15">
        <f>IF(WV15=XC15,1,0)</f>
        <v>0</v>
      </c>
      <c r="XE15">
        <f t="shared" ref="XE15" si="96">IF(XC15=WY15,1,0)</f>
        <v>0</v>
      </c>
      <c r="XF15">
        <f>IF(XC15=XA15,1,0)</f>
        <v>1</v>
      </c>
      <c r="XG15">
        <f t="shared" ref="XG15:XG78" si="97">IF(XC15=XB15,1,0)</f>
        <v>1</v>
      </c>
      <c r="XH15">
        <v>-5.7340978797199996E-3</v>
      </c>
      <c r="XI15" s="202">
        <v>42548</v>
      </c>
      <c r="XJ15">
        <v>60</v>
      </c>
      <c r="XK15" t="str">
        <f t="shared" si="84"/>
        <v>TRUE</v>
      </c>
      <c r="XL15">
        <f>VLOOKUP($A15,'FuturesInfo (3)'!$A$2:$V$80,22)</f>
        <v>2</v>
      </c>
      <c r="XM15" s="252">
        <v>1</v>
      </c>
      <c r="XN15">
        <f t="shared" ref="XN15:XN78" si="98">IF(XM15=1,ROUND(XL15*(1+XN$13),0),ROUND(XL15*(1-XN$13),0))</f>
        <v>3</v>
      </c>
      <c r="XO15" s="138">
        <f>VLOOKUP($A15,'FuturesInfo (3)'!$A$2:$O$80,15)*XL15</f>
        <v>149120</v>
      </c>
      <c r="XP15" s="138">
        <f>VLOOKUP($A15,'FuturesInfo (3)'!$A$2:$O$80,15)*XN15</f>
        <v>223680</v>
      </c>
      <c r="XQ15" s="196">
        <f t="shared" ref="XQ15:XQ78" si="99">IF(XD15=1,ABS(XO15*XH15),-ABS(XO15*XH15))</f>
        <v>-855.06867582384632</v>
      </c>
      <c r="XR15" s="196">
        <f t="shared" ref="XR15:XR78" si="100">IF(XD15=1,ABS(XP15*XH15),-ABS(XP15*XH15))</f>
        <v>-1282.6030137357695</v>
      </c>
      <c r="XS15" s="196">
        <f t="shared" ref="XS15:XS78" si="101">IF(XE15=1,ABS(XO15*XH15),-ABS(XO15*XH15))</f>
        <v>-855.06867582384632</v>
      </c>
      <c r="XT15" s="196">
        <f t="shared" ref="XT15:XT78" si="102">IF(XF15=1,ABS(XO15*XH15),-ABS(XO15*XH15))</f>
        <v>855.06867582384632</v>
      </c>
      <c r="XU15" s="196">
        <f t="shared" ref="XU15:XU20" si="103">IF(XG15=1,ABS(XO15*XH15),-ABS(XO15*XH15))</f>
        <v>855.06867582384632</v>
      </c>
      <c r="XV15" s="196">
        <f t="shared" ref="XV15:XV78" si="104">IF(IF(WW15=XC15,1,0)=1,ABS(XO15*XH15),-ABS(XO15*XH15))</f>
        <v>855.06867582384632</v>
      </c>
      <c r="XW15" s="196">
        <f>IF(IF(WX15=XC15,1,0)=1,ABS(XO15*XH15),-ABS(XO15*XH15))</f>
        <v>-855.06867582384632</v>
      </c>
      <c r="XX15" s="196">
        <f>IF(IF(sym!$O4=XC15,1,0)=1,ABS(XO15*XH15),-ABS(XO15*XH15))</f>
        <v>-855.06867582384632</v>
      </c>
      <c r="XY15" s="196">
        <f>IF(IF(sym!$N4=XC15,1,0)=1,ABS(XO15*XH15),-ABS(XO15*XH15))</f>
        <v>855.06867582384632</v>
      </c>
      <c r="XZ15" s="196">
        <f t="shared" ref="XZ15" si="105">IF(IF(XC15=XC15,0,1)=1,ABS(XO15*XH15),-ABS(XO15*XH15))</f>
        <v>-855.06867582384632</v>
      </c>
      <c r="YA15" s="196">
        <f t="shared" ref="YA15:YA78" si="106">ABS(XO15*XH15)</f>
        <v>855.06867582384632</v>
      </c>
      <c r="YC15">
        <f t="shared" ref="YC15:YC78" si="107">XC15</f>
        <v>-1</v>
      </c>
      <c r="YD15" s="239"/>
      <c r="YE15" s="239"/>
      <c r="YF15" s="239"/>
      <c r="YG15" s="214"/>
      <c r="YH15" s="240"/>
      <c r="YI15">
        <f t="shared" ref="YI15:YI78" si="108">IF(YG15=1,-1,1)</f>
        <v>1</v>
      </c>
      <c r="YJ15">
        <f t="shared" ref="YJ15:YJ78" si="109">IF(YH15&lt;0,YG15*-1,YG15)</f>
        <v>0</v>
      </c>
      <c r="YK15" s="214"/>
      <c r="YL15">
        <f>IF(YD15=YK15,1,0)</f>
        <v>1</v>
      </c>
      <c r="YM15">
        <f t="shared" ref="YM15" si="110">IF(YK15=YG15,1,0)</f>
        <v>1</v>
      </c>
      <c r="YN15">
        <f>IF(YK15=YI15,1,0)</f>
        <v>0</v>
      </c>
      <c r="YO15">
        <f t="shared" ref="YO15:YO78" si="111">IF(YK15=YJ15,1,0)</f>
        <v>1</v>
      </c>
      <c r="YP15" s="248"/>
      <c r="YQ15" s="202"/>
      <c r="YR15">
        <v>60</v>
      </c>
      <c r="YS15" t="str">
        <f t="shared" si="85"/>
        <v>FALSE</v>
      </c>
      <c r="YT15">
        <f>VLOOKUP($A15,'FuturesInfo (3)'!$A$2:$V$80,22)</f>
        <v>2</v>
      </c>
      <c r="YU15" s="252"/>
      <c r="YV15">
        <f t="shared" ref="YV15:YV78" si="112">IF(YU15=1,ROUND(YT15*(1+YV$13),0),ROUND(YT15*(1-YV$13),0))</f>
        <v>2</v>
      </c>
      <c r="YW15" s="138">
        <f>VLOOKUP($A15,'FuturesInfo (3)'!$A$2:$O$80,15)*YT15</f>
        <v>149120</v>
      </c>
      <c r="YX15" s="138">
        <f>VLOOKUP($A15,'FuturesInfo (3)'!$A$2:$O$80,15)*YV15</f>
        <v>149120</v>
      </c>
      <c r="YY15" s="196">
        <f t="shared" ref="YY15:YY78" si="113">IF(YL15=1,ABS(YW15*YP15),-ABS(YW15*YP15))</f>
        <v>0</v>
      </c>
      <c r="YZ15" s="196">
        <f t="shared" ref="YZ15:YZ78" si="114">IF(YL15=1,ABS(YX15*YP15),-ABS(YX15*YP15))</f>
        <v>0</v>
      </c>
      <c r="ZA15" s="196">
        <f t="shared" ref="ZA15:ZA78" si="115">IF(YM15=1,ABS(YW15*YP15),-ABS(YW15*YP15))</f>
        <v>0</v>
      </c>
      <c r="ZB15" s="196">
        <f t="shared" ref="ZB15:ZB78" si="116">IF(YN15=1,ABS(YW15*YP15),-ABS(YW15*YP15))</f>
        <v>0</v>
      </c>
      <c r="ZC15" s="196">
        <f t="shared" ref="ZC15:ZC20" si="117">IF(YO15=1,ABS(YW15*YP15),-ABS(YW15*YP15))</f>
        <v>0</v>
      </c>
      <c r="ZD15" s="196">
        <f t="shared" ref="ZD15:ZD78" si="118">IF(IF(YE15=YK15,1,0)=1,ABS(YW15*YP15),-ABS(YW15*YP15))</f>
        <v>0</v>
      </c>
      <c r="ZE15" s="196">
        <f>IF(IF(YF15=YK15,1,0)=1,ABS(YW15*YP15),-ABS(YW15*YP15))</f>
        <v>0</v>
      </c>
      <c r="ZF15" s="196">
        <f>IF(IF(sym!$O4=YK15,1,0)=1,ABS(YW15*YP15),-ABS(YW15*YP15))</f>
        <v>0</v>
      </c>
      <c r="ZG15" s="196">
        <f>IF(IF(sym!$N4=YK15,1,0)=1,ABS(YW15*YP15),-ABS(YW15*YP15))</f>
        <v>0</v>
      </c>
      <c r="ZH15" s="196">
        <f t="shared" ref="ZH15" si="119">IF(IF(YK15=YK15,0,1)=1,ABS(YW15*YP15),-ABS(YW15*YP15))</f>
        <v>0</v>
      </c>
      <c r="ZI15" s="196">
        <f t="shared" ref="ZI15:ZI78" si="120">ABS(YW15*YP15)</f>
        <v>0</v>
      </c>
      <c r="ZK15">
        <f t="shared" ref="ZK15:ZK78" si="121">YK15</f>
        <v>0</v>
      </c>
      <c r="ZL15" s="239"/>
      <c r="ZM15" s="239"/>
      <c r="ZN15" s="239"/>
      <c r="ZO15" s="214"/>
      <c r="ZP15" s="240"/>
      <c r="ZQ15">
        <f t="shared" ref="ZQ15:ZQ78" si="122">IF(ZO15=1,-1,1)</f>
        <v>1</v>
      </c>
      <c r="ZR15">
        <f t="shared" ref="ZR15:ZR78" si="123">IF(ZP15&lt;0,ZO15*-1,ZO15)</f>
        <v>0</v>
      </c>
      <c r="ZS15" s="214"/>
      <c r="ZT15">
        <f>IF(ZL15=ZS15,1,0)</f>
        <v>1</v>
      </c>
      <c r="ZU15">
        <f t="shared" ref="ZU15" si="124">IF(ZS15=ZO15,1,0)</f>
        <v>1</v>
      </c>
      <c r="ZV15">
        <f>IF(ZS15=ZQ15,1,0)</f>
        <v>0</v>
      </c>
      <c r="ZW15">
        <f t="shared" ref="ZW15:ZW78" si="125">IF(ZS15=ZR15,1,0)</f>
        <v>1</v>
      </c>
      <c r="ZX15" s="248"/>
      <c r="ZY15" s="202"/>
      <c r="ZZ15">
        <v>60</v>
      </c>
      <c r="AAA15" t="str">
        <f t="shared" si="86"/>
        <v>FALSE</v>
      </c>
      <c r="AAB15">
        <f>VLOOKUP($A15,'FuturesInfo (3)'!$A$2:$V$80,22)</f>
        <v>2</v>
      </c>
      <c r="AAC15" s="252"/>
      <c r="AAD15">
        <f t="shared" ref="AAD15:AAD78" si="126">IF(AAC15=1,ROUND(AAB15*(1+AAD$13),0),ROUND(AAB15*(1-AAD$13),0))</f>
        <v>2</v>
      </c>
      <c r="AAE15" s="138">
        <f>VLOOKUP($A15,'FuturesInfo (3)'!$A$2:$O$80,15)*AAB15</f>
        <v>149120</v>
      </c>
      <c r="AAF15" s="138">
        <f>VLOOKUP($A15,'FuturesInfo (3)'!$A$2:$O$80,15)*AAD15</f>
        <v>149120</v>
      </c>
      <c r="AAG15" s="196">
        <f t="shared" ref="AAG15:AAG78" si="127">IF(ZT15=1,ABS(AAE15*ZX15),-ABS(AAE15*ZX15))</f>
        <v>0</v>
      </c>
      <c r="AAH15" s="196">
        <f t="shared" ref="AAH15:AAH78" si="128">IF(ZT15=1,ABS(AAF15*ZX15),-ABS(AAF15*ZX15))</f>
        <v>0</v>
      </c>
      <c r="AAI15" s="196">
        <f t="shared" ref="AAI15:AAI78" si="129">IF(ZU15=1,ABS(AAE15*ZX15),-ABS(AAE15*ZX15))</f>
        <v>0</v>
      </c>
      <c r="AAJ15" s="196">
        <f t="shared" ref="AAJ15:AAJ78" si="130">IF(ZV15=1,ABS(AAE15*ZX15),-ABS(AAE15*ZX15))</f>
        <v>0</v>
      </c>
      <c r="AAK15" s="196">
        <f t="shared" ref="AAK15:AAK20" si="131">IF(ZW15=1,ABS(AAE15*ZX15),-ABS(AAE15*ZX15))</f>
        <v>0</v>
      </c>
      <c r="AAL15" s="196">
        <f t="shared" ref="AAL15:AAL78" si="132">IF(IF(ZM15=ZS15,1,0)=1,ABS(AAE15*ZX15),-ABS(AAE15*ZX15))</f>
        <v>0</v>
      </c>
      <c r="AAM15" s="196">
        <f>IF(IF(ZN15=ZS15,1,0)=1,ABS(AAE15*ZX15),-ABS(AAE15*ZX15))</f>
        <v>0</v>
      </c>
      <c r="AAN15" s="196">
        <f>IF(IF(sym!$O4=ZS15,1,0)=1,ABS(AAE15*ZX15),-ABS(AAE15*ZX15))</f>
        <v>0</v>
      </c>
      <c r="AAO15" s="196">
        <f>IF(IF(sym!$N4=ZS15,1,0)=1,ABS(AAE15*ZX15),-ABS(AAE15*ZX15))</f>
        <v>0</v>
      </c>
      <c r="AAP15" s="196">
        <f t="shared" ref="AAP15" si="133">IF(IF(ZS15=ZS15,0,1)=1,ABS(AAE15*ZX15),-ABS(AAE15*ZX15))</f>
        <v>0</v>
      </c>
      <c r="AAQ15" s="196">
        <f t="shared" ref="AAQ15:AAQ78" si="134">ABS(AAE15*ZX15)</f>
        <v>0</v>
      </c>
    </row>
    <row r="16" spans="1:719" x14ac:dyDescent="0.25">
      <c r="A16" s="1" t="s">
        <v>295</v>
      </c>
      <c r="B16" s="150" t="str">
        <f>'FuturesInfo (3)'!M4</f>
        <v>AEX</v>
      </c>
      <c r="C16" s="200" t="str">
        <f>VLOOKUP(A16,'FuturesInfo (3)'!$A$2:$K$80,11)</f>
        <v>index</v>
      </c>
      <c r="F16" t="e">
        <f>#REF!</f>
        <v>#REF!</v>
      </c>
      <c r="G16">
        <v>-1</v>
      </c>
      <c r="H16">
        <v>-1</v>
      </c>
      <c r="I16">
        <v>-1</v>
      </c>
      <c r="J16">
        <f t="shared" si="70"/>
        <v>1</v>
      </c>
      <c r="K16">
        <f t="shared" si="71"/>
        <v>1</v>
      </c>
      <c r="L16" s="184">
        <v>-5.2537446903600004E-3</v>
      </c>
      <c r="M16" s="2">
        <v>10</v>
      </c>
      <c r="N16">
        <v>60</v>
      </c>
      <c r="O16" t="str">
        <f t="shared" si="72"/>
        <v>TRUE</v>
      </c>
      <c r="P16">
        <f>VLOOKUP($A16,'FuturesInfo (3)'!$A$2:$V$80,22)</f>
        <v>1</v>
      </c>
      <c r="Q16">
        <f t="shared" si="73"/>
        <v>1</v>
      </c>
      <c r="R16">
        <f t="shared" si="73"/>
        <v>1</v>
      </c>
      <c r="S16" s="138">
        <f>VLOOKUP($A16,'FuturesInfo (3)'!$A$2:$O$80,15)*Q16</f>
        <v>94331.664000000004</v>
      </c>
      <c r="T16" s="144">
        <f t="shared" si="74"/>
        <v>495.59447887282363</v>
      </c>
      <c r="U16" s="144">
        <f t="shared" si="87"/>
        <v>495.59447887282363</v>
      </c>
      <c r="W16">
        <f t="shared" si="75"/>
        <v>-1</v>
      </c>
      <c r="X16">
        <v>-1</v>
      </c>
      <c r="Y16">
        <v>-1</v>
      </c>
      <c r="Z16">
        <v>1</v>
      </c>
      <c r="AA16">
        <f>IF(X16=Z16,1,0)</f>
        <v>0</v>
      </c>
      <c r="AB16">
        <f t="shared" si="76"/>
        <v>0</v>
      </c>
      <c r="AC16" s="1">
        <v>2.5845600629299998E-3</v>
      </c>
      <c r="AD16" s="2">
        <v>10</v>
      </c>
      <c r="AE16">
        <v>60</v>
      </c>
      <c r="AF16" t="str">
        <f t="shared" si="77"/>
        <v>TRUE</v>
      </c>
      <c r="AG16">
        <f>VLOOKUP($A16,'FuturesInfo (3)'!$A$2:$V$80,22)</f>
        <v>1</v>
      </c>
      <c r="AH16">
        <f t="shared" si="78"/>
        <v>1</v>
      </c>
      <c r="AI16">
        <f t="shared" si="88"/>
        <v>1</v>
      </c>
      <c r="AJ16" s="138">
        <f>VLOOKUP($A16,'FuturesInfo (3)'!$A$2:$O$80,15)*AI16</f>
        <v>94331.664000000004</v>
      </c>
      <c r="AK16" s="196">
        <f t="shared" si="89"/>
        <v>-243.8058514441316</v>
      </c>
      <c r="AL16" s="196">
        <f t="shared" si="90"/>
        <v>-243.8058514441316</v>
      </c>
      <c r="AN16">
        <f t="shared" si="79"/>
        <v>-1</v>
      </c>
      <c r="AO16">
        <v>-1</v>
      </c>
      <c r="AP16">
        <v>-1</v>
      </c>
      <c r="AQ16">
        <v>1</v>
      </c>
      <c r="AR16">
        <f>IF(AO16=AQ16,1,0)</f>
        <v>0</v>
      </c>
      <c r="AS16">
        <f t="shared" si="80"/>
        <v>0</v>
      </c>
      <c r="AT16" s="1">
        <v>1.22169917059E-2</v>
      </c>
      <c r="AU16" s="2">
        <v>10</v>
      </c>
      <c r="AV16">
        <v>60</v>
      </c>
      <c r="AW16" t="str">
        <f t="shared" si="81"/>
        <v>TRUE</v>
      </c>
      <c r="AX16">
        <f>VLOOKUP($A16,'FuturesInfo (3)'!$A$2:$V$80,22)</f>
        <v>1</v>
      </c>
      <c r="AY16">
        <f t="shared" si="82"/>
        <v>1</v>
      </c>
      <c r="AZ16">
        <f t="shared" si="91"/>
        <v>1</v>
      </c>
      <c r="BA16" s="138">
        <f>VLOOKUP($A16,'FuturesInfo (3)'!$A$2:$O$80,15)*AZ16</f>
        <v>94331.664000000004</v>
      </c>
      <c r="BB16" s="196">
        <f t="shared" si="83"/>
        <v>-1152.4491566917457</v>
      </c>
      <c r="BC16" s="196">
        <f t="shared" si="92"/>
        <v>-1152.4491566917457</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1181</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1181</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1181</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v>-1</v>
      </c>
      <c r="VN16" s="239">
        <v>1</v>
      </c>
      <c r="VO16" s="239">
        <v>-1</v>
      </c>
      <c r="VP16" s="239">
        <v>1</v>
      </c>
      <c r="VQ16" s="214">
        <v>1</v>
      </c>
      <c r="VR16" s="240">
        <v>8</v>
      </c>
      <c r="VS16">
        <v>-1</v>
      </c>
      <c r="VT16">
        <v>1</v>
      </c>
      <c r="VU16" s="214">
        <v>-1</v>
      </c>
      <c r="VV16">
        <v>0</v>
      </c>
      <c r="VW16">
        <v>0</v>
      </c>
      <c r="VX16">
        <v>1</v>
      </c>
      <c r="VY16">
        <v>0</v>
      </c>
      <c r="VZ16" s="248">
        <v>-1.9170442662900002E-2</v>
      </c>
      <c r="WA16" s="202">
        <v>42548</v>
      </c>
      <c r="WB16">
        <v>60</v>
      </c>
      <c r="WC16" t="s">
        <v>1181</v>
      </c>
      <c r="WD16">
        <v>1</v>
      </c>
      <c r="WE16" s="252">
        <v>1</v>
      </c>
      <c r="WF16">
        <v>1</v>
      </c>
      <c r="WG16" s="138">
        <v>93402.288</v>
      </c>
      <c r="WH16" s="138">
        <v>93402.288</v>
      </c>
      <c r="WI16" s="196">
        <v>-1790.5632066876728</v>
      </c>
      <c r="WJ16" s="196">
        <v>-1790.5632066876728</v>
      </c>
      <c r="WK16" s="196">
        <v>-1790.5632066876728</v>
      </c>
      <c r="WL16" s="196">
        <v>1790.5632066876728</v>
      </c>
      <c r="WM16" s="196">
        <v>-1790.5632066876728</v>
      </c>
      <c r="WN16" s="196">
        <v>1790.5632066876728</v>
      </c>
      <c r="WO16" s="196">
        <v>-1790.5632066876728</v>
      </c>
      <c r="WP16" s="196">
        <v>-1790.5632066876728</v>
      </c>
      <c r="WQ16" s="196">
        <v>1790.5632066876728</v>
      </c>
      <c r="WR16" s="196">
        <v>-1790.5632066876728</v>
      </c>
      <c r="WS16" s="196">
        <v>1790.5632066876728</v>
      </c>
      <c r="WU16">
        <f t="shared" si="93"/>
        <v>-1</v>
      </c>
      <c r="WV16" s="239">
        <v>1</v>
      </c>
      <c r="WW16" s="239">
        <v>-1</v>
      </c>
      <c r="WX16" s="239">
        <v>1</v>
      </c>
      <c r="WY16" s="214">
        <v>-1</v>
      </c>
      <c r="WZ16" s="240">
        <v>-3</v>
      </c>
      <c r="XA16">
        <f t="shared" si="94"/>
        <v>1</v>
      </c>
      <c r="XB16">
        <f t="shared" si="95"/>
        <v>1</v>
      </c>
      <c r="XC16">
        <v>1</v>
      </c>
      <c r="XD16">
        <f>IF(WV16=XC16,1,0)</f>
        <v>1</v>
      </c>
      <c r="XE16">
        <f>IF(XC16=WY16,1,0)</f>
        <v>0</v>
      </c>
      <c r="XF16">
        <f t="shared" ref="XF16:XF79" si="135">IF(XC16=XA16,1,0)</f>
        <v>1</v>
      </c>
      <c r="XG16">
        <f t="shared" si="97"/>
        <v>1</v>
      </c>
      <c r="XH16">
        <v>9.9502487562199999E-3</v>
      </c>
      <c r="XI16" s="202">
        <v>42548</v>
      </c>
      <c r="XJ16">
        <v>60</v>
      </c>
      <c r="XK16" t="str">
        <f t="shared" si="84"/>
        <v>TRUE</v>
      </c>
      <c r="XL16">
        <f>VLOOKUP($A16,'FuturesInfo (3)'!$A$2:$V$80,22)</f>
        <v>1</v>
      </c>
      <c r="XM16" s="252">
        <v>2</v>
      </c>
      <c r="XN16">
        <f t="shared" si="98"/>
        <v>1</v>
      </c>
      <c r="XO16" s="138">
        <f>VLOOKUP($A16,'FuturesInfo (3)'!$A$2:$O$80,15)*XL16</f>
        <v>94331.664000000004</v>
      </c>
      <c r="XP16" s="138">
        <f>VLOOKUP($A16,'FuturesInfo (3)'!$A$2:$O$80,15)*XN16</f>
        <v>94331.664000000004</v>
      </c>
      <c r="XQ16" s="196">
        <f t="shared" si="99"/>
        <v>938.623522388163</v>
      </c>
      <c r="XR16" s="196">
        <f t="shared" si="100"/>
        <v>938.623522388163</v>
      </c>
      <c r="XS16" s="196">
        <f t="shared" si="101"/>
        <v>-938.623522388163</v>
      </c>
      <c r="XT16" s="196">
        <f t="shared" si="102"/>
        <v>938.623522388163</v>
      </c>
      <c r="XU16" s="196">
        <f t="shared" si="103"/>
        <v>938.623522388163</v>
      </c>
      <c r="XV16" s="196">
        <f t="shared" si="104"/>
        <v>-938.623522388163</v>
      </c>
      <c r="XW16" s="196">
        <f t="shared" ref="XW16:XW79" si="136">IF(IF(WX16=XC16,1,0)=1,ABS(XO16*XH16),-ABS(XO16*XH16))</f>
        <v>938.623522388163</v>
      </c>
      <c r="XX16" s="196">
        <f>IF(IF(sym!$O5=XC16,1,0)=1,ABS(XO16*XH16),-ABS(XO16*XH16))</f>
        <v>938.623522388163</v>
      </c>
      <c r="XY16" s="196">
        <f>IF(IF(sym!$N5=XC16,1,0)=1,ABS(XO16*XH16),-ABS(XO16*XH16))</f>
        <v>-938.623522388163</v>
      </c>
      <c r="XZ16" s="196">
        <f>IF(IF(XC16=XC16,0,1)=1,ABS(XO16*XH16),-ABS(XO16*XH16))</f>
        <v>-938.623522388163</v>
      </c>
      <c r="YA16" s="196">
        <f t="shared" si="106"/>
        <v>938.623522388163</v>
      </c>
      <c r="YC16">
        <f t="shared" si="107"/>
        <v>1</v>
      </c>
      <c r="YD16" s="239"/>
      <c r="YE16" s="239"/>
      <c r="YF16" s="239"/>
      <c r="YG16" s="214"/>
      <c r="YH16" s="240"/>
      <c r="YI16">
        <f t="shared" si="108"/>
        <v>1</v>
      </c>
      <c r="YJ16">
        <f t="shared" si="109"/>
        <v>0</v>
      </c>
      <c r="YK16" s="214"/>
      <c r="YL16">
        <f>IF(YD16=YK16,1,0)</f>
        <v>1</v>
      </c>
      <c r="YM16">
        <f>IF(YK16=YG16,1,0)</f>
        <v>1</v>
      </c>
      <c r="YN16">
        <f t="shared" ref="YN16:YN79" si="137">IF(YK16=YI16,1,0)</f>
        <v>0</v>
      </c>
      <c r="YO16">
        <f t="shared" si="111"/>
        <v>1</v>
      </c>
      <c r="YP16" s="248"/>
      <c r="YQ16" s="202"/>
      <c r="YR16">
        <v>60</v>
      </c>
      <c r="YS16" t="str">
        <f t="shared" si="85"/>
        <v>FALSE</v>
      </c>
      <c r="YT16">
        <f>VLOOKUP($A16,'FuturesInfo (3)'!$A$2:$V$80,22)</f>
        <v>1</v>
      </c>
      <c r="YU16" s="252"/>
      <c r="YV16">
        <f t="shared" si="112"/>
        <v>1</v>
      </c>
      <c r="YW16" s="138">
        <f>VLOOKUP($A16,'FuturesInfo (3)'!$A$2:$O$80,15)*YT16</f>
        <v>94331.664000000004</v>
      </c>
      <c r="YX16" s="138">
        <f>VLOOKUP($A16,'FuturesInfo (3)'!$A$2:$O$80,15)*YV16</f>
        <v>94331.664000000004</v>
      </c>
      <c r="YY16" s="196">
        <f t="shared" si="113"/>
        <v>0</v>
      </c>
      <c r="YZ16" s="196">
        <f t="shared" si="114"/>
        <v>0</v>
      </c>
      <c r="ZA16" s="196">
        <f t="shared" si="115"/>
        <v>0</v>
      </c>
      <c r="ZB16" s="196">
        <f t="shared" si="116"/>
        <v>0</v>
      </c>
      <c r="ZC16" s="196">
        <f t="shared" si="117"/>
        <v>0</v>
      </c>
      <c r="ZD16" s="196">
        <f t="shared" si="118"/>
        <v>0</v>
      </c>
      <c r="ZE16" s="196">
        <f t="shared" ref="ZE16:ZE79" si="138">IF(IF(YF16=YK16,1,0)=1,ABS(YW16*YP16),-ABS(YW16*YP16))</f>
        <v>0</v>
      </c>
      <c r="ZF16" s="196">
        <f>IF(IF(sym!$O5=YK16,1,0)=1,ABS(YW16*YP16),-ABS(YW16*YP16))</f>
        <v>0</v>
      </c>
      <c r="ZG16" s="196">
        <f>IF(IF(sym!$N5=YK16,1,0)=1,ABS(YW16*YP16),-ABS(YW16*YP16))</f>
        <v>0</v>
      </c>
      <c r="ZH16" s="196">
        <f>IF(IF(YK16=YK16,0,1)=1,ABS(YW16*YP16),-ABS(YW16*YP16))</f>
        <v>0</v>
      </c>
      <c r="ZI16" s="196">
        <f t="shared" si="120"/>
        <v>0</v>
      </c>
      <c r="ZK16">
        <f t="shared" si="121"/>
        <v>0</v>
      </c>
      <c r="ZL16" s="239"/>
      <c r="ZM16" s="239"/>
      <c r="ZN16" s="239"/>
      <c r="ZO16" s="214"/>
      <c r="ZP16" s="240"/>
      <c r="ZQ16">
        <f t="shared" si="122"/>
        <v>1</v>
      </c>
      <c r="ZR16">
        <f t="shared" si="123"/>
        <v>0</v>
      </c>
      <c r="ZS16" s="214"/>
      <c r="ZT16">
        <f>IF(ZL16=ZS16,1,0)</f>
        <v>1</v>
      </c>
      <c r="ZU16">
        <f>IF(ZS16=ZO16,1,0)</f>
        <v>1</v>
      </c>
      <c r="ZV16">
        <f t="shared" ref="ZV16:ZV79" si="139">IF(ZS16=ZQ16,1,0)</f>
        <v>0</v>
      </c>
      <c r="ZW16">
        <f t="shared" si="125"/>
        <v>1</v>
      </c>
      <c r="ZX16" s="248"/>
      <c r="ZY16" s="202"/>
      <c r="ZZ16">
        <v>60</v>
      </c>
      <c r="AAA16" t="str">
        <f t="shared" si="86"/>
        <v>FALSE</v>
      </c>
      <c r="AAB16">
        <f>VLOOKUP($A16,'FuturesInfo (3)'!$A$2:$V$80,22)</f>
        <v>1</v>
      </c>
      <c r="AAC16" s="252"/>
      <c r="AAD16">
        <f t="shared" si="126"/>
        <v>1</v>
      </c>
      <c r="AAE16" s="138">
        <f>VLOOKUP($A16,'FuturesInfo (3)'!$A$2:$O$80,15)*AAB16</f>
        <v>94331.664000000004</v>
      </c>
      <c r="AAF16" s="138">
        <f>VLOOKUP($A16,'FuturesInfo (3)'!$A$2:$O$80,15)*AAD16</f>
        <v>94331.664000000004</v>
      </c>
      <c r="AAG16" s="196">
        <f t="shared" si="127"/>
        <v>0</v>
      </c>
      <c r="AAH16" s="196">
        <f t="shared" si="128"/>
        <v>0</v>
      </c>
      <c r="AAI16" s="196">
        <f t="shared" si="129"/>
        <v>0</v>
      </c>
      <c r="AAJ16" s="196">
        <f t="shared" si="130"/>
        <v>0</v>
      </c>
      <c r="AAK16" s="196">
        <f t="shared" si="131"/>
        <v>0</v>
      </c>
      <c r="AAL16" s="196">
        <f t="shared" si="132"/>
        <v>0</v>
      </c>
      <c r="AAM16" s="196">
        <f t="shared" ref="AAM16:AAM79" si="140">IF(IF(ZN16=ZS16,1,0)=1,ABS(AAE16*ZX16),-ABS(AAE16*ZX16))</f>
        <v>0</v>
      </c>
      <c r="AAN16" s="196">
        <f>IF(IF(sym!$O5=ZS16,1,0)=1,ABS(AAE16*ZX16),-ABS(AAE16*ZX16))</f>
        <v>0</v>
      </c>
      <c r="AAO16" s="196">
        <f>IF(IF(sym!$N5=ZS16,1,0)=1,ABS(AAE16*ZX16),-ABS(AAE16*ZX16))</f>
        <v>0</v>
      </c>
      <c r="AAP16" s="196">
        <f>IF(IF(ZS16=ZS16,0,1)=1,ABS(AAE16*ZX16),-ABS(AAE16*ZX16))</f>
        <v>0</v>
      </c>
      <c r="AAQ16" s="196">
        <f t="shared" si="134"/>
        <v>0</v>
      </c>
    </row>
    <row r="17" spans="1:719" x14ac:dyDescent="0.25">
      <c r="A17" s="1" t="s">
        <v>298</v>
      </c>
      <c r="B17" s="150" t="str">
        <f>'FuturesInfo (3)'!M5</f>
        <v>@BO</v>
      </c>
      <c r="C17" s="200" t="str">
        <f>VLOOKUP(A17,'FuturesInfo (3)'!$A$2:$K$80,11)</f>
        <v>grain</v>
      </c>
      <c r="F17" t="e">
        <f>#REF!</f>
        <v>#REF!</v>
      </c>
      <c r="G17">
        <v>1</v>
      </c>
      <c r="H17">
        <v>-1</v>
      </c>
      <c r="I17">
        <v>1</v>
      </c>
      <c r="J17">
        <f t="shared" si="70"/>
        <v>1</v>
      </c>
      <c r="K17">
        <f t="shared" si="71"/>
        <v>0</v>
      </c>
      <c r="L17" s="184">
        <v>0</v>
      </c>
      <c r="M17" s="2">
        <v>10</v>
      </c>
      <c r="N17">
        <v>60</v>
      </c>
      <c r="O17" t="str">
        <f t="shared" si="72"/>
        <v>TRUE</v>
      </c>
      <c r="P17">
        <f>VLOOKUP($A17,'FuturesInfo (3)'!$A$2:$V$80,22)</f>
        <v>5</v>
      </c>
      <c r="Q17">
        <f t="shared" si="73"/>
        <v>5</v>
      </c>
      <c r="R17">
        <f t="shared" si="73"/>
        <v>5</v>
      </c>
      <c r="S17" s="138">
        <f>VLOOKUP($A17,'FuturesInfo (3)'!$A$2:$O$80,15)*Q17</f>
        <v>90540</v>
      </c>
      <c r="T17" s="144">
        <f t="shared" si="74"/>
        <v>0</v>
      </c>
      <c r="U17" s="144">
        <f t="shared" si="87"/>
        <v>0</v>
      </c>
      <c r="W17">
        <f t="shared" si="75"/>
        <v>1</v>
      </c>
      <c r="X17">
        <v>1</v>
      </c>
      <c r="Y17">
        <v>-1</v>
      </c>
      <c r="Z17">
        <v>1</v>
      </c>
      <c r="AA17">
        <f t="shared" ref="AA17:AA78" si="141">IF(X17=Z17,1,0)</f>
        <v>1</v>
      </c>
      <c r="AB17">
        <f t="shared" si="76"/>
        <v>0</v>
      </c>
      <c r="AC17" s="1">
        <v>7.7495350279000001E-3</v>
      </c>
      <c r="AD17" s="2">
        <v>10</v>
      </c>
      <c r="AE17">
        <v>60</v>
      </c>
      <c r="AF17" t="str">
        <f t="shared" si="77"/>
        <v>TRUE</v>
      </c>
      <c r="AG17">
        <f>VLOOKUP($A17,'FuturesInfo (3)'!$A$2:$V$80,22)</f>
        <v>5</v>
      </c>
      <c r="AH17">
        <f t="shared" si="78"/>
        <v>4</v>
      </c>
      <c r="AI17">
        <f t="shared" si="88"/>
        <v>5</v>
      </c>
      <c r="AJ17" s="138">
        <f>VLOOKUP($A17,'FuturesInfo (3)'!$A$2:$O$80,15)*AI17</f>
        <v>90540</v>
      </c>
      <c r="AK17" s="196">
        <f t="shared" si="89"/>
        <v>701.64290142606603</v>
      </c>
      <c r="AL17" s="196">
        <f t="shared" si="90"/>
        <v>-701.64290142606603</v>
      </c>
      <c r="AN17">
        <f t="shared" si="79"/>
        <v>1</v>
      </c>
      <c r="AO17">
        <v>1</v>
      </c>
      <c r="AP17">
        <v>-1</v>
      </c>
      <c r="AQ17">
        <v>-1</v>
      </c>
      <c r="AR17">
        <f t="shared" ref="AR17:AR80" si="142">IF(AO17=AQ17,1,0)</f>
        <v>0</v>
      </c>
      <c r="AS17">
        <f t="shared" si="80"/>
        <v>1</v>
      </c>
      <c r="AT17" s="1">
        <v>-6.7671485696700001E-3</v>
      </c>
      <c r="AU17" s="2">
        <v>10</v>
      </c>
      <c r="AV17">
        <v>60</v>
      </c>
      <c r="AW17" t="str">
        <f t="shared" si="81"/>
        <v>TRUE</v>
      </c>
      <c r="AX17">
        <f>VLOOKUP($A17,'FuturesInfo (3)'!$A$2:$V$80,22)</f>
        <v>5</v>
      </c>
      <c r="AY17">
        <f t="shared" si="82"/>
        <v>4</v>
      </c>
      <c r="AZ17">
        <f t="shared" si="91"/>
        <v>5</v>
      </c>
      <c r="BA17" s="138">
        <f>VLOOKUP($A17,'FuturesInfo (3)'!$A$2:$O$80,15)*AZ17</f>
        <v>90540</v>
      </c>
      <c r="BB17" s="196">
        <f t="shared" si="83"/>
        <v>-612.69763149792186</v>
      </c>
      <c r="BC17" s="196">
        <f t="shared" si="92"/>
        <v>612.69763149792186</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1181</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1181</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1181</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v>-1</v>
      </c>
      <c r="VN17" s="239">
        <v>-1</v>
      </c>
      <c r="VO17" s="239">
        <v>1</v>
      </c>
      <c r="VP17" s="239">
        <v>-1</v>
      </c>
      <c r="VQ17" s="214">
        <v>-1</v>
      </c>
      <c r="VR17" s="240">
        <v>10</v>
      </c>
      <c r="VS17">
        <v>1</v>
      </c>
      <c r="VT17">
        <v>-1</v>
      </c>
      <c r="VU17" s="214">
        <v>-1</v>
      </c>
      <c r="VV17">
        <v>1</v>
      </c>
      <c r="VW17">
        <v>1</v>
      </c>
      <c r="VX17">
        <v>0</v>
      </c>
      <c r="VY17">
        <v>1</v>
      </c>
      <c r="VZ17" s="248">
        <v>-1.6922094508300001E-2</v>
      </c>
      <c r="WA17" s="202">
        <v>42541</v>
      </c>
      <c r="WB17">
        <v>60</v>
      </c>
      <c r="WC17" t="s">
        <v>1181</v>
      </c>
      <c r="WD17">
        <v>5</v>
      </c>
      <c r="WE17" s="252">
        <v>2</v>
      </c>
      <c r="WF17">
        <v>5</v>
      </c>
      <c r="WG17" s="138">
        <v>92370</v>
      </c>
      <c r="WH17" s="138">
        <v>92370</v>
      </c>
      <c r="WI17" s="196">
        <v>1563.093869731671</v>
      </c>
      <c r="WJ17" s="196">
        <v>1563.093869731671</v>
      </c>
      <c r="WK17" s="196">
        <v>1563.093869731671</v>
      </c>
      <c r="WL17" s="196">
        <v>-1563.093869731671</v>
      </c>
      <c r="WM17" s="196">
        <v>1563.093869731671</v>
      </c>
      <c r="WN17" s="196">
        <v>-1563.093869731671</v>
      </c>
      <c r="WO17" s="196">
        <v>1563.093869731671</v>
      </c>
      <c r="WP17" s="196">
        <v>-1563.093869731671</v>
      </c>
      <c r="WQ17" s="196">
        <v>1563.093869731671</v>
      </c>
      <c r="WR17" s="196">
        <v>-1563.093869731671</v>
      </c>
      <c r="WS17" s="196">
        <v>1563.093869731671</v>
      </c>
      <c r="WU17">
        <f t="shared" si="93"/>
        <v>-1</v>
      </c>
      <c r="WV17" s="239">
        <v>-1</v>
      </c>
      <c r="WW17" s="239">
        <v>1</v>
      </c>
      <c r="WX17" s="239">
        <v>-1</v>
      </c>
      <c r="WY17" s="214">
        <v>-1</v>
      </c>
      <c r="WZ17" s="240">
        <v>11</v>
      </c>
      <c r="XA17">
        <f t="shared" si="94"/>
        <v>1</v>
      </c>
      <c r="XB17">
        <f t="shared" si="95"/>
        <v>-1</v>
      </c>
      <c r="XC17">
        <v>-1</v>
      </c>
      <c r="XD17">
        <f t="shared" ref="XD17:XD35" si="143">IF(WV17=XC17,1,0)</f>
        <v>1</v>
      </c>
      <c r="XE17">
        <f t="shared" ref="XE17:XE21" si="144">IF(XC17=WY17,1,0)</f>
        <v>1</v>
      </c>
      <c r="XF17">
        <f t="shared" si="135"/>
        <v>0</v>
      </c>
      <c r="XG17">
        <f t="shared" si="97"/>
        <v>1</v>
      </c>
      <c r="XH17">
        <v>-1.9811627151700002E-2</v>
      </c>
      <c r="XI17" s="202">
        <v>42541</v>
      </c>
      <c r="XJ17">
        <v>60</v>
      </c>
      <c r="XK17" t="str">
        <f t="shared" si="84"/>
        <v>TRUE</v>
      </c>
      <c r="XL17">
        <f>VLOOKUP($A17,'FuturesInfo (3)'!$A$2:$V$80,22)</f>
        <v>5</v>
      </c>
      <c r="XM17" s="252">
        <v>1</v>
      </c>
      <c r="XN17">
        <f t="shared" si="98"/>
        <v>6</v>
      </c>
      <c r="XO17" s="138">
        <f>VLOOKUP($A17,'FuturesInfo (3)'!$A$2:$O$80,15)*XL17</f>
        <v>90540</v>
      </c>
      <c r="XP17" s="138">
        <f>VLOOKUP($A17,'FuturesInfo (3)'!$A$2:$O$80,15)*XN17</f>
        <v>108648</v>
      </c>
      <c r="XQ17" s="196">
        <f t="shared" si="99"/>
        <v>1793.7447223149181</v>
      </c>
      <c r="XR17" s="196">
        <f t="shared" si="100"/>
        <v>2152.4936667779016</v>
      </c>
      <c r="XS17" s="196">
        <f t="shared" si="101"/>
        <v>1793.7447223149181</v>
      </c>
      <c r="XT17" s="196">
        <f t="shared" si="102"/>
        <v>-1793.7447223149181</v>
      </c>
      <c r="XU17" s="196">
        <f t="shared" si="103"/>
        <v>1793.7447223149181</v>
      </c>
      <c r="XV17" s="196">
        <f t="shared" si="104"/>
        <v>-1793.7447223149181</v>
      </c>
      <c r="XW17" s="196">
        <f t="shared" si="136"/>
        <v>1793.7447223149181</v>
      </c>
      <c r="XX17" s="196">
        <f>IF(IF(sym!$O6=XC17,1,0)=1,ABS(XO17*XH17),-ABS(XO17*XH17))</f>
        <v>-1793.7447223149181</v>
      </c>
      <c r="XY17" s="196">
        <f>IF(IF(sym!$N6=XC17,1,0)=1,ABS(XO17*XH17),-ABS(XO17*XH17))</f>
        <v>1793.7447223149181</v>
      </c>
      <c r="XZ17" s="196">
        <f t="shared" ref="XZ17:XZ80" si="145">IF(IF(XC17=XC17,0,1)=1,ABS(XO17*XH17),-ABS(XO17*XH17))</f>
        <v>-1793.7447223149181</v>
      </c>
      <c r="YA17" s="196">
        <f t="shared" si="106"/>
        <v>1793.7447223149181</v>
      </c>
      <c r="YC17">
        <f t="shared" si="107"/>
        <v>-1</v>
      </c>
      <c r="YD17" s="239"/>
      <c r="YE17" s="239"/>
      <c r="YF17" s="239"/>
      <c r="YG17" s="214"/>
      <c r="YH17" s="240"/>
      <c r="YI17">
        <f t="shared" si="108"/>
        <v>1</v>
      </c>
      <c r="YJ17">
        <f t="shared" si="109"/>
        <v>0</v>
      </c>
      <c r="YK17" s="214"/>
      <c r="YL17">
        <f t="shared" ref="YL17:YL35" si="146">IF(YD17=YK17,1,0)</f>
        <v>1</v>
      </c>
      <c r="YM17">
        <f t="shared" ref="YM17:YM21" si="147">IF(YK17=YG17,1,0)</f>
        <v>1</v>
      </c>
      <c r="YN17">
        <f t="shared" si="137"/>
        <v>0</v>
      </c>
      <c r="YO17">
        <f t="shared" si="111"/>
        <v>1</v>
      </c>
      <c r="YP17" s="248"/>
      <c r="YQ17" s="202"/>
      <c r="YR17">
        <v>60</v>
      </c>
      <c r="YS17" t="str">
        <f t="shared" si="85"/>
        <v>FALSE</v>
      </c>
      <c r="YT17">
        <f>VLOOKUP($A17,'FuturesInfo (3)'!$A$2:$V$80,22)</f>
        <v>5</v>
      </c>
      <c r="YU17" s="252"/>
      <c r="YV17">
        <f t="shared" si="112"/>
        <v>4</v>
      </c>
      <c r="YW17" s="138">
        <f>VLOOKUP($A17,'FuturesInfo (3)'!$A$2:$O$80,15)*YT17</f>
        <v>90540</v>
      </c>
      <c r="YX17" s="138">
        <f>VLOOKUP($A17,'FuturesInfo (3)'!$A$2:$O$80,15)*YV17</f>
        <v>72432</v>
      </c>
      <c r="YY17" s="196">
        <f t="shared" si="113"/>
        <v>0</v>
      </c>
      <c r="YZ17" s="196">
        <f t="shared" si="114"/>
        <v>0</v>
      </c>
      <c r="ZA17" s="196">
        <f t="shared" si="115"/>
        <v>0</v>
      </c>
      <c r="ZB17" s="196">
        <f t="shared" si="116"/>
        <v>0</v>
      </c>
      <c r="ZC17" s="196">
        <f t="shared" si="117"/>
        <v>0</v>
      </c>
      <c r="ZD17" s="196">
        <f t="shared" si="118"/>
        <v>0</v>
      </c>
      <c r="ZE17" s="196">
        <f t="shared" si="138"/>
        <v>0</v>
      </c>
      <c r="ZF17" s="196">
        <f>IF(IF(sym!$O6=YK17,1,0)=1,ABS(YW17*YP17),-ABS(YW17*YP17))</f>
        <v>0</v>
      </c>
      <c r="ZG17" s="196">
        <f>IF(IF(sym!$N6=YK17,1,0)=1,ABS(YW17*YP17),-ABS(YW17*YP17))</f>
        <v>0</v>
      </c>
      <c r="ZH17" s="196">
        <f t="shared" ref="ZH17:ZH80" si="148">IF(IF(YK17=YK17,0,1)=1,ABS(YW17*YP17),-ABS(YW17*YP17))</f>
        <v>0</v>
      </c>
      <c r="ZI17" s="196">
        <f t="shared" si="120"/>
        <v>0</v>
      </c>
      <c r="ZK17">
        <f t="shared" si="121"/>
        <v>0</v>
      </c>
      <c r="ZL17" s="239"/>
      <c r="ZM17" s="239"/>
      <c r="ZN17" s="239"/>
      <c r="ZO17" s="214"/>
      <c r="ZP17" s="240"/>
      <c r="ZQ17">
        <f t="shared" si="122"/>
        <v>1</v>
      </c>
      <c r="ZR17">
        <f t="shared" si="123"/>
        <v>0</v>
      </c>
      <c r="ZS17" s="214"/>
      <c r="ZT17">
        <f t="shared" ref="ZT17:ZT35" si="149">IF(ZL17=ZS17,1,0)</f>
        <v>1</v>
      </c>
      <c r="ZU17">
        <f t="shared" ref="ZU17:ZU21" si="150">IF(ZS17=ZO17,1,0)</f>
        <v>1</v>
      </c>
      <c r="ZV17">
        <f t="shared" si="139"/>
        <v>0</v>
      </c>
      <c r="ZW17">
        <f t="shared" si="125"/>
        <v>1</v>
      </c>
      <c r="ZX17" s="248"/>
      <c r="ZY17" s="202"/>
      <c r="ZZ17">
        <v>60</v>
      </c>
      <c r="AAA17" t="str">
        <f t="shared" si="86"/>
        <v>FALSE</v>
      </c>
      <c r="AAB17">
        <f>VLOOKUP($A17,'FuturesInfo (3)'!$A$2:$V$80,22)</f>
        <v>5</v>
      </c>
      <c r="AAC17" s="252"/>
      <c r="AAD17">
        <f t="shared" si="126"/>
        <v>4</v>
      </c>
      <c r="AAE17" s="138">
        <f>VLOOKUP($A17,'FuturesInfo (3)'!$A$2:$O$80,15)*AAB17</f>
        <v>90540</v>
      </c>
      <c r="AAF17" s="138">
        <f>VLOOKUP($A17,'FuturesInfo (3)'!$A$2:$O$80,15)*AAD17</f>
        <v>72432</v>
      </c>
      <c r="AAG17" s="196">
        <f t="shared" si="127"/>
        <v>0</v>
      </c>
      <c r="AAH17" s="196">
        <f t="shared" si="128"/>
        <v>0</v>
      </c>
      <c r="AAI17" s="196">
        <f t="shared" si="129"/>
        <v>0</v>
      </c>
      <c r="AAJ17" s="196">
        <f t="shared" si="130"/>
        <v>0</v>
      </c>
      <c r="AAK17" s="196">
        <f t="shared" si="131"/>
        <v>0</v>
      </c>
      <c r="AAL17" s="196">
        <f t="shared" si="132"/>
        <v>0</v>
      </c>
      <c r="AAM17" s="196">
        <f t="shared" si="140"/>
        <v>0</v>
      </c>
      <c r="AAN17" s="196">
        <f>IF(IF(sym!$O6=ZS17,1,0)=1,ABS(AAE17*ZX17),-ABS(AAE17*ZX17))</f>
        <v>0</v>
      </c>
      <c r="AAO17" s="196">
        <f>IF(IF(sym!$N6=ZS17,1,0)=1,ABS(AAE17*ZX17),-ABS(AAE17*ZX17))</f>
        <v>0</v>
      </c>
      <c r="AAP17" s="196">
        <f t="shared" ref="AAP17:AAP80" si="151">IF(IF(ZS17=ZS17,0,1)=1,ABS(AAE17*ZX17),-ABS(AAE17*ZX17))</f>
        <v>0</v>
      </c>
      <c r="AAQ17" s="196">
        <f t="shared" si="134"/>
        <v>0</v>
      </c>
    </row>
    <row r="18" spans="1:719" x14ac:dyDescent="0.25">
      <c r="A18" s="1" t="s">
        <v>301</v>
      </c>
      <c r="B18" s="150" t="str">
        <f>'FuturesInfo (3)'!M6</f>
        <v>@BP</v>
      </c>
      <c r="C18" s="200" t="str">
        <f>VLOOKUP(A18,'FuturesInfo (3)'!$A$2:$K$80,11)</f>
        <v>currency</v>
      </c>
      <c r="F18" t="e">
        <f>#REF!</f>
        <v>#REF!</v>
      </c>
      <c r="G18">
        <v>-1</v>
      </c>
      <c r="H18">
        <v>1</v>
      </c>
      <c r="I18">
        <v>1</v>
      </c>
      <c r="J18">
        <f t="shared" si="70"/>
        <v>0</v>
      </c>
      <c r="K18">
        <f t="shared" si="71"/>
        <v>1</v>
      </c>
      <c r="L18" s="184">
        <v>5.9602190034E-3</v>
      </c>
      <c r="M18" s="2">
        <v>10</v>
      </c>
      <c r="N18">
        <v>60</v>
      </c>
      <c r="O18" t="str">
        <f t="shared" si="72"/>
        <v>TRUE</v>
      </c>
      <c r="P18">
        <f>VLOOKUP($A18,'FuturesInfo (3)'!$A$2:$V$80,22)</f>
        <v>2</v>
      </c>
      <c r="Q18">
        <f t="shared" si="73"/>
        <v>2</v>
      </c>
      <c r="R18">
        <f t="shared" si="73"/>
        <v>2</v>
      </c>
      <c r="S18" s="138">
        <f>VLOOKUP($A18,'FuturesInfo (3)'!$A$2:$O$80,15)*Q18</f>
        <v>161325</v>
      </c>
      <c r="T18" s="144">
        <f t="shared" si="74"/>
        <v>-961.53233072350497</v>
      </c>
      <c r="U18" s="144">
        <f t="shared" si="87"/>
        <v>961.53233072350497</v>
      </c>
      <c r="W18">
        <f t="shared" si="75"/>
        <v>-1</v>
      </c>
      <c r="X18">
        <v>-1</v>
      </c>
      <c r="Y18">
        <v>1</v>
      </c>
      <c r="Z18">
        <v>-1</v>
      </c>
      <c r="AA18">
        <f t="shared" si="141"/>
        <v>1</v>
      </c>
      <c r="AB18">
        <f t="shared" si="76"/>
        <v>0</v>
      </c>
      <c r="AC18" s="1">
        <v>-3.8580778505E-3</v>
      </c>
      <c r="AD18" s="2">
        <v>10</v>
      </c>
      <c r="AE18">
        <v>60</v>
      </c>
      <c r="AF18" t="str">
        <f t="shared" si="77"/>
        <v>TRUE</v>
      </c>
      <c r="AG18">
        <f>VLOOKUP($A18,'FuturesInfo (3)'!$A$2:$V$80,22)</f>
        <v>2</v>
      </c>
      <c r="AH18">
        <f t="shared" si="78"/>
        <v>2</v>
      </c>
      <c r="AI18">
        <f t="shared" si="88"/>
        <v>2</v>
      </c>
      <c r="AJ18" s="138">
        <f>VLOOKUP($A18,'FuturesInfo (3)'!$A$2:$O$80,15)*AI18</f>
        <v>161325</v>
      </c>
      <c r="AK18" s="196">
        <f t="shared" si="89"/>
        <v>622.4044092319125</v>
      </c>
      <c r="AL18" s="196">
        <f t="shared" si="90"/>
        <v>-622.4044092319125</v>
      </c>
      <c r="AN18">
        <f t="shared" si="79"/>
        <v>-1</v>
      </c>
      <c r="AO18">
        <v>1</v>
      </c>
      <c r="AP18">
        <v>1</v>
      </c>
      <c r="AQ18">
        <v>1</v>
      </c>
      <c r="AR18">
        <f t="shared" si="142"/>
        <v>1</v>
      </c>
      <c r="AS18">
        <f t="shared" si="80"/>
        <v>1</v>
      </c>
      <c r="AT18" s="1">
        <v>6.4319800816100003E-3</v>
      </c>
      <c r="AU18" s="2">
        <v>10</v>
      </c>
      <c r="AV18">
        <v>60</v>
      </c>
      <c r="AW18" t="str">
        <f t="shared" si="81"/>
        <v>TRUE</v>
      </c>
      <c r="AX18">
        <f>VLOOKUP($A18,'FuturesInfo (3)'!$A$2:$V$80,22)</f>
        <v>2</v>
      </c>
      <c r="AY18">
        <f t="shared" si="82"/>
        <v>3</v>
      </c>
      <c r="AZ18">
        <f t="shared" si="91"/>
        <v>2</v>
      </c>
      <c r="BA18" s="138">
        <f>VLOOKUP($A18,'FuturesInfo (3)'!$A$2:$O$80,15)*AZ18</f>
        <v>161325</v>
      </c>
      <c r="BB18" s="196">
        <f t="shared" si="83"/>
        <v>1037.6391866657334</v>
      </c>
      <c r="BC18" s="196">
        <f t="shared" si="92"/>
        <v>1037.6391866657334</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1181</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1181</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1181</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v>-1</v>
      </c>
      <c r="VN18" s="239">
        <v>-1</v>
      </c>
      <c r="VO18" s="239">
        <v>1</v>
      </c>
      <c r="VP18" s="239">
        <v>-1</v>
      </c>
      <c r="VQ18" s="214">
        <v>1</v>
      </c>
      <c r="VR18" s="240">
        <v>3</v>
      </c>
      <c r="VS18">
        <v>-1</v>
      </c>
      <c r="VT18">
        <v>1</v>
      </c>
      <c r="VU18" s="214">
        <v>-1</v>
      </c>
      <c r="VV18">
        <v>1</v>
      </c>
      <c r="VW18">
        <v>0</v>
      </c>
      <c r="VX18">
        <v>1</v>
      </c>
      <c r="VY18">
        <v>0</v>
      </c>
      <c r="VZ18" s="248">
        <v>-7.8238858633100008E-3</v>
      </c>
      <c r="WA18" s="202">
        <v>42548</v>
      </c>
      <c r="WB18">
        <v>60</v>
      </c>
      <c r="WC18" t="s">
        <v>1181</v>
      </c>
      <c r="WD18">
        <v>2</v>
      </c>
      <c r="WE18" s="252">
        <v>2</v>
      </c>
      <c r="WF18">
        <v>2</v>
      </c>
      <c r="WG18" s="138">
        <v>161687.5</v>
      </c>
      <c r="WH18" s="138">
        <v>161687.5</v>
      </c>
      <c r="WI18" s="196">
        <v>1265.0245455239358</v>
      </c>
      <c r="WJ18" s="196">
        <v>1265.0245455239358</v>
      </c>
      <c r="WK18" s="196">
        <v>-1265.0245455239358</v>
      </c>
      <c r="WL18" s="196">
        <v>1265.0245455239358</v>
      </c>
      <c r="WM18" s="196">
        <v>-1265.0245455239358</v>
      </c>
      <c r="WN18" s="196">
        <v>-1265.0245455239358</v>
      </c>
      <c r="WO18" s="196">
        <v>1265.0245455239358</v>
      </c>
      <c r="WP18" s="196">
        <v>-1265.0245455239358</v>
      </c>
      <c r="WQ18" s="196">
        <v>1265.0245455239358</v>
      </c>
      <c r="WR18" s="196">
        <v>-1265.0245455239358</v>
      </c>
      <c r="WS18" s="196">
        <v>1265.0245455239358</v>
      </c>
      <c r="WU18">
        <f t="shared" si="93"/>
        <v>-1</v>
      </c>
      <c r="WV18" s="239">
        <v>-1</v>
      </c>
      <c r="WW18" s="239">
        <v>1</v>
      </c>
      <c r="WX18" s="239">
        <v>-1</v>
      </c>
      <c r="WY18" s="214">
        <v>1</v>
      </c>
      <c r="WZ18" s="240">
        <v>4</v>
      </c>
      <c r="XA18">
        <f t="shared" si="94"/>
        <v>-1</v>
      </c>
      <c r="XB18">
        <f t="shared" si="95"/>
        <v>1</v>
      </c>
      <c r="XC18">
        <v>-1</v>
      </c>
      <c r="XD18">
        <f t="shared" si="143"/>
        <v>1</v>
      </c>
      <c r="XE18">
        <f t="shared" si="144"/>
        <v>0</v>
      </c>
      <c r="XF18">
        <f t="shared" si="135"/>
        <v>1</v>
      </c>
      <c r="XG18">
        <f t="shared" si="97"/>
        <v>0</v>
      </c>
      <c r="XH18">
        <v>-2.2419791264000001E-3</v>
      </c>
      <c r="XI18" s="202">
        <v>42550</v>
      </c>
      <c r="XJ18">
        <v>60</v>
      </c>
      <c r="XK18" t="str">
        <f t="shared" si="84"/>
        <v>TRUE</v>
      </c>
      <c r="XL18">
        <f>VLOOKUP($A18,'FuturesInfo (3)'!$A$2:$V$80,22)</f>
        <v>2</v>
      </c>
      <c r="XM18" s="252">
        <v>1</v>
      </c>
      <c r="XN18">
        <f t="shared" si="98"/>
        <v>3</v>
      </c>
      <c r="XO18" s="138">
        <f>VLOOKUP($A18,'FuturesInfo (3)'!$A$2:$O$80,15)*XL18</f>
        <v>161325</v>
      </c>
      <c r="XP18" s="138">
        <f>VLOOKUP($A18,'FuturesInfo (3)'!$A$2:$O$80,15)*XN18</f>
        <v>241987.5</v>
      </c>
      <c r="XQ18" s="196">
        <f t="shared" si="99"/>
        <v>361.68728256648001</v>
      </c>
      <c r="XR18" s="196">
        <f t="shared" si="100"/>
        <v>542.53092384972001</v>
      </c>
      <c r="XS18" s="196">
        <f t="shared" si="101"/>
        <v>-361.68728256648001</v>
      </c>
      <c r="XT18" s="196">
        <f t="shared" si="102"/>
        <v>361.68728256648001</v>
      </c>
      <c r="XU18" s="196">
        <f t="shared" si="103"/>
        <v>-361.68728256648001</v>
      </c>
      <c r="XV18" s="196">
        <f t="shared" si="104"/>
        <v>-361.68728256648001</v>
      </c>
      <c r="XW18" s="196">
        <f t="shared" si="136"/>
        <v>361.68728256648001</v>
      </c>
      <c r="XX18" s="196">
        <f>IF(IF(sym!$O7=XC18,1,0)=1,ABS(XO18*XH18),-ABS(XO18*XH18))</f>
        <v>-361.68728256648001</v>
      </c>
      <c r="XY18" s="196">
        <f>IF(IF(sym!$N7=XC18,1,0)=1,ABS(XO18*XH18),-ABS(XO18*XH18))</f>
        <v>361.68728256648001</v>
      </c>
      <c r="XZ18" s="196">
        <f t="shared" si="145"/>
        <v>-361.68728256648001</v>
      </c>
      <c r="YA18" s="196">
        <f t="shared" si="106"/>
        <v>361.68728256648001</v>
      </c>
      <c r="YC18">
        <f t="shared" si="107"/>
        <v>-1</v>
      </c>
      <c r="YD18" s="239"/>
      <c r="YE18" s="239"/>
      <c r="YF18" s="239"/>
      <c r="YG18" s="214"/>
      <c r="YH18" s="240"/>
      <c r="YI18">
        <f t="shared" si="108"/>
        <v>1</v>
      </c>
      <c r="YJ18">
        <f t="shared" si="109"/>
        <v>0</v>
      </c>
      <c r="YK18" s="214"/>
      <c r="YL18">
        <f t="shared" si="146"/>
        <v>1</v>
      </c>
      <c r="YM18">
        <f t="shared" si="147"/>
        <v>1</v>
      </c>
      <c r="YN18">
        <f t="shared" si="137"/>
        <v>0</v>
      </c>
      <c r="YO18">
        <f t="shared" si="111"/>
        <v>1</v>
      </c>
      <c r="YP18" s="248"/>
      <c r="YQ18" s="202"/>
      <c r="YR18">
        <v>60</v>
      </c>
      <c r="YS18" t="str">
        <f t="shared" si="85"/>
        <v>FALSE</v>
      </c>
      <c r="YT18">
        <f>VLOOKUP($A18,'FuturesInfo (3)'!$A$2:$V$80,22)</f>
        <v>2</v>
      </c>
      <c r="YU18" s="252"/>
      <c r="YV18">
        <f t="shared" si="112"/>
        <v>2</v>
      </c>
      <c r="YW18" s="138">
        <f>VLOOKUP($A18,'FuturesInfo (3)'!$A$2:$O$80,15)*YT18</f>
        <v>161325</v>
      </c>
      <c r="YX18" s="138">
        <f>VLOOKUP($A18,'FuturesInfo (3)'!$A$2:$O$80,15)*YV18</f>
        <v>161325</v>
      </c>
      <c r="YY18" s="196">
        <f t="shared" si="113"/>
        <v>0</v>
      </c>
      <c r="YZ18" s="196">
        <f t="shared" si="114"/>
        <v>0</v>
      </c>
      <c r="ZA18" s="196">
        <f t="shared" si="115"/>
        <v>0</v>
      </c>
      <c r="ZB18" s="196">
        <f t="shared" si="116"/>
        <v>0</v>
      </c>
      <c r="ZC18" s="196">
        <f t="shared" si="117"/>
        <v>0</v>
      </c>
      <c r="ZD18" s="196">
        <f t="shared" si="118"/>
        <v>0</v>
      </c>
      <c r="ZE18" s="196">
        <f t="shared" si="138"/>
        <v>0</v>
      </c>
      <c r="ZF18" s="196">
        <f>IF(IF(sym!$O7=YK18,1,0)=1,ABS(YW18*YP18),-ABS(YW18*YP18))</f>
        <v>0</v>
      </c>
      <c r="ZG18" s="196">
        <f>IF(IF(sym!$N7=YK18,1,0)=1,ABS(YW18*YP18),-ABS(YW18*YP18))</f>
        <v>0</v>
      </c>
      <c r="ZH18" s="196">
        <f t="shared" si="148"/>
        <v>0</v>
      </c>
      <c r="ZI18" s="196">
        <f t="shared" si="120"/>
        <v>0</v>
      </c>
      <c r="ZK18">
        <f t="shared" si="121"/>
        <v>0</v>
      </c>
      <c r="ZL18" s="239"/>
      <c r="ZM18" s="239"/>
      <c r="ZN18" s="239"/>
      <c r="ZO18" s="214"/>
      <c r="ZP18" s="240"/>
      <c r="ZQ18">
        <f t="shared" si="122"/>
        <v>1</v>
      </c>
      <c r="ZR18">
        <f t="shared" si="123"/>
        <v>0</v>
      </c>
      <c r="ZS18" s="214"/>
      <c r="ZT18">
        <f t="shared" si="149"/>
        <v>1</v>
      </c>
      <c r="ZU18">
        <f t="shared" si="150"/>
        <v>1</v>
      </c>
      <c r="ZV18">
        <f t="shared" si="139"/>
        <v>0</v>
      </c>
      <c r="ZW18">
        <f t="shared" si="125"/>
        <v>1</v>
      </c>
      <c r="ZX18" s="248"/>
      <c r="ZY18" s="202"/>
      <c r="ZZ18">
        <v>60</v>
      </c>
      <c r="AAA18" t="str">
        <f t="shared" si="86"/>
        <v>FALSE</v>
      </c>
      <c r="AAB18">
        <f>VLOOKUP($A18,'FuturesInfo (3)'!$A$2:$V$80,22)</f>
        <v>2</v>
      </c>
      <c r="AAC18" s="252"/>
      <c r="AAD18">
        <f t="shared" si="126"/>
        <v>2</v>
      </c>
      <c r="AAE18" s="138">
        <f>VLOOKUP($A18,'FuturesInfo (3)'!$A$2:$O$80,15)*AAB18</f>
        <v>161325</v>
      </c>
      <c r="AAF18" s="138">
        <f>VLOOKUP($A18,'FuturesInfo (3)'!$A$2:$O$80,15)*AAD18</f>
        <v>161325</v>
      </c>
      <c r="AAG18" s="196">
        <f t="shared" si="127"/>
        <v>0</v>
      </c>
      <c r="AAH18" s="196">
        <f t="shared" si="128"/>
        <v>0</v>
      </c>
      <c r="AAI18" s="196">
        <f t="shared" si="129"/>
        <v>0</v>
      </c>
      <c r="AAJ18" s="196">
        <f t="shared" si="130"/>
        <v>0</v>
      </c>
      <c r="AAK18" s="196">
        <f t="shared" si="131"/>
        <v>0</v>
      </c>
      <c r="AAL18" s="196">
        <f t="shared" si="132"/>
        <v>0</v>
      </c>
      <c r="AAM18" s="196">
        <f t="shared" si="140"/>
        <v>0</v>
      </c>
      <c r="AAN18" s="196">
        <f>IF(IF(sym!$O7=ZS18,1,0)=1,ABS(AAE18*ZX18),-ABS(AAE18*ZX18))</f>
        <v>0</v>
      </c>
      <c r="AAO18" s="196">
        <f>IF(IF(sym!$N7=ZS18,1,0)=1,ABS(AAE18*ZX18),-ABS(AAE18*ZX18))</f>
        <v>0</v>
      </c>
      <c r="AAP18" s="196">
        <f t="shared" si="151"/>
        <v>0</v>
      </c>
      <c r="AAQ18" s="196">
        <f t="shared" si="134"/>
        <v>0</v>
      </c>
    </row>
    <row r="19" spans="1:719" x14ac:dyDescent="0.25">
      <c r="A19" s="1" t="s">
        <v>303</v>
      </c>
      <c r="B19" s="150" t="str">
        <f>'FuturesInfo (3)'!M7</f>
        <v>@C</v>
      </c>
      <c r="C19" s="200" t="str">
        <f>VLOOKUP(A19,'FuturesInfo (3)'!$A$2:$K$80,11)</f>
        <v>grain</v>
      </c>
      <c r="F19" t="e">
        <f>#REF!</f>
        <v>#REF!</v>
      </c>
      <c r="G19">
        <v>1</v>
      </c>
      <c r="H19">
        <v>1</v>
      </c>
      <c r="I19">
        <v>1</v>
      </c>
      <c r="J19">
        <f t="shared" si="70"/>
        <v>1</v>
      </c>
      <c r="K19">
        <f t="shared" si="71"/>
        <v>1</v>
      </c>
      <c r="L19" s="184">
        <v>7.2245635159500004E-3</v>
      </c>
      <c r="M19" s="2">
        <v>10</v>
      </c>
      <c r="N19">
        <v>60</v>
      </c>
      <c r="O19" t="str">
        <f t="shared" si="72"/>
        <v>TRUE</v>
      </c>
      <c r="P19">
        <f>VLOOKUP($A19,'FuturesInfo (3)'!$A$2:$V$80,22)</f>
        <v>3</v>
      </c>
      <c r="Q19">
        <f t="shared" si="73"/>
        <v>3</v>
      </c>
      <c r="R19">
        <f t="shared" si="73"/>
        <v>3</v>
      </c>
      <c r="S19" s="138">
        <f>VLOOKUP($A19,'FuturesInfo (3)'!$A$2:$O$80,15)*Q19</f>
        <v>51262.5</v>
      </c>
      <c r="T19" s="144">
        <f t="shared" si="74"/>
        <v>370.34918723638691</v>
      </c>
      <c r="U19" s="144">
        <f t="shared" si="87"/>
        <v>370.34918723638691</v>
      </c>
      <c r="W19">
        <f t="shared" si="75"/>
        <v>1</v>
      </c>
      <c r="X19">
        <v>1</v>
      </c>
      <c r="Y19">
        <v>1</v>
      </c>
      <c r="Z19">
        <v>1</v>
      </c>
      <c r="AA19">
        <f t="shared" si="141"/>
        <v>1</v>
      </c>
      <c r="AB19">
        <f t="shared" si="76"/>
        <v>1</v>
      </c>
      <c r="AC19" s="1">
        <v>2.1518230723299999E-2</v>
      </c>
      <c r="AD19" s="2">
        <v>10</v>
      </c>
      <c r="AE19">
        <v>60</v>
      </c>
      <c r="AF19" t="str">
        <f t="shared" si="77"/>
        <v>TRUE</v>
      </c>
      <c r="AG19">
        <f>VLOOKUP($A19,'FuturesInfo (3)'!$A$2:$V$80,22)</f>
        <v>3</v>
      </c>
      <c r="AH19">
        <f t="shared" si="78"/>
        <v>4</v>
      </c>
      <c r="AI19">
        <f t="shared" si="88"/>
        <v>3</v>
      </c>
      <c r="AJ19" s="138">
        <f>VLOOKUP($A19,'FuturesInfo (3)'!$A$2:$O$80,15)*AI19</f>
        <v>51262.5</v>
      </c>
      <c r="AK19" s="196">
        <f t="shared" si="89"/>
        <v>1103.0783024531661</v>
      </c>
      <c r="AL19" s="196">
        <f t="shared" si="90"/>
        <v>1103.0783024531661</v>
      </c>
      <c r="AN19">
        <f t="shared" si="79"/>
        <v>1</v>
      </c>
      <c r="AO19">
        <v>1</v>
      </c>
      <c r="AP19">
        <v>1</v>
      </c>
      <c r="AQ19">
        <v>1</v>
      </c>
      <c r="AR19">
        <f t="shared" si="142"/>
        <v>1</v>
      </c>
      <c r="AS19">
        <f t="shared" si="80"/>
        <v>1</v>
      </c>
      <c r="AT19" s="1">
        <v>1.17027501463E-3</v>
      </c>
      <c r="AU19" s="2">
        <v>10</v>
      </c>
      <c r="AV19">
        <v>60</v>
      </c>
      <c r="AW19" t="str">
        <f t="shared" si="81"/>
        <v>TRUE</v>
      </c>
      <c r="AX19">
        <f>VLOOKUP($A19,'FuturesInfo (3)'!$A$2:$V$80,22)</f>
        <v>3</v>
      </c>
      <c r="AY19">
        <f t="shared" si="82"/>
        <v>4</v>
      </c>
      <c r="AZ19" s="182">
        <v>6</v>
      </c>
      <c r="BA19" s="138">
        <f>VLOOKUP($A19,'FuturesInfo (3)'!$A$2:$O$80,15)*AZ19</f>
        <v>102525</v>
      </c>
      <c r="BB19" s="196">
        <f t="shared" si="83"/>
        <v>119.98244587494075</v>
      </c>
      <c r="BC19" s="196">
        <f t="shared" si="92"/>
        <v>119.98244587494075</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1181</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1181</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1181</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v>-1</v>
      </c>
      <c r="VN19" s="239">
        <v>-1</v>
      </c>
      <c r="VO19" s="239">
        <v>1</v>
      </c>
      <c r="VP19" s="239">
        <v>-1</v>
      </c>
      <c r="VQ19" s="214">
        <v>-1</v>
      </c>
      <c r="VR19" s="240">
        <v>10</v>
      </c>
      <c r="VS19">
        <v>1</v>
      </c>
      <c r="VT19">
        <v>-1</v>
      </c>
      <c r="VU19" s="214">
        <v>-1</v>
      </c>
      <c r="VV19">
        <v>1</v>
      </c>
      <c r="VW19">
        <v>1</v>
      </c>
      <c r="VX19">
        <v>0</v>
      </c>
      <c r="VY19">
        <v>1</v>
      </c>
      <c r="VZ19" s="248">
        <v>-2.63720598717E-2</v>
      </c>
      <c r="WA19" s="202">
        <v>42541</v>
      </c>
      <c r="WB19">
        <v>60</v>
      </c>
      <c r="WC19" t="s">
        <v>1181</v>
      </c>
      <c r="WD19">
        <v>3</v>
      </c>
      <c r="WE19" s="252">
        <v>2</v>
      </c>
      <c r="WF19">
        <v>3</v>
      </c>
      <c r="WG19" s="138">
        <v>51225</v>
      </c>
      <c r="WH19" s="138">
        <v>51225</v>
      </c>
      <c r="WI19" s="196">
        <v>1350.9087669278324</v>
      </c>
      <c r="WJ19" s="196">
        <v>1350.9087669278324</v>
      </c>
      <c r="WK19" s="196">
        <v>1350.9087669278324</v>
      </c>
      <c r="WL19" s="196">
        <v>-1350.9087669278324</v>
      </c>
      <c r="WM19" s="196">
        <v>1350.9087669278324</v>
      </c>
      <c r="WN19" s="196">
        <v>-1350.9087669278324</v>
      </c>
      <c r="WO19" s="196">
        <v>1350.9087669278324</v>
      </c>
      <c r="WP19" s="196">
        <v>-1350.9087669278324</v>
      </c>
      <c r="WQ19" s="196">
        <v>1350.9087669278324</v>
      </c>
      <c r="WR19" s="196">
        <v>-1350.9087669278324</v>
      </c>
      <c r="WS19" s="196">
        <v>1350.9087669278324</v>
      </c>
      <c r="WU19">
        <f t="shared" si="93"/>
        <v>-1</v>
      </c>
      <c r="WV19" s="239">
        <v>-1</v>
      </c>
      <c r="WW19" s="239">
        <v>1</v>
      </c>
      <c r="WX19" s="239">
        <v>-1</v>
      </c>
      <c r="WY19" s="214">
        <v>-1</v>
      </c>
      <c r="WZ19" s="240">
        <v>11</v>
      </c>
      <c r="XA19">
        <f t="shared" si="94"/>
        <v>1</v>
      </c>
      <c r="XB19">
        <f t="shared" si="95"/>
        <v>-1</v>
      </c>
      <c r="XC19">
        <v>1</v>
      </c>
      <c r="XD19">
        <f t="shared" si="143"/>
        <v>0</v>
      </c>
      <c r="XE19">
        <f t="shared" si="144"/>
        <v>0</v>
      </c>
      <c r="XF19">
        <f t="shared" si="135"/>
        <v>1</v>
      </c>
      <c r="XG19">
        <f t="shared" si="97"/>
        <v>0</v>
      </c>
      <c r="XH19">
        <v>7.32064421669E-4</v>
      </c>
      <c r="XI19" s="202">
        <v>42541</v>
      </c>
      <c r="XJ19">
        <v>60</v>
      </c>
      <c r="XK19" t="str">
        <f t="shared" si="84"/>
        <v>TRUE</v>
      </c>
      <c r="XL19">
        <f>VLOOKUP($A19,'FuturesInfo (3)'!$A$2:$V$80,22)</f>
        <v>3</v>
      </c>
      <c r="XM19" s="252">
        <v>1</v>
      </c>
      <c r="XN19">
        <f t="shared" si="98"/>
        <v>4</v>
      </c>
      <c r="XO19" s="138">
        <f>VLOOKUP($A19,'FuturesInfo (3)'!$A$2:$O$80,15)*XL19</f>
        <v>51262.5</v>
      </c>
      <c r="XP19" s="138">
        <f>VLOOKUP($A19,'FuturesInfo (3)'!$A$2:$O$80,15)*XN19</f>
        <v>68350</v>
      </c>
      <c r="XQ19" s="196">
        <f t="shared" si="99"/>
        <v>-37.527452415807112</v>
      </c>
      <c r="XR19" s="196">
        <f t="shared" si="100"/>
        <v>-50.036603221076149</v>
      </c>
      <c r="XS19" s="196">
        <f t="shared" si="101"/>
        <v>-37.527452415807112</v>
      </c>
      <c r="XT19" s="196">
        <f t="shared" si="102"/>
        <v>37.527452415807112</v>
      </c>
      <c r="XU19" s="196">
        <f t="shared" si="103"/>
        <v>-37.527452415807112</v>
      </c>
      <c r="XV19" s="196">
        <f t="shared" si="104"/>
        <v>37.527452415807112</v>
      </c>
      <c r="XW19" s="196">
        <f t="shared" si="136"/>
        <v>-37.527452415807112</v>
      </c>
      <c r="XX19" s="196">
        <f>IF(IF(sym!$O8=XC19,1,0)=1,ABS(XO19*XH19),-ABS(XO19*XH19))</f>
        <v>37.527452415807112</v>
      </c>
      <c r="XY19" s="196">
        <f>IF(IF(sym!$N8=XC19,1,0)=1,ABS(XO19*XH19),-ABS(XO19*XH19))</f>
        <v>-37.527452415807112</v>
      </c>
      <c r="XZ19" s="196">
        <f t="shared" si="145"/>
        <v>-37.527452415807112</v>
      </c>
      <c r="YA19" s="196">
        <f t="shared" si="106"/>
        <v>37.527452415807112</v>
      </c>
      <c r="YC19">
        <f t="shared" si="107"/>
        <v>1</v>
      </c>
      <c r="YD19" s="239"/>
      <c r="YE19" s="239"/>
      <c r="YF19" s="239"/>
      <c r="YG19" s="214"/>
      <c r="YH19" s="240"/>
      <c r="YI19">
        <f t="shared" si="108"/>
        <v>1</v>
      </c>
      <c r="YJ19">
        <f t="shared" si="109"/>
        <v>0</v>
      </c>
      <c r="YK19" s="214"/>
      <c r="YL19">
        <f t="shared" si="146"/>
        <v>1</v>
      </c>
      <c r="YM19">
        <f t="shared" si="147"/>
        <v>1</v>
      </c>
      <c r="YN19">
        <f t="shared" si="137"/>
        <v>0</v>
      </c>
      <c r="YO19">
        <f t="shared" si="111"/>
        <v>1</v>
      </c>
      <c r="YP19" s="248"/>
      <c r="YQ19" s="202"/>
      <c r="YR19">
        <v>60</v>
      </c>
      <c r="YS19" t="str">
        <f t="shared" si="85"/>
        <v>FALSE</v>
      </c>
      <c r="YT19">
        <f>VLOOKUP($A19,'FuturesInfo (3)'!$A$2:$V$80,22)</f>
        <v>3</v>
      </c>
      <c r="YU19" s="252"/>
      <c r="YV19">
        <f t="shared" si="112"/>
        <v>2</v>
      </c>
      <c r="YW19" s="138">
        <f>VLOOKUP($A19,'FuturesInfo (3)'!$A$2:$O$80,15)*YT19</f>
        <v>51262.5</v>
      </c>
      <c r="YX19" s="138">
        <f>VLOOKUP($A19,'FuturesInfo (3)'!$A$2:$O$80,15)*YV19</f>
        <v>34175</v>
      </c>
      <c r="YY19" s="196">
        <f t="shared" si="113"/>
        <v>0</v>
      </c>
      <c r="YZ19" s="196">
        <f t="shared" si="114"/>
        <v>0</v>
      </c>
      <c r="ZA19" s="196">
        <f t="shared" si="115"/>
        <v>0</v>
      </c>
      <c r="ZB19" s="196">
        <f t="shared" si="116"/>
        <v>0</v>
      </c>
      <c r="ZC19" s="196">
        <f t="shared" si="117"/>
        <v>0</v>
      </c>
      <c r="ZD19" s="196">
        <f t="shared" si="118"/>
        <v>0</v>
      </c>
      <c r="ZE19" s="196">
        <f t="shared" si="138"/>
        <v>0</v>
      </c>
      <c r="ZF19" s="196">
        <f>IF(IF(sym!$O8=YK19,1,0)=1,ABS(YW19*YP19),-ABS(YW19*YP19))</f>
        <v>0</v>
      </c>
      <c r="ZG19" s="196">
        <f>IF(IF(sym!$N8=YK19,1,0)=1,ABS(YW19*YP19),-ABS(YW19*YP19))</f>
        <v>0</v>
      </c>
      <c r="ZH19" s="196">
        <f t="shared" si="148"/>
        <v>0</v>
      </c>
      <c r="ZI19" s="196">
        <f t="shared" si="120"/>
        <v>0</v>
      </c>
      <c r="ZK19">
        <f t="shared" si="121"/>
        <v>0</v>
      </c>
      <c r="ZL19" s="239"/>
      <c r="ZM19" s="239"/>
      <c r="ZN19" s="239"/>
      <c r="ZO19" s="214"/>
      <c r="ZP19" s="240"/>
      <c r="ZQ19">
        <f t="shared" si="122"/>
        <v>1</v>
      </c>
      <c r="ZR19">
        <f t="shared" si="123"/>
        <v>0</v>
      </c>
      <c r="ZS19" s="214"/>
      <c r="ZT19">
        <f t="shared" si="149"/>
        <v>1</v>
      </c>
      <c r="ZU19">
        <f t="shared" si="150"/>
        <v>1</v>
      </c>
      <c r="ZV19">
        <f t="shared" si="139"/>
        <v>0</v>
      </c>
      <c r="ZW19">
        <f t="shared" si="125"/>
        <v>1</v>
      </c>
      <c r="ZX19" s="248"/>
      <c r="ZY19" s="202"/>
      <c r="ZZ19">
        <v>60</v>
      </c>
      <c r="AAA19" t="str">
        <f t="shared" si="86"/>
        <v>FALSE</v>
      </c>
      <c r="AAB19">
        <f>VLOOKUP($A19,'FuturesInfo (3)'!$A$2:$V$80,22)</f>
        <v>3</v>
      </c>
      <c r="AAC19" s="252"/>
      <c r="AAD19">
        <f t="shared" si="126"/>
        <v>2</v>
      </c>
      <c r="AAE19" s="138">
        <f>VLOOKUP($A19,'FuturesInfo (3)'!$A$2:$O$80,15)*AAB19</f>
        <v>51262.5</v>
      </c>
      <c r="AAF19" s="138">
        <f>VLOOKUP($A19,'FuturesInfo (3)'!$A$2:$O$80,15)*AAD19</f>
        <v>34175</v>
      </c>
      <c r="AAG19" s="196">
        <f t="shared" si="127"/>
        <v>0</v>
      </c>
      <c r="AAH19" s="196">
        <f t="shared" si="128"/>
        <v>0</v>
      </c>
      <c r="AAI19" s="196">
        <f t="shared" si="129"/>
        <v>0</v>
      </c>
      <c r="AAJ19" s="196">
        <f t="shared" si="130"/>
        <v>0</v>
      </c>
      <c r="AAK19" s="196">
        <f t="shared" si="131"/>
        <v>0</v>
      </c>
      <c r="AAL19" s="196">
        <f t="shared" si="132"/>
        <v>0</v>
      </c>
      <c r="AAM19" s="196">
        <f t="shared" si="140"/>
        <v>0</v>
      </c>
      <c r="AAN19" s="196">
        <f>IF(IF(sym!$O8=ZS19,1,0)=1,ABS(AAE19*ZX19),-ABS(AAE19*ZX19))</f>
        <v>0</v>
      </c>
      <c r="AAO19" s="196">
        <f>IF(IF(sym!$N8=ZS19,1,0)=1,ABS(AAE19*ZX19),-ABS(AAE19*ZX19))</f>
        <v>0</v>
      </c>
      <c r="AAP19" s="196">
        <f t="shared" si="151"/>
        <v>0</v>
      </c>
      <c r="AAQ19" s="196">
        <f t="shared" si="134"/>
        <v>0</v>
      </c>
    </row>
    <row r="20" spans="1:719" x14ac:dyDescent="0.25">
      <c r="A20" s="1" t="s">
        <v>305</v>
      </c>
      <c r="B20" s="150" t="str">
        <f>'FuturesInfo (3)'!M8</f>
        <v>@CC</v>
      </c>
      <c r="C20" s="200" t="str">
        <f>VLOOKUP(A20,'FuturesInfo (3)'!$A$2:$K$80,11)</f>
        <v>soft</v>
      </c>
      <c r="F20" t="e">
        <f>#REF!</f>
        <v>#REF!</v>
      </c>
      <c r="G20">
        <v>1</v>
      </c>
      <c r="H20">
        <v>1</v>
      </c>
      <c r="I20">
        <v>-1</v>
      </c>
      <c r="J20">
        <f t="shared" si="70"/>
        <v>0</v>
      </c>
      <c r="K20">
        <f t="shared" si="71"/>
        <v>0</v>
      </c>
      <c r="L20" s="184">
        <v>-3.9447731755399996E-3</v>
      </c>
      <c r="M20" s="2">
        <v>10</v>
      </c>
      <c r="N20">
        <v>60</v>
      </c>
      <c r="O20" t="str">
        <f t="shared" si="72"/>
        <v>TRUE</v>
      </c>
      <c r="P20">
        <f>VLOOKUP($A20,'FuturesInfo (3)'!$A$2:$V$80,22)</f>
        <v>4</v>
      </c>
      <c r="Q20">
        <f t="shared" si="73"/>
        <v>4</v>
      </c>
      <c r="R20">
        <f t="shared" si="73"/>
        <v>4</v>
      </c>
      <c r="S20" s="138">
        <f>VLOOKUP($A20,'FuturesInfo (3)'!$A$2:$O$80,15)*Q20</f>
        <v>124400</v>
      </c>
      <c r="T20" s="144">
        <f t="shared" si="74"/>
        <v>-490.72978303717593</v>
      </c>
      <c r="U20" s="144">
        <f t="shared" si="87"/>
        <v>-490.72978303717593</v>
      </c>
      <c r="W20">
        <f t="shared" si="75"/>
        <v>1</v>
      </c>
      <c r="X20">
        <v>1</v>
      </c>
      <c r="Y20">
        <v>1</v>
      </c>
      <c r="Z20">
        <v>1</v>
      </c>
      <c r="AA20">
        <f t="shared" si="141"/>
        <v>1</v>
      </c>
      <c r="AB20">
        <f t="shared" si="76"/>
        <v>1</v>
      </c>
      <c r="AC20" s="1">
        <v>7.5907590759100004E-3</v>
      </c>
      <c r="AD20" s="2">
        <v>10</v>
      </c>
      <c r="AE20">
        <v>60</v>
      </c>
      <c r="AF20" t="str">
        <f t="shared" si="77"/>
        <v>TRUE</v>
      </c>
      <c r="AG20">
        <f>VLOOKUP($A20,'FuturesInfo (3)'!$A$2:$V$80,22)</f>
        <v>4</v>
      </c>
      <c r="AH20">
        <f t="shared" si="78"/>
        <v>5</v>
      </c>
      <c r="AI20">
        <f t="shared" si="88"/>
        <v>4</v>
      </c>
      <c r="AJ20" s="138">
        <f>VLOOKUP($A20,'FuturesInfo (3)'!$A$2:$O$80,15)*AI20</f>
        <v>124400</v>
      </c>
      <c r="AK20" s="196">
        <f t="shared" si="89"/>
        <v>944.29042904320409</v>
      </c>
      <c r="AL20" s="196">
        <f t="shared" si="90"/>
        <v>944.29042904320409</v>
      </c>
      <c r="AN20">
        <f t="shared" si="79"/>
        <v>1</v>
      </c>
      <c r="AO20">
        <v>1</v>
      </c>
      <c r="AP20">
        <v>1</v>
      </c>
      <c r="AQ20">
        <v>1</v>
      </c>
      <c r="AR20">
        <f t="shared" si="142"/>
        <v>1</v>
      </c>
      <c r="AS20">
        <f t="shared" si="80"/>
        <v>1</v>
      </c>
      <c r="AT20" s="1">
        <v>6.5509335080200003E-3</v>
      </c>
      <c r="AU20" s="2">
        <v>10</v>
      </c>
      <c r="AV20">
        <v>60</v>
      </c>
      <c r="AW20" t="str">
        <f t="shared" si="81"/>
        <v>TRUE</v>
      </c>
      <c r="AX20">
        <f>VLOOKUP($A20,'FuturesInfo (3)'!$A$2:$V$80,22)</f>
        <v>4</v>
      </c>
      <c r="AY20">
        <f t="shared" si="82"/>
        <v>5</v>
      </c>
      <c r="AZ20">
        <f t="shared" si="91"/>
        <v>4</v>
      </c>
      <c r="BA20" s="138">
        <f>VLOOKUP($A20,'FuturesInfo (3)'!$A$2:$O$80,15)*AZ20</f>
        <v>124400</v>
      </c>
      <c r="BB20" s="196">
        <f t="shared" si="83"/>
        <v>814.93612839768809</v>
      </c>
      <c r="BC20" s="196">
        <f t="shared" si="92"/>
        <v>814.93612839768809</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1181</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1181</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1181</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v>1</v>
      </c>
      <c r="VN20" s="239">
        <v>-1</v>
      </c>
      <c r="VO20" s="239">
        <v>-1</v>
      </c>
      <c r="VP20" s="239">
        <v>-1</v>
      </c>
      <c r="VQ20" s="214">
        <v>1</v>
      </c>
      <c r="VR20" s="240">
        <v>2</v>
      </c>
      <c r="VS20">
        <v>-1</v>
      </c>
      <c r="VT20">
        <v>1</v>
      </c>
      <c r="VU20" s="214">
        <v>1</v>
      </c>
      <c r="VV20">
        <v>0</v>
      </c>
      <c r="VW20">
        <v>1</v>
      </c>
      <c r="VX20">
        <v>0</v>
      </c>
      <c r="VY20">
        <v>1</v>
      </c>
      <c r="VZ20" s="248">
        <v>4.8939641109300002E-3</v>
      </c>
      <c r="WA20" s="202">
        <v>42544</v>
      </c>
      <c r="WB20">
        <v>60</v>
      </c>
      <c r="WC20" t="s">
        <v>1181</v>
      </c>
      <c r="WD20">
        <v>4</v>
      </c>
      <c r="WE20" s="252">
        <v>1</v>
      </c>
      <c r="WF20">
        <v>4</v>
      </c>
      <c r="WG20" s="138">
        <v>123200</v>
      </c>
      <c r="WH20" s="138">
        <v>123200</v>
      </c>
      <c r="WI20" s="196">
        <v>-602.936378466576</v>
      </c>
      <c r="WJ20" s="196">
        <v>-602.936378466576</v>
      </c>
      <c r="WK20" s="196">
        <v>602.936378466576</v>
      </c>
      <c r="WL20" s="196">
        <v>-602.936378466576</v>
      </c>
      <c r="WM20" s="196">
        <v>602.936378466576</v>
      </c>
      <c r="WN20" s="196">
        <v>-602.936378466576</v>
      </c>
      <c r="WO20" s="196">
        <v>-602.936378466576</v>
      </c>
      <c r="WP20" s="196">
        <v>602.936378466576</v>
      </c>
      <c r="WQ20" s="196">
        <v>-602.936378466576</v>
      </c>
      <c r="WR20" s="196">
        <v>-602.936378466576</v>
      </c>
      <c r="WS20" s="196">
        <v>602.936378466576</v>
      </c>
      <c r="WU20">
        <f t="shared" si="93"/>
        <v>1</v>
      </c>
      <c r="WV20" s="239">
        <v>-1</v>
      </c>
      <c r="WW20" s="239">
        <v>-1</v>
      </c>
      <c r="WX20" s="239">
        <v>-1</v>
      </c>
      <c r="WY20" s="214">
        <v>1</v>
      </c>
      <c r="WZ20" s="240">
        <v>-1</v>
      </c>
      <c r="XA20">
        <f t="shared" si="94"/>
        <v>-1</v>
      </c>
      <c r="XB20">
        <f t="shared" si="95"/>
        <v>-1</v>
      </c>
      <c r="XC20">
        <v>1</v>
      </c>
      <c r="XD20">
        <f t="shared" si="143"/>
        <v>0</v>
      </c>
      <c r="XE20">
        <f t="shared" si="144"/>
        <v>1</v>
      </c>
      <c r="XF20">
        <f t="shared" si="135"/>
        <v>0</v>
      </c>
      <c r="XG20">
        <f t="shared" si="97"/>
        <v>0</v>
      </c>
      <c r="XH20">
        <v>9.7402597402600002E-3</v>
      </c>
      <c r="XI20" s="202">
        <v>42544</v>
      </c>
      <c r="XJ20">
        <v>60</v>
      </c>
      <c r="XK20" t="str">
        <f t="shared" si="84"/>
        <v>TRUE</v>
      </c>
      <c r="XL20">
        <f>VLOOKUP($A20,'FuturesInfo (3)'!$A$2:$V$80,22)</f>
        <v>4</v>
      </c>
      <c r="XM20" s="252">
        <v>1</v>
      </c>
      <c r="XN20">
        <f t="shared" si="98"/>
        <v>5</v>
      </c>
      <c r="XO20" s="138">
        <f>VLOOKUP($A20,'FuturesInfo (3)'!$A$2:$O$80,15)*XL20</f>
        <v>124400</v>
      </c>
      <c r="XP20" s="138">
        <f>VLOOKUP($A20,'FuturesInfo (3)'!$A$2:$O$80,15)*XN20</f>
        <v>155500</v>
      </c>
      <c r="XQ20" s="196">
        <f t="shared" si="99"/>
        <v>-1211.6883116883441</v>
      </c>
      <c r="XR20" s="196">
        <f t="shared" si="100"/>
        <v>-1514.61038961043</v>
      </c>
      <c r="XS20" s="196">
        <f t="shared" si="101"/>
        <v>1211.6883116883441</v>
      </c>
      <c r="XT20" s="196">
        <f t="shared" si="102"/>
        <v>-1211.6883116883441</v>
      </c>
      <c r="XU20" s="196">
        <f t="shared" si="103"/>
        <v>-1211.6883116883441</v>
      </c>
      <c r="XV20" s="196">
        <f t="shared" si="104"/>
        <v>-1211.6883116883441</v>
      </c>
      <c r="XW20" s="196">
        <f t="shared" si="136"/>
        <v>-1211.6883116883441</v>
      </c>
      <c r="XX20" s="196">
        <f>IF(IF(sym!$O9=XC20,1,0)=1,ABS(XO20*XH20),-ABS(XO20*XH20))</f>
        <v>1211.6883116883441</v>
      </c>
      <c r="XY20" s="196">
        <f>IF(IF(sym!$N9=XC20,1,0)=1,ABS(XO20*XH20),-ABS(XO20*XH20))</f>
        <v>-1211.6883116883441</v>
      </c>
      <c r="XZ20" s="196">
        <f t="shared" si="145"/>
        <v>-1211.6883116883441</v>
      </c>
      <c r="YA20" s="196">
        <f t="shared" si="106"/>
        <v>1211.6883116883441</v>
      </c>
      <c r="YC20">
        <f t="shared" si="107"/>
        <v>1</v>
      </c>
      <c r="YD20" s="239"/>
      <c r="YE20" s="239"/>
      <c r="YF20" s="239"/>
      <c r="YG20" s="214"/>
      <c r="YH20" s="240"/>
      <c r="YI20">
        <f t="shared" si="108"/>
        <v>1</v>
      </c>
      <c r="YJ20">
        <f t="shared" si="109"/>
        <v>0</v>
      </c>
      <c r="YK20" s="214"/>
      <c r="YL20">
        <f t="shared" si="146"/>
        <v>1</v>
      </c>
      <c r="YM20">
        <f t="shared" si="147"/>
        <v>1</v>
      </c>
      <c r="YN20">
        <f t="shared" si="137"/>
        <v>0</v>
      </c>
      <c r="YO20">
        <f t="shared" si="111"/>
        <v>1</v>
      </c>
      <c r="YP20" s="248"/>
      <c r="YQ20" s="202"/>
      <c r="YR20">
        <v>60</v>
      </c>
      <c r="YS20" t="str">
        <f t="shared" si="85"/>
        <v>FALSE</v>
      </c>
      <c r="YT20">
        <f>VLOOKUP($A20,'FuturesInfo (3)'!$A$2:$V$80,22)</f>
        <v>4</v>
      </c>
      <c r="YU20" s="252"/>
      <c r="YV20">
        <f t="shared" si="112"/>
        <v>3</v>
      </c>
      <c r="YW20" s="138">
        <f>VLOOKUP($A20,'FuturesInfo (3)'!$A$2:$O$80,15)*YT20</f>
        <v>124400</v>
      </c>
      <c r="YX20" s="138">
        <f>VLOOKUP($A20,'FuturesInfo (3)'!$A$2:$O$80,15)*YV20</f>
        <v>93300</v>
      </c>
      <c r="YY20" s="196">
        <f t="shared" si="113"/>
        <v>0</v>
      </c>
      <c r="YZ20" s="196">
        <f t="shared" si="114"/>
        <v>0</v>
      </c>
      <c r="ZA20" s="196">
        <f t="shared" si="115"/>
        <v>0</v>
      </c>
      <c r="ZB20" s="196">
        <f t="shared" si="116"/>
        <v>0</v>
      </c>
      <c r="ZC20" s="196">
        <f t="shared" si="117"/>
        <v>0</v>
      </c>
      <c r="ZD20" s="196">
        <f t="shared" si="118"/>
        <v>0</v>
      </c>
      <c r="ZE20" s="196">
        <f t="shared" si="138"/>
        <v>0</v>
      </c>
      <c r="ZF20" s="196">
        <f>IF(IF(sym!$O9=YK20,1,0)=1,ABS(YW20*YP20),-ABS(YW20*YP20))</f>
        <v>0</v>
      </c>
      <c r="ZG20" s="196">
        <f>IF(IF(sym!$N9=YK20,1,0)=1,ABS(YW20*YP20),-ABS(YW20*YP20))</f>
        <v>0</v>
      </c>
      <c r="ZH20" s="196">
        <f t="shared" si="148"/>
        <v>0</v>
      </c>
      <c r="ZI20" s="196">
        <f t="shared" si="120"/>
        <v>0</v>
      </c>
      <c r="ZK20">
        <f t="shared" si="121"/>
        <v>0</v>
      </c>
      <c r="ZL20" s="239"/>
      <c r="ZM20" s="239"/>
      <c r="ZN20" s="239"/>
      <c r="ZO20" s="214"/>
      <c r="ZP20" s="240"/>
      <c r="ZQ20">
        <f t="shared" si="122"/>
        <v>1</v>
      </c>
      <c r="ZR20">
        <f t="shared" si="123"/>
        <v>0</v>
      </c>
      <c r="ZS20" s="214"/>
      <c r="ZT20">
        <f t="shared" si="149"/>
        <v>1</v>
      </c>
      <c r="ZU20">
        <f t="shared" si="150"/>
        <v>1</v>
      </c>
      <c r="ZV20">
        <f t="shared" si="139"/>
        <v>0</v>
      </c>
      <c r="ZW20">
        <f t="shared" si="125"/>
        <v>1</v>
      </c>
      <c r="ZX20" s="248"/>
      <c r="ZY20" s="202"/>
      <c r="ZZ20">
        <v>60</v>
      </c>
      <c r="AAA20" t="str">
        <f t="shared" si="86"/>
        <v>FALSE</v>
      </c>
      <c r="AAB20">
        <f>VLOOKUP($A20,'FuturesInfo (3)'!$A$2:$V$80,22)</f>
        <v>4</v>
      </c>
      <c r="AAC20" s="252"/>
      <c r="AAD20">
        <f t="shared" si="126"/>
        <v>3</v>
      </c>
      <c r="AAE20" s="138">
        <f>VLOOKUP($A20,'FuturesInfo (3)'!$A$2:$O$80,15)*AAB20</f>
        <v>124400</v>
      </c>
      <c r="AAF20" s="138">
        <f>VLOOKUP($A20,'FuturesInfo (3)'!$A$2:$O$80,15)*AAD20</f>
        <v>93300</v>
      </c>
      <c r="AAG20" s="196">
        <f t="shared" si="127"/>
        <v>0</v>
      </c>
      <c r="AAH20" s="196">
        <f t="shared" si="128"/>
        <v>0</v>
      </c>
      <c r="AAI20" s="196">
        <f t="shared" si="129"/>
        <v>0</v>
      </c>
      <c r="AAJ20" s="196">
        <f t="shared" si="130"/>
        <v>0</v>
      </c>
      <c r="AAK20" s="196">
        <f t="shared" si="131"/>
        <v>0</v>
      </c>
      <c r="AAL20" s="196">
        <f t="shared" si="132"/>
        <v>0</v>
      </c>
      <c r="AAM20" s="196">
        <f t="shared" si="140"/>
        <v>0</v>
      </c>
      <c r="AAN20" s="196">
        <f>IF(IF(sym!$O9=ZS20,1,0)=1,ABS(AAE20*ZX20),-ABS(AAE20*ZX20))</f>
        <v>0</v>
      </c>
      <c r="AAO20" s="196">
        <f>IF(IF(sym!$N9=ZS20,1,0)=1,ABS(AAE20*ZX20),-ABS(AAE20*ZX20))</f>
        <v>0</v>
      </c>
      <c r="AAP20" s="196">
        <f t="shared" si="151"/>
        <v>0</v>
      </c>
      <c r="AAQ20" s="196">
        <f t="shared" si="134"/>
        <v>0</v>
      </c>
    </row>
    <row r="21" spans="1:719" x14ac:dyDescent="0.25">
      <c r="A21" s="1" t="s">
        <v>308</v>
      </c>
      <c r="B21" s="150" t="str">
        <f>'FuturesInfo (3)'!M9</f>
        <v>@CD</v>
      </c>
      <c r="C21" s="200" t="str">
        <f>VLOOKUP(A21,'FuturesInfo (3)'!$A$2:$K$80,11)</f>
        <v>currency</v>
      </c>
      <c r="F21" t="e">
        <f>#REF!</f>
        <v>#REF!</v>
      </c>
      <c r="G21">
        <v>-1</v>
      </c>
      <c r="H21">
        <v>1</v>
      </c>
      <c r="I21">
        <v>1</v>
      </c>
      <c r="J21">
        <f t="shared" si="70"/>
        <v>0</v>
      </c>
      <c r="K21">
        <f t="shared" si="71"/>
        <v>1</v>
      </c>
      <c r="L21" s="184">
        <v>1.4555468135300001E-2</v>
      </c>
      <c r="M21" s="2">
        <v>10</v>
      </c>
      <c r="N21">
        <v>60</v>
      </c>
      <c r="O21" t="str">
        <f t="shared" si="72"/>
        <v>TRUE</v>
      </c>
      <c r="P21">
        <f>VLOOKUP($A21,'FuturesInfo (3)'!$A$2:$V$80,22)</f>
        <v>3</v>
      </c>
      <c r="Q21">
        <f t="shared" si="73"/>
        <v>3</v>
      </c>
      <c r="R21">
        <f t="shared" si="73"/>
        <v>3</v>
      </c>
      <c r="S21" s="138">
        <f>VLOOKUP($A21,'FuturesInfo (3)'!$A$2:$O$80,15)*Q21</f>
        <v>230400</v>
      </c>
      <c r="T21" s="144">
        <f t="shared" si="74"/>
        <v>-3353.5798583731203</v>
      </c>
      <c r="U21" s="144">
        <f t="shared" si="87"/>
        <v>3353.5798583731203</v>
      </c>
      <c r="W21">
        <f t="shared" si="75"/>
        <v>-1</v>
      </c>
      <c r="X21">
        <v>1</v>
      </c>
      <c r="Y21">
        <v>1</v>
      </c>
      <c r="Z21">
        <v>1</v>
      </c>
      <c r="AA21">
        <f t="shared" si="141"/>
        <v>1</v>
      </c>
      <c r="AB21">
        <f t="shared" si="76"/>
        <v>1</v>
      </c>
      <c r="AC21" s="1">
        <v>8.78893628021E-3</v>
      </c>
      <c r="AD21" s="2">
        <v>10</v>
      </c>
      <c r="AE21">
        <v>60</v>
      </c>
      <c r="AF21" t="str">
        <f t="shared" si="77"/>
        <v>TRUE</v>
      </c>
      <c r="AG21">
        <f>VLOOKUP($A21,'FuturesInfo (3)'!$A$2:$V$80,22)</f>
        <v>3</v>
      </c>
      <c r="AH21">
        <f t="shared" si="78"/>
        <v>4</v>
      </c>
      <c r="AI21">
        <f t="shared" si="88"/>
        <v>3</v>
      </c>
      <c r="AJ21" s="138">
        <f>VLOOKUP($A21,'FuturesInfo (3)'!$A$2:$O$80,15)*AI21</f>
        <v>230400</v>
      </c>
      <c r="AK21" s="196">
        <f t="shared" si="89"/>
        <v>2024.9709189603841</v>
      </c>
      <c r="AL21" s="196">
        <f t="shared" si="90"/>
        <v>2024.9709189603841</v>
      </c>
      <c r="AN21">
        <f t="shared" si="79"/>
        <v>1</v>
      </c>
      <c r="AO21">
        <v>1</v>
      </c>
      <c r="AP21">
        <v>1</v>
      </c>
      <c r="AQ21">
        <v>1</v>
      </c>
      <c r="AR21">
        <f t="shared" si="142"/>
        <v>1</v>
      </c>
      <c r="AS21">
        <f t="shared" si="80"/>
        <v>1</v>
      </c>
      <c r="AT21" s="1">
        <v>3.7155669442699999E-3</v>
      </c>
      <c r="AU21" s="2">
        <v>10</v>
      </c>
      <c r="AV21">
        <v>60</v>
      </c>
      <c r="AW21" t="str">
        <f t="shared" si="81"/>
        <v>TRUE</v>
      </c>
      <c r="AX21">
        <f>VLOOKUP($A21,'FuturesInfo (3)'!$A$2:$V$80,22)</f>
        <v>3</v>
      </c>
      <c r="AY21">
        <f t="shared" si="82"/>
        <v>4</v>
      </c>
      <c r="AZ21">
        <f t="shared" si="91"/>
        <v>3</v>
      </c>
      <c r="BA21" s="138">
        <f>VLOOKUP($A21,'FuturesInfo (3)'!$A$2:$O$80,15)*AZ21</f>
        <v>230400</v>
      </c>
      <c r="BB21" s="196">
        <f t="shared" si="83"/>
        <v>856.066623959808</v>
      </c>
      <c r="BC21" s="196">
        <f t="shared" si="92"/>
        <v>856.066623959808</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1181</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1181</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1181</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v>-1</v>
      </c>
      <c r="VN21" s="239">
        <v>-1</v>
      </c>
      <c r="VO21" s="239">
        <v>1</v>
      </c>
      <c r="VP21" s="239">
        <v>-1</v>
      </c>
      <c r="VQ21" s="214">
        <v>-1</v>
      </c>
      <c r="VR21" s="240">
        <v>5</v>
      </c>
      <c r="VS21">
        <v>1</v>
      </c>
      <c r="VT21">
        <v>-1</v>
      </c>
      <c r="VU21" s="214">
        <v>1</v>
      </c>
      <c r="VV21">
        <v>0</v>
      </c>
      <c r="VW21">
        <v>0</v>
      </c>
      <c r="VX21">
        <v>1</v>
      </c>
      <c r="VY21">
        <v>0</v>
      </c>
      <c r="VZ21" s="248">
        <v>2.33735878457E-3</v>
      </c>
      <c r="WA21" s="202">
        <v>42548</v>
      </c>
      <c r="WB21">
        <v>60</v>
      </c>
      <c r="WC21" t="s">
        <v>1181</v>
      </c>
      <c r="WD21">
        <v>3</v>
      </c>
      <c r="WE21" s="252">
        <v>2</v>
      </c>
      <c r="WF21">
        <v>3</v>
      </c>
      <c r="WG21" s="138">
        <v>231570</v>
      </c>
      <c r="WH21" s="138">
        <v>231570</v>
      </c>
      <c r="WI21" s="196">
        <v>-541.26217374287489</v>
      </c>
      <c r="WJ21" s="196">
        <v>-541.26217374287489</v>
      </c>
      <c r="WK21" s="196">
        <v>-541.26217374287489</v>
      </c>
      <c r="WL21" s="196">
        <v>541.26217374287489</v>
      </c>
      <c r="WM21" s="196">
        <v>-541.26217374287489</v>
      </c>
      <c r="WN21" s="196">
        <v>541.26217374287489</v>
      </c>
      <c r="WO21" s="196">
        <v>-541.26217374287489</v>
      </c>
      <c r="WP21" s="196">
        <v>541.26217374287489</v>
      </c>
      <c r="WQ21" s="196">
        <v>-541.26217374287489</v>
      </c>
      <c r="WR21" s="196">
        <v>-541.26217374287489</v>
      </c>
      <c r="WS21" s="196">
        <v>541.26217374287489</v>
      </c>
      <c r="WU21">
        <f t="shared" si="93"/>
        <v>1</v>
      </c>
      <c r="WV21" s="239">
        <v>-1</v>
      </c>
      <c r="WW21" s="239">
        <v>1</v>
      </c>
      <c r="WX21" s="239">
        <v>-1</v>
      </c>
      <c r="WY21" s="214">
        <v>-1</v>
      </c>
      <c r="WZ21" s="240">
        <v>6</v>
      </c>
      <c r="XA21">
        <f t="shared" si="94"/>
        <v>1</v>
      </c>
      <c r="XB21">
        <f t="shared" si="95"/>
        <v>-1</v>
      </c>
      <c r="XC21">
        <v>-1</v>
      </c>
      <c r="XD21">
        <f t="shared" si="143"/>
        <v>1</v>
      </c>
      <c r="XE21">
        <f t="shared" si="144"/>
        <v>1</v>
      </c>
      <c r="XF21">
        <f t="shared" si="135"/>
        <v>0</v>
      </c>
      <c r="XG21">
        <f t="shared" si="97"/>
        <v>1</v>
      </c>
      <c r="XH21">
        <v>-5.0524679362599998E-3</v>
      </c>
      <c r="XI21" s="202">
        <v>42548</v>
      </c>
      <c r="XJ21">
        <v>60</v>
      </c>
      <c r="XK21" t="str">
        <f t="shared" si="84"/>
        <v>TRUE</v>
      </c>
      <c r="XL21">
        <f>VLOOKUP($A21,'FuturesInfo (3)'!$A$2:$V$80,22)</f>
        <v>3</v>
      </c>
      <c r="XM21" s="252">
        <v>1</v>
      </c>
      <c r="XN21">
        <f t="shared" si="98"/>
        <v>4</v>
      </c>
      <c r="XO21" s="138">
        <f>VLOOKUP($A21,'FuturesInfo (3)'!$A$2:$O$80,15)*XL21</f>
        <v>230400</v>
      </c>
      <c r="XP21" s="138">
        <f>VLOOKUP($A21,'FuturesInfo (3)'!$A$2:$O$80,15)*XN21</f>
        <v>307200</v>
      </c>
      <c r="XQ21" s="196">
        <f t="shared" si="99"/>
        <v>1164.088612514304</v>
      </c>
      <c r="XR21" s="196">
        <f t="shared" si="100"/>
        <v>1552.1181500190719</v>
      </c>
      <c r="XS21" s="196">
        <f t="shared" si="101"/>
        <v>1164.088612514304</v>
      </c>
      <c r="XT21" s="196">
        <f t="shared" si="102"/>
        <v>-1164.088612514304</v>
      </c>
      <c r="XU21" s="196">
        <f>IF(XG21=1,ABS(XO21*XH21),-ABS(XO21*XH21))</f>
        <v>1164.088612514304</v>
      </c>
      <c r="XV21" s="196">
        <f t="shared" si="104"/>
        <v>-1164.088612514304</v>
      </c>
      <c r="XW21" s="196">
        <f t="shared" si="136"/>
        <v>1164.088612514304</v>
      </c>
      <c r="XX21" s="196">
        <f>IF(IF(sym!$O10=XC21,1,0)=1,ABS(XO21*XH21),-ABS(XO21*XH21))</f>
        <v>-1164.088612514304</v>
      </c>
      <c r="XY21" s="196">
        <f>IF(IF(sym!$N10=XC21,1,0)=1,ABS(XO21*XH21),-ABS(XO21*XH21))</f>
        <v>1164.088612514304</v>
      </c>
      <c r="XZ21" s="196">
        <f t="shared" si="145"/>
        <v>-1164.088612514304</v>
      </c>
      <c r="YA21" s="196">
        <f t="shared" si="106"/>
        <v>1164.088612514304</v>
      </c>
      <c r="YC21">
        <f t="shared" si="107"/>
        <v>-1</v>
      </c>
      <c r="YD21" s="239"/>
      <c r="YE21" s="239"/>
      <c r="YF21" s="239"/>
      <c r="YG21" s="214"/>
      <c r="YH21" s="240"/>
      <c r="YI21">
        <f t="shared" si="108"/>
        <v>1</v>
      </c>
      <c r="YJ21">
        <f t="shared" si="109"/>
        <v>0</v>
      </c>
      <c r="YK21" s="214"/>
      <c r="YL21">
        <f t="shared" si="146"/>
        <v>1</v>
      </c>
      <c r="YM21">
        <f t="shared" si="147"/>
        <v>1</v>
      </c>
      <c r="YN21">
        <f t="shared" si="137"/>
        <v>0</v>
      </c>
      <c r="YO21">
        <f t="shared" si="111"/>
        <v>1</v>
      </c>
      <c r="YP21" s="248"/>
      <c r="YQ21" s="202"/>
      <c r="YR21">
        <v>60</v>
      </c>
      <c r="YS21" t="str">
        <f t="shared" si="85"/>
        <v>FALSE</v>
      </c>
      <c r="YT21">
        <f>VLOOKUP($A21,'FuturesInfo (3)'!$A$2:$V$80,22)</f>
        <v>3</v>
      </c>
      <c r="YU21" s="252"/>
      <c r="YV21">
        <f t="shared" si="112"/>
        <v>2</v>
      </c>
      <c r="YW21" s="138">
        <f>VLOOKUP($A21,'FuturesInfo (3)'!$A$2:$O$80,15)*YT21</f>
        <v>230400</v>
      </c>
      <c r="YX21" s="138">
        <f>VLOOKUP($A21,'FuturesInfo (3)'!$A$2:$O$80,15)*YV21</f>
        <v>153600</v>
      </c>
      <c r="YY21" s="196">
        <f t="shared" si="113"/>
        <v>0</v>
      </c>
      <c r="YZ21" s="196">
        <f t="shared" si="114"/>
        <v>0</v>
      </c>
      <c r="ZA21" s="196">
        <f t="shared" si="115"/>
        <v>0</v>
      </c>
      <c r="ZB21" s="196">
        <f t="shared" si="116"/>
        <v>0</v>
      </c>
      <c r="ZC21" s="196">
        <f>IF(YO21=1,ABS(YW21*YP21),-ABS(YW21*YP21))</f>
        <v>0</v>
      </c>
      <c r="ZD21" s="196">
        <f t="shared" si="118"/>
        <v>0</v>
      </c>
      <c r="ZE21" s="196">
        <f t="shared" si="138"/>
        <v>0</v>
      </c>
      <c r="ZF21" s="196">
        <f>IF(IF(sym!$O10=YK21,1,0)=1,ABS(YW21*YP21),-ABS(YW21*YP21))</f>
        <v>0</v>
      </c>
      <c r="ZG21" s="196">
        <f>IF(IF(sym!$N10=YK21,1,0)=1,ABS(YW21*YP21),-ABS(YW21*YP21))</f>
        <v>0</v>
      </c>
      <c r="ZH21" s="196">
        <f t="shared" si="148"/>
        <v>0</v>
      </c>
      <c r="ZI21" s="196">
        <f t="shared" si="120"/>
        <v>0</v>
      </c>
      <c r="ZK21">
        <f t="shared" si="121"/>
        <v>0</v>
      </c>
      <c r="ZL21" s="239"/>
      <c r="ZM21" s="239"/>
      <c r="ZN21" s="239"/>
      <c r="ZO21" s="214"/>
      <c r="ZP21" s="240"/>
      <c r="ZQ21">
        <f t="shared" si="122"/>
        <v>1</v>
      </c>
      <c r="ZR21">
        <f t="shared" si="123"/>
        <v>0</v>
      </c>
      <c r="ZS21" s="214"/>
      <c r="ZT21">
        <f t="shared" si="149"/>
        <v>1</v>
      </c>
      <c r="ZU21">
        <f t="shared" si="150"/>
        <v>1</v>
      </c>
      <c r="ZV21">
        <f t="shared" si="139"/>
        <v>0</v>
      </c>
      <c r="ZW21">
        <f t="shared" si="125"/>
        <v>1</v>
      </c>
      <c r="ZX21" s="248"/>
      <c r="ZY21" s="202"/>
      <c r="ZZ21">
        <v>60</v>
      </c>
      <c r="AAA21" t="str">
        <f t="shared" si="86"/>
        <v>FALSE</v>
      </c>
      <c r="AAB21">
        <f>VLOOKUP($A21,'FuturesInfo (3)'!$A$2:$V$80,22)</f>
        <v>3</v>
      </c>
      <c r="AAC21" s="252"/>
      <c r="AAD21">
        <f t="shared" si="126"/>
        <v>2</v>
      </c>
      <c r="AAE21" s="138">
        <f>VLOOKUP($A21,'FuturesInfo (3)'!$A$2:$O$80,15)*AAB21</f>
        <v>230400</v>
      </c>
      <c r="AAF21" s="138">
        <f>VLOOKUP($A21,'FuturesInfo (3)'!$A$2:$O$80,15)*AAD21</f>
        <v>153600</v>
      </c>
      <c r="AAG21" s="196">
        <f t="shared" si="127"/>
        <v>0</v>
      </c>
      <c r="AAH21" s="196">
        <f t="shared" si="128"/>
        <v>0</v>
      </c>
      <c r="AAI21" s="196">
        <f t="shared" si="129"/>
        <v>0</v>
      </c>
      <c r="AAJ21" s="196">
        <f t="shared" si="130"/>
        <v>0</v>
      </c>
      <c r="AAK21" s="196">
        <f>IF(ZW21=1,ABS(AAE21*ZX21),-ABS(AAE21*ZX21))</f>
        <v>0</v>
      </c>
      <c r="AAL21" s="196">
        <f t="shared" si="132"/>
        <v>0</v>
      </c>
      <c r="AAM21" s="196">
        <f t="shared" si="140"/>
        <v>0</v>
      </c>
      <c r="AAN21" s="196">
        <f>IF(IF(sym!$O10=ZS21,1,0)=1,ABS(AAE21*ZX21),-ABS(AAE21*ZX21))</f>
        <v>0</v>
      </c>
      <c r="AAO21" s="196">
        <f>IF(IF(sym!$N10=ZS21,1,0)=1,ABS(AAE21*ZX21),-ABS(AAE21*ZX21))</f>
        <v>0</v>
      </c>
      <c r="AAP21" s="196">
        <f t="shared" si="151"/>
        <v>0</v>
      </c>
      <c r="AAQ21" s="196">
        <f t="shared" si="134"/>
        <v>0</v>
      </c>
    </row>
    <row r="22" spans="1:719" x14ac:dyDescent="0.25">
      <c r="A22" s="1" t="s">
        <v>310</v>
      </c>
      <c r="B22" s="150" t="str">
        <f>'FuturesInfo (3)'!M10</f>
        <v>CB</v>
      </c>
      <c r="C22" s="200" t="str">
        <f>VLOOKUP(A22,'FuturesInfo (3)'!$A$2:$K$80,11)</f>
        <v>rates</v>
      </c>
      <c r="F22" t="e">
        <f>#REF!</f>
        <v>#REF!</v>
      </c>
      <c r="G22">
        <v>1</v>
      </c>
      <c r="H22">
        <v>1</v>
      </c>
      <c r="I22">
        <v>1</v>
      </c>
      <c r="J22">
        <f t="shared" si="70"/>
        <v>1</v>
      </c>
      <c r="K22">
        <f t="shared" si="71"/>
        <v>1</v>
      </c>
      <c r="L22" s="184">
        <v>5.5662451896600004E-3</v>
      </c>
      <c r="M22" s="2">
        <v>10</v>
      </c>
      <c r="N22">
        <v>60</v>
      </c>
      <c r="O22" t="str">
        <f t="shared" si="72"/>
        <v>TRUE</v>
      </c>
      <c r="P22">
        <f>VLOOKUP($A22,'FuturesInfo (3)'!$A$2:$V$80,22)</f>
        <v>0</v>
      </c>
      <c r="Q22">
        <f t="shared" si="73"/>
        <v>0</v>
      </c>
      <c r="R22">
        <f t="shared" si="73"/>
        <v>0</v>
      </c>
      <c r="S22" s="138">
        <f>VLOOKUP($A22,'FuturesInfo (3)'!$A$2:$O$80,15)*Q22</f>
        <v>0</v>
      </c>
      <c r="T22" s="144">
        <f t="shared" si="74"/>
        <v>0</v>
      </c>
      <c r="U22" s="144">
        <f t="shared" si="87"/>
        <v>0</v>
      </c>
      <c r="W22">
        <f t="shared" si="75"/>
        <v>1</v>
      </c>
      <c r="X22">
        <v>1</v>
      </c>
      <c r="Y22">
        <v>1</v>
      </c>
      <c r="Z22">
        <v>-1</v>
      </c>
      <c r="AA22">
        <f t="shared" si="141"/>
        <v>0</v>
      </c>
      <c r="AB22">
        <f t="shared" si="76"/>
        <v>0</v>
      </c>
      <c r="AC22" s="1">
        <v>-4.0319825052999997E-3</v>
      </c>
      <c r="AD22" s="2">
        <v>10</v>
      </c>
      <c r="AE22">
        <v>60</v>
      </c>
      <c r="AF22" t="str">
        <f t="shared" si="77"/>
        <v>TRUE</v>
      </c>
      <c r="AG22">
        <f>VLOOKUP($A22,'FuturesInfo (3)'!$A$2:$V$80,22)</f>
        <v>0</v>
      </c>
      <c r="AH22">
        <f t="shared" si="78"/>
        <v>0</v>
      </c>
      <c r="AI22">
        <f t="shared" si="88"/>
        <v>0</v>
      </c>
      <c r="AJ22" s="138">
        <f>VLOOKUP($A22,'FuturesInfo (3)'!$A$2:$O$80,15)*AI22</f>
        <v>0</v>
      </c>
      <c r="AK22" s="196">
        <f t="shared" si="89"/>
        <v>0</v>
      </c>
      <c r="AL22" s="196">
        <f t="shared" si="90"/>
        <v>0</v>
      </c>
      <c r="AN22">
        <f t="shared" si="79"/>
        <v>1</v>
      </c>
      <c r="AO22">
        <v>-1</v>
      </c>
      <c r="AP22">
        <v>1</v>
      </c>
      <c r="AQ22">
        <v>1</v>
      </c>
      <c r="AR22">
        <f t="shared" si="142"/>
        <v>0</v>
      </c>
      <c r="AS22">
        <f t="shared" si="80"/>
        <v>1</v>
      </c>
      <c r="AT22" s="1">
        <v>1.16646082064E-3</v>
      </c>
      <c r="AU22" s="2">
        <v>10</v>
      </c>
      <c r="AV22">
        <v>60</v>
      </c>
      <c r="AW22" t="str">
        <f t="shared" si="81"/>
        <v>TRUE</v>
      </c>
      <c r="AX22">
        <f>VLOOKUP($A22,'FuturesInfo (3)'!$A$2:$V$80,22)</f>
        <v>0</v>
      </c>
      <c r="AY22">
        <f t="shared" si="82"/>
        <v>0</v>
      </c>
      <c r="AZ22">
        <f t="shared" si="91"/>
        <v>0</v>
      </c>
      <c r="BA22" s="138">
        <f>VLOOKUP($A22,'FuturesInfo (3)'!$A$2:$O$80,15)*AZ22</f>
        <v>0</v>
      </c>
      <c r="BB22" s="196">
        <f t="shared" si="83"/>
        <v>0</v>
      </c>
      <c r="BC22" s="196">
        <f t="shared" si="92"/>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1181</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1181</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1181</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v>1</v>
      </c>
      <c r="VN22" s="239">
        <v>-1</v>
      </c>
      <c r="VO22" s="239">
        <v>-1</v>
      </c>
      <c r="VP22" s="239">
        <v>1</v>
      </c>
      <c r="VQ22" s="214">
        <v>1</v>
      </c>
      <c r="VR22" s="240">
        <v>7</v>
      </c>
      <c r="VS22">
        <v>-1</v>
      </c>
      <c r="VT22">
        <v>1</v>
      </c>
      <c r="VU22" s="214">
        <v>-1</v>
      </c>
      <c r="VV22">
        <v>1</v>
      </c>
      <c r="VW22">
        <v>0</v>
      </c>
      <c r="VX22">
        <v>1</v>
      </c>
      <c r="VY22">
        <v>0</v>
      </c>
      <c r="VZ22" s="248">
        <v>-2.0158580835899999E-4</v>
      </c>
      <c r="WA22" s="202">
        <v>42544</v>
      </c>
      <c r="WB22">
        <v>60</v>
      </c>
      <c r="WC22" t="s">
        <v>1181</v>
      </c>
      <c r="WD22">
        <v>0</v>
      </c>
      <c r="WE22" s="252">
        <v>1</v>
      </c>
      <c r="WF22">
        <v>0</v>
      </c>
      <c r="WG22" s="138">
        <v>0</v>
      </c>
      <c r="WH22" s="138">
        <v>0</v>
      </c>
      <c r="WI22" s="196">
        <v>0</v>
      </c>
      <c r="WJ22" s="196">
        <v>0</v>
      </c>
      <c r="WK22" s="196">
        <v>0</v>
      </c>
      <c r="WL22" s="196">
        <v>0</v>
      </c>
      <c r="WM22" s="196">
        <v>0</v>
      </c>
      <c r="WN22" s="196">
        <v>0</v>
      </c>
      <c r="WO22" s="196">
        <v>0</v>
      </c>
      <c r="WP22" s="196">
        <v>0</v>
      </c>
      <c r="WQ22" s="196">
        <v>0</v>
      </c>
      <c r="WR22" s="196">
        <v>0</v>
      </c>
      <c r="WS22" s="196">
        <v>0</v>
      </c>
      <c r="WU22">
        <f t="shared" si="93"/>
        <v>-1</v>
      </c>
      <c r="WV22" s="239">
        <v>-1</v>
      </c>
      <c r="WW22" s="239">
        <v>-1</v>
      </c>
      <c r="WX22" s="239">
        <v>1</v>
      </c>
      <c r="WY22" s="214">
        <v>1</v>
      </c>
      <c r="WZ22" s="240">
        <v>8</v>
      </c>
      <c r="XA22">
        <f t="shared" si="94"/>
        <v>-1</v>
      </c>
      <c r="XB22">
        <f t="shared" si="95"/>
        <v>1</v>
      </c>
      <c r="XC22">
        <v>1</v>
      </c>
      <c r="XD22">
        <f t="shared" si="143"/>
        <v>0</v>
      </c>
      <c r="XE22">
        <f>IF(XC22=WY22,1,0)</f>
        <v>1</v>
      </c>
      <c r="XF22">
        <f t="shared" si="135"/>
        <v>0</v>
      </c>
      <c r="XG22">
        <f t="shared" si="97"/>
        <v>1</v>
      </c>
      <c r="XH22">
        <v>7.39296995766E-4</v>
      </c>
      <c r="XI22" s="202">
        <v>42544</v>
      </c>
      <c r="XJ22">
        <v>60</v>
      </c>
      <c r="XK22" t="str">
        <f t="shared" si="84"/>
        <v>TRUE</v>
      </c>
      <c r="XL22">
        <f>VLOOKUP($A22,'FuturesInfo (3)'!$A$2:$V$80,22)</f>
        <v>0</v>
      </c>
      <c r="XM22" s="252">
        <v>1</v>
      </c>
      <c r="XN22">
        <f t="shared" si="98"/>
        <v>0</v>
      </c>
      <c r="XO22" s="138">
        <f>VLOOKUP($A22,'FuturesInfo (3)'!$A$2:$O$80,15)*XL22</f>
        <v>0</v>
      </c>
      <c r="XP22" s="138">
        <f>VLOOKUP($A22,'FuturesInfo (3)'!$A$2:$O$80,15)*XN22</f>
        <v>0</v>
      </c>
      <c r="XQ22" s="196">
        <f t="shared" si="99"/>
        <v>0</v>
      </c>
      <c r="XR22" s="196">
        <f t="shared" si="100"/>
        <v>0</v>
      </c>
      <c r="XS22" s="196">
        <f t="shared" si="101"/>
        <v>0</v>
      </c>
      <c r="XT22" s="196">
        <f t="shared" si="102"/>
        <v>0</v>
      </c>
      <c r="XU22" s="196">
        <f t="shared" ref="XU22:XU85" si="152">IF(XG22=1,ABS(XO22*XH22),-ABS(XO22*XH22))</f>
        <v>0</v>
      </c>
      <c r="XV22" s="196">
        <f t="shared" si="104"/>
        <v>0</v>
      </c>
      <c r="XW22" s="196">
        <f t="shared" si="136"/>
        <v>0</v>
      </c>
      <c r="XX22" s="196">
        <f>IF(IF(sym!$O11=XC22,1,0)=1,ABS(XO22*XH22),-ABS(XO22*XH22))</f>
        <v>0</v>
      </c>
      <c r="XY22" s="196">
        <f>IF(IF(sym!$N11=XC22,1,0)=1,ABS(XO22*XH22),-ABS(XO22*XH22))</f>
        <v>0</v>
      </c>
      <c r="XZ22" s="196">
        <f t="shared" si="145"/>
        <v>0</v>
      </c>
      <c r="YA22" s="196">
        <f t="shared" si="106"/>
        <v>0</v>
      </c>
      <c r="YC22">
        <f t="shared" si="107"/>
        <v>1</v>
      </c>
      <c r="YD22" s="239"/>
      <c r="YE22" s="239"/>
      <c r="YF22" s="239"/>
      <c r="YG22" s="214"/>
      <c r="YH22" s="240"/>
      <c r="YI22">
        <f t="shared" si="108"/>
        <v>1</v>
      </c>
      <c r="YJ22">
        <f t="shared" si="109"/>
        <v>0</v>
      </c>
      <c r="YK22" s="214"/>
      <c r="YL22">
        <f t="shared" si="146"/>
        <v>1</v>
      </c>
      <c r="YM22">
        <f>IF(YK22=YG22,1,0)</f>
        <v>1</v>
      </c>
      <c r="YN22">
        <f t="shared" si="137"/>
        <v>0</v>
      </c>
      <c r="YO22">
        <f t="shared" si="111"/>
        <v>1</v>
      </c>
      <c r="YP22" s="248"/>
      <c r="YQ22" s="202"/>
      <c r="YR22">
        <v>60</v>
      </c>
      <c r="YS22" t="str">
        <f t="shared" si="85"/>
        <v>FALSE</v>
      </c>
      <c r="YT22">
        <f>VLOOKUP($A22,'FuturesInfo (3)'!$A$2:$V$80,22)</f>
        <v>0</v>
      </c>
      <c r="YU22" s="252"/>
      <c r="YV22">
        <f t="shared" si="112"/>
        <v>0</v>
      </c>
      <c r="YW22" s="138">
        <f>VLOOKUP($A22,'FuturesInfo (3)'!$A$2:$O$80,15)*YT22</f>
        <v>0</v>
      </c>
      <c r="YX22" s="138">
        <f>VLOOKUP($A22,'FuturesInfo (3)'!$A$2:$O$80,15)*YV22</f>
        <v>0</v>
      </c>
      <c r="YY22" s="196">
        <f t="shared" si="113"/>
        <v>0</v>
      </c>
      <c r="YZ22" s="196">
        <f t="shared" si="114"/>
        <v>0</v>
      </c>
      <c r="ZA22" s="196">
        <f t="shared" si="115"/>
        <v>0</v>
      </c>
      <c r="ZB22" s="196">
        <f t="shared" si="116"/>
        <v>0</v>
      </c>
      <c r="ZC22" s="196">
        <f t="shared" ref="ZC22:ZC85" si="153">IF(YO22=1,ABS(YW22*YP22),-ABS(YW22*YP22))</f>
        <v>0</v>
      </c>
      <c r="ZD22" s="196">
        <f t="shared" si="118"/>
        <v>0</v>
      </c>
      <c r="ZE22" s="196">
        <f t="shared" si="138"/>
        <v>0</v>
      </c>
      <c r="ZF22" s="196">
        <f>IF(IF(sym!$O11=YK22,1,0)=1,ABS(YW22*YP22),-ABS(YW22*YP22))</f>
        <v>0</v>
      </c>
      <c r="ZG22" s="196">
        <f>IF(IF(sym!$N11=YK22,1,0)=1,ABS(YW22*YP22),-ABS(YW22*YP22))</f>
        <v>0</v>
      </c>
      <c r="ZH22" s="196">
        <f t="shared" si="148"/>
        <v>0</v>
      </c>
      <c r="ZI22" s="196">
        <f t="shared" si="120"/>
        <v>0</v>
      </c>
      <c r="ZK22">
        <f t="shared" si="121"/>
        <v>0</v>
      </c>
      <c r="ZL22" s="239"/>
      <c r="ZM22" s="239"/>
      <c r="ZN22" s="239"/>
      <c r="ZO22" s="214"/>
      <c r="ZP22" s="240"/>
      <c r="ZQ22">
        <f t="shared" si="122"/>
        <v>1</v>
      </c>
      <c r="ZR22">
        <f t="shared" si="123"/>
        <v>0</v>
      </c>
      <c r="ZS22" s="214"/>
      <c r="ZT22">
        <f t="shared" si="149"/>
        <v>1</v>
      </c>
      <c r="ZU22">
        <f>IF(ZS22=ZO22,1,0)</f>
        <v>1</v>
      </c>
      <c r="ZV22">
        <f t="shared" si="139"/>
        <v>0</v>
      </c>
      <c r="ZW22">
        <f t="shared" si="125"/>
        <v>1</v>
      </c>
      <c r="ZX22" s="248"/>
      <c r="ZY22" s="202"/>
      <c r="ZZ22">
        <v>60</v>
      </c>
      <c r="AAA22" t="str">
        <f t="shared" si="86"/>
        <v>FALSE</v>
      </c>
      <c r="AAB22">
        <f>VLOOKUP($A22,'FuturesInfo (3)'!$A$2:$V$80,22)</f>
        <v>0</v>
      </c>
      <c r="AAC22" s="252"/>
      <c r="AAD22">
        <f t="shared" si="126"/>
        <v>0</v>
      </c>
      <c r="AAE22" s="138">
        <f>VLOOKUP($A22,'FuturesInfo (3)'!$A$2:$O$80,15)*AAB22</f>
        <v>0</v>
      </c>
      <c r="AAF22" s="138">
        <f>VLOOKUP($A22,'FuturesInfo (3)'!$A$2:$O$80,15)*AAD22</f>
        <v>0</v>
      </c>
      <c r="AAG22" s="196">
        <f t="shared" si="127"/>
        <v>0</v>
      </c>
      <c r="AAH22" s="196">
        <f t="shared" si="128"/>
        <v>0</v>
      </c>
      <c r="AAI22" s="196">
        <f t="shared" si="129"/>
        <v>0</v>
      </c>
      <c r="AAJ22" s="196">
        <f t="shared" si="130"/>
        <v>0</v>
      </c>
      <c r="AAK22" s="196">
        <f t="shared" ref="AAK22:AAK85" si="154">IF(ZW22=1,ABS(AAE22*ZX22),-ABS(AAE22*ZX22))</f>
        <v>0</v>
      </c>
      <c r="AAL22" s="196">
        <f t="shared" si="132"/>
        <v>0</v>
      </c>
      <c r="AAM22" s="196">
        <f t="shared" si="140"/>
        <v>0</v>
      </c>
      <c r="AAN22" s="196">
        <f>IF(IF(sym!$O11=ZS22,1,0)=1,ABS(AAE22*ZX22),-ABS(AAE22*ZX22))</f>
        <v>0</v>
      </c>
      <c r="AAO22" s="196">
        <f>IF(IF(sym!$N11=ZS22,1,0)=1,ABS(AAE22*ZX22),-ABS(AAE22*ZX22))</f>
        <v>0</v>
      </c>
      <c r="AAP22" s="196">
        <f t="shared" si="151"/>
        <v>0</v>
      </c>
      <c r="AAQ22" s="196">
        <f t="shared" si="134"/>
        <v>0</v>
      </c>
    </row>
    <row r="23" spans="1:719" x14ac:dyDescent="0.25">
      <c r="A23" s="1" t="s">
        <v>312</v>
      </c>
      <c r="B23" s="150" t="str">
        <f>'FuturesInfo (3)'!M11</f>
        <v>QCL</v>
      </c>
      <c r="C23" s="200" t="str">
        <f>VLOOKUP(A23,'FuturesInfo (3)'!$A$2:$K$80,11)</f>
        <v>energy</v>
      </c>
      <c r="F23" t="e">
        <f>#REF!</f>
        <v>#REF!</v>
      </c>
      <c r="G23">
        <v>-1</v>
      </c>
      <c r="H23">
        <v>-1</v>
      </c>
      <c r="I23">
        <v>-1</v>
      </c>
      <c r="J23">
        <f t="shared" si="70"/>
        <v>1</v>
      </c>
      <c r="K23">
        <f t="shared" si="71"/>
        <v>1</v>
      </c>
      <c r="L23" s="184">
        <v>-1.1185682326599999E-2</v>
      </c>
      <c r="M23" s="2">
        <v>10</v>
      </c>
      <c r="N23">
        <v>60</v>
      </c>
      <c r="O23" t="str">
        <f t="shared" si="72"/>
        <v>TRUE</v>
      </c>
      <c r="P23">
        <f>VLOOKUP($A23,'FuturesInfo (3)'!$A$2:$V$80,22)</f>
        <v>2</v>
      </c>
      <c r="Q23">
        <f t="shared" si="73"/>
        <v>2</v>
      </c>
      <c r="R23">
        <f t="shared" si="73"/>
        <v>2</v>
      </c>
      <c r="S23" s="138">
        <f>VLOOKUP($A23,'FuturesInfo (3)'!$A$2:$O$80,15)*Q23</f>
        <v>90280</v>
      </c>
      <c r="T23" s="144">
        <f t="shared" si="74"/>
        <v>1009.843400445448</v>
      </c>
      <c r="U23" s="144">
        <f t="shared" si="87"/>
        <v>1009.843400445448</v>
      </c>
      <c r="W23">
        <f t="shared" si="75"/>
        <v>-1</v>
      </c>
      <c r="X23">
        <v>-1</v>
      </c>
      <c r="Y23">
        <v>-1</v>
      </c>
      <c r="Z23">
        <v>1</v>
      </c>
      <c r="AA23">
        <f t="shared" si="141"/>
        <v>0</v>
      </c>
      <c r="AB23">
        <f t="shared" si="76"/>
        <v>0</v>
      </c>
      <c r="AC23" s="1">
        <v>2.2007404360299999E-2</v>
      </c>
      <c r="AD23" s="2">
        <v>10</v>
      </c>
      <c r="AE23">
        <v>60</v>
      </c>
      <c r="AF23" t="str">
        <f t="shared" si="77"/>
        <v>TRUE</v>
      </c>
      <c r="AG23">
        <f>VLOOKUP($A23,'FuturesInfo (3)'!$A$2:$V$80,22)</f>
        <v>2</v>
      </c>
      <c r="AH23">
        <f t="shared" si="78"/>
        <v>3</v>
      </c>
      <c r="AI23">
        <f t="shared" si="88"/>
        <v>2</v>
      </c>
      <c r="AJ23" s="138">
        <f>VLOOKUP($A23,'FuturesInfo (3)'!$A$2:$O$80,15)*AI23</f>
        <v>90280</v>
      </c>
      <c r="AK23" s="196">
        <f t="shared" si="89"/>
        <v>-1986.8284656478841</v>
      </c>
      <c r="AL23" s="196">
        <f t="shared" si="90"/>
        <v>-1986.8284656478841</v>
      </c>
      <c r="AN23">
        <f t="shared" si="79"/>
        <v>-1</v>
      </c>
      <c r="AO23">
        <v>1</v>
      </c>
      <c r="AP23">
        <v>-1</v>
      </c>
      <c r="AQ23">
        <v>1</v>
      </c>
      <c r="AR23">
        <f t="shared" si="142"/>
        <v>1</v>
      </c>
      <c r="AS23">
        <f t="shared" si="80"/>
        <v>0</v>
      </c>
      <c r="AT23" s="1">
        <v>1.34835983095E-2</v>
      </c>
      <c r="AU23" s="2">
        <v>10</v>
      </c>
      <c r="AV23">
        <v>60</v>
      </c>
      <c r="AW23" t="str">
        <f t="shared" si="81"/>
        <v>TRUE</v>
      </c>
      <c r="AX23">
        <f>VLOOKUP($A23,'FuturesInfo (3)'!$A$2:$V$80,22)</f>
        <v>2</v>
      </c>
      <c r="AY23">
        <f t="shared" si="82"/>
        <v>2</v>
      </c>
      <c r="AZ23">
        <f t="shared" si="91"/>
        <v>2</v>
      </c>
      <c r="BA23" s="138">
        <f>VLOOKUP($A23,'FuturesInfo (3)'!$A$2:$O$80,15)*AZ23</f>
        <v>90280</v>
      </c>
      <c r="BB23" s="196">
        <f t="shared" si="83"/>
        <v>1217.29925538166</v>
      </c>
      <c r="BC23" s="196">
        <f t="shared" si="92"/>
        <v>-1217.29925538166</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1181</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1181</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1181</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v>-1</v>
      </c>
      <c r="VN23" s="239">
        <v>-1</v>
      </c>
      <c r="VO23" s="239">
        <v>-1</v>
      </c>
      <c r="VP23" s="239">
        <v>-1</v>
      </c>
      <c r="VQ23" s="214">
        <v>1</v>
      </c>
      <c r="VR23" s="240">
        <v>3</v>
      </c>
      <c r="VS23">
        <v>-1</v>
      </c>
      <c r="VT23">
        <v>1</v>
      </c>
      <c r="VU23" s="214">
        <v>1</v>
      </c>
      <c r="VV23">
        <v>0</v>
      </c>
      <c r="VW23">
        <v>1</v>
      </c>
      <c r="VX23">
        <v>0</v>
      </c>
      <c r="VY23">
        <v>1</v>
      </c>
      <c r="VZ23" s="248">
        <v>1.78111587983E-2</v>
      </c>
      <c r="WA23" s="202">
        <v>42548</v>
      </c>
      <c r="WB23">
        <v>60</v>
      </c>
      <c r="WC23" t="s">
        <v>1181</v>
      </c>
      <c r="WD23">
        <v>2</v>
      </c>
      <c r="WE23" s="252">
        <v>2</v>
      </c>
      <c r="WF23">
        <v>2</v>
      </c>
      <c r="WG23" s="138">
        <v>94860</v>
      </c>
      <c r="WH23" s="138">
        <v>94860</v>
      </c>
      <c r="WI23" s="196">
        <v>-1689.566523606738</v>
      </c>
      <c r="WJ23" s="196">
        <v>-1689.566523606738</v>
      </c>
      <c r="WK23" s="196">
        <v>1689.566523606738</v>
      </c>
      <c r="WL23" s="196">
        <v>-1689.566523606738</v>
      </c>
      <c r="WM23" s="196">
        <v>1689.566523606738</v>
      </c>
      <c r="WN23" s="196">
        <v>-1689.566523606738</v>
      </c>
      <c r="WO23" s="196">
        <v>-1689.566523606738</v>
      </c>
      <c r="WP23" s="196">
        <v>1689.566523606738</v>
      </c>
      <c r="WQ23" s="196">
        <v>-1689.566523606738</v>
      </c>
      <c r="WR23" s="196">
        <v>-1689.566523606738</v>
      </c>
      <c r="WS23" s="196">
        <v>1689.566523606738</v>
      </c>
      <c r="WU23">
        <f t="shared" si="93"/>
        <v>1</v>
      </c>
      <c r="WV23" s="239">
        <v>-1</v>
      </c>
      <c r="WW23" s="239">
        <v>-1</v>
      </c>
      <c r="WX23" s="239">
        <v>-1</v>
      </c>
      <c r="WY23" s="214">
        <v>1</v>
      </c>
      <c r="WZ23" s="240">
        <v>4</v>
      </c>
      <c r="XA23">
        <f t="shared" si="94"/>
        <v>-1</v>
      </c>
      <c r="XB23">
        <f t="shared" si="95"/>
        <v>1</v>
      </c>
      <c r="XC23">
        <v>-1</v>
      </c>
      <c r="XD23">
        <f t="shared" si="143"/>
        <v>1</v>
      </c>
      <c r="XE23">
        <f t="shared" ref="XE23:XE86" si="155">IF(XC23=WY23,1,0)</f>
        <v>0</v>
      </c>
      <c r="XF23">
        <f t="shared" si="135"/>
        <v>1</v>
      </c>
      <c r="XG23">
        <f t="shared" si="97"/>
        <v>0</v>
      </c>
      <c r="XH23">
        <v>-4.8281678262700002E-2</v>
      </c>
      <c r="XI23" s="202">
        <v>42550</v>
      </c>
      <c r="XJ23">
        <v>60</v>
      </c>
      <c r="XK23" t="str">
        <f t="shared" si="84"/>
        <v>TRUE</v>
      </c>
      <c r="XL23">
        <f>VLOOKUP($A23,'FuturesInfo (3)'!$A$2:$V$80,22)</f>
        <v>2</v>
      </c>
      <c r="XM23" s="252">
        <v>1</v>
      </c>
      <c r="XN23">
        <f t="shared" si="98"/>
        <v>3</v>
      </c>
      <c r="XO23" s="138">
        <f>VLOOKUP($A23,'FuturesInfo (3)'!$A$2:$O$80,15)*XL23</f>
        <v>90280</v>
      </c>
      <c r="XP23" s="138">
        <f>VLOOKUP($A23,'FuturesInfo (3)'!$A$2:$O$80,15)*XN23</f>
        <v>135420</v>
      </c>
      <c r="XQ23" s="196">
        <f t="shared" si="99"/>
        <v>4358.8699135565566</v>
      </c>
      <c r="XR23" s="196">
        <f t="shared" si="100"/>
        <v>6538.304870334834</v>
      </c>
      <c r="XS23" s="196">
        <f t="shared" si="101"/>
        <v>-4358.8699135565566</v>
      </c>
      <c r="XT23" s="196">
        <f t="shared" si="102"/>
        <v>4358.8699135565566</v>
      </c>
      <c r="XU23" s="196">
        <f t="shared" si="152"/>
        <v>-4358.8699135565566</v>
      </c>
      <c r="XV23" s="196">
        <f t="shared" si="104"/>
        <v>4358.8699135565566</v>
      </c>
      <c r="XW23" s="196">
        <f t="shared" si="136"/>
        <v>4358.8699135565566</v>
      </c>
      <c r="XX23" s="196">
        <f>IF(IF(sym!$O12=XC23,1,0)=1,ABS(XO23*XH23),-ABS(XO23*XH23))</f>
        <v>-4358.8699135565566</v>
      </c>
      <c r="XY23" s="196">
        <f>IF(IF(sym!$N12=XC23,1,0)=1,ABS(XO23*XH23),-ABS(XO23*XH23))</f>
        <v>4358.8699135565566</v>
      </c>
      <c r="XZ23" s="196">
        <f t="shared" si="145"/>
        <v>-4358.8699135565566</v>
      </c>
      <c r="YA23" s="196">
        <f t="shared" si="106"/>
        <v>4358.8699135565566</v>
      </c>
      <c r="YC23">
        <f t="shared" si="107"/>
        <v>-1</v>
      </c>
      <c r="YD23" s="239"/>
      <c r="YE23" s="239"/>
      <c r="YF23" s="239"/>
      <c r="YG23" s="214"/>
      <c r="YH23" s="240"/>
      <c r="YI23">
        <f t="shared" si="108"/>
        <v>1</v>
      </c>
      <c r="YJ23">
        <f t="shared" si="109"/>
        <v>0</v>
      </c>
      <c r="YK23" s="214"/>
      <c r="YL23">
        <f t="shared" si="146"/>
        <v>1</v>
      </c>
      <c r="YM23">
        <f t="shared" ref="YM23:YM86" si="156">IF(YK23=YG23,1,0)</f>
        <v>1</v>
      </c>
      <c r="YN23">
        <f t="shared" si="137"/>
        <v>0</v>
      </c>
      <c r="YO23">
        <f t="shared" si="111"/>
        <v>1</v>
      </c>
      <c r="YP23" s="248"/>
      <c r="YQ23" s="202"/>
      <c r="YR23">
        <v>60</v>
      </c>
      <c r="YS23" t="str">
        <f t="shared" si="85"/>
        <v>FALSE</v>
      </c>
      <c r="YT23">
        <f>VLOOKUP($A23,'FuturesInfo (3)'!$A$2:$V$80,22)</f>
        <v>2</v>
      </c>
      <c r="YU23" s="252"/>
      <c r="YV23">
        <f t="shared" si="112"/>
        <v>2</v>
      </c>
      <c r="YW23" s="138">
        <f>VLOOKUP($A23,'FuturesInfo (3)'!$A$2:$O$80,15)*YT23</f>
        <v>90280</v>
      </c>
      <c r="YX23" s="138">
        <f>VLOOKUP($A23,'FuturesInfo (3)'!$A$2:$O$80,15)*YV23</f>
        <v>90280</v>
      </c>
      <c r="YY23" s="196">
        <f t="shared" si="113"/>
        <v>0</v>
      </c>
      <c r="YZ23" s="196">
        <f t="shared" si="114"/>
        <v>0</v>
      </c>
      <c r="ZA23" s="196">
        <f t="shared" si="115"/>
        <v>0</v>
      </c>
      <c r="ZB23" s="196">
        <f t="shared" si="116"/>
        <v>0</v>
      </c>
      <c r="ZC23" s="196">
        <f t="shared" si="153"/>
        <v>0</v>
      </c>
      <c r="ZD23" s="196">
        <f t="shared" si="118"/>
        <v>0</v>
      </c>
      <c r="ZE23" s="196">
        <f t="shared" si="138"/>
        <v>0</v>
      </c>
      <c r="ZF23" s="196">
        <f>IF(IF(sym!$O12=YK23,1,0)=1,ABS(YW23*YP23),-ABS(YW23*YP23))</f>
        <v>0</v>
      </c>
      <c r="ZG23" s="196">
        <f>IF(IF(sym!$N12=YK23,1,0)=1,ABS(YW23*YP23),-ABS(YW23*YP23))</f>
        <v>0</v>
      </c>
      <c r="ZH23" s="196">
        <f t="shared" si="148"/>
        <v>0</v>
      </c>
      <c r="ZI23" s="196">
        <f t="shared" si="120"/>
        <v>0</v>
      </c>
      <c r="ZK23">
        <f t="shared" si="121"/>
        <v>0</v>
      </c>
      <c r="ZL23" s="239"/>
      <c r="ZM23" s="239"/>
      <c r="ZN23" s="239"/>
      <c r="ZO23" s="214"/>
      <c r="ZP23" s="240"/>
      <c r="ZQ23">
        <f t="shared" si="122"/>
        <v>1</v>
      </c>
      <c r="ZR23">
        <f t="shared" si="123"/>
        <v>0</v>
      </c>
      <c r="ZS23" s="214"/>
      <c r="ZT23">
        <f t="shared" si="149"/>
        <v>1</v>
      </c>
      <c r="ZU23">
        <f t="shared" ref="ZU23:ZU86" si="157">IF(ZS23=ZO23,1,0)</f>
        <v>1</v>
      </c>
      <c r="ZV23">
        <f t="shared" si="139"/>
        <v>0</v>
      </c>
      <c r="ZW23">
        <f t="shared" si="125"/>
        <v>1</v>
      </c>
      <c r="ZX23" s="248"/>
      <c r="ZY23" s="202"/>
      <c r="ZZ23">
        <v>60</v>
      </c>
      <c r="AAA23" t="str">
        <f t="shared" si="86"/>
        <v>FALSE</v>
      </c>
      <c r="AAB23">
        <f>VLOOKUP($A23,'FuturesInfo (3)'!$A$2:$V$80,22)</f>
        <v>2</v>
      </c>
      <c r="AAC23" s="252"/>
      <c r="AAD23">
        <f t="shared" si="126"/>
        <v>2</v>
      </c>
      <c r="AAE23" s="138">
        <f>VLOOKUP($A23,'FuturesInfo (3)'!$A$2:$O$80,15)*AAB23</f>
        <v>90280</v>
      </c>
      <c r="AAF23" s="138">
        <f>VLOOKUP($A23,'FuturesInfo (3)'!$A$2:$O$80,15)*AAD23</f>
        <v>90280</v>
      </c>
      <c r="AAG23" s="196">
        <f t="shared" si="127"/>
        <v>0</v>
      </c>
      <c r="AAH23" s="196">
        <f t="shared" si="128"/>
        <v>0</v>
      </c>
      <c r="AAI23" s="196">
        <f t="shared" si="129"/>
        <v>0</v>
      </c>
      <c r="AAJ23" s="196">
        <f t="shared" si="130"/>
        <v>0</v>
      </c>
      <c r="AAK23" s="196">
        <f t="shared" si="154"/>
        <v>0</v>
      </c>
      <c r="AAL23" s="196">
        <f t="shared" si="132"/>
        <v>0</v>
      </c>
      <c r="AAM23" s="196">
        <f t="shared" si="140"/>
        <v>0</v>
      </c>
      <c r="AAN23" s="196">
        <f>IF(IF(sym!$O12=ZS23,1,0)=1,ABS(AAE23*ZX23),-ABS(AAE23*ZX23))</f>
        <v>0</v>
      </c>
      <c r="AAO23" s="196">
        <f>IF(IF(sym!$N12=ZS23,1,0)=1,ABS(AAE23*ZX23),-ABS(AAE23*ZX23))</f>
        <v>0</v>
      </c>
      <c r="AAP23" s="196">
        <f t="shared" si="151"/>
        <v>0</v>
      </c>
      <c r="AAQ23" s="196">
        <f t="shared" si="134"/>
        <v>0</v>
      </c>
    </row>
    <row r="24" spans="1:719" x14ac:dyDescent="0.25">
      <c r="A24" s="1" t="s">
        <v>314</v>
      </c>
      <c r="B24" s="150" t="str">
        <f>'FuturesInfo (3)'!M12</f>
        <v>@CT</v>
      </c>
      <c r="C24" s="200" t="str">
        <f>VLOOKUP(A24,'FuturesInfo (3)'!$A$2:$K$80,11)</f>
        <v>soft</v>
      </c>
      <c r="F24" s="3" t="e">
        <f>#REF!</f>
        <v>#REF!</v>
      </c>
      <c r="G24" s="3">
        <v>-1</v>
      </c>
      <c r="H24">
        <v>1</v>
      </c>
      <c r="I24" s="3">
        <v>1</v>
      </c>
      <c r="J24">
        <f t="shared" si="70"/>
        <v>0</v>
      </c>
      <c r="K24">
        <f t="shared" si="71"/>
        <v>1</v>
      </c>
      <c r="L24" s="185">
        <v>1.6701129279400002E-2</v>
      </c>
      <c r="M24" s="2">
        <v>10</v>
      </c>
      <c r="N24">
        <v>60</v>
      </c>
      <c r="O24" t="str">
        <f t="shared" si="72"/>
        <v>TRUE</v>
      </c>
      <c r="P24">
        <f>VLOOKUP($A24,'FuturesInfo (3)'!$A$2:$V$80,22)</f>
        <v>3</v>
      </c>
      <c r="Q24">
        <f t="shared" si="73"/>
        <v>3</v>
      </c>
      <c r="R24">
        <f t="shared" si="73"/>
        <v>3</v>
      </c>
      <c r="S24" s="138">
        <f>VLOOKUP($A24,'FuturesInfo (3)'!$A$2:$O$80,15)*Q24</f>
        <v>97725</v>
      </c>
      <c r="T24" s="144">
        <f t="shared" si="74"/>
        <v>-1632.1178588293651</v>
      </c>
      <c r="U24" s="144">
        <f t="shared" si="87"/>
        <v>1632.1178588293651</v>
      </c>
      <c r="W24" s="3">
        <f t="shared" si="75"/>
        <v>-1</v>
      </c>
      <c r="X24" s="3">
        <v>1</v>
      </c>
      <c r="Y24">
        <v>1</v>
      </c>
      <c r="Z24" s="3">
        <v>1</v>
      </c>
      <c r="AA24">
        <f t="shared" si="141"/>
        <v>1</v>
      </c>
      <c r="AB24">
        <f t="shared" si="76"/>
        <v>1</v>
      </c>
      <c r="AC24" s="5">
        <v>2.5504615866099999E-2</v>
      </c>
      <c r="AD24" s="2">
        <v>10</v>
      </c>
      <c r="AE24">
        <v>60</v>
      </c>
      <c r="AF24" t="str">
        <f t="shared" si="77"/>
        <v>TRUE</v>
      </c>
      <c r="AG24">
        <f>VLOOKUP($A24,'FuturesInfo (3)'!$A$2:$V$80,22)</f>
        <v>3</v>
      </c>
      <c r="AH24">
        <f t="shared" si="78"/>
        <v>4</v>
      </c>
      <c r="AI24">
        <f t="shared" si="88"/>
        <v>3</v>
      </c>
      <c r="AJ24" s="138">
        <f>VLOOKUP($A24,'FuturesInfo (3)'!$A$2:$O$80,15)*AI24</f>
        <v>97725</v>
      </c>
      <c r="AK24" s="196">
        <f t="shared" si="89"/>
        <v>2492.4385855146224</v>
      </c>
      <c r="AL24" s="196">
        <f t="shared" si="90"/>
        <v>2492.4385855146224</v>
      </c>
      <c r="AN24" s="3">
        <f t="shared" si="79"/>
        <v>1</v>
      </c>
      <c r="AO24" s="3">
        <v>1</v>
      </c>
      <c r="AP24">
        <v>1</v>
      </c>
      <c r="AQ24" s="3">
        <v>1</v>
      </c>
      <c r="AR24">
        <f t="shared" si="142"/>
        <v>1</v>
      </c>
      <c r="AS24">
        <f t="shared" si="80"/>
        <v>1</v>
      </c>
      <c r="AT24" s="5">
        <v>4.57735733903E-3</v>
      </c>
      <c r="AU24" s="2">
        <v>10</v>
      </c>
      <c r="AV24">
        <v>60</v>
      </c>
      <c r="AW24" t="str">
        <f t="shared" si="81"/>
        <v>TRUE</v>
      </c>
      <c r="AX24">
        <f>VLOOKUP($A24,'FuturesInfo (3)'!$A$2:$V$80,22)</f>
        <v>3</v>
      </c>
      <c r="AY24">
        <f t="shared" si="82"/>
        <v>4</v>
      </c>
      <c r="AZ24" s="182">
        <f>AY24</f>
        <v>4</v>
      </c>
      <c r="BA24" s="138">
        <f>VLOOKUP($A24,'FuturesInfo (3)'!$A$2:$O$80,15)*AZ24</f>
        <v>130300</v>
      </c>
      <c r="BB24" s="196">
        <f t="shared" si="83"/>
        <v>596.42966127560896</v>
      </c>
      <c r="BC24" s="196">
        <f t="shared" si="92"/>
        <v>596.42966127560896</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1181</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1181</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1181</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v>1</v>
      </c>
      <c r="VN24" s="241">
        <v>-1</v>
      </c>
      <c r="VO24" s="241">
        <v>1</v>
      </c>
      <c r="VP24" s="241">
        <v>-1</v>
      </c>
      <c r="VQ24" s="214">
        <v>-1</v>
      </c>
      <c r="VR24" s="240">
        <v>4</v>
      </c>
      <c r="VS24">
        <v>1</v>
      </c>
      <c r="VT24">
        <v>-1</v>
      </c>
      <c r="VU24" s="245">
        <v>1</v>
      </c>
      <c r="VV24">
        <v>0</v>
      </c>
      <c r="VW24">
        <v>0</v>
      </c>
      <c r="VX24">
        <v>1</v>
      </c>
      <c r="VY24">
        <v>0</v>
      </c>
      <c r="VZ24" s="246">
        <v>1.3801564177299999E-3</v>
      </c>
      <c r="WA24" s="202">
        <v>42549</v>
      </c>
      <c r="WB24">
        <v>60</v>
      </c>
      <c r="WC24" t="s">
        <v>1181</v>
      </c>
      <c r="WD24">
        <v>3</v>
      </c>
      <c r="WE24" s="252">
        <v>2</v>
      </c>
      <c r="WF24">
        <v>3</v>
      </c>
      <c r="WG24" s="138">
        <v>97950</v>
      </c>
      <c r="WH24" s="138">
        <v>97950</v>
      </c>
      <c r="WI24" s="196">
        <v>-135.18632111665349</v>
      </c>
      <c r="WJ24" s="196">
        <v>-135.18632111665349</v>
      </c>
      <c r="WK24" s="196">
        <v>-135.18632111665349</v>
      </c>
      <c r="WL24" s="196">
        <v>135.18632111665349</v>
      </c>
      <c r="WM24" s="196">
        <v>-135.18632111665349</v>
      </c>
      <c r="WN24" s="196">
        <v>135.18632111665349</v>
      </c>
      <c r="WO24" s="196">
        <v>-135.18632111665349</v>
      </c>
      <c r="WP24" s="196">
        <v>135.18632111665349</v>
      </c>
      <c r="WQ24" s="196">
        <v>-135.18632111665349</v>
      </c>
      <c r="WR24" s="196">
        <v>-135.18632111665349</v>
      </c>
      <c r="WS24" s="196">
        <v>135.18632111665349</v>
      </c>
      <c r="WU24">
        <f t="shared" si="93"/>
        <v>1</v>
      </c>
      <c r="WV24" s="241">
        <v>-1</v>
      </c>
      <c r="WW24" s="241">
        <v>1</v>
      </c>
      <c r="WX24" s="241">
        <v>-1</v>
      </c>
      <c r="WY24" s="214">
        <v>-1</v>
      </c>
      <c r="WZ24" s="240">
        <v>5</v>
      </c>
      <c r="XA24">
        <f t="shared" si="94"/>
        <v>1</v>
      </c>
      <c r="XB24">
        <f t="shared" si="95"/>
        <v>-1</v>
      </c>
      <c r="XC24">
        <v>-1</v>
      </c>
      <c r="XD24">
        <f t="shared" si="143"/>
        <v>1</v>
      </c>
      <c r="XE24">
        <f t="shared" si="155"/>
        <v>1</v>
      </c>
      <c r="XF24">
        <f t="shared" si="135"/>
        <v>0</v>
      </c>
      <c r="XG24">
        <f t="shared" si="97"/>
        <v>1</v>
      </c>
      <c r="XH24">
        <v>-2.29709035222E-3</v>
      </c>
      <c r="XI24" s="202">
        <v>42549</v>
      </c>
      <c r="XJ24">
        <v>60</v>
      </c>
      <c r="XK24" t="str">
        <f t="shared" si="84"/>
        <v>TRUE</v>
      </c>
      <c r="XL24">
        <f>VLOOKUP($A24,'FuturesInfo (3)'!$A$2:$V$80,22)</f>
        <v>3</v>
      </c>
      <c r="XM24" s="252">
        <v>1</v>
      </c>
      <c r="XN24">
        <f t="shared" si="98"/>
        <v>4</v>
      </c>
      <c r="XO24" s="138">
        <f>VLOOKUP($A24,'FuturesInfo (3)'!$A$2:$O$80,15)*XL24</f>
        <v>97725</v>
      </c>
      <c r="XP24" s="138">
        <f>VLOOKUP($A24,'FuturesInfo (3)'!$A$2:$O$80,15)*XN24</f>
        <v>130300</v>
      </c>
      <c r="XQ24" s="196">
        <f t="shared" si="99"/>
        <v>224.48315467069949</v>
      </c>
      <c r="XR24" s="196">
        <f t="shared" si="100"/>
        <v>299.31087289426603</v>
      </c>
      <c r="XS24" s="196">
        <f t="shared" si="101"/>
        <v>224.48315467069949</v>
      </c>
      <c r="XT24" s="196">
        <f t="shared" si="102"/>
        <v>-224.48315467069949</v>
      </c>
      <c r="XU24" s="196">
        <f t="shared" si="152"/>
        <v>224.48315467069949</v>
      </c>
      <c r="XV24" s="196">
        <f t="shared" si="104"/>
        <v>-224.48315467069949</v>
      </c>
      <c r="XW24" s="196">
        <f t="shared" si="136"/>
        <v>224.48315467069949</v>
      </c>
      <c r="XX24" s="196">
        <f>IF(IF(sym!$O13=XC24,1,0)=1,ABS(XO24*XH24),-ABS(XO24*XH24))</f>
        <v>-224.48315467069949</v>
      </c>
      <c r="XY24" s="196">
        <f>IF(IF(sym!$N13=XC24,1,0)=1,ABS(XO24*XH24),-ABS(XO24*XH24))</f>
        <v>224.48315467069949</v>
      </c>
      <c r="XZ24" s="196">
        <f t="shared" si="145"/>
        <v>-224.48315467069949</v>
      </c>
      <c r="YA24" s="196">
        <f t="shared" si="106"/>
        <v>224.48315467069949</v>
      </c>
      <c r="YC24">
        <f t="shared" si="107"/>
        <v>-1</v>
      </c>
      <c r="YD24" s="241"/>
      <c r="YE24" s="241"/>
      <c r="YF24" s="241"/>
      <c r="YG24" s="214"/>
      <c r="YH24" s="240"/>
      <c r="YI24">
        <f t="shared" si="108"/>
        <v>1</v>
      </c>
      <c r="YJ24">
        <f t="shared" si="109"/>
        <v>0</v>
      </c>
      <c r="YK24" s="245"/>
      <c r="YL24">
        <f t="shared" si="146"/>
        <v>1</v>
      </c>
      <c r="YM24">
        <f t="shared" si="156"/>
        <v>1</v>
      </c>
      <c r="YN24">
        <f t="shared" si="137"/>
        <v>0</v>
      </c>
      <c r="YO24">
        <f t="shared" si="111"/>
        <v>1</v>
      </c>
      <c r="YP24" s="246"/>
      <c r="YQ24" s="202"/>
      <c r="YR24">
        <v>60</v>
      </c>
      <c r="YS24" t="str">
        <f t="shared" si="85"/>
        <v>FALSE</v>
      </c>
      <c r="YT24">
        <f>VLOOKUP($A24,'FuturesInfo (3)'!$A$2:$V$80,22)</f>
        <v>3</v>
      </c>
      <c r="YU24" s="252"/>
      <c r="YV24">
        <f t="shared" si="112"/>
        <v>2</v>
      </c>
      <c r="YW24" s="138">
        <f>VLOOKUP($A24,'FuturesInfo (3)'!$A$2:$O$80,15)*YT24</f>
        <v>97725</v>
      </c>
      <c r="YX24" s="138">
        <f>VLOOKUP($A24,'FuturesInfo (3)'!$A$2:$O$80,15)*YV24</f>
        <v>65150</v>
      </c>
      <c r="YY24" s="196">
        <f t="shared" si="113"/>
        <v>0</v>
      </c>
      <c r="YZ24" s="196">
        <f t="shared" si="114"/>
        <v>0</v>
      </c>
      <c r="ZA24" s="196">
        <f t="shared" si="115"/>
        <v>0</v>
      </c>
      <c r="ZB24" s="196">
        <f t="shared" si="116"/>
        <v>0</v>
      </c>
      <c r="ZC24" s="196">
        <f t="shared" si="153"/>
        <v>0</v>
      </c>
      <c r="ZD24" s="196">
        <f t="shared" si="118"/>
        <v>0</v>
      </c>
      <c r="ZE24" s="196">
        <f t="shared" si="138"/>
        <v>0</v>
      </c>
      <c r="ZF24" s="196">
        <f>IF(IF(sym!$O13=YK24,1,0)=1,ABS(YW24*YP24),-ABS(YW24*YP24))</f>
        <v>0</v>
      </c>
      <c r="ZG24" s="196">
        <f>IF(IF(sym!$N13=YK24,1,0)=1,ABS(YW24*YP24),-ABS(YW24*YP24))</f>
        <v>0</v>
      </c>
      <c r="ZH24" s="196">
        <f t="shared" si="148"/>
        <v>0</v>
      </c>
      <c r="ZI24" s="196">
        <f t="shared" si="120"/>
        <v>0</v>
      </c>
      <c r="ZK24">
        <f t="shared" si="121"/>
        <v>0</v>
      </c>
      <c r="ZL24" s="241"/>
      <c r="ZM24" s="241"/>
      <c r="ZN24" s="241"/>
      <c r="ZO24" s="214"/>
      <c r="ZP24" s="240"/>
      <c r="ZQ24">
        <f t="shared" si="122"/>
        <v>1</v>
      </c>
      <c r="ZR24">
        <f t="shared" si="123"/>
        <v>0</v>
      </c>
      <c r="ZS24" s="245"/>
      <c r="ZT24">
        <f t="shared" si="149"/>
        <v>1</v>
      </c>
      <c r="ZU24">
        <f t="shared" si="157"/>
        <v>1</v>
      </c>
      <c r="ZV24">
        <f t="shared" si="139"/>
        <v>0</v>
      </c>
      <c r="ZW24">
        <f t="shared" si="125"/>
        <v>1</v>
      </c>
      <c r="ZX24" s="246"/>
      <c r="ZY24" s="202"/>
      <c r="ZZ24">
        <v>60</v>
      </c>
      <c r="AAA24" t="str">
        <f t="shared" si="86"/>
        <v>FALSE</v>
      </c>
      <c r="AAB24">
        <f>VLOOKUP($A24,'FuturesInfo (3)'!$A$2:$V$80,22)</f>
        <v>3</v>
      </c>
      <c r="AAC24" s="252"/>
      <c r="AAD24">
        <f t="shared" si="126"/>
        <v>2</v>
      </c>
      <c r="AAE24" s="138">
        <f>VLOOKUP($A24,'FuturesInfo (3)'!$A$2:$O$80,15)*AAB24</f>
        <v>97725</v>
      </c>
      <c r="AAF24" s="138">
        <f>VLOOKUP($A24,'FuturesInfo (3)'!$A$2:$O$80,15)*AAD24</f>
        <v>65150</v>
      </c>
      <c r="AAG24" s="196">
        <f t="shared" si="127"/>
        <v>0</v>
      </c>
      <c r="AAH24" s="196">
        <f t="shared" si="128"/>
        <v>0</v>
      </c>
      <c r="AAI24" s="196">
        <f t="shared" si="129"/>
        <v>0</v>
      </c>
      <c r="AAJ24" s="196">
        <f t="shared" si="130"/>
        <v>0</v>
      </c>
      <c r="AAK24" s="196">
        <f t="shared" si="154"/>
        <v>0</v>
      </c>
      <c r="AAL24" s="196">
        <f t="shared" si="132"/>
        <v>0</v>
      </c>
      <c r="AAM24" s="196">
        <f t="shared" si="140"/>
        <v>0</v>
      </c>
      <c r="AAN24" s="196">
        <f>IF(IF(sym!$O13=ZS24,1,0)=1,ABS(AAE24*ZX24),-ABS(AAE24*ZX24))</f>
        <v>0</v>
      </c>
      <c r="AAO24" s="196">
        <f>IF(IF(sym!$N13=ZS24,1,0)=1,ABS(AAE24*ZX24),-ABS(AAE24*ZX24))</f>
        <v>0</v>
      </c>
      <c r="AAP24" s="196">
        <f t="shared" si="151"/>
        <v>0</v>
      </c>
      <c r="AAQ24" s="196">
        <f t="shared" si="134"/>
        <v>0</v>
      </c>
    </row>
    <row r="25" spans="1:719" x14ac:dyDescent="0.25">
      <c r="A25" s="1" t="s">
        <v>1017</v>
      </c>
      <c r="B25" s="150" t="str">
        <f>'FuturesInfo (3)'!M13</f>
        <v>@EU</v>
      </c>
      <c r="C25" s="200" t="str">
        <f>VLOOKUP(A25,'FuturesInfo (3)'!$A$2:$K$80,11)</f>
        <v>currency</v>
      </c>
      <c r="F25" t="e">
        <f>#REF!</f>
        <v>#REF!</v>
      </c>
      <c r="G25">
        <v>1</v>
      </c>
      <c r="H25">
        <v>1</v>
      </c>
      <c r="I25">
        <v>1</v>
      </c>
      <c r="J25">
        <f t="shared" si="70"/>
        <v>1</v>
      </c>
      <c r="K25">
        <f t="shared" si="71"/>
        <v>1</v>
      </c>
      <c r="L25" s="184">
        <v>1.74840849996E-2</v>
      </c>
      <c r="M25" s="2">
        <v>10</v>
      </c>
      <c r="N25">
        <v>60</v>
      </c>
      <c r="O25" t="str">
        <f t="shared" si="72"/>
        <v>TRUE</v>
      </c>
      <c r="P25">
        <f>VLOOKUP($A25,'FuturesInfo (3)'!$A$2:$V$80,22)</f>
        <v>2</v>
      </c>
      <c r="Q25">
        <f t="shared" si="73"/>
        <v>2</v>
      </c>
      <c r="R25">
        <f t="shared" si="73"/>
        <v>2</v>
      </c>
      <c r="S25" s="138">
        <f>VLOOKUP($A25,'FuturesInfo (3)'!$A$2:$O$80,15)*Q25</f>
        <v>277100</v>
      </c>
      <c r="T25" s="144">
        <f t="shared" si="74"/>
        <v>4844.8399533891597</v>
      </c>
      <c r="U25" s="144">
        <f t="shared" si="87"/>
        <v>4844.8399533891597</v>
      </c>
      <c r="W25">
        <f t="shared" si="75"/>
        <v>1</v>
      </c>
      <c r="X25">
        <v>-1</v>
      </c>
      <c r="Y25">
        <v>1</v>
      </c>
      <c r="Z25">
        <v>1</v>
      </c>
      <c r="AA25">
        <f t="shared" si="141"/>
        <v>0</v>
      </c>
      <c r="AB25">
        <f t="shared" si="76"/>
        <v>1</v>
      </c>
      <c r="AC25" s="1">
        <v>2.4673951357099999E-3</v>
      </c>
      <c r="AD25" s="2">
        <v>10</v>
      </c>
      <c r="AE25">
        <v>60</v>
      </c>
      <c r="AF25" t="str">
        <f t="shared" si="77"/>
        <v>TRUE</v>
      </c>
      <c r="AG25">
        <f>VLOOKUP($A25,'FuturesInfo (3)'!$A$2:$V$80,22)</f>
        <v>2</v>
      </c>
      <c r="AH25">
        <f t="shared" si="78"/>
        <v>2</v>
      </c>
      <c r="AI25">
        <f t="shared" si="88"/>
        <v>2</v>
      </c>
      <c r="AJ25" s="138">
        <f>VLOOKUP($A25,'FuturesInfo (3)'!$A$2:$O$80,15)*AI25</f>
        <v>277100</v>
      </c>
      <c r="AK25" s="196">
        <f t="shared" si="89"/>
        <v>-683.71519210524093</v>
      </c>
      <c r="AL25" s="196">
        <f t="shared" si="90"/>
        <v>683.71519210524093</v>
      </c>
      <c r="AN25">
        <f t="shared" si="79"/>
        <v>-1</v>
      </c>
      <c r="AO25">
        <v>-1</v>
      </c>
      <c r="AP25">
        <v>1</v>
      </c>
      <c r="AQ25">
        <v>-1</v>
      </c>
      <c r="AR25">
        <f t="shared" si="142"/>
        <v>1</v>
      </c>
      <c r="AS25">
        <f t="shared" si="80"/>
        <v>0</v>
      </c>
      <c r="AT25" s="1">
        <v>-1.01090014065E-3</v>
      </c>
      <c r="AU25" s="2">
        <v>10</v>
      </c>
      <c r="AV25">
        <v>60</v>
      </c>
      <c r="AW25" t="str">
        <f t="shared" si="81"/>
        <v>TRUE</v>
      </c>
      <c r="AX25">
        <f>VLOOKUP($A25,'FuturesInfo (3)'!$A$2:$V$80,22)</f>
        <v>2</v>
      </c>
      <c r="AY25">
        <f t="shared" si="82"/>
        <v>2</v>
      </c>
      <c r="AZ25">
        <f t="shared" si="91"/>
        <v>2</v>
      </c>
      <c r="BA25" s="138">
        <f>VLOOKUP($A25,'FuturesInfo (3)'!$A$2:$O$80,15)*AZ25</f>
        <v>277100</v>
      </c>
      <c r="BB25" s="196">
        <f t="shared" si="83"/>
        <v>280.12042897411499</v>
      </c>
      <c r="BC25" s="196">
        <f t="shared" si="92"/>
        <v>-280.12042897411499</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1181</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1181</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1181</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v>-1</v>
      </c>
      <c r="VN25" s="239">
        <v>-1</v>
      </c>
      <c r="VO25" s="239">
        <v>-1</v>
      </c>
      <c r="VP25" s="239">
        <v>-1</v>
      </c>
      <c r="VQ25" s="214">
        <v>1</v>
      </c>
      <c r="VR25" s="240">
        <v>-13</v>
      </c>
      <c r="VS25">
        <v>-1</v>
      </c>
      <c r="VT25">
        <v>-1</v>
      </c>
      <c r="VU25" s="214">
        <v>1</v>
      </c>
      <c r="VV25">
        <v>0</v>
      </c>
      <c r="VW25">
        <v>1</v>
      </c>
      <c r="VX25">
        <v>0</v>
      </c>
      <c r="VY25">
        <v>0</v>
      </c>
      <c r="VZ25" s="248">
        <v>3.0178820773799999E-3</v>
      </c>
      <c r="WA25" s="202">
        <v>42536</v>
      </c>
      <c r="WB25">
        <v>60</v>
      </c>
      <c r="WC25" t="s">
        <v>1181</v>
      </c>
      <c r="WD25">
        <v>2</v>
      </c>
      <c r="WE25" s="252">
        <v>1</v>
      </c>
      <c r="WF25">
        <v>2</v>
      </c>
      <c r="WG25" s="138">
        <v>278350</v>
      </c>
      <c r="WH25" s="138">
        <v>278350</v>
      </c>
      <c r="WI25" s="196">
        <v>-840.02747623872301</v>
      </c>
      <c r="WJ25" s="196">
        <v>-840.02747623872301</v>
      </c>
      <c r="WK25" s="196">
        <v>840.02747623872301</v>
      </c>
      <c r="WL25" s="196">
        <v>-840.02747623872301</v>
      </c>
      <c r="WM25" s="196">
        <v>-840.02747623872301</v>
      </c>
      <c r="WN25" s="196">
        <v>-840.02747623872301</v>
      </c>
      <c r="WO25" s="196">
        <v>-840.02747623872301</v>
      </c>
      <c r="WP25" s="196">
        <v>840.02747623872301</v>
      </c>
      <c r="WQ25" s="196">
        <v>-840.02747623872301</v>
      </c>
      <c r="WR25" s="196">
        <v>-840.02747623872301</v>
      </c>
      <c r="WS25" s="196">
        <v>840.02747623872301</v>
      </c>
      <c r="WU25">
        <f t="shared" si="93"/>
        <v>1</v>
      </c>
      <c r="WV25" s="239">
        <v>-1</v>
      </c>
      <c r="WW25" s="239">
        <v>-1</v>
      </c>
      <c r="WX25" s="239">
        <v>-1</v>
      </c>
      <c r="WY25" s="214">
        <v>1</v>
      </c>
      <c r="WZ25" s="240">
        <v>-14</v>
      </c>
      <c r="XA25">
        <f t="shared" si="94"/>
        <v>-1</v>
      </c>
      <c r="XB25">
        <f t="shared" si="95"/>
        <v>-1</v>
      </c>
      <c r="XC25">
        <v>-1</v>
      </c>
      <c r="XD25">
        <f t="shared" si="143"/>
        <v>1</v>
      </c>
      <c r="XE25">
        <f t="shared" si="155"/>
        <v>0</v>
      </c>
      <c r="XF25">
        <f t="shared" si="135"/>
        <v>1</v>
      </c>
      <c r="XG25">
        <f t="shared" si="97"/>
        <v>1</v>
      </c>
      <c r="XH25">
        <v>-4.4907490569400001E-3</v>
      </c>
      <c r="XI25" s="202">
        <v>42536</v>
      </c>
      <c r="XJ25">
        <v>60</v>
      </c>
      <c r="XK25" t="str">
        <f t="shared" si="84"/>
        <v>TRUE</v>
      </c>
      <c r="XL25">
        <f>VLOOKUP($A25,'FuturesInfo (3)'!$A$2:$V$80,22)</f>
        <v>2</v>
      </c>
      <c r="XM25" s="252">
        <v>1</v>
      </c>
      <c r="XN25">
        <f t="shared" si="98"/>
        <v>3</v>
      </c>
      <c r="XO25" s="138">
        <f>VLOOKUP($A25,'FuturesInfo (3)'!$A$2:$O$80,15)*XL25</f>
        <v>277100</v>
      </c>
      <c r="XP25" s="138">
        <f>VLOOKUP($A25,'FuturesInfo (3)'!$A$2:$O$80,15)*XN25</f>
        <v>415650</v>
      </c>
      <c r="XQ25" s="196">
        <f t="shared" si="99"/>
        <v>1244.386563678074</v>
      </c>
      <c r="XR25" s="196">
        <f t="shared" si="100"/>
        <v>1866.5798455171109</v>
      </c>
      <c r="XS25" s="196">
        <f t="shared" si="101"/>
        <v>-1244.386563678074</v>
      </c>
      <c r="XT25" s="196">
        <f t="shared" si="102"/>
        <v>1244.386563678074</v>
      </c>
      <c r="XU25" s="196">
        <f t="shared" si="152"/>
        <v>1244.386563678074</v>
      </c>
      <c r="XV25" s="196">
        <f t="shared" si="104"/>
        <v>1244.386563678074</v>
      </c>
      <c r="XW25" s="196">
        <f t="shared" si="136"/>
        <v>1244.386563678074</v>
      </c>
      <c r="XX25" s="196">
        <f>IF(IF(sym!$O14=XC25,1,0)=1,ABS(XO25*XH25),-ABS(XO25*XH25))</f>
        <v>-1244.386563678074</v>
      </c>
      <c r="XY25" s="196">
        <f>IF(IF(sym!$N14=XC25,1,0)=1,ABS(XO25*XH25),-ABS(XO25*XH25))</f>
        <v>1244.386563678074</v>
      </c>
      <c r="XZ25" s="196">
        <f t="shared" si="145"/>
        <v>-1244.386563678074</v>
      </c>
      <c r="YA25" s="196">
        <f t="shared" si="106"/>
        <v>1244.386563678074</v>
      </c>
      <c r="YC25">
        <f t="shared" si="107"/>
        <v>-1</v>
      </c>
      <c r="YD25" s="239"/>
      <c r="YE25" s="239"/>
      <c r="YF25" s="239"/>
      <c r="YG25" s="214"/>
      <c r="YH25" s="240"/>
      <c r="YI25">
        <f t="shared" si="108"/>
        <v>1</v>
      </c>
      <c r="YJ25">
        <f t="shared" si="109"/>
        <v>0</v>
      </c>
      <c r="YK25" s="214"/>
      <c r="YL25">
        <f t="shared" si="146"/>
        <v>1</v>
      </c>
      <c r="YM25">
        <f t="shared" si="156"/>
        <v>1</v>
      </c>
      <c r="YN25">
        <f t="shared" si="137"/>
        <v>0</v>
      </c>
      <c r="YO25">
        <f t="shared" si="111"/>
        <v>1</v>
      </c>
      <c r="YP25" s="248"/>
      <c r="YQ25" s="202"/>
      <c r="YR25">
        <v>60</v>
      </c>
      <c r="YS25" t="str">
        <f t="shared" si="85"/>
        <v>FALSE</v>
      </c>
      <c r="YT25">
        <f>VLOOKUP($A25,'FuturesInfo (3)'!$A$2:$V$80,22)</f>
        <v>2</v>
      </c>
      <c r="YU25" s="252"/>
      <c r="YV25">
        <f t="shared" si="112"/>
        <v>2</v>
      </c>
      <c r="YW25" s="138">
        <f>VLOOKUP($A25,'FuturesInfo (3)'!$A$2:$O$80,15)*YT25</f>
        <v>277100</v>
      </c>
      <c r="YX25" s="138">
        <f>VLOOKUP($A25,'FuturesInfo (3)'!$A$2:$O$80,15)*YV25</f>
        <v>277100</v>
      </c>
      <c r="YY25" s="196">
        <f t="shared" si="113"/>
        <v>0</v>
      </c>
      <c r="YZ25" s="196">
        <f t="shared" si="114"/>
        <v>0</v>
      </c>
      <c r="ZA25" s="196">
        <f t="shared" si="115"/>
        <v>0</v>
      </c>
      <c r="ZB25" s="196">
        <f t="shared" si="116"/>
        <v>0</v>
      </c>
      <c r="ZC25" s="196">
        <f t="shared" si="153"/>
        <v>0</v>
      </c>
      <c r="ZD25" s="196">
        <f t="shared" si="118"/>
        <v>0</v>
      </c>
      <c r="ZE25" s="196">
        <f t="shared" si="138"/>
        <v>0</v>
      </c>
      <c r="ZF25" s="196">
        <f>IF(IF(sym!$O14=YK25,1,0)=1,ABS(YW25*YP25),-ABS(YW25*YP25))</f>
        <v>0</v>
      </c>
      <c r="ZG25" s="196">
        <f>IF(IF(sym!$N14=YK25,1,0)=1,ABS(YW25*YP25),-ABS(YW25*YP25))</f>
        <v>0</v>
      </c>
      <c r="ZH25" s="196">
        <f t="shared" si="148"/>
        <v>0</v>
      </c>
      <c r="ZI25" s="196">
        <f t="shared" si="120"/>
        <v>0</v>
      </c>
      <c r="ZK25">
        <f t="shared" si="121"/>
        <v>0</v>
      </c>
      <c r="ZL25" s="239"/>
      <c r="ZM25" s="239"/>
      <c r="ZN25" s="239"/>
      <c r="ZO25" s="214"/>
      <c r="ZP25" s="240"/>
      <c r="ZQ25">
        <f t="shared" si="122"/>
        <v>1</v>
      </c>
      <c r="ZR25">
        <f t="shared" si="123"/>
        <v>0</v>
      </c>
      <c r="ZS25" s="214"/>
      <c r="ZT25">
        <f t="shared" si="149"/>
        <v>1</v>
      </c>
      <c r="ZU25">
        <f t="shared" si="157"/>
        <v>1</v>
      </c>
      <c r="ZV25">
        <f t="shared" si="139"/>
        <v>0</v>
      </c>
      <c r="ZW25">
        <f t="shared" si="125"/>
        <v>1</v>
      </c>
      <c r="ZX25" s="248"/>
      <c r="ZY25" s="202"/>
      <c r="ZZ25">
        <v>60</v>
      </c>
      <c r="AAA25" t="str">
        <f t="shared" si="86"/>
        <v>FALSE</v>
      </c>
      <c r="AAB25">
        <f>VLOOKUP($A25,'FuturesInfo (3)'!$A$2:$V$80,22)</f>
        <v>2</v>
      </c>
      <c r="AAC25" s="252"/>
      <c r="AAD25">
        <f t="shared" si="126"/>
        <v>2</v>
      </c>
      <c r="AAE25" s="138">
        <f>VLOOKUP($A25,'FuturesInfo (3)'!$A$2:$O$80,15)*AAB25</f>
        <v>277100</v>
      </c>
      <c r="AAF25" s="138">
        <f>VLOOKUP($A25,'FuturesInfo (3)'!$A$2:$O$80,15)*AAD25</f>
        <v>277100</v>
      </c>
      <c r="AAG25" s="196">
        <f t="shared" si="127"/>
        <v>0</v>
      </c>
      <c r="AAH25" s="196">
        <f t="shared" si="128"/>
        <v>0</v>
      </c>
      <c r="AAI25" s="196">
        <f t="shared" si="129"/>
        <v>0</v>
      </c>
      <c r="AAJ25" s="196">
        <f t="shared" si="130"/>
        <v>0</v>
      </c>
      <c r="AAK25" s="196">
        <f t="shared" si="154"/>
        <v>0</v>
      </c>
      <c r="AAL25" s="196">
        <f t="shared" si="132"/>
        <v>0</v>
      </c>
      <c r="AAM25" s="196">
        <f t="shared" si="140"/>
        <v>0</v>
      </c>
      <c r="AAN25" s="196">
        <f>IF(IF(sym!$O14=ZS25,1,0)=1,ABS(AAE25*ZX25),-ABS(AAE25*ZX25))</f>
        <v>0</v>
      </c>
      <c r="AAO25" s="196">
        <f>IF(IF(sym!$N14=ZS25,1,0)=1,ABS(AAE25*ZX25),-ABS(AAE25*ZX25))</f>
        <v>0</v>
      </c>
      <c r="AAP25" s="196">
        <f t="shared" si="151"/>
        <v>0</v>
      </c>
      <c r="AAQ25" s="196">
        <f t="shared" si="134"/>
        <v>0</v>
      </c>
    </row>
    <row r="26" spans="1:719" x14ac:dyDescent="0.25">
      <c r="A26" s="1" t="s">
        <v>317</v>
      </c>
      <c r="B26" s="150" t="str">
        <f>'FuturesInfo (3)'!M14</f>
        <v>@DX</v>
      </c>
      <c r="C26" s="200" t="str">
        <f>VLOOKUP(A26,'FuturesInfo (3)'!$A$2:$K$80,11)</f>
        <v>currency</v>
      </c>
      <c r="F26" t="e">
        <f>#REF!</f>
        <v>#REF!</v>
      </c>
      <c r="G26">
        <v>1</v>
      </c>
      <c r="H26">
        <v>-1</v>
      </c>
      <c r="I26">
        <v>-1</v>
      </c>
      <c r="J26">
        <f t="shared" si="70"/>
        <v>0</v>
      </c>
      <c r="K26">
        <f t="shared" si="71"/>
        <v>1</v>
      </c>
      <c r="L26" s="184">
        <v>-1.6093589770399999E-2</v>
      </c>
      <c r="M26" s="2">
        <v>10</v>
      </c>
      <c r="N26">
        <v>60</v>
      </c>
      <c r="O26" t="str">
        <f t="shared" si="72"/>
        <v>TRUE</v>
      </c>
      <c r="P26">
        <f>VLOOKUP($A26,'FuturesInfo (3)'!$A$2:$V$80,22)</f>
        <v>3</v>
      </c>
      <c r="Q26">
        <f t="shared" si="73"/>
        <v>3</v>
      </c>
      <c r="R26">
        <f t="shared" si="73"/>
        <v>3</v>
      </c>
      <c r="S26" s="138">
        <f>VLOOKUP($A26,'FuturesInfo (3)'!$A$2:$O$80,15)*Q26</f>
        <v>289149</v>
      </c>
      <c r="T26" s="144">
        <f t="shared" si="74"/>
        <v>-4653.4453885213898</v>
      </c>
      <c r="U26" s="144">
        <f t="shared" si="87"/>
        <v>4653.4453885213898</v>
      </c>
      <c r="W26">
        <f t="shared" si="75"/>
        <v>1</v>
      </c>
      <c r="X26">
        <v>1</v>
      </c>
      <c r="Y26">
        <v>-1</v>
      </c>
      <c r="Z26">
        <v>-1</v>
      </c>
      <c r="AA26">
        <f t="shared" si="141"/>
        <v>0</v>
      </c>
      <c r="AB26">
        <f t="shared" si="76"/>
        <v>1</v>
      </c>
      <c r="AC26" s="1">
        <v>-1.4676479346600001E-3</v>
      </c>
      <c r="AD26" s="2">
        <v>10</v>
      </c>
      <c r="AE26">
        <v>60</v>
      </c>
      <c r="AF26" t="str">
        <f t="shared" si="77"/>
        <v>TRUE</v>
      </c>
      <c r="AG26">
        <f>VLOOKUP($A26,'FuturesInfo (3)'!$A$2:$V$80,22)</f>
        <v>3</v>
      </c>
      <c r="AH26">
        <f t="shared" si="78"/>
        <v>2</v>
      </c>
      <c r="AI26">
        <f t="shared" si="88"/>
        <v>3</v>
      </c>
      <c r="AJ26" s="138">
        <f>VLOOKUP($A26,'FuturesInfo (3)'!$A$2:$O$80,15)*AI26</f>
        <v>289149</v>
      </c>
      <c r="AK26" s="196">
        <f t="shared" si="89"/>
        <v>-424.36893265900437</v>
      </c>
      <c r="AL26" s="196">
        <f t="shared" si="90"/>
        <v>424.36893265900437</v>
      </c>
      <c r="AN26">
        <f t="shared" si="79"/>
        <v>1</v>
      </c>
      <c r="AO26">
        <v>1</v>
      </c>
      <c r="AP26">
        <v>-1</v>
      </c>
      <c r="AQ26">
        <v>-1</v>
      </c>
      <c r="AR26">
        <f t="shared" si="142"/>
        <v>0</v>
      </c>
      <c r="AS26">
        <f t="shared" si="80"/>
        <v>1</v>
      </c>
      <c r="AT26" s="1">
        <v>-6.1774416870799998E-4</v>
      </c>
      <c r="AU26" s="2">
        <v>10</v>
      </c>
      <c r="AV26">
        <v>60</v>
      </c>
      <c r="AW26" t="str">
        <f t="shared" si="81"/>
        <v>TRUE</v>
      </c>
      <c r="AX26">
        <f>VLOOKUP($A26,'FuturesInfo (3)'!$A$2:$V$80,22)</f>
        <v>3</v>
      </c>
      <c r="AY26">
        <f t="shared" si="82"/>
        <v>2</v>
      </c>
      <c r="AZ26">
        <f t="shared" si="91"/>
        <v>3</v>
      </c>
      <c r="BA26" s="138">
        <f>VLOOKUP($A26,'FuturesInfo (3)'!$A$2:$O$80,15)*AZ26</f>
        <v>289149</v>
      </c>
      <c r="BB26" s="196">
        <f t="shared" si="83"/>
        <v>-178.6201086377495</v>
      </c>
      <c r="BC26" s="196">
        <f t="shared" si="92"/>
        <v>178.6201086377495</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1181</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1181</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1181</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v>1</v>
      </c>
      <c r="VN26" s="239">
        <v>-1</v>
      </c>
      <c r="VO26" s="239">
        <v>1</v>
      </c>
      <c r="VP26" s="239">
        <v>-1</v>
      </c>
      <c r="VQ26" s="214">
        <v>-1</v>
      </c>
      <c r="VR26" s="240">
        <v>-8</v>
      </c>
      <c r="VS26">
        <v>1</v>
      </c>
      <c r="VT26">
        <v>1</v>
      </c>
      <c r="VU26" s="214">
        <v>-1</v>
      </c>
      <c r="VV26">
        <v>1</v>
      </c>
      <c r="VW26">
        <v>1</v>
      </c>
      <c r="VX26">
        <v>0</v>
      </c>
      <c r="VY26">
        <v>0</v>
      </c>
      <c r="VZ26" s="248">
        <v>-1.3297457899999999E-3</v>
      </c>
      <c r="WA26" s="202">
        <v>42544</v>
      </c>
      <c r="WB26">
        <v>60</v>
      </c>
      <c r="WC26" t="s">
        <v>1181</v>
      </c>
      <c r="WD26">
        <v>3</v>
      </c>
      <c r="WE26" s="252">
        <v>2</v>
      </c>
      <c r="WF26">
        <v>3</v>
      </c>
      <c r="WG26" s="138">
        <v>288393</v>
      </c>
      <c r="WH26" s="138">
        <v>288393</v>
      </c>
      <c r="WI26" s="196">
        <v>383.48937761546995</v>
      </c>
      <c r="WJ26" s="196">
        <v>383.48937761546995</v>
      </c>
      <c r="WK26" s="196">
        <v>383.48937761546995</v>
      </c>
      <c r="WL26" s="196">
        <v>-383.48937761546995</v>
      </c>
      <c r="WM26" s="196">
        <v>-383.48937761546995</v>
      </c>
      <c r="WN26" s="196">
        <v>-383.48937761546995</v>
      </c>
      <c r="WO26" s="196">
        <v>383.48937761546995</v>
      </c>
      <c r="WP26" s="196">
        <v>383.48937761546995</v>
      </c>
      <c r="WQ26" s="196">
        <v>-383.48937761546995</v>
      </c>
      <c r="WR26" s="196">
        <v>-383.48937761546995</v>
      </c>
      <c r="WS26" s="196">
        <v>383.48937761546995</v>
      </c>
      <c r="WU26">
        <f t="shared" si="93"/>
        <v>-1</v>
      </c>
      <c r="WV26" s="239">
        <v>-1</v>
      </c>
      <c r="WW26" s="239">
        <v>1</v>
      </c>
      <c r="WX26" s="239">
        <v>-1</v>
      </c>
      <c r="WY26" s="214">
        <v>-1</v>
      </c>
      <c r="WZ26" s="240">
        <v>-9</v>
      </c>
      <c r="XA26">
        <f t="shared" si="94"/>
        <v>1</v>
      </c>
      <c r="XB26">
        <f t="shared" si="95"/>
        <v>1</v>
      </c>
      <c r="XC26">
        <v>1</v>
      </c>
      <c r="XD26">
        <f t="shared" si="143"/>
        <v>0</v>
      </c>
      <c r="XE26">
        <f t="shared" si="155"/>
        <v>0</v>
      </c>
      <c r="XF26">
        <f t="shared" si="135"/>
        <v>1</v>
      </c>
      <c r="XG26">
        <f t="shared" si="97"/>
        <v>1</v>
      </c>
      <c r="XH26">
        <v>2.6214228500700001E-3</v>
      </c>
      <c r="XI26" s="202">
        <v>42544</v>
      </c>
      <c r="XJ26">
        <v>60</v>
      </c>
      <c r="XK26" t="str">
        <f t="shared" si="84"/>
        <v>TRUE</v>
      </c>
      <c r="XL26">
        <f>VLOOKUP($A26,'FuturesInfo (3)'!$A$2:$V$80,22)</f>
        <v>3</v>
      </c>
      <c r="XM26" s="252">
        <v>1</v>
      </c>
      <c r="XN26">
        <f t="shared" si="98"/>
        <v>4</v>
      </c>
      <c r="XO26" s="138">
        <f>VLOOKUP($A26,'FuturesInfo (3)'!$A$2:$O$80,15)*XL26</f>
        <v>289149</v>
      </c>
      <c r="XP26" s="138">
        <f>VLOOKUP($A26,'FuturesInfo (3)'!$A$2:$O$80,15)*XN26</f>
        <v>385532</v>
      </c>
      <c r="XQ26" s="196">
        <f t="shared" si="99"/>
        <v>-757.98179567489046</v>
      </c>
      <c r="XR26" s="196">
        <f t="shared" si="100"/>
        <v>-1010.6423942331872</v>
      </c>
      <c r="XS26" s="196">
        <f t="shared" si="101"/>
        <v>-757.98179567489046</v>
      </c>
      <c r="XT26" s="196">
        <f t="shared" si="102"/>
        <v>757.98179567489046</v>
      </c>
      <c r="XU26" s="196">
        <f t="shared" si="152"/>
        <v>757.98179567489046</v>
      </c>
      <c r="XV26" s="196">
        <f t="shared" si="104"/>
        <v>757.98179567489046</v>
      </c>
      <c r="XW26" s="196">
        <f t="shared" si="136"/>
        <v>-757.98179567489046</v>
      </c>
      <c r="XX26" s="196">
        <f>IF(IF(sym!$O15=XC26,1,0)=1,ABS(XO26*XH26),-ABS(XO26*XH26))</f>
        <v>-757.98179567489046</v>
      </c>
      <c r="XY26" s="196">
        <f>IF(IF(sym!$N15=XC26,1,0)=1,ABS(XO26*XH26),-ABS(XO26*XH26))</f>
        <v>757.98179567489046</v>
      </c>
      <c r="XZ26" s="196">
        <f t="shared" si="145"/>
        <v>-757.98179567489046</v>
      </c>
      <c r="YA26" s="196">
        <f t="shared" si="106"/>
        <v>757.98179567489046</v>
      </c>
      <c r="YC26">
        <f t="shared" si="107"/>
        <v>1</v>
      </c>
      <c r="YD26" s="239"/>
      <c r="YE26" s="239"/>
      <c r="YF26" s="239"/>
      <c r="YG26" s="214"/>
      <c r="YH26" s="240"/>
      <c r="YI26">
        <f t="shared" si="108"/>
        <v>1</v>
      </c>
      <c r="YJ26">
        <f t="shared" si="109"/>
        <v>0</v>
      </c>
      <c r="YK26" s="214"/>
      <c r="YL26">
        <f t="shared" si="146"/>
        <v>1</v>
      </c>
      <c r="YM26">
        <f t="shared" si="156"/>
        <v>1</v>
      </c>
      <c r="YN26">
        <f t="shared" si="137"/>
        <v>0</v>
      </c>
      <c r="YO26">
        <f t="shared" si="111"/>
        <v>1</v>
      </c>
      <c r="YP26" s="248"/>
      <c r="YQ26" s="202"/>
      <c r="YR26">
        <v>60</v>
      </c>
      <c r="YS26" t="str">
        <f t="shared" si="85"/>
        <v>FALSE</v>
      </c>
      <c r="YT26">
        <f>VLOOKUP($A26,'FuturesInfo (3)'!$A$2:$V$80,22)</f>
        <v>3</v>
      </c>
      <c r="YU26" s="252"/>
      <c r="YV26">
        <f t="shared" si="112"/>
        <v>2</v>
      </c>
      <c r="YW26" s="138">
        <f>VLOOKUP($A26,'FuturesInfo (3)'!$A$2:$O$80,15)*YT26</f>
        <v>289149</v>
      </c>
      <c r="YX26" s="138">
        <f>VLOOKUP($A26,'FuturesInfo (3)'!$A$2:$O$80,15)*YV26</f>
        <v>192766</v>
      </c>
      <c r="YY26" s="196">
        <f t="shared" si="113"/>
        <v>0</v>
      </c>
      <c r="YZ26" s="196">
        <f t="shared" si="114"/>
        <v>0</v>
      </c>
      <c r="ZA26" s="196">
        <f t="shared" si="115"/>
        <v>0</v>
      </c>
      <c r="ZB26" s="196">
        <f t="shared" si="116"/>
        <v>0</v>
      </c>
      <c r="ZC26" s="196">
        <f t="shared" si="153"/>
        <v>0</v>
      </c>
      <c r="ZD26" s="196">
        <f t="shared" si="118"/>
        <v>0</v>
      </c>
      <c r="ZE26" s="196">
        <f t="shared" si="138"/>
        <v>0</v>
      </c>
      <c r="ZF26" s="196">
        <f>IF(IF(sym!$O15=YK26,1,0)=1,ABS(YW26*YP26),-ABS(YW26*YP26))</f>
        <v>0</v>
      </c>
      <c r="ZG26" s="196">
        <f>IF(IF(sym!$N15=YK26,1,0)=1,ABS(YW26*YP26),-ABS(YW26*YP26))</f>
        <v>0</v>
      </c>
      <c r="ZH26" s="196">
        <f t="shared" si="148"/>
        <v>0</v>
      </c>
      <c r="ZI26" s="196">
        <f t="shared" si="120"/>
        <v>0</v>
      </c>
      <c r="ZK26">
        <f t="shared" si="121"/>
        <v>0</v>
      </c>
      <c r="ZL26" s="239"/>
      <c r="ZM26" s="239"/>
      <c r="ZN26" s="239"/>
      <c r="ZO26" s="214"/>
      <c r="ZP26" s="240"/>
      <c r="ZQ26">
        <f t="shared" si="122"/>
        <v>1</v>
      </c>
      <c r="ZR26">
        <f t="shared" si="123"/>
        <v>0</v>
      </c>
      <c r="ZS26" s="214"/>
      <c r="ZT26">
        <f t="shared" si="149"/>
        <v>1</v>
      </c>
      <c r="ZU26">
        <f t="shared" si="157"/>
        <v>1</v>
      </c>
      <c r="ZV26">
        <f t="shared" si="139"/>
        <v>0</v>
      </c>
      <c r="ZW26">
        <f t="shared" si="125"/>
        <v>1</v>
      </c>
      <c r="ZX26" s="248"/>
      <c r="ZY26" s="202"/>
      <c r="ZZ26">
        <v>60</v>
      </c>
      <c r="AAA26" t="str">
        <f t="shared" si="86"/>
        <v>FALSE</v>
      </c>
      <c r="AAB26">
        <f>VLOOKUP($A26,'FuturesInfo (3)'!$A$2:$V$80,22)</f>
        <v>3</v>
      </c>
      <c r="AAC26" s="252"/>
      <c r="AAD26">
        <f t="shared" si="126"/>
        <v>2</v>
      </c>
      <c r="AAE26" s="138">
        <f>VLOOKUP($A26,'FuturesInfo (3)'!$A$2:$O$80,15)*AAB26</f>
        <v>289149</v>
      </c>
      <c r="AAF26" s="138">
        <f>VLOOKUP($A26,'FuturesInfo (3)'!$A$2:$O$80,15)*AAD26</f>
        <v>192766</v>
      </c>
      <c r="AAG26" s="196">
        <f t="shared" si="127"/>
        <v>0</v>
      </c>
      <c r="AAH26" s="196">
        <f t="shared" si="128"/>
        <v>0</v>
      </c>
      <c r="AAI26" s="196">
        <f t="shared" si="129"/>
        <v>0</v>
      </c>
      <c r="AAJ26" s="196">
        <f t="shared" si="130"/>
        <v>0</v>
      </c>
      <c r="AAK26" s="196">
        <f t="shared" si="154"/>
        <v>0</v>
      </c>
      <c r="AAL26" s="196">
        <f t="shared" si="132"/>
        <v>0</v>
      </c>
      <c r="AAM26" s="196">
        <f t="shared" si="140"/>
        <v>0</v>
      </c>
      <c r="AAN26" s="196">
        <f>IF(IF(sym!$O15=ZS26,1,0)=1,ABS(AAE26*ZX26),-ABS(AAE26*ZX26))</f>
        <v>0</v>
      </c>
      <c r="AAO26" s="196">
        <f>IF(IF(sym!$N15=ZS26,1,0)=1,ABS(AAE26*ZX26),-ABS(AAE26*ZX26))</f>
        <v>0</v>
      </c>
      <c r="AAP26" s="196">
        <f t="shared" si="151"/>
        <v>0</v>
      </c>
      <c r="AAQ26" s="196">
        <f t="shared" si="134"/>
        <v>0</v>
      </c>
    </row>
    <row r="27" spans="1:719" x14ac:dyDescent="0.25">
      <c r="A27" s="1" t="s">
        <v>319</v>
      </c>
      <c r="B27" s="150" t="str">
        <f>'FuturesInfo (3)'!M15</f>
        <v>BD</v>
      </c>
      <c r="C27" s="200" t="str">
        <f>VLOOKUP(A27,'FuturesInfo (3)'!$A$2:$K$80,11)</f>
        <v>rates</v>
      </c>
      <c r="F27" t="e">
        <f>#REF!</f>
        <v>#REF!</v>
      </c>
      <c r="G27">
        <v>1</v>
      </c>
      <c r="H27">
        <v>1</v>
      </c>
      <c r="I27">
        <v>1</v>
      </c>
      <c r="J27">
        <f t="shared" si="70"/>
        <v>1</v>
      </c>
      <c r="K27">
        <f t="shared" si="71"/>
        <v>1</v>
      </c>
      <c r="L27" s="184">
        <v>3.7084321235299998E-3</v>
      </c>
      <c r="M27" s="2">
        <v>10</v>
      </c>
      <c r="N27">
        <v>60</v>
      </c>
      <c r="O27" t="str">
        <f t="shared" si="72"/>
        <v>TRUE</v>
      </c>
      <c r="P27">
        <f>VLOOKUP($A27,'FuturesInfo (3)'!$A$2:$V$80,22)</f>
        <v>2</v>
      </c>
      <c r="Q27">
        <f t="shared" si="73"/>
        <v>2</v>
      </c>
      <c r="R27">
        <f t="shared" si="73"/>
        <v>2</v>
      </c>
      <c r="S27" s="138">
        <f>VLOOKUP($A27,'FuturesInfo (3)'!$A$2:$O$80,15)*Q27</f>
        <v>370798.89600000001</v>
      </c>
      <c r="T27" s="144">
        <f t="shared" si="74"/>
        <v>1375.0825372958595</v>
      </c>
      <c r="U27" s="144">
        <f t="shared" si="87"/>
        <v>1375.0825372958595</v>
      </c>
      <c r="W27">
        <f t="shared" si="75"/>
        <v>1</v>
      </c>
      <c r="X27">
        <v>1</v>
      </c>
      <c r="Y27">
        <v>1</v>
      </c>
      <c r="Z27">
        <v>-1</v>
      </c>
      <c r="AA27">
        <f t="shared" si="141"/>
        <v>0</v>
      </c>
      <c r="AB27">
        <f t="shared" si="76"/>
        <v>0</v>
      </c>
      <c r="AC27" s="1">
        <v>-9.0854027861900005E-4</v>
      </c>
      <c r="AD27" s="2">
        <v>10</v>
      </c>
      <c r="AE27">
        <v>60</v>
      </c>
      <c r="AF27" t="str">
        <f t="shared" si="77"/>
        <v>TRUE</v>
      </c>
      <c r="AG27">
        <f>VLOOKUP($A27,'FuturesInfo (3)'!$A$2:$V$80,22)</f>
        <v>2</v>
      </c>
      <c r="AH27">
        <f t="shared" si="78"/>
        <v>3</v>
      </c>
      <c r="AI27">
        <f t="shared" si="88"/>
        <v>2</v>
      </c>
      <c r="AJ27" s="138">
        <f>VLOOKUP($A27,'FuturesInfo (3)'!$A$2:$O$80,15)*AI27</f>
        <v>370798.89600000001</v>
      </c>
      <c r="AK27" s="196">
        <f t="shared" si="89"/>
        <v>-336.88573228345763</v>
      </c>
      <c r="AL27" s="196">
        <f t="shared" si="90"/>
        <v>-336.88573228345763</v>
      </c>
      <c r="AN27">
        <f t="shared" si="79"/>
        <v>1</v>
      </c>
      <c r="AO27">
        <v>-1</v>
      </c>
      <c r="AP27">
        <v>1</v>
      </c>
      <c r="AQ27">
        <v>1</v>
      </c>
      <c r="AR27">
        <f t="shared" si="142"/>
        <v>0</v>
      </c>
      <c r="AS27">
        <f t="shared" si="80"/>
        <v>1</v>
      </c>
      <c r="AT27" s="1">
        <v>2.60685054981E-3</v>
      </c>
      <c r="AU27" s="2">
        <v>10</v>
      </c>
      <c r="AV27">
        <v>60</v>
      </c>
      <c r="AW27" t="str">
        <f t="shared" si="81"/>
        <v>TRUE</v>
      </c>
      <c r="AX27">
        <f>VLOOKUP($A27,'FuturesInfo (3)'!$A$2:$V$80,22)</f>
        <v>2</v>
      </c>
      <c r="AY27">
        <f t="shared" si="82"/>
        <v>2</v>
      </c>
      <c r="AZ27">
        <f t="shared" si="91"/>
        <v>2</v>
      </c>
      <c r="BA27" s="138">
        <f>VLOOKUP($A27,'FuturesInfo (3)'!$A$2:$O$80,15)*AZ27</f>
        <v>370798.89600000001</v>
      </c>
      <c r="BB27" s="196">
        <f t="shared" si="83"/>
        <v>-966.61730590654099</v>
      </c>
      <c r="BC27" s="196">
        <f t="shared" si="92"/>
        <v>966.61730590654099</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1181</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1181</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1181</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v>1</v>
      </c>
      <c r="VN27" s="239">
        <v>-1</v>
      </c>
      <c r="VO27" s="239">
        <v>-1</v>
      </c>
      <c r="VP27" s="239">
        <v>1</v>
      </c>
      <c r="VQ27" s="214">
        <v>1</v>
      </c>
      <c r="VR27" s="240">
        <v>8</v>
      </c>
      <c r="VS27">
        <v>-1</v>
      </c>
      <c r="VT27">
        <v>1</v>
      </c>
      <c r="VU27" s="214">
        <v>-1</v>
      </c>
      <c r="VV27">
        <v>1</v>
      </c>
      <c r="VW27">
        <v>0</v>
      </c>
      <c r="VX27">
        <v>1</v>
      </c>
      <c r="VY27">
        <v>0</v>
      </c>
      <c r="VZ27" s="248">
        <v>-2.9802706085700002E-4</v>
      </c>
      <c r="WA27" s="202">
        <v>42544</v>
      </c>
      <c r="WB27">
        <v>60</v>
      </c>
      <c r="WC27" t="s">
        <v>1181</v>
      </c>
      <c r="WD27">
        <v>2</v>
      </c>
      <c r="WE27" s="252">
        <v>1</v>
      </c>
      <c r="WF27">
        <v>2</v>
      </c>
      <c r="WG27" s="138">
        <v>371130.81599999999</v>
      </c>
      <c r="WH27" s="138">
        <v>371130.81599999999</v>
      </c>
      <c r="WI27" s="196">
        <v>110.60702628594008</v>
      </c>
      <c r="WJ27" s="196">
        <v>110.60702628594008</v>
      </c>
      <c r="WK27" s="196">
        <v>-110.60702628594008</v>
      </c>
      <c r="WL27" s="196">
        <v>110.60702628594008</v>
      </c>
      <c r="WM27" s="196">
        <v>-110.60702628594008</v>
      </c>
      <c r="WN27" s="196">
        <v>110.60702628594008</v>
      </c>
      <c r="WO27" s="196">
        <v>-110.60702628594008</v>
      </c>
      <c r="WP27" s="196">
        <v>110.60702628594008</v>
      </c>
      <c r="WQ27" s="196">
        <v>-110.60702628594008</v>
      </c>
      <c r="WR27" s="196">
        <v>-110.60702628594008</v>
      </c>
      <c r="WS27" s="196">
        <v>110.60702628594008</v>
      </c>
      <c r="WU27">
        <f t="shared" si="93"/>
        <v>-1</v>
      </c>
      <c r="WV27" s="239">
        <v>-1</v>
      </c>
      <c r="WW27" s="239">
        <v>-1</v>
      </c>
      <c r="WX27" s="239">
        <v>1</v>
      </c>
      <c r="WY27" s="214">
        <v>1</v>
      </c>
      <c r="WZ27" s="240">
        <v>9</v>
      </c>
      <c r="XA27">
        <f t="shared" si="94"/>
        <v>-1</v>
      </c>
      <c r="XB27">
        <f t="shared" si="95"/>
        <v>1</v>
      </c>
      <c r="XC27">
        <v>-1</v>
      </c>
      <c r="XD27">
        <f t="shared" si="143"/>
        <v>1</v>
      </c>
      <c r="XE27">
        <f t="shared" si="155"/>
        <v>0</v>
      </c>
      <c r="XF27">
        <f t="shared" si="135"/>
        <v>1</v>
      </c>
      <c r="XG27">
        <f t="shared" si="97"/>
        <v>0</v>
      </c>
      <c r="XH27">
        <v>-8.9434772239399996E-4</v>
      </c>
      <c r="XI27" s="202">
        <v>42544</v>
      </c>
      <c r="XJ27">
        <v>60</v>
      </c>
      <c r="XK27" t="str">
        <f t="shared" si="84"/>
        <v>TRUE</v>
      </c>
      <c r="XL27">
        <f>VLOOKUP($A27,'FuturesInfo (3)'!$A$2:$V$80,22)</f>
        <v>2</v>
      </c>
      <c r="XM27" s="252">
        <v>1</v>
      </c>
      <c r="XN27">
        <f t="shared" si="98"/>
        <v>3</v>
      </c>
      <c r="XO27" s="138">
        <f>VLOOKUP($A27,'FuturesInfo (3)'!$A$2:$O$80,15)*XL27</f>
        <v>370798.89600000001</v>
      </c>
      <c r="XP27" s="138">
        <f>VLOOKUP($A27,'FuturesInfo (3)'!$A$2:$O$80,15)*XN27</f>
        <v>556198.34400000004</v>
      </c>
      <c r="XQ27" s="196">
        <f t="shared" si="99"/>
        <v>331.62314810380968</v>
      </c>
      <c r="XR27" s="196">
        <f t="shared" si="100"/>
        <v>497.43472215571455</v>
      </c>
      <c r="XS27" s="196">
        <f t="shared" si="101"/>
        <v>-331.62314810380968</v>
      </c>
      <c r="XT27" s="196">
        <f t="shared" si="102"/>
        <v>331.62314810380968</v>
      </c>
      <c r="XU27" s="196">
        <f t="shared" si="152"/>
        <v>-331.62314810380968</v>
      </c>
      <c r="XV27" s="196">
        <f t="shared" si="104"/>
        <v>331.62314810380968</v>
      </c>
      <c r="XW27" s="196">
        <f t="shared" si="136"/>
        <v>-331.62314810380968</v>
      </c>
      <c r="XX27" s="196">
        <f>IF(IF(sym!$O16=XC27,1,0)=1,ABS(XO27*XH27),-ABS(XO27*XH27))</f>
        <v>331.62314810380968</v>
      </c>
      <c r="XY27" s="196">
        <f>IF(IF(sym!$N16=XC27,1,0)=1,ABS(XO27*XH27),-ABS(XO27*XH27))</f>
        <v>-331.62314810380968</v>
      </c>
      <c r="XZ27" s="196">
        <f t="shared" si="145"/>
        <v>-331.62314810380968</v>
      </c>
      <c r="YA27" s="196">
        <f t="shared" si="106"/>
        <v>331.62314810380968</v>
      </c>
      <c r="YC27">
        <f t="shared" si="107"/>
        <v>-1</v>
      </c>
      <c r="YD27" s="239"/>
      <c r="YE27" s="239"/>
      <c r="YF27" s="239"/>
      <c r="YG27" s="214"/>
      <c r="YH27" s="240"/>
      <c r="YI27">
        <f t="shared" si="108"/>
        <v>1</v>
      </c>
      <c r="YJ27">
        <f t="shared" si="109"/>
        <v>0</v>
      </c>
      <c r="YK27" s="214"/>
      <c r="YL27">
        <f t="shared" si="146"/>
        <v>1</v>
      </c>
      <c r="YM27">
        <f t="shared" si="156"/>
        <v>1</v>
      </c>
      <c r="YN27">
        <f t="shared" si="137"/>
        <v>0</v>
      </c>
      <c r="YO27">
        <f t="shared" si="111"/>
        <v>1</v>
      </c>
      <c r="YP27" s="248"/>
      <c r="YQ27" s="202"/>
      <c r="YR27">
        <v>60</v>
      </c>
      <c r="YS27" t="str">
        <f t="shared" si="85"/>
        <v>FALSE</v>
      </c>
      <c r="YT27">
        <f>VLOOKUP($A27,'FuturesInfo (3)'!$A$2:$V$80,22)</f>
        <v>2</v>
      </c>
      <c r="YU27" s="252"/>
      <c r="YV27">
        <f t="shared" si="112"/>
        <v>2</v>
      </c>
      <c r="YW27" s="138">
        <f>VLOOKUP($A27,'FuturesInfo (3)'!$A$2:$O$80,15)*YT27</f>
        <v>370798.89600000001</v>
      </c>
      <c r="YX27" s="138">
        <f>VLOOKUP($A27,'FuturesInfo (3)'!$A$2:$O$80,15)*YV27</f>
        <v>370798.89600000001</v>
      </c>
      <c r="YY27" s="196">
        <f t="shared" si="113"/>
        <v>0</v>
      </c>
      <c r="YZ27" s="196">
        <f t="shared" si="114"/>
        <v>0</v>
      </c>
      <c r="ZA27" s="196">
        <f t="shared" si="115"/>
        <v>0</v>
      </c>
      <c r="ZB27" s="196">
        <f t="shared" si="116"/>
        <v>0</v>
      </c>
      <c r="ZC27" s="196">
        <f t="shared" si="153"/>
        <v>0</v>
      </c>
      <c r="ZD27" s="196">
        <f t="shared" si="118"/>
        <v>0</v>
      </c>
      <c r="ZE27" s="196">
        <f t="shared" si="138"/>
        <v>0</v>
      </c>
      <c r="ZF27" s="196">
        <f>IF(IF(sym!$O16=YK27,1,0)=1,ABS(YW27*YP27),-ABS(YW27*YP27))</f>
        <v>0</v>
      </c>
      <c r="ZG27" s="196">
        <f>IF(IF(sym!$N16=YK27,1,0)=1,ABS(YW27*YP27),-ABS(YW27*YP27))</f>
        <v>0</v>
      </c>
      <c r="ZH27" s="196">
        <f t="shared" si="148"/>
        <v>0</v>
      </c>
      <c r="ZI27" s="196">
        <f t="shared" si="120"/>
        <v>0</v>
      </c>
      <c r="ZK27">
        <f t="shared" si="121"/>
        <v>0</v>
      </c>
      <c r="ZL27" s="239"/>
      <c r="ZM27" s="239"/>
      <c r="ZN27" s="239"/>
      <c r="ZO27" s="214"/>
      <c r="ZP27" s="240"/>
      <c r="ZQ27">
        <f t="shared" si="122"/>
        <v>1</v>
      </c>
      <c r="ZR27">
        <f t="shared" si="123"/>
        <v>0</v>
      </c>
      <c r="ZS27" s="214"/>
      <c r="ZT27">
        <f t="shared" si="149"/>
        <v>1</v>
      </c>
      <c r="ZU27">
        <f t="shared" si="157"/>
        <v>1</v>
      </c>
      <c r="ZV27">
        <f t="shared" si="139"/>
        <v>0</v>
      </c>
      <c r="ZW27">
        <f t="shared" si="125"/>
        <v>1</v>
      </c>
      <c r="ZX27" s="248"/>
      <c r="ZY27" s="202"/>
      <c r="ZZ27">
        <v>60</v>
      </c>
      <c r="AAA27" t="str">
        <f t="shared" si="86"/>
        <v>FALSE</v>
      </c>
      <c r="AAB27">
        <f>VLOOKUP($A27,'FuturesInfo (3)'!$A$2:$V$80,22)</f>
        <v>2</v>
      </c>
      <c r="AAC27" s="252"/>
      <c r="AAD27">
        <f t="shared" si="126"/>
        <v>2</v>
      </c>
      <c r="AAE27" s="138">
        <f>VLOOKUP($A27,'FuturesInfo (3)'!$A$2:$O$80,15)*AAB27</f>
        <v>370798.89600000001</v>
      </c>
      <c r="AAF27" s="138">
        <f>VLOOKUP($A27,'FuturesInfo (3)'!$A$2:$O$80,15)*AAD27</f>
        <v>370798.89600000001</v>
      </c>
      <c r="AAG27" s="196">
        <f t="shared" si="127"/>
        <v>0</v>
      </c>
      <c r="AAH27" s="196">
        <f t="shared" si="128"/>
        <v>0</v>
      </c>
      <c r="AAI27" s="196">
        <f t="shared" si="129"/>
        <v>0</v>
      </c>
      <c r="AAJ27" s="196">
        <f t="shared" si="130"/>
        <v>0</v>
      </c>
      <c r="AAK27" s="196">
        <f t="shared" si="154"/>
        <v>0</v>
      </c>
      <c r="AAL27" s="196">
        <f t="shared" si="132"/>
        <v>0</v>
      </c>
      <c r="AAM27" s="196">
        <f t="shared" si="140"/>
        <v>0</v>
      </c>
      <c r="AAN27" s="196">
        <f>IF(IF(sym!$O16=ZS27,1,0)=1,ABS(AAE27*ZX27),-ABS(AAE27*ZX27))</f>
        <v>0</v>
      </c>
      <c r="AAO27" s="196">
        <f>IF(IF(sym!$N16=ZS27,1,0)=1,ABS(AAE27*ZX27),-ABS(AAE27*ZX27))</f>
        <v>0</v>
      </c>
      <c r="AAP27" s="196">
        <f t="shared" si="151"/>
        <v>0</v>
      </c>
      <c r="AAQ27" s="196">
        <f t="shared" si="134"/>
        <v>0</v>
      </c>
    </row>
    <row r="28" spans="1:719" x14ac:dyDescent="0.25">
      <c r="A28" s="1" t="s">
        <v>321</v>
      </c>
      <c r="B28" s="150" t="str">
        <f>'FuturesInfo (3)'!M16</f>
        <v>BL</v>
      </c>
      <c r="C28" s="200" t="str">
        <f>VLOOKUP(A28,'FuturesInfo (3)'!$A$2:$K$80,11)</f>
        <v>rates</v>
      </c>
      <c r="F28" t="e">
        <f>#REF!</f>
        <v>#REF!</v>
      </c>
      <c r="G28">
        <v>-1</v>
      </c>
      <c r="H28">
        <v>1</v>
      </c>
      <c r="I28">
        <v>1</v>
      </c>
      <c r="J28">
        <f t="shared" si="70"/>
        <v>0</v>
      </c>
      <c r="K28">
        <f t="shared" si="71"/>
        <v>1</v>
      </c>
      <c r="L28" s="184">
        <v>1.0649627263E-3</v>
      </c>
      <c r="M28" s="2">
        <v>10</v>
      </c>
      <c r="N28">
        <v>60</v>
      </c>
      <c r="O28" t="str">
        <f t="shared" si="72"/>
        <v>TRUE</v>
      </c>
      <c r="P28">
        <f>VLOOKUP($A28,'FuturesInfo (3)'!$A$2:$V$80,22)</f>
        <v>7</v>
      </c>
      <c r="Q28">
        <f t="shared" si="73"/>
        <v>7</v>
      </c>
      <c r="R28">
        <f t="shared" si="73"/>
        <v>7</v>
      </c>
      <c r="S28" s="138">
        <f>VLOOKUP($A28,'FuturesInfo (3)'!$A$2:$O$80,15)*Q28</f>
        <v>1036718.928</v>
      </c>
      <c r="T28" s="144">
        <f t="shared" si="74"/>
        <v>-1104.0670159696933</v>
      </c>
      <c r="U28" s="144">
        <f t="shared" si="87"/>
        <v>1104.0670159696933</v>
      </c>
      <c r="W28">
        <f t="shared" si="75"/>
        <v>-1</v>
      </c>
      <c r="X28">
        <v>1</v>
      </c>
      <c r="Y28">
        <v>1</v>
      </c>
      <c r="Z28">
        <v>1</v>
      </c>
      <c r="AA28">
        <f t="shared" si="141"/>
        <v>1</v>
      </c>
      <c r="AB28">
        <f t="shared" si="76"/>
        <v>1</v>
      </c>
      <c r="AC28" s="171">
        <v>0</v>
      </c>
      <c r="AD28" s="2">
        <v>10</v>
      </c>
      <c r="AE28">
        <v>60</v>
      </c>
      <c r="AF28" t="str">
        <f t="shared" si="77"/>
        <v>TRUE</v>
      </c>
      <c r="AG28">
        <f>VLOOKUP($A28,'FuturesInfo (3)'!$A$2:$V$80,22)</f>
        <v>7</v>
      </c>
      <c r="AH28">
        <f t="shared" si="78"/>
        <v>9</v>
      </c>
      <c r="AI28">
        <f t="shared" si="88"/>
        <v>7</v>
      </c>
      <c r="AJ28" s="138">
        <f>VLOOKUP($A28,'FuturesInfo (3)'!$A$2:$O$80,15)*AI28</f>
        <v>1036718.928</v>
      </c>
      <c r="AK28" s="196">
        <f t="shared" si="89"/>
        <v>0</v>
      </c>
      <c r="AL28" s="196">
        <f t="shared" si="90"/>
        <v>0</v>
      </c>
      <c r="AN28">
        <f t="shared" si="79"/>
        <v>1</v>
      </c>
      <c r="AO28">
        <v>1</v>
      </c>
      <c r="AP28">
        <v>-1</v>
      </c>
      <c r="AQ28">
        <v>1</v>
      </c>
      <c r="AR28">
        <f t="shared" si="142"/>
        <v>1</v>
      </c>
      <c r="AS28">
        <f t="shared" si="80"/>
        <v>0</v>
      </c>
      <c r="AT28" s="171">
        <v>9.1185409898399995E-4</v>
      </c>
      <c r="AU28" s="2">
        <v>10</v>
      </c>
      <c r="AV28">
        <v>60</v>
      </c>
      <c r="AW28" t="str">
        <f t="shared" si="81"/>
        <v>TRUE</v>
      </c>
      <c r="AX28">
        <f>VLOOKUP($A28,'FuturesInfo (3)'!$A$2:$V$80,22)</f>
        <v>7</v>
      </c>
      <c r="AY28">
        <f t="shared" si="82"/>
        <v>5</v>
      </c>
      <c r="AZ28">
        <f t="shared" si="91"/>
        <v>7</v>
      </c>
      <c r="BA28" s="138">
        <f>VLOOKUP($A28,'FuturesInfo (3)'!$A$2:$O$80,15)*AZ28</f>
        <v>1036718.928</v>
      </c>
      <c r="BB28" s="196">
        <f t="shared" si="83"/>
        <v>945.33640399109834</v>
      </c>
      <c r="BC28" s="196">
        <f t="shared" si="92"/>
        <v>-945.33640399109834</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1181</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1181</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1181</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v>1</v>
      </c>
      <c r="VN28" s="239">
        <v>-1</v>
      </c>
      <c r="VO28" s="239">
        <v>-1</v>
      </c>
      <c r="VP28" s="239">
        <v>-1</v>
      </c>
      <c r="VQ28" s="214">
        <v>1</v>
      </c>
      <c r="VR28" s="240">
        <v>8</v>
      </c>
      <c r="VS28">
        <v>-1</v>
      </c>
      <c r="VT28">
        <v>1</v>
      </c>
      <c r="VU28" s="214">
        <v>-1</v>
      </c>
      <c r="VV28">
        <v>1</v>
      </c>
      <c r="VW28">
        <v>0</v>
      </c>
      <c r="VX28">
        <v>1</v>
      </c>
      <c r="VY28">
        <v>0</v>
      </c>
      <c r="VZ28" s="249">
        <v>-2.2408126680600001E-4</v>
      </c>
      <c r="WA28" s="202">
        <v>42544</v>
      </c>
      <c r="WB28">
        <v>60</v>
      </c>
      <c r="WC28" t="s">
        <v>1181</v>
      </c>
      <c r="WD28">
        <v>7</v>
      </c>
      <c r="WE28" s="252">
        <v>2</v>
      </c>
      <c r="WF28">
        <v>7</v>
      </c>
      <c r="WG28" s="138">
        <v>1036641.4799999999</v>
      </c>
      <c r="WH28" s="138">
        <v>1036641.4799999999</v>
      </c>
      <c r="WI28" s="196">
        <v>232.29193606204669</v>
      </c>
      <c r="WJ28" s="196">
        <v>232.29193606204669</v>
      </c>
      <c r="WK28" s="196">
        <v>-232.29193606204669</v>
      </c>
      <c r="WL28" s="196">
        <v>232.29193606204669</v>
      </c>
      <c r="WM28" s="196">
        <v>-232.29193606204669</v>
      </c>
      <c r="WN28" s="196">
        <v>232.29193606204669</v>
      </c>
      <c r="WO28" s="196">
        <v>232.29193606204669</v>
      </c>
      <c r="WP28" s="196">
        <v>232.29193606204669</v>
      </c>
      <c r="WQ28" s="196">
        <v>-232.29193606204669</v>
      </c>
      <c r="WR28" s="196">
        <v>-232.29193606204669</v>
      </c>
      <c r="WS28" s="196">
        <v>232.29193606204669</v>
      </c>
      <c r="WU28">
        <f t="shared" si="93"/>
        <v>-1</v>
      </c>
      <c r="WV28" s="239">
        <v>-1</v>
      </c>
      <c r="WW28" s="239">
        <v>-1</v>
      </c>
      <c r="WX28" s="239">
        <v>-1</v>
      </c>
      <c r="WY28" s="214">
        <v>1</v>
      </c>
      <c r="WZ28" s="240">
        <v>9</v>
      </c>
      <c r="XA28">
        <f t="shared" si="94"/>
        <v>-1</v>
      </c>
      <c r="XB28">
        <f t="shared" si="95"/>
        <v>1</v>
      </c>
      <c r="XC28">
        <v>1</v>
      </c>
      <c r="XD28">
        <f t="shared" si="143"/>
        <v>0</v>
      </c>
      <c r="XE28">
        <f t="shared" si="155"/>
        <v>1</v>
      </c>
      <c r="XF28">
        <f t="shared" si="135"/>
        <v>0</v>
      </c>
      <c r="XG28">
        <f t="shared" si="97"/>
        <v>1</v>
      </c>
      <c r="XH28" s="288">
        <v>7.4710496825100003E-5</v>
      </c>
      <c r="XI28" s="202">
        <v>42544</v>
      </c>
      <c r="XJ28">
        <v>60</v>
      </c>
      <c r="XK28" t="str">
        <f t="shared" si="84"/>
        <v>TRUE</v>
      </c>
      <c r="XL28">
        <f>VLOOKUP($A28,'FuturesInfo (3)'!$A$2:$V$80,22)</f>
        <v>7</v>
      </c>
      <c r="XM28" s="252">
        <v>1</v>
      </c>
      <c r="XN28">
        <f t="shared" si="98"/>
        <v>9</v>
      </c>
      <c r="XO28" s="138">
        <f>VLOOKUP($A28,'FuturesInfo (3)'!$A$2:$O$80,15)*XL28</f>
        <v>1036718.928</v>
      </c>
      <c r="XP28" s="138">
        <f>VLOOKUP($A28,'FuturesInfo (3)'!$A$2:$O$80,15)*XN28</f>
        <v>1332924.3359999999</v>
      </c>
      <c r="XQ28" s="196">
        <f t="shared" si="99"/>
        <v>-77.453786178865073</v>
      </c>
      <c r="XR28" s="196">
        <f t="shared" si="100"/>
        <v>-99.583439372826518</v>
      </c>
      <c r="XS28" s="196">
        <f t="shared" si="101"/>
        <v>77.453786178865073</v>
      </c>
      <c r="XT28" s="196">
        <f t="shared" si="102"/>
        <v>-77.453786178865073</v>
      </c>
      <c r="XU28" s="196">
        <f t="shared" si="152"/>
        <v>77.453786178865073</v>
      </c>
      <c r="XV28" s="196">
        <f t="shared" si="104"/>
        <v>-77.453786178865073</v>
      </c>
      <c r="XW28" s="196">
        <f t="shared" si="136"/>
        <v>-77.453786178865073</v>
      </c>
      <c r="XX28" s="196">
        <f>IF(IF(sym!$O17=XC28,1,0)=1,ABS(XO28*XH28),-ABS(XO28*XH28))</f>
        <v>-77.453786178865073</v>
      </c>
      <c r="XY28" s="196">
        <f>IF(IF(sym!$N17=XC28,1,0)=1,ABS(XO28*XH28),-ABS(XO28*XH28))</f>
        <v>77.453786178865073</v>
      </c>
      <c r="XZ28" s="196">
        <f t="shared" si="145"/>
        <v>-77.453786178865073</v>
      </c>
      <c r="YA28" s="196">
        <f t="shared" si="106"/>
        <v>77.453786178865073</v>
      </c>
      <c r="YC28">
        <f t="shared" si="107"/>
        <v>1</v>
      </c>
      <c r="YD28" s="239"/>
      <c r="YE28" s="239"/>
      <c r="YF28" s="239"/>
      <c r="YG28" s="214"/>
      <c r="YH28" s="240"/>
      <c r="YI28">
        <f t="shared" si="108"/>
        <v>1</v>
      </c>
      <c r="YJ28">
        <f t="shared" si="109"/>
        <v>0</v>
      </c>
      <c r="YK28" s="214"/>
      <c r="YL28">
        <f t="shared" si="146"/>
        <v>1</v>
      </c>
      <c r="YM28">
        <f t="shared" si="156"/>
        <v>1</v>
      </c>
      <c r="YN28">
        <f t="shared" si="137"/>
        <v>0</v>
      </c>
      <c r="YO28">
        <f t="shared" si="111"/>
        <v>1</v>
      </c>
      <c r="YP28" s="249"/>
      <c r="YQ28" s="202"/>
      <c r="YR28">
        <v>60</v>
      </c>
      <c r="YS28" t="str">
        <f t="shared" si="85"/>
        <v>FALSE</v>
      </c>
      <c r="YT28">
        <f>VLOOKUP($A28,'FuturesInfo (3)'!$A$2:$V$80,22)</f>
        <v>7</v>
      </c>
      <c r="YU28" s="252"/>
      <c r="YV28">
        <f t="shared" si="112"/>
        <v>5</v>
      </c>
      <c r="YW28" s="138">
        <f>VLOOKUP($A28,'FuturesInfo (3)'!$A$2:$O$80,15)*YT28</f>
        <v>1036718.928</v>
      </c>
      <c r="YX28" s="138">
        <f>VLOOKUP($A28,'FuturesInfo (3)'!$A$2:$O$80,15)*YV28</f>
        <v>740513.52</v>
      </c>
      <c r="YY28" s="196">
        <f t="shared" si="113"/>
        <v>0</v>
      </c>
      <c r="YZ28" s="196">
        <f t="shared" si="114"/>
        <v>0</v>
      </c>
      <c r="ZA28" s="196">
        <f t="shared" si="115"/>
        <v>0</v>
      </c>
      <c r="ZB28" s="196">
        <f t="shared" si="116"/>
        <v>0</v>
      </c>
      <c r="ZC28" s="196">
        <f t="shared" si="153"/>
        <v>0</v>
      </c>
      <c r="ZD28" s="196">
        <f t="shared" si="118"/>
        <v>0</v>
      </c>
      <c r="ZE28" s="196">
        <f t="shared" si="138"/>
        <v>0</v>
      </c>
      <c r="ZF28" s="196">
        <f>IF(IF(sym!$O17=YK28,1,0)=1,ABS(YW28*YP28),-ABS(YW28*YP28))</f>
        <v>0</v>
      </c>
      <c r="ZG28" s="196">
        <f>IF(IF(sym!$N17=YK28,1,0)=1,ABS(YW28*YP28),-ABS(YW28*YP28))</f>
        <v>0</v>
      </c>
      <c r="ZH28" s="196">
        <f t="shared" si="148"/>
        <v>0</v>
      </c>
      <c r="ZI28" s="196">
        <f t="shared" si="120"/>
        <v>0</v>
      </c>
      <c r="ZK28">
        <f t="shared" si="121"/>
        <v>0</v>
      </c>
      <c r="ZL28" s="239"/>
      <c r="ZM28" s="239"/>
      <c r="ZN28" s="239"/>
      <c r="ZO28" s="214"/>
      <c r="ZP28" s="240"/>
      <c r="ZQ28">
        <f t="shared" si="122"/>
        <v>1</v>
      </c>
      <c r="ZR28">
        <f t="shared" si="123"/>
        <v>0</v>
      </c>
      <c r="ZS28" s="214"/>
      <c r="ZT28">
        <f t="shared" si="149"/>
        <v>1</v>
      </c>
      <c r="ZU28">
        <f t="shared" si="157"/>
        <v>1</v>
      </c>
      <c r="ZV28">
        <f t="shared" si="139"/>
        <v>0</v>
      </c>
      <c r="ZW28">
        <f t="shared" si="125"/>
        <v>1</v>
      </c>
      <c r="ZX28" s="249"/>
      <c r="ZY28" s="202"/>
      <c r="ZZ28">
        <v>60</v>
      </c>
      <c r="AAA28" t="str">
        <f t="shared" si="86"/>
        <v>FALSE</v>
      </c>
      <c r="AAB28">
        <f>VLOOKUP($A28,'FuturesInfo (3)'!$A$2:$V$80,22)</f>
        <v>7</v>
      </c>
      <c r="AAC28" s="252"/>
      <c r="AAD28">
        <f t="shared" si="126"/>
        <v>5</v>
      </c>
      <c r="AAE28" s="138">
        <f>VLOOKUP($A28,'FuturesInfo (3)'!$A$2:$O$80,15)*AAB28</f>
        <v>1036718.928</v>
      </c>
      <c r="AAF28" s="138">
        <f>VLOOKUP($A28,'FuturesInfo (3)'!$A$2:$O$80,15)*AAD28</f>
        <v>740513.52</v>
      </c>
      <c r="AAG28" s="196">
        <f t="shared" si="127"/>
        <v>0</v>
      </c>
      <c r="AAH28" s="196">
        <f t="shared" si="128"/>
        <v>0</v>
      </c>
      <c r="AAI28" s="196">
        <f t="shared" si="129"/>
        <v>0</v>
      </c>
      <c r="AAJ28" s="196">
        <f t="shared" si="130"/>
        <v>0</v>
      </c>
      <c r="AAK28" s="196">
        <f t="shared" si="154"/>
        <v>0</v>
      </c>
      <c r="AAL28" s="196">
        <f t="shared" si="132"/>
        <v>0</v>
      </c>
      <c r="AAM28" s="196">
        <f t="shared" si="140"/>
        <v>0</v>
      </c>
      <c r="AAN28" s="196">
        <f>IF(IF(sym!$O17=ZS28,1,0)=1,ABS(AAE28*ZX28),-ABS(AAE28*ZX28))</f>
        <v>0</v>
      </c>
      <c r="AAO28" s="196">
        <f>IF(IF(sym!$N17=ZS28,1,0)=1,ABS(AAE28*ZX28),-ABS(AAE28*ZX28))</f>
        <v>0</v>
      </c>
      <c r="AAP28" s="196">
        <f t="shared" si="151"/>
        <v>0</v>
      </c>
      <c r="AAQ28" s="196">
        <f t="shared" si="134"/>
        <v>0</v>
      </c>
    </row>
    <row r="29" spans="1:719" x14ac:dyDescent="0.25">
      <c r="A29" s="1" t="s">
        <v>323</v>
      </c>
      <c r="B29" s="150" t="str">
        <f>'FuturesInfo (3)'!M17</f>
        <v>EZ</v>
      </c>
      <c r="C29" s="200" t="str">
        <f>VLOOKUP(A29,'FuturesInfo (3)'!$A$2:$K$80,11)</f>
        <v>rates</v>
      </c>
      <c r="F29" t="e">
        <f>#REF!</f>
        <v>#REF!</v>
      </c>
      <c r="G29">
        <v>-1</v>
      </c>
      <c r="H29">
        <v>1</v>
      </c>
      <c r="I29">
        <v>1</v>
      </c>
      <c r="J29">
        <f t="shared" si="70"/>
        <v>0</v>
      </c>
      <c r="K29">
        <f t="shared" si="71"/>
        <v>1</v>
      </c>
      <c r="L29" s="184">
        <v>2.6822835173700001E-4</v>
      </c>
      <c r="M29" s="2">
        <v>10</v>
      </c>
      <c r="N29">
        <v>60</v>
      </c>
      <c r="O29" t="str">
        <f t="shared" si="72"/>
        <v>TRUE</v>
      </c>
      <c r="P29">
        <f>VLOOKUP($A29,'FuturesInfo (3)'!$A$2:$V$80,22)</f>
        <v>0</v>
      </c>
      <c r="Q29">
        <f t="shared" si="73"/>
        <v>0</v>
      </c>
      <c r="R29">
        <f t="shared" si="73"/>
        <v>0</v>
      </c>
      <c r="S29" s="138">
        <f>VLOOKUP($A29,'FuturesInfo (3)'!$A$2:$O$80,15)*Q29</f>
        <v>0</v>
      </c>
      <c r="T29" s="144">
        <f t="shared" si="74"/>
        <v>0</v>
      </c>
      <c r="U29" s="144">
        <f t="shared" si="87"/>
        <v>0</v>
      </c>
      <c r="W29">
        <f t="shared" si="75"/>
        <v>-1</v>
      </c>
      <c r="X29">
        <v>-1</v>
      </c>
      <c r="Y29">
        <v>1</v>
      </c>
      <c r="Z29">
        <v>1</v>
      </c>
      <c r="AA29">
        <f t="shared" si="141"/>
        <v>0</v>
      </c>
      <c r="AB29">
        <f t="shared" si="76"/>
        <v>1</v>
      </c>
      <c r="AC29" s="171">
        <v>2.68156424581E-4</v>
      </c>
      <c r="AD29" s="2">
        <v>10</v>
      </c>
      <c r="AE29">
        <v>60</v>
      </c>
      <c r="AF29" t="str">
        <f t="shared" si="77"/>
        <v>TRUE</v>
      </c>
      <c r="AG29">
        <f>VLOOKUP($A29,'FuturesInfo (3)'!$A$2:$V$80,22)</f>
        <v>0</v>
      </c>
      <c r="AH29">
        <f t="shared" si="78"/>
        <v>0</v>
      </c>
      <c r="AI29">
        <f t="shared" si="88"/>
        <v>0</v>
      </c>
      <c r="AJ29" s="138">
        <f>VLOOKUP($A29,'FuturesInfo (3)'!$A$2:$O$80,15)*AI29</f>
        <v>0</v>
      </c>
      <c r="AK29" s="196">
        <f t="shared" si="89"/>
        <v>0</v>
      </c>
      <c r="AL29" s="196">
        <f t="shared" si="90"/>
        <v>0</v>
      </c>
      <c r="AN29">
        <f t="shared" si="79"/>
        <v>-1</v>
      </c>
      <c r="AO29">
        <v>1</v>
      </c>
      <c r="AP29">
        <v>-1</v>
      </c>
      <c r="AQ29">
        <v>1</v>
      </c>
      <c r="AR29">
        <f t="shared" si="142"/>
        <v>1</v>
      </c>
      <c r="AS29">
        <f t="shared" si="80"/>
        <v>0</v>
      </c>
      <c r="AT29" s="171">
        <v>8.93615255413E-5</v>
      </c>
      <c r="AU29" s="2">
        <v>10</v>
      </c>
      <c r="AV29">
        <v>60</v>
      </c>
      <c r="AW29" t="str">
        <f t="shared" si="81"/>
        <v>TRUE</v>
      </c>
      <c r="AX29">
        <f>VLOOKUP($A29,'FuturesInfo (3)'!$A$2:$V$80,22)</f>
        <v>0</v>
      </c>
      <c r="AY29">
        <f t="shared" si="82"/>
        <v>0</v>
      </c>
      <c r="AZ29">
        <f t="shared" si="91"/>
        <v>0</v>
      </c>
      <c r="BA29" s="138">
        <f>VLOOKUP($A29,'FuturesInfo (3)'!$A$2:$O$80,15)*AZ29</f>
        <v>0</v>
      </c>
      <c r="BB29" s="196">
        <f t="shared" si="83"/>
        <v>0</v>
      </c>
      <c r="BC29" s="196">
        <f t="shared" si="92"/>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1181</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1181</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1181</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v>1</v>
      </c>
      <c r="VN29" s="239">
        <v>1</v>
      </c>
      <c r="VO29" s="239">
        <v>-1</v>
      </c>
      <c r="VP29" s="239">
        <v>1</v>
      </c>
      <c r="VQ29" s="214">
        <v>1</v>
      </c>
      <c r="VR29" s="240">
        <v>-7</v>
      </c>
      <c r="VS29">
        <v>-1</v>
      </c>
      <c r="VT29">
        <v>-1</v>
      </c>
      <c r="VU29" s="214">
        <v>1</v>
      </c>
      <c r="VV29">
        <v>1</v>
      </c>
      <c r="VW29">
        <v>1</v>
      </c>
      <c r="VX29">
        <v>0</v>
      </c>
      <c r="VY29">
        <v>0</v>
      </c>
      <c r="VZ29" s="249">
        <v>0</v>
      </c>
      <c r="WA29" s="202">
        <v>42545</v>
      </c>
      <c r="WB29">
        <v>60</v>
      </c>
      <c r="WC29" t="s">
        <v>1181</v>
      </c>
      <c r="WD29">
        <v>0</v>
      </c>
      <c r="WE29" s="252">
        <v>2</v>
      </c>
      <c r="WF29">
        <v>0</v>
      </c>
      <c r="WG29" s="138">
        <v>0</v>
      </c>
      <c r="WH29" s="138">
        <v>0</v>
      </c>
      <c r="WI29" s="196">
        <v>0</v>
      </c>
      <c r="WJ29" s="196">
        <v>0</v>
      </c>
      <c r="WK29" s="196">
        <v>0</v>
      </c>
      <c r="WL29" s="196">
        <v>0</v>
      </c>
      <c r="WM29" s="196">
        <v>0</v>
      </c>
      <c r="WN29" s="196">
        <v>0</v>
      </c>
      <c r="WO29" s="196">
        <v>0</v>
      </c>
      <c r="WP29" s="196">
        <v>0</v>
      </c>
      <c r="WQ29" s="196">
        <v>0</v>
      </c>
      <c r="WR29" s="196">
        <v>0</v>
      </c>
      <c r="WS29" s="196">
        <v>0</v>
      </c>
      <c r="WU29">
        <f t="shared" si="93"/>
        <v>1</v>
      </c>
      <c r="WV29" s="239">
        <v>1</v>
      </c>
      <c r="WW29" s="239">
        <v>-1</v>
      </c>
      <c r="WX29" s="239">
        <v>1</v>
      </c>
      <c r="WY29" s="214">
        <v>1</v>
      </c>
      <c r="WZ29" s="240">
        <v>-8</v>
      </c>
      <c r="XA29">
        <f t="shared" si="94"/>
        <v>-1</v>
      </c>
      <c r="XB29">
        <f t="shared" si="95"/>
        <v>-1</v>
      </c>
      <c r="XC29">
        <v>1</v>
      </c>
      <c r="XD29">
        <f t="shared" si="143"/>
        <v>1</v>
      </c>
      <c r="XE29">
        <f t="shared" si="155"/>
        <v>1</v>
      </c>
      <c r="XF29">
        <f t="shared" si="135"/>
        <v>0</v>
      </c>
      <c r="XG29">
        <f t="shared" si="97"/>
        <v>0</v>
      </c>
      <c r="XH29" s="288">
        <v>4.4597065513200001E-5</v>
      </c>
      <c r="XI29" s="202">
        <v>42545</v>
      </c>
      <c r="XJ29">
        <v>60</v>
      </c>
      <c r="XK29" t="str">
        <f t="shared" si="84"/>
        <v>TRUE</v>
      </c>
      <c r="XL29">
        <f>VLOOKUP($A29,'FuturesInfo (3)'!$A$2:$V$80,22)</f>
        <v>0</v>
      </c>
      <c r="XM29" s="252">
        <v>1</v>
      </c>
      <c r="XN29">
        <f t="shared" si="98"/>
        <v>0</v>
      </c>
      <c r="XO29" s="138">
        <f>VLOOKUP($A29,'FuturesInfo (3)'!$A$2:$O$80,15)*XL29</f>
        <v>0</v>
      </c>
      <c r="XP29" s="138">
        <f>VLOOKUP($A29,'FuturesInfo (3)'!$A$2:$O$80,15)*XN29</f>
        <v>0</v>
      </c>
      <c r="XQ29" s="196">
        <f t="shared" si="99"/>
        <v>0</v>
      </c>
      <c r="XR29" s="196">
        <f t="shared" si="100"/>
        <v>0</v>
      </c>
      <c r="XS29" s="196">
        <f t="shared" si="101"/>
        <v>0</v>
      </c>
      <c r="XT29" s="196">
        <f t="shared" si="102"/>
        <v>0</v>
      </c>
      <c r="XU29" s="196">
        <f t="shared" si="152"/>
        <v>0</v>
      </c>
      <c r="XV29" s="196">
        <f t="shared" si="104"/>
        <v>0</v>
      </c>
      <c r="XW29" s="196">
        <f t="shared" si="136"/>
        <v>0</v>
      </c>
      <c r="XX29" s="196">
        <f>IF(IF(sym!$O18=XC29,1,0)=1,ABS(XO29*XH29),-ABS(XO29*XH29))</f>
        <v>0</v>
      </c>
      <c r="XY29" s="196">
        <f>IF(IF(sym!$N18=XC29,1,0)=1,ABS(XO29*XH29),-ABS(XO29*XH29))</f>
        <v>0</v>
      </c>
      <c r="XZ29" s="196">
        <f t="shared" si="145"/>
        <v>0</v>
      </c>
      <c r="YA29" s="196">
        <f t="shared" si="106"/>
        <v>0</v>
      </c>
      <c r="YC29">
        <f t="shared" si="107"/>
        <v>1</v>
      </c>
      <c r="YD29" s="239"/>
      <c r="YE29" s="239"/>
      <c r="YF29" s="239"/>
      <c r="YG29" s="214"/>
      <c r="YH29" s="240"/>
      <c r="YI29">
        <f t="shared" si="108"/>
        <v>1</v>
      </c>
      <c r="YJ29">
        <f t="shared" si="109"/>
        <v>0</v>
      </c>
      <c r="YK29" s="214"/>
      <c r="YL29">
        <f t="shared" si="146"/>
        <v>1</v>
      </c>
      <c r="YM29">
        <f t="shared" si="156"/>
        <v>1</v>
      </c>
      <c r="YN29">
        <f t="shared" si="137"/>
        <v>0</v>
      </c>
      <c r="YO29">
        <f t="shared" si="111"/>
        <v>1</v>
      </c>
      <c r="YP29" s="249"/>
      <c r="YQ29" s="202"/>
      <c r="YR29">
        <v>60</v>
      </c>
      <c r="YS29" t="str">
        <f t="shared" si="85"/>
        <v>FALSE</v>
      </c>
      <c r="YT29">
        <f>VLOOKUP($A29,'FuturesInfo (3)'!$A$2:$V$80,22)</f>
        <v>0</v>
      </c>
      <c r="YU29" s="252"/>
      <c r="YV29">
        <f t="shared" si="112"/>
        <v>0</v>
      </c>
      <c r="YW29" s="138">
        <f>VLOOKUP($A29,'FuturesInfo (3)'!$A$2:$O$80,15)*YT29</f>
        <v>0</v>
      </c>
      <c r="YX29" s="138">
        <f>VLOOKUP($A29,'FuturesInfo (3)'!$A$2:$O$80,15)*YV29</f>
        <v>0</v>
      </c>
      <c r="YY29" s="196">
        <f t="shared" si="113"/>
        <v>0</v>
      </c>
      <c r="YZ29" s="196">
        <f t="shared" si="114"/>
        <v>0</v>
      </c>
      <c r="ZA29" s="196">
        <f t="shared" si="115"/>
        <v>0</v>
      </c>
      <c r="ZB29" s="196">
        <f t="shared" si="116"/>
        <v>0</v>
      </c>
      <c r="ZC29" s="196">
        <f t="shared" si="153"/>
        <v>0</v>
      </c>
      <c r="ZD29" s="196">
        <f t="shared" si="118"/>
        <v>0</v>
      </c>
      <c r="ZE29" s="196">
        <f t="shared" si="138"/>
        <v>0</v>
      </c>
      <c r="ZF29" s="196">
        <f>IF(IF(sym!$O18=YK29,1,0)=1,ABS(YW29*YP29),-ABS(YW29*YP29))</f>
        <v>0</v>
      </c>
      <c r="ZG29" s="196">
        <f>IF(IF(sym!$N18=YK29,1,0)=1,ABS(YW29*YP29),-ABS(YW29*YP29))</f>
        <v>0</v>
      </c>
      <c r="ZH29" s="196">
        <f t="shared" si="148"/>
        <v>0</v>
      </c>
      <c r="ZI29" s="196">
        <f t="shared" si="120"/>
        <v>0</v>
      </c>
      <c r="ZK29">
        <f t="shared" si="121"/>
        <v>0</v>
      </c>
      <c r="ZL29" s="239"/>
      <c r="ZM29" s="239"/>
      <c r="ZN29" s="239"/>
      <c r="ZO29" s="214"/>
      <c r="ZP29" s="240"/>
      <c r="ZQ29">
        <f t="shared" si="122"/>
        <v>1</v>
      </c>
      <c r="ZR29">
        <f t="shared" si="123"/>
        <v>0</v>
      </c>
      <c r="ZS29" s="214"/>
      <c r="ZT29">
        <f t="shared" si="149"/>
        <v>1</v>
      </c>
      <c r="ZU29">
        <f t="shared" si="157"/>
        <v>1</v>
      </c>
      <c r="ZV29">
        <f t="shared" si="139"/>
        <v>0</v>
      </c>
      <c r="ZW29">
        <f t="shared" si="125"/>
        <v>1</v>
      </c>
      <c r="ZX29" s="249"/>
      <c r="ZY29" s="202"/>
      <c r="ZZ29">
        <v>60</v>
      </c>
      <c r="AAA29" t="str">
        <f t="shared" si="86"/>
        <v>FALSE</v>
      </c>
      <c r="AAB29">
        <f>VLOOKUP($A29,'FuturesInfo (3)'!$A$2:$V$80,22)</f>
        <v>0</v>
      </c>
      <c r="AAC29" s="252"/>
      <c r="AAD29">
        <f t="shared" si="126"/>
        <v>0</v>
      </c>
      <c r="AAE29" s="138">
        <f>VLOOKUP($A29,'FuturesInfo (3)'!$A$2:$O$80,15)*AAB29</f>
        <v>0</v>
      </c>
      <c r="AAF29" s="138">
        <f>VLOOKUP($A29,'FuturesInfo (3)'!$A$2:$O$80,15)*AAD29</f>
        <v>0</v>
      </c>
      <c r="AAG29" s="196">
        <f t="shared" si="127"/>
        <v>0</v>
      </c>
      <c r="AAH29" s="196">
        <f t="shared" si="128"/>
        <v>0</v>
      </c>
      <c r="AAI29" s="196">
        <f t="shared" si="129"/>
        <v>0</v>
      </c>
      <c r="AAJ29" s="196">
        <f t="shared" si="130"/>
        <v>0</v>
      </c>
      <c r="AAK29" s="196">
        <f t="shared" si="154"/>
        <v>0</v>
      </c>
      <c r="AAL29" s="196">
        <f t="shared" si="132"/>
        <v>0</v>
      </c>
      <c r="AAM29" s="196">
        <f t="shared" si="140"/>
        <v>0</v>
      </c>
      <c r="AAN29" s="196">
        <f>IF(IF(sym!$O18=ZS29,1,0)=1,ABS(AAE29*ZX29),-ABS(AAE29*ZX29))</f>
        <v>0</v>
      </c>
      <c r="AAO29" s="196">
        <f>IF(IF(sym!$N18=ZS29,1,0)=1,ABS(AAE29*ZX29),-ABS(AAE29*ZX29))</f>
        <v>0</v>
      </c>
      <c r="AAP29" s="196">
        <f t="shared" si="151"/>
        <v>0</v>
      </c>
      <c r="AAQ29" s="196">
        <f t="shared" si="134"/>
        <v>0</v>
      </c>
    </row>
    <row r="30" spans="1:719" x14ac:dyDescent="0.25">
      <c r="A30" s="1" t="s">
        <v>326</v>
      </c>
      <c r="B30" s="150" t="str">
        <f>'FuturesInfo (3)'!M18</f>
        <v>@ED</v>
      </c>
      <c r="C30" s="200" t="str">
        <f>VLOOKUP(A30,'FuturesInfo (3)'!$A$2:$K$80,11)</f>
        <v>rates</v>
      </c>
      <c r="F30" t="e">
        <f>#REF!</f>
        <v>#REF!</v>
      </c>
      <c r="G30">
        <v>-1</v>
      </c>
      <c r="H30">
        <v>1</v>
      </c>
      <c r="I30">
        <v>1</v>
      </c>
      <c r="J30">
        <f t="shared" si="70"/>
        <v>0</v>
      </c>
      <c r="K30">
        <f t="shared" si="71"/>
        <v>1</v>
      </c>
      <c r="L30" s="184">
        <v>1.00969305331E-3</v>
      </c>
      <c r="M30" s="2">
        <v>10</v>
      </c>
      <c r="N30">
        <v>60</v>
      </c>
      <c r="O30" t="str">
        <f t="shared" si="72"/>
        <v>TRUE</v>
      </c>
      <c r="P30">
        <f>VLOOKUP($A30,'FuturesInfo (3)'!$A$2:$V$80,22)</f>
        <v>0</v>
      </c>
      <c r="Q30">
        <f t="shared" si="73"/>
        <v>0</v>
      </c>
      <c r="R30">
        <f t="shared" si="73"/>
        <v>0</v>
      </c>
      <c r="S30" s="138">
        <f>VLOOKUP($A30,'FuturesInfo (3)'!$A$2:$O$80,15)*Q30</f>
        <v>0</v>
      </c>
      <c r="T30" s="144">
        <f t="shared" si="74"/>
        <v>0</v>
      </c>
      <c r="U30" s="144">
        <f t="shared" si="87"/>
        <v>0</v>
      </c>
      <c r="W30">
        <f t="shared" si="75"/>
        <v>-1</v>
      </c>
      <c r="X30">
        <v>1</v>
      </c>
      <c r="Y30">
        <v>1</v>
      </c>
      <c r="Z30">
        <v>-1</v>
      </c>
      <c r="AA30">
        <f t="shared" si="141"/>
        <v>0</v>
      </c>
      <c r="AB30">
        <f t="shared" si="76"/>
        <v>0</v>
      </c>
      <c r="AC30" s="171">
        <v>-1.00867460157E-4</v>
      </c>
      <c r="AD30" s="2">
        <v>10</v>
      </c>
      <c r="AE30">
        <v>60</v>
      </c>
      <c r="AF30" t="str">
        <f t="shared" si="77"/>
        <v>TRUE</v>
      </c>
      <c r="AG30">
        <f>VLOOKUP($A30,'FuturesInfo (3)'!$A$2:$V$80,22)</f>
        <v>0</v>
      </c>
      <c r="AH30">
        <f t="shared" si="78"/>
        <v>0</v>
      </c>
      <c r="AI30">
        <f t="shared" si="88"/>
        <v>0</v>
      </c>
      <c r="AJ30" s="138">
        <f>VLOOKUP($A30,'FuturesInfo (3)'!$A$2:$O$80,15)*AI30</f>
        <v>0</v>
      </c>
      <c r="AK30" s="196">
        <f t="shared" si="89"/>
        <v>0</v>
      </c>
      <c r="AL30" s="196">
        <f t="shared" si="90"/>
        <v>0</v>
      </c>
      <c r="AN30">
        <f t="shared" si="79"/>
        <v>1</v>
      </c>
      <c r="AO30">
        <v>1</v>
      </c>
      <c r="AP30">
        <v>1</v>
      </c>
      <c r="AQ30">
        <v>1</v>
      </c>
      <c r="AR30">
        <f t="shared" si="142"/>
        <v>1</v>
      </c>
      <c r="AS30">
        <f t="shared" si="80"/>
        <v>1</v>
      </c>
      <c r="AT30" s="171">
        <v>1.51316453142E-4</v>
      </c>
      <c r="AU30" s="2">
        <v>10</v>
      </c>
      <c r="AV30">
        <v>60</v>
      </c>
      <c r="AW30" t="str">
        <f t="shared" si="81"/>
        <v>TRUE</v>
      </c>
      <c r="AX30">
        <f>VLOOKUP($A30,'FuturesInfo (3)'!$A$2:$V$80,22)</f>
        <v>0</v>
      </c>
      <c r="AY30">
        <f t="shared" si="82"/>
        <v>0</v>
      </c>
      <c r="AZ30">
        <f t="shared" si="91"/>
        <v>0</v>
      </c>
      <c r="BA30" s="138">
        <f>VLOOKUP($A30,'FuturesInfo (3)'!$A$2:$O$80,15)*AZ30</f>
        <v>0</v>
      </c>
      <c r="BB30" s="196">
        <f t="shared" si="83"/>
        <v>0</v>
      </c>
      <c r="BC30" s="196">
        <f t="shared" si="92"/>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1181</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1181</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1181</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v>1</v>
      </c>
      <c r="VN30" s="239">
        <v>1</v>
      </c>
      <c r="VO30" s="239">
        <v>1</v>
      </c>
      <c r="VP30" s="239">
        <v>1</v>
      </c>
      <c r="VQ30" s="214">
        <v>1</v>
      </c>
      <c r="VR30" s="240">
        <v>7</v>
      </c>
      <c r="VS30">
        <v>-1</v>
      </c>
      <c r="VT30">
        <v>1</v>
      </c>
      <c r="VU30" s="214">
        <v>-1</v>
      </c>
      <c r="VV30">
        <v>0</v>
      </c>
      <c r="VW30">
        <v>0</v>
      </c>
      <c r="VX30">
        <v>1</v>
      </c>
      <c r="VY30">
        <v>0</v>
      </c>
      <c r="VZ30" s="249">
        <v>-1.5102698348800001E-4</v>
      </c>
      <c r="WA30" s="202">
        <v>42544</v>
      </c>
      <c r="WB30">
        <v>60</v>
      </c>
      <c r="WC30" t="s">
        <v>1181</v>
      </c>
      <c r="WD30">
        <v>0</v>
      </c>
      <c r="WE30" s="252">
        <v>1</v>
      </c>
      <c r="WF30">
        <v>0</v>
      </c>
      <c r="WG30" s="138">
        <v>0</v>
      </c>
      <c r="WH30" s="138">
        <v>0</v>
      </c>
      <c r="WI30" s="196">
        <v>0</v>
      </c>
      <c r="WJ30" s="196">
        <v>0</v>
      </c>
      <c r="WK30" s="196">
        <v>0</v>
      </c>
      <c r="WL30" s="196">
        <v>0</v>
      </c>
      <c r="WM30" s="196">
        <v>0</v>
      </c>
      <c r="WN30" s="196">
        <v>0</v>
      </c>
      <c r="WO30" s="196">
        <v>0</v>
      </c>
      <c r="WP30" s="196">
        <v>0</v>
      </c>
      <c r="WQ30" s="196">
        <v>0</v>
      </c>
      <c r="WR30" s="196">
        <v>0</v>
      </c>
      <c r="WS30" s="196">
        <v>0</v>
      </c>
      <c r="WU30">
        <f t="shared" si="93"/>
        <v>-1</v>
      </c>
      <c r="WV30" s="239">
        <v>1</v>
      </c>
      <c r="WW30" s="239">
        <v>1</v>
      </c>
      <c r="WX30" s="239">
        <v>1</v>
      </c>
      <c r="WY30" s="214">
        <v>1</v>
      </c>
      <c r="WZ30" s="240">
        <v>8</v>
      </c>
      <c r="XA30">
        <f t="shared" si="94"/>
        <v>-1</v>
      </c>
      <c r="XB30">
        <f t="shared" si="95"/>
        <v>1</v>
      </c>
      <c r="XC30">
        <v>-1</v>
      </c>
      <c r="XD30">
        <f t="shared" si="143"/>
        <v>0</v>
      </c>
      <c r="XE30">
        <f t="shared" si="155"/>
        <v>0</v>
      </c>
      <c r="XF30">
        <f t="shared" si="135"/>
        <v>1</v>
      </c>
      <c r="XG30">
        <f t="shared" si="97"/>
        <v>0</v>
      </c>
      <c r="XH30">
        <v>-1.51049796083E-4</v>
      </c>
      <c r="XI30" s="202">
        <v>42544</v>
      </c>
      <c r="XJ30">
        <v>60</v>
      </c>
      <c r="XK30" t="str">
        <f t="shared" si="84"/>
        <v>TRUE</v>
      </c>
      <c r="XL30">
        <f>VLOOKUP($A30,'FuturesInfo (3)'!$A$2:$V$80,22)</f>
        <v>0</v>
      </c>
      <c r="XM30" s="252">
        <v>1</v>
      </c>
      <c r="XN30">
        <f t="shared" si="98"/>
        <v>0</v>
      </c>
      <c r="XO30" s="138">
        <f>VLOOKUP($A30,'FuturesInfo (3)'!$A$2:$O$80,15)*XL30</f>
        <v>0</v>
      </c>
      <c r="XP30" s="138">
        <f>VLOOKUP($A30,'FuturesInfo (3)'!$A$2:$O$80,15)*XN30</f>
        <v>0</v>
      </c>
      <c r="XQ30" s="196">
        <f t="shared" si="99"/>
        <v>0</v>
      </c>
      <c r="XR30" s="196">
        <f t="shared" si="100"/>
        <v>0</v>
      </c>
      <c r="XS30" s="196">
        <f t="shared" si="101"/>
        <v>0</v>
      </c>
      <c r="XT30" s="196">
        <f t="shared" si="102"/>
        <v>0</v>
      </c>
      <c r="XU30" s="196">
        <f t="shared" si="152"/>
        <v>0</v>
      </c>
      <c r="XV30" s="196">
        <f t="shared" si="104"/>
        <v>0</v>
      </c>
      <c r="XW30" s="196">
        <f t="shared" si="136"/>
        <v>0</v>
      </c>
      <c r="XX30" s="196">
        <f>IF(IF(sym!$O19=XC30,1,0)=1,ABS(XO30*XH30),-ABS(XO30*XH30))</f>
        <v>0</v>
      </c>
      <c r="XY30" s="196">
        <f>IF(IF(sym!$N19=XC30,1,0)=1,ABS(XO30*XH30),-ABS(XO30*XH30))</f>
        <v>0</v>
      </c>
      <c r="XZ30" s="196">
        <f t="shared" si="145"/>
        <v>0</v>
      </c>
      <c r="YA30" s="196">
        <f t="shared" si="106"/>
        <v>0</v>
      </c>
      <c r="YC30">
        <f t="shared" si="107"/>
        <v>-1</v>
      </c>
      <c r="YD30" s="239"/>
      <c r="YE30" s="239"/>
      <c r="YF30" s="239"/>
      <c r="YG30" s="214"/>
      <c r="YH30" s="240"/>
      <c r="YI30">
        <f t="shared" si="108"/>
        <v>1</v>
      </c>
      <c r="YJ30">
        <f t="shared" si="109"/>
        <v>0</v>
      </c>
      <c r="YK30" s="214"/>
      <c r="YL30">
        <f t="shared" si="146"/>
        <v>1</v>
      </c>
      <c r="YM30">
        <f t="shared" si="156"/>
        <v>1</v>
      </c>
      <c r="YN30">
        <f t="shared" si="137"/>
        <v>0</v>
      </c>
      <c r="YO30">
        <f t="shared" si="111"/>
        <v>1</v>
      </c>
      <c r="YP30" s="249"/>
      <c r="YQ30" s="202"/>
      <c r="YR30">
        <v>60</v>
      </c>
      <c r="YS30" t="str">
        <f t="shared" si="85"/>
        <v>FALSE</v>
      </c>
      <c r="YT30">
        <f>VLOOKUP($A30,'FuturesInfo (3)'!$A$2:$V$80,22)</f>
        <v>0</v>
      </c>
      <c r="YU30" s="252"/>
      <c r="YV30">
        <f t="shared" si="112"/>
        <v>0</v>
      </c>
      <c r="YW30" s="138">
        <f>VLOOKUP($A30,'FuturesInfo (3)'!$A$2:$O$80,15)*YT30</f>
        <v>0</v>
      </c>
      <c r="YX30" s="138">
        <f>VLOOKUP($A30,'FuturesInfo (3)'!$A$2:$O$80,15)*YV30</f>
        <v>0</v>
      </c>
      <c r="YY30" s="196">
        <f t="shared" si="113"/>
        <v>0</v>
      </c>
      <c r="YZ30" s="196">
        <f t="shared" si="114"/>
        <v>0</v>
      </c>
      <c r="ZA30" s="196">
        <f t="shared" si="115"/>
        <v>0</v>
      </c>
      <c r="ZB30" s="196">
        <f t="shared" si="116"/>
        <v>0</v>
      </c>
      <c r="ZC30" s="196">
        <f t="shared" si="153"/>
        <v>0</v>
      </c>
      <c r="ZD30" s="196">
        <f t="shared" si="118"/>
        <v>0</v>
      </c>
      <c r="ZE30" s="196">
        <f t="shared" si="138"/>
        <v>0</v>
      </c>
      <c r="ZF30" s="196">
        <f>IF(IF(sym!$O19=YK30,1,0)=1,ABS(YW30*YP30),-ABS(YW30*YP30))</f>
        <v>0</v>
      </c>
      <c r="ZG30" s="196">
        <f>IF(IF(sym!$N19=YK30,1,0)=1,ABS(YW30*YP30),-ABS(YW30*YP30))</f>
        <v>0</v>
      </c>
      <c r="ZH30" s="196">
        <f t="shared" si="148"/>
        <v>0</v>
      </c>
      <c r="ZI30" s="196">
        <f t="shared" si="120"/>
        <v>0</v>
      </c>
      <c r="ZK30">
        <f t="shared" si="121"/>
        <v>0</v>
      </c>
      <c r="ZL30" s="239"/>
      <c r="ZM30" s="239"/>
      <c r="ZN30" s="239"/>
      <c r="ZO30" s="214"/>
      <c r="ZP30" s="240"/>
      <c r="ZQ30">
        <f t="shared" si="122"/>
        <v>1</v>
      </c>
      <c r="ZR30">
        <f t="shared" si="123"/>
        <v>0</v>
      </c>
      <c r="ZS30" s="214"/>
      <c r="ZT30">
        <f t="shared" si="149"/>
        <v>1</v>
      </c>
      <c r="ZU30">
        <f t="shared" si="157"/>
        <v>1</v>
      </c>
      <c r="ZV30">
        <f t="shared" si="139"/>
        <v>0</v>
      </c>
      <c r="ZW30">
        <f t="shared" si="125"/>
        <v>1</v>
      </c>
      <c r="ZX30" s="249"/>
      <c r="ZY30" s="202"/>
      <c r="ZZ30">
        <v>60</v>
      </c>
      <c r="AAA30" t="str">
        <f t="shared" si="86"/>
        <v>FALSE</v>
      </c>
      <c r="AAB30">
        <f>VLOOKUP($A30,'FuturesInfo (3)'!$A$2:$V$80,22)</f>
        <v>0</v>
      </c>
      <c r="AAC30" s="252"/>
      <c r="AAD30">
        <f t="shared" si="126"/>
        <v>0</v>
      </c>
      <c r="AAE30" s="138">
        <f>VLOOKUP($A30,'FuturesInfo (3)'!$A$2:$O$80,15)*AAB30</f>
        <v>0</v>
      </c>
      <c r="AAF30" s="138">
        <f>VLOOKUP($A30,'FuturesInfo (3)'!$A$2:$O$80,15)*AAD30</f>
        <v>0</v>
      </c>
      <c r="AAG30" s="196">
        <f t="shared" si="127"/>
        <v>0</v>
      </c>
      <c r="AAH30" s="196">
        <f t="shared" si="128"/>
        <v>0</v>
      </c>
      <c r="AAI30" s="196">
        <f t="shared" si="129"/>
        <v>0</v>
      </c>
      <c r="AAJ30" s="196">
        <f t="shared" si="130"/>
        <v>0</v>
      </c>
      <c r="AAK30" s="196">
        <f t="shared" si="154"/>
        <v>0</v>
      </c>
      <c r="AAL30" s="196">
        <f t="shared" si="132"/>
        <v>0</v>
      </c>
      <c r="AAM30" s="196">
        <f t="shared" si="140"/>
        <v>0</v>
      </c>
      <c r="AAN30" s="196">
        <f>IF(IF(sym!$O19=ZS30,1,0)=1,ABS(AAE30*ZX30),-ABS(AAE30*ZX30))</f>
        <v>0</v>
      </c>
      <c r="AAO30" s="196">
        <f>IF(IF(sym!$N19=ZS30,1,0)=1,ABS(AAE30*ZX30),-ABS(AAE30*ZX30))</f>
        <v>0</v>
      </c>
      <c r="AAP30" s="196">
        <f t="shared" si="151"/>
        <v>0</v>
      </c>
      <c r="AAQ30" s="196">
        <f t="shared" si="134"/>
        <v>0</v>
      </c>
    </row>
    <row r="31" spans="1:719" x14ac:dyDescent="0.25">
      <c r="A31" s="1" t="s">
        <v>328</v>
      </c>
      <c r="B31" s="150" t="str">
        <f>'FuturesInfo (3)'!M19</f>
        <v>@EMD</v>
      </c>
      <c r="C31" s="200" t="str">
        <f>VLOOKUP(A31,'FuturesInfo (3)'!$A$2:$K$80,11)</f>
        <v>index</v>
      </c>
      <c r="F31" t="e">
        <f>#REF!</f>
        <v>#REF!</v>
      </c>
      <c r="G31">
        <v>1</v>
      </c>
      <c r="H31">
        <v>-1</v>
      </c>
      <c r="I31">
        <v>-1</v>
      </c>
      <c r="J31">
        <f t="shared" si="70"/>
        <v>0</v>
      </c>
      <c r="K31">
        <f t="shared" si="71"/>
        <v>1</v>
      </c>
      <c r="L31" s="184">
        <v>-5.8363178140300002E-3</v>
      </c>
      <c r="M31" s="2">
        <v>10</v>
      </c>
      <c r="N31">
        <v>60</v>
      </c>
      <c r="O31" t="str">
        <f t="shared" si="72"/>
        <v>TRUE</v>
      </c>
      <c r="P31">
        <f>VLOOKUP($A31,'FuturesInfo (3)'!$A$2:$V$80,22)</f>
        <v>1</v>
      </c>
      <c r="Q31">
        <f t="shared" si="73"/>
        <v>1</v>
      </c>
      <c r="R31">
        <f t="shared" si="73"/>
        <v>1</v>
      </c>
      <c r="S31" s="138">
        <f>VLOOKUP($A31,'FuturesInfo (3)'!$A$2:$O$80,15)*Q31</f>
        <v>148860</v>
      </c>
      <c r="T31" s="144">
        <f t="shared" si="74"/>
        <v>-868.79426979650589</v>
      </c>
      <c r="U31" s="144">
        <f t="shared" si="87"/>
        <v>868.79426979650589</v>
      </c>
      <c r="W31">
        <f t="shared" si="75"/>
        <v>1</v>
      </c>
      <c r="X31">
        <v>1</v>
      </c>
      <c r="Y31">
        <v>-1</v>
      </c>
      <c r="Z31">
        <v>1</v>
      </c>
      <c r="AA31">
        <f t="shared" si="141"/>
        <v>1</v>
      </c>
      <c r="AB31">
        <f t="shared" si="76"/>
        <v>0</v>
      </c>
      <c r="AC31" s="1">
        <v>9.2728485657099999E-3</v>
      </c>
      <c r="AD31" s="2">
        <v>10</v>
      </c>
      <c r="AE31">
        <v>60</v>
      </c>
      <c r="AF31" t="str">
        <f t="shared" si="77"/>
        <v>TRUE</v>
      </c>
      <c r="AG31">
        <f>VLOOKUP($A31,'FuturesInfo (3)'!$A$2:$V$80,22)</f>
        <v>1</v>
      </c>
      <c r="AH31">
        <f t="shared" si="78"/>
        <v>1</v>
      </c>
      <c r="AI31">
        <f t="shared" si="88"/>
        <v>1</v>
      </c>
      <c r="AJ31" s="138">
        <f>VLOOKUP($A31,'FuturesInfo (3)'!$A$2:$O$80,15)*AI31</f>
        <v>148860</v>
      </c>
      <c r="AK31" s="196">
        <f t="shared" si="89"/>
        <v>1380.3562374915905</v>
      </c>
      <c r="AL31" s="196">
        <f t="shared" si="90"/>
        <v>-1380.3562374915905</v>
      </c>
      <c r="AN31">
        <f t="shared" si="79"/>
        <v>1</v>
      </c>
      <c r="AO31">
        <v>1</v>
      </c>
      <c r="AP31">
        <v>-1</v>
      </c>
      <c r="AQ31">
        <v>1</v>
      </c>
      <c r="AR31">
        <f t="shared" si="142"/>
        <v>1</v>
      </c>
      <c r="AS31">
        <f t="shared" si="80"/>
        <v>0</v>
      </c>
      <c r="AT31" s="1">
        <v>3.2388128759300002E-3</v>
      </c>
      <c r="AU31" s="2">
        <v>10</v>
      </c>
      <c r="AV31">
        <v>60</v>
      </c>
      <c r="AW31" t="str">
        <f t="shared" si="81"/>
        <v>TRUE</v>
      </c>
      <c r="AX31">
        <f>VLOOKUP($A31,'FuturesInfo (3)'!$A$2:$V$80,22)</f>
        <v>1</v>
      </c>
      <c r="AY31">
        <f t="shared" si="82"/>
        <v>1</v>
      </c>
      <c r="AZ31">
        <f t="shared" si="91"/>
        <v>1</v>
      </c>
      <c r="BA31" s="138">
        <f>VLOOKUP($A31,'FuturesInfo (3)'!$A$2:$O$80,15)*AZ31</f>
        <v>148860</v>
      </c>
      <c r="BB31" s="196">
        <f t="shared" si="83"/>
        <v>482.12968471093984</v>
      </c>
      <c r="BC31" s="196">
        <f t="shared" si="92"/>
        <v>-482.12968471093984</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1181</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1181</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1181</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v>-1</v>
      </c>
      <c r="VN31" s="239">
        <v>1</v>
      </c>
      <c r="VO31" s="239">
        <v>1</v>
      </c>
      <c r="VP31" s="239">
        <v>-1</v>
      </c>
      <c r="VQ31" s="214">
        <v>1</v>
      </c>
      <c r="VR31" s="240">
        <v>5</v>
      </c>
      <c r="VS31">
        <v>-1</v>
      </c>
      <c r="VT31">
        <v>1</v>
      </c>
      <c r="VU31" s="214">
        <v>1</v>
      </c>
      <c r="VV31">
        <v>1</v>
      </c>
      <c r="VW31">
        <v>1</v>
      </c>
      <c r="VX31">
        <v>0</v>
      </c>
      <c r="VY31">
        <v>1</v>
      </c>
      <c r="VZ31" s="248">
        <v>5.7502367744600002E-3</v>
      </c>
      <c r="WA31" s="202">
        <v>42548</v>
      </c>
      <c r="WB31">
        <v>60</v>
      </c>
      <c r="WC31" t="s">
        <v>1181</v>
      </c>
      <c r="WD31">
        <v>1</v>
      </c>
      <c r="WE31" s="252">
        <v>1</v>
      </c>
      <c r="WF31">
        <v>1</v>
      </c>
      <c r="WG31" s="138">
        <v>148670</v>
      </c>
      <c r="WH31" s="138">
        <v>148670</v>
      </c>
      <c r="WI31" s="196">
        <v>854.88770125896826</v>
      </c>
      <c r="WJ31" s="196">
        <v>854.88770125896826</v>
      </c>
      <c r="WK31" s="196">
        <v>854.88770125896826</v>
      </c>
      <c r="WL31" s="196">
        <v>-854.88770125896826</v>
      </c>
      <c r="WM31" s="196">
        <v>854.88770125896826</v>
      </c>
      <c r="WN31" s="196">
        <v>854.88770125896826</v>
      </c>
      <c r="WO31" s="196">
        <v>-854.88770125896826</v>
      </c>
      <c r="WP31" s="196">
        <v>854.88770125896826</v>
      </c>
      <c r="WQ31" s="196">
        <v>-854.88770125896826</v>
      </c>
      <c r="WR31" s="196">
        <v>-854.88770125896826</v>
      </c>
      <c r="WS31" s="196">
        <v>854.88770125896826</v>
      </c>
      <c r="WU31">
        <f t="shared" si="93"/>
        <v>1</v>
      </c>
      <c r="WV31" s="239">
        <v>1</v>
      </c>
      <c r="WW31" s="239">
        <v>1</v>
      </c>
      <c r="WX31" s="239">
        <v>-1</v>
      </c>
      <c r="WY31" s="214">
        <v>1</v>
      </c>
      <c r="WZ31" s="240">
        <v>6</v>
      </c>
      <c r="XA31">
        <f t="shared" si="94"/>
        <v>-1</v>
      </c>
      <c r="XB31">
        <f t="shared" si="95"/>
        <v>1</v>
      </c>
      <c r="XC31">
        <v>1</v>
      </c>
      <c r="XD31">
        <f t="shared" si="143"/>
        <v>1</v>
      </c>
      <c r="XE31">
        <f t="shared" si="155"/>
        <v>1</v>
      </c>
      <c r="XF31">
        <f t="shared" si="135"/>
        <v>0</v>
      </c>
      <c r="XG31">
        <f t="shared" si="97"/>
        <v>1</v>
      </c>
      <c r="XH31">
        <v>1.2779982511599999E-3</v>
      </c>
      <c r="XI31" s="202">
        <v>42548</v>
      </c>
      <c r="XJ31">
        <v>60</v>
      </c>
      <c r="XK31" t="str">
        <f t="shared" si="84"/>
        <v>TRUE</v>
      </c>
      <c r="XL31">
        <f>VLOOKUP($A31,'FuturesInfo (3)'!$A$2:$V$80,22)</f>
        <v>1</v>
      </c>
      <c r="XM31" s="252">
        <v>1</v>
      </c>
      <c r="XN31">
        <f t="shared" si="98"/>
        <v>1</v>
      </c>
      <c r="XO31" s="138">
        <f>VLOOKUP($A31,'FuturesInfo (3)'!$A$2:$O$80,15)*XL31</f>
        <v>148860</v>
      </c>
      <c r="XP31" s="138">
        <f>VLOOKUP($A31,'FuturesInfo (3)'!$A$2:$O$80,15)*XN31</f>
        <v>148860</v>
      </c>
      <c r="XQ31" s="196">
        <f t="shared" si="99"/>
        <v>190.24281966767759</v>
      </c>
      <c r="XR31" s="196">
        <f t="shared" si="100"/>
        <v>190.24281966767759</v>
      </c>
      <c r="XS31" s="196">
        <f t="shared" si="101"/>
        <v>190.24281966767759</v>
      </c>
      <c r="XT31" s="196">
        <f t="shared" si="102"/>
        <v>-190.24281966767759</v>
      </c>
      <c r="XU31" s="196">
        <f t="shared" si="152"/>
        <v>190.24281966767759</v>
      </c>
      <c r="XV31" s="196">
        <f t="shared" si="104"/>
        <v>190.24281966767759</v>
      </c>
      <c r="XW31" s="196">
        <f t="shared" si="136"/>
        <v>-190.24281966767759</v>
      </c>
      <c r="XX31" s="196">
        <f>IF(IF(sym!$O20=XC31,1,0)=1,ABS(XO31*XH31),-ABS(XO31*XH31))</f>
        <v>190.24281966767759</v>
      </c>
      <c r="XY31" s="196">
        <f>IF(IF(sym!$N20=XC31,1,0)=1,ABS(XO31*XH31),-ABS(XO31*XH31))</f>
        <v>-190.24281966767759</v>
      </c>
      <c r="XZ31" s="196">
        <f t="shared" si="145"/>
        <v>-190.24281966767759</v>
      </c>
      <c r="YA31" s="196">
        <f t="shared" si="106"/>
        <v>190.24281966767759</v>
      </c>
      <c r="YC31">
        <f t="shared" si="107"/>
        <v>1</v>
      </c>
      <c r="YD31" s="239"/>
      <c r="YE31" s="239"/>
      <c r="YF31" s="239"/>
      <c r="YG31" s="214"/>
      <c r="YH31" s="240"/>
      <c r="YI31">
        <f t="shared" si="108"/>
        <v>1</v>
      </c>
      <c r="YJ31">
        <f t="shared" si="109"/>
        <v>0</v>
      </c>
      <c r="YK31" s="214"/>
      <c r="YL31">
        <f t="shared" si="146"/>
        <v>1</v>
      </c>
      <c r="YM31">
        <f t="shared" si="156"/>
        <v>1</v>
      </c>
      <c r="YN31">
        <f t="shared" si="137"/>
        <v>0</v>
      </c>
      <c r="YO31">
        <f t="shared" si="111"/>
        <v>1</v>
      </c>
      <c r="YP31" s="248"/>
      <c r="YQ31" s="202"/>
      <c r="YR31">
        <v>60</v>
      </c>
      <c r="YS31" t="str">
        <f t="shared" si="85"/>
        <v>FALSE</v>
      </c>
      <c r="YT31">
        <f>VLOOKUP($A31,'FuturesInfo (3)'!$A$2:$V$80,22)</f>
        <v>1</v>
      </c>
      <c r="YU31" s="252"/>
      <c r="YV31">
        <f t="shared" si="112"/>
        <v>1</v>
      </c>
      <c r="YW31" s="138">
        <f>VLOOKUP($A31,'FuturesInfo (3)'!$A$2:$O$80,15)*YT31</f>
        <v>148860</v>
      </c>
      <c r="YX31" s="138">
        <f>VLOOKUP($A31,'FuturesInfo (3)'!$A$2:$O$80,15)*YV31</f>
        <v>148860</v>
      </c>
      <c r="YY31" s="196">
        <f t="shared" si="113"/>
        <v>0</v>
      </c>
      <c r="YZ31" s="196">
        <f t="shared" si="114"/>
        <v>0</v>
      </c>
      <c r="ZA31" s="196">
        <f t="shared" si="115"/>
        <v>0</v>
      </c>
      <c r="ZB31" s="196">
        <f t="shared" si="116"/>
        <v>0</v>
      </c>
      <c r="ZC31" s="196">
        <f t="shared" si="153"/>
        <v>0</v>
      </c>
      <c r="ZD31" s="196">
        <f t="shared" si="118"/>
        <v>0</v>
      </c>
      <c r="ZE31" s="196">
        <f t="shared" si="138"/>
        <v>0</v>
      </c>
      <c r="ZF31" s="196">
        <f>IF(IF(sym!$O20=YK31,1,0)=1,ABS(YW31*YP31),-ABS(YW31*YP31))</f>
        <v>0</v>
      </c>
      <c r="ZG31" s="196">
        <f>IF(IF(sym!$N20=YK31,1,0)=1,ABS(YW31*YP31),-ABS(YW31*YP31))</f>
        <v>0</v>
      </c>
      <c r="ZH31" s="196">
        <f t="shared" si="148"/>
        <v>0</v>
      </c>
      <c r="ZI31" s="196">
        <f t="shared" si="120"/>
        <v>0</v>
      </c>
      <c r="ZK31">
        <f t="shared" si="121"/>
        <v>0</v>
      </c>
      <c r="ZL31" s="239"/>
      <c r="ZM31" s="239"/>
      <c r="ZN31" s="239"/>
      <c r="ZO31" s="214"/>
      <c r="ZP31" s="240"/>
      <c r="ZQ31">
        <f t="shared" si="122"/>
        <v>1</v>
      </c>
      <c r="ZR31">
        <f t="shared" si="123"/>
        <v>0</v>
      </c>
      <c r="ZS31" s="214"/>
      <c r="ZT31">
        <f t="shared" si="149"/>
        <v>1</v>
      </c>
      <c r="ZU31">
        <f t="shared" si="157"/>
        <v>1</v>
      </c>
      <c r="ZV31">
        <f t="shared" si="139"/>
        <v>0</v>
      </c>
      <c r="ZW31">
        <f t="shared" si="125"/>
        <v>1</v>
      </c>
      <c r="ZX31" s="248"/>
      <c r="ZY31" s="202"/>
      <c r="ZZ31">
        <v>60</v>
      </c>
      <c r="AAA31" t="str">
        <f t="shared" si="86"/>
        <v>FALSE</v>
      </c>
      <c r="AAB31">
        <f>VLOOKUP($A31,'FuturesInfo (3)'!$A$2:$V$80,22)</f>
        <v>1</v>
      </c>
      <c r="AAC31" s="252"/>
      <c r="AAD31">
        <f t="shared" si="126"/>
        <v>1</v>
      </c>
      <c r="AAE31" s="138">
        <f>VLOOKUP($A31,'FuturesInfo (3)'!$A$2:$O$80,15)*AAB31</f>
        <v>148860</v>
      </c>
      <c r="AAF31" s="138">
        <f>VLOOKUP($A31,'FuturesInfo (3)'!$A$2:$O$80,15)*AAD31</f>
        <v>148860</v>
      </c>
      <c r="AAG31" s="196">
        <f t="shared" si="127"/>
        <v>0</v>
      </c>
      <c r="AAH31" s="196">
        <f t="shared" si="128"/>
        <v>0</v>
      </c>
      <c r="AAI31" s="196">
        <f t="shared" si="129"/>
        <v>0</v>
      </c>
      <c r="AAJ31" s="196">
        <f t="shared" si="130"/>
        <v>0</v>
      </c>
      <c r="AAK31" s="196">
        <f t="shared" si="154"/>
        <v>0</v>
      </c>
      <c r="AAL31" s="196">
        <f t="shared" si="132"/>
        <v>0</v>
      </c>
      <c r="AAM31" s="196">
        <f t="shared" si="140"/>
        <v>0</v>
      </c>
      <c r="AAN31" s="196">
        <f>IF(IF(sym!$O20=ZS31,1,0)=1,ABS(AAE31*ZX31),-ABS(AAE31*ZX31))</f>
        <v>0</v>
      </c>
      <c r="AAO31" s="196">
        <f>IF(IF(sym!$N20=ZS31,1,0)=1,ABS(AAE31*ZX31),-ABS(AAE31*ZX31))</f>
        <v>0</v>
      </c>
      <c r="AAP31" s="196">
        <f t="shared" si="151"/>
        <v>0</v>
      </c>
      <c r="AAQ31" s="196">
        <f t="shared" si="134"/>
        <v>0</v>
      </c>
    </row>
    <row r="32" spans="1:719" x14ac:dyDescent="0.25">
      <c r="A32" s="1" t="s">
        <v>330</v>
      </c>
      <c r="B32" s="150" t="str">
        <f>'FuturesInfo (3)'!M20</f>
        <v>@ES</v>
      </c>
      <c r="C32" s="200" t="str">
        <f>VLOOKUP(A32,'FuturesInfo (3)'!$A$2:$K$80,11)</f>
        <v>index</v>
      </c>
      <c r="F32" t="e">
        <f>#REF!</f>
        <v>#REF!</v>
      </c>
      <c r="G32">
        <v>1</v>
      </c>
      <c r="H32">
        <v>-1</v>
      </c>
      <c r="I32">
        <v>-1</v>
      </c>
      <c r="J32">
        <f t="shared" si="70"/>
        <v>0</v>
      </c>
      <c r="K32">
        <f t="shared" si="71"/>
        <v>1</v>
      </c>
      <c r="L32" s="184">
        <v>-2.8520499108699998E-3</v>
      </c>
      <c r="M32" s="2">
        <v>10</v>
      </c>
      <c r="N32">
        <v>60</v>
      </c>
      <c r="O32" t="str">
        <f t="shared" si="72"/>
        <v>TRUE</v>
      </c>
      <c r="P32">
        <f>VLOOKUP($A32,'FuturesInfo (3)'!$A$2:$V$80,22)</f>
        <v>2</v>
      </c>
      <c r="Q32">
        <f t="shared" si="73"/>
        <v>2</v>
      </c>
      <c r="R32">
        <f t="shared" si="73"/>
        <v>2</v>
      </c>
      <c r="S32" s="138">
        <f>VLOOKUP($A32,'FuturesInfo (3)'!$A$2:$O$80,15)*Q32</f>
        <v>209200</v>
      </c>
      <c r="T32" s="144">
        <f t="shared" si="74"/>
        <v>-596.64884135400393</v>
      </c>
      <c r="U32" s="144">
        <f t="shared" si="87"/>
        <v>596.64884135400393</v>
      </c>
      <c r="W32">
        <f t="shared" si="75"/>
        <v>1</v>
      </c>
      <c r="X32">
        <v>-1</v>
      </c>
      <c r="Y32">
        <v>-1</v>
      </c>
      <c r="Z32">
        <v>1</v>
      </c>
      <c r="AA32">
        <f t="shared" si="141"/>
        <v>0</v>
      </c>
      <c r="AB32">
        <f t="shared" si="76"/>
        <v>0</v>
      </c>
      <c r="AC32" s="1">
        <v>5.0053628888099997E-3</v>
      </c>
      <c r="AD32" s="2">
        <v>10</v>
      </c>
      <c r="AE32">
        <v>60</v>
      </c>
      <c r="AF32" t="str">
        <f t="shared" si="77"/>
        <v>TRUE</v>
      </c>
      <c r="AG32">
        <f>VLOOKUP($A32,'FuturesInfo (3)'!$A$2:$V$80,22)</f>
        <v>2</v>
      </c>
      <c r="AH32">
        <f t="shared" si="78"/>
        <v>3</v>
      </c>
      <c r="AI32">
        <f t="shared" si="88"/>
        <v>2</v>
      </c>
      <c r="AJ32" s="138">
        <f>VLOOKUP($A32,'FuturesInfo (3)'!$A$2:$O$80,15)*AI32</f>
        <v>209200</v>
      </c>
      <c r="AK32" s="196">
        <f t="shared" si="89"/>
        <v>-1047.1219163390519</v>
      </c>
      <c r="AL32" s="196">
        <f t="shared" si="90"/>
        <v>-1047.1219163390519</v>
      </c>
      <c r="AN32">
        <f t="shared" si="79"/>
        <v>-1</v>
      </c>
      <c r="AO32">
        <v>1</v>
      </c>
      <c r="AP32">
        <v>-1</v>
      </c>
      <c r="AQ32">
        <v>1</v>
      </c>
      <c r="AR32">
        <f t="shared" si="142"/>
        <v>1</v>
      </c>
      <c r="AS32">
        <f t="shared" si="80"/>
        <v>0</v>
      </c>
      <c r="AT32" s="1">
        <v>9.4865409699999999E-4</v>
      </c>
      <c r="AU32" s="2">
        <v>10</v>
      </c>
      <c r="AV32">
        <v>60</v>
      </c>
      <c r="AW32" t="str">
        <f t="shared" si="81"/>
        <v>TRUE</v>
      </c>
      <c r="AX32">
        <f>VLOOKUP($A32,'FuturesInfo (3)'!$A$2:$V$80,22)</f>
        <v>2</v>
      </c>
      <c r="AY32">
        <f t="shared" si="82"/>
        <v>2</v>
      </c>
      <c r="AZ32">
        <f t="shared" si="91"/>
        <v>2</v>
      </c>
      <c r="BA32" s="138">
        <f>VLOOKUP($A32,'FuturesInfo (3)'!$A$2:$O$80,15)*AZ32</f>
        <v>209200</v>
      </c>
      <c r="BB32" s="196">
        <f t="shared" si="83"/>
        <v>198.4584370924</v>
      </c>
      <c r="BC32" s="196">
        <f t="shared" si="92"/>
        <v>-198.4584370924</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1181</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1181</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1181</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v>-1</v>
      </c>
      <c r="VN32" s="239">
        <v>1</v>
      </c>
      <c r="VO32" s="239">
        <v>1</v>
      </c>
      <c r="VP32" s="239">
        <v>1</v>
      </c>
      <c r="VQ32" s="214">
        <v>1</v>
      </c>
      <c r="VR32" s="240">
        <v>-5</v>
      </c>
      <c r="VS32">
        <v>-1</v>
      </c>
      <c r="VT32">
        <v>-1</v>
      </c>
      <c r="VU32" s="214">
        <v>1</v>
      </c>
      <c r="VV32">
        <v>1</v>
      </c>
      <c r="VW32">
        <v>1</v>
      </c>
      <c r="VX32">
        <v>0</v>
      </c>
      <c r="VY32">
        <v>0</v>
      </c>
      <c r="VZ32" s="248">
        <v>5.40151242348E-3</v>
      </c>
      <c r="WA32" s="202">
        <v>42548</v>
      </c>
      <c r="WB32">
        <v>60</v>
      </c>
      <c r="WC32" t="s">
        <v>1181</v>
      </c>
      <c r="WD32">
        <v>2</v>
      </c>
      <c r="WE32" s="252">
        <v>1</v>
      </c>
      <c r="WF32">
        <v>2</v>
      </c>
      <c r="WG32" s="138">
        <v>209400</v>
      </c>
      <c r="WH32" s="138">
        <v>209400</v>
      </c>
      <c r="WI32" s="196">
        <v>1131.0767014767121</v>
      </c>
      <c r="WJ32" s="196">
        <v>1131.0767014767121</v>
      </c>
      <c r="WK32" s="196">
        <v>1131.0767014767121</v>
      </c>
      <c r="WL32" s="196">
        <v>-1131.0767014767121</v>
      </c>
      <c r="WM32" s="196">
        <v>-1131.0767014767121</v>
      </c>
      <c r="WN32" s="196">
        <v>1131.0767014767121</v>
      </c>
      <c r="WO32" s="196">
        <v>1131.0767014767121</v>
      </c>
      <c r="WP32" s="196">
        <v>1131.0767014767121</v>
      </c>
      <c r="WQ32" s="196">
        <v>-1131.0767014767121</v>
      </c>
      <c r="WR32" s="196">
        <v>-1131.0767014767121</v>
      </c>
      <c r="WS32" s="196">
        <v>1131.0767014767121</v>
      </c>
      <c r="WU32">
        <f t="shared" si="93"/>
        <v>1</v>
      </c>
      <c r="WV32" s="239">
        <v>1</v>
      </c>
      <c r="WW32" s="239">
        <v>1</v>
      </c>
      <c r="WX32" s="239">
        <v>1</v>
      </c>
      <c r="WY32" s="214">
        <v>1</v>
      </c>
      <c r="WZ32" s="240">
        <v>6</v>
      </c>
      <c r="XA32">
        <f t="shared" si="94"/>
        <v>-1</v>
      </c>
      <c r="XB32">
        <f t="shared" si="95"/>
        <v>1</v>
      </c>
      <c r="XC32">
        <v>-1</v>
      </c>
      <c r="XD32">
        <f t="shared" si="143"/>
        <v>0</v>
      </c>
      <c r="XE32">
        <f t="shared" si="155"/>
        <v>0</v>
      </c>
      <c r="XF32">
        <f t="shared" si="135"/>
        <v>1</v>
      </c>
      <c r="XG32">
        <f t="shared" si="97"/>
        <v>0</v>
      </c>
      <c r="XH32">
        <v>-9.5510983763100004E-4</v>
      </c>
      <c r="XI32" s="202">
        <v>42548</v>
      </c>
      <c r="XJ32">
        <v>60</v>
      </c>
      <c r="XK32" t="str">
        <f t="shared" si="84"/>
        <v>TRUE</v>
      </c>
      <c r="XL32">
        <f>VLOOKUP($A32,'FuturesInfo (3)'!$A$2:$V$80,22)</f>
        <v>2</v>
      </c>
      <c r="XM32" s="252">
        <v>1</v>
      </c>
      <c r="XN32">
        <f t="shared" si="98"/>
        <v>3</v>
      </c>
      <c r="XO32" s="138">
        <f>VLOOKUP($A32,'FuturesInfo (3)'!$A$2:$O$80,15)*XL32</f>
        <v>209200</v>
      </c>
      <c r="XP32" s="138">
        <f>VLOOKUP($A32,'FuturesInfo (3)'!$A$2:$O$80,15)*XN32</f>
        <v>313800</v>
      </c>
      <c r="XQ32" s="196">
        <f t="shared" si="99"/>
        <v>-199.80897803240521</v>
      </c>
      <c r="XR32" s="196">
        <f t="shared" si="100"/>
        <v>-299.71346704860781</v>
      </c>
      <c r="XS32" s="196">
        <f t="shared" si="101"/>
        <v>-199.80897803240521</v>
      </c>
      <c r="XT32" s="196">
        <f t="shared" si="102"/>
        <v>199.80897803240521</v>
      </c>
      <c r="XU32" s="196">
        <f t="shared" si="152"/>
        <v>-199.80897803240521</v>
      </c>
      <c r="XV32" s="196">
        <f t="shared" si="104"/>
        <v>-199.80897803240521</v>
      </c>
      <c r="XW32" s="196">
        <f t="shared" si="136"/>
        <v>-199.80897803240521</v>
      </c>
      <c r="XX32" s="196">
        <f>IF(IF(sym!$O21=XC32,1,0)=1,ABS(XO32*XH32),-ABS(XO32*XH32))</f>
        <v>-199.80897803240521</v>
      </c>
      <c r="XY32" s="196">
        <f>IF(IF(sym!$N21=XC32,1,0)=1,ABS(XO32*XH32),-ABS(XO32*XH32))</f>
        <v>199.80897803240521</v>
      </c>
      <c r="XZ32" s="196">
        <f t="shared" si="145"/>
        <v>-199.80897803240521</v>
      </c>
      <c r="YA32" s="196">
        <f t="shared" si="106"/>
        <v>199.80897803240521</v>
      </c>
      <c r="YC32">
        <f t="shared" si="107"/>
        <v>-1</v>
      </c>
      <c r="YD32" s="239"/>
      <c r="YE32" s="239"/>
      <c r="YF32" s="239"/>
      <c r="YG32" s="214"/>
      <c r="YH32" s="240"/>
      <c r="YI32">
        <f t="shared" si="108"/>
        <v>1</v>
      </c>
      <c r="YJ32">
        <f t="shared" si="109"/>
        <v>0</v>
      </c>
      <c r="YK32" s="214"/>
      <c r="YL32">
        <f t="shared" si="146"/>
        <v>1</v>
      </c>
      <c r="YM32">
        <f t="shared" si="156"/>
        <v>1</v>
      </c>
      <c r="YN32">
        <f t="shared" si="137"/>
        <v>0</v>
      </c>
      <c r="YO32">
        <f t="shared" si="111"/>
        <v>1</v>
      </c>
      <c r="YP32" s="248"/>
      <c r="YQ32" s="202"/>
      <c r="YR32">
        <v>60</v>
      </c>
      <c r="YS32" t="str">
        <f t="shared" si="85"/>
        <v>FALSE</v>
      </c>
      <c r="YT32">
        <f>VLOOKUP($A32,'FuturesInfo (3)'!$A$2:$V$80,22)</f>
        <v>2</v>
      </c>
      <c r="YU32" s="252"/>
      <c r="YV32">
        <f t="shared" si="112"/>
        <v>2</v>
      </c>
      <c r="YW32" s="138">
        <f>VLOOKUP($A32,'FuturesInfo (3)'!$A$2:$O$80,15)*YT32</f>
        <v>209200</v>
      </c>
      <c r="YX32" s="138">
        <f>VLOOKUP($A32,'FuturesInfo (3)'!$A$2:$O$80,15)*YV32</f>
        <v>209200</v>
      </c>
      <c r="YY32" s="196">
        <f t="shared" si="113"/>
        <v>0</v>
      </c>
      <c r="YZ32" s="196">
        <f t="shared" si="114"/>
        <v>0</v>
      </c>
      <c r="ZA32" s="196">
        <f t="shared" si="115"/>
        <v>0</v>
      </c>
      <c r="ZB32" s="196">
        <f t="shared" si="116"/>
        <v>0</v>
      </c>
      <c r="ZC32" s="196">
        <f t="shared" si="153"/>
        <v>0</v>
      </c>
      <c r="ZD32" s="196">
        <f t="shared" si="118"/>
        <v>0</v>
      </c>
      <c r="ZE32" s="196">
        <f t="shared" si="138"/>
        <v>0</v>
      </c>
      <c r="ZF32" s="196">
        <f>IF(IF(sym!$O21=YK32,1,0)=1,ABS(YW32*YP32),-ABS(YW32*YP32))</f>
        <v>0</v>
      </c>
      <c r="ZG32" s="196">
        <f>IF(IF(sym!$N21=YK32,1,0)=1,ABS(YW32*YP32),-ABS(YW32*YP32))</f>
        <v>0</v>
      </c>
      <c r="ZH32" s="196">
        <f t="shared" si="148"/>
        <v>0</v>
      </c>
      <c r="ZI32" s="196">
        <f t="shared" si="120"/>
        <v>0</v>
      </c>
      <c r="ZK32">
        <f t="shared" si="121"/>
        <v>0</v>
      </c>
      <c r="ZL32" s="239"/>
      <c r="ZM32" s="239"/>
      <c r="ZN32" s="239"/>
      <c r="ZO32" s="214"/>
      <c r="ZP32" s="240"/>
      <c r="ZQ32">
        <f t="shared" si="122"/>
        <v>1</v>
      </c>
      <c r="ZR32">
        <f t="shared" si="123"/>
        <v>0</v>
      </c>
      <c r="ZS32" s="214"/>
      <c r="ZT32">
        <f t="shared" si="149"/>
        <v>1</v>
      </c>
      <c r="ZU32">
        <f t="shared" si="157"/>
        <v>1</v>
      </c>
      <c r="ZV32">
        <f t="shared" si="139"/>
        <v>0</v>
      </c>
      <c r="ZW32">
        <f t="shared" si="125"/>
        <v>1</v>
      </c>
      <c r="ZX32" s="248"/>
      <c r="ZY32" s="202"/>
      <c r="ZZ32">
        <v>60</v>
      </c>
      <c r="AAA32" t="str">
        <f t="shared" si="86"/>
        <v>FALSE</v>
      </c>
      <c r="AAB32">
        <f>VLOOKUP($A32,'FuturesInfo (3)'!$A$2:$V$80,22)</f>
        <v>2</v>
      </c>
      <c r="AAC32" s="252"/>
      <c r="AAD32">
        <f t="shared" si="126"/>
        <v>2</v>
      </c>
      <c r="AAE32" s="138">
        <f>VLOOKUP($A32,'FuturesInfo (3)'!$A$2:$O$80,15)*AAB32</f>
        <v>209200</v>
      </c>
      <c r="AAF32" s="138">
        <f>VLOOKUP($A32,'FuturesInfo (3)'!$A$2:$O$80,15)*AAD32</f>
        <v>209200</v>
      </c>
      <c r="AAG32" s="196">
        <f t="shared" si="127"/>
        <v>0</v>
      </c>
      <c r="AAH32" s="196">
        <f t="shared" si="128"/>
        <v>0</v>
      </c>
      <c r="AAI32" s="196">
        <f t="shared" si="129"/>
        <v>0</v>
      </c>
      <c r="AAJ32" s="196">
        <f t="shared" si="130"/>
        <v>0</v>
      </c>
      <c r="AAK32" s="196">
        <f t="shared" si="154"/>
        <v>0</v>
      </c>
      <c r="AAL32" s="196">
        <f t="shared" si="132"/>
        <v>0</v>
      </c>
      <c r="AAM32" s="196">
        <f t="shared" si="140"/>
        <v>0</v>
      </c>
      <c r="AAN32" s="196">
        <f>IF(IF(sym!$O21=ZS32,1,0)=1,ABS(AAE32*ZX32),-ABS(AAE32*ZX32))</f>
        <v>0</v>
      </c>
      <c r="AAO32" s="196">
        <f>IF(IF(sym!$N21=ZS32,1,0)=1,ABS(AAE32*ZX32),-ABS(AAE32*ZX32))</f>
        <v>0</v>
      </c>
      <c r="AAP32" s="196">
        <f t="shared" si="151"/>
        <v>0</v>
      </c>
      <c r="AAQ32" s="196">
        <f t="shared" si="134"/>
        <v>0</v>
      </c>
    </row>
    <row r="33" spans="1:719" x14ac:dyDescent="0.25">
      <c r="A33" s="1" t="s">
        <v>332</v>
      </c>
      <c r="B33" s="150" t="str">
        <f>'FuturesInfo (3)'!M21</f>
        <v>@GF</v>
      </c>
      <c r="C33" s="200" t="str">
        <f>VLOOKUP(A33,'FuturesInfo (3)'!$A$2:$K$80,11)</f>
        <v>meat</v>
      </c>
      <c r="F33" s="5" t="e">
        <f>#REF!</f>
        <v>#REF!</v>
      </c>
      <c r="G33" s="5">
        <v>-1</v>
      </c>
      <c r="H33">
        <v>1</v>
      </c>
      <c r="I33" s="5">
        <v>1</v>
      </c>
      <c r="J33">
        <f t="shared" si="70"/>
        <v>0</v>
      </c>
      <c r="K33">
        <f t="shared" si="71"/>
        <v>1</v>
      </c>
      <c r="L33" s="185">
        <v>1.8784153005500001E-3</v>
      </c>
      <c r="M33" s="2">
        <v>10</v>
      </c>
      <c r="N33">
        <v>60</v>
      </c>
      <c r="O33" t="str">
        <f t="shared" si="72"/>
        <v>TRUE</v>
      </c>
      <c r="P33">
        <f>VLOOKUP($A33,'FuturesInfo (3)'!$A$2:$V$80,22)</f>
        <v>2</v>
      </c>
      <c r="Q33">
        <f t="shared" si="73"/>
        <v>2</v>
      </c>
      <c r="R33">
        <f t="shared" si="73"/>
        <v>2</v>
      </c>
      <c r="S33" s="138">
        <f>VLOOKUP($A33,'FuturesInfo (3)'!$A$2:$O$80,15)*Q33</f>
        <v>143625</v>
      </c>
      <c r="T33" s="144">
        <f t="shared" si="74"/>
        <v>-269.78739754149376</v>
      </c>
      <c r="U33" s="144">
        <f t="shared" si="87"/>
        <v>269.78739754149376</v>
      </c>
      <c r="W33" s="5">
        <f t="shared" si="75"/>
        <v>-1</v>
      </c>
      <c r="X33" s="5">
        <v>-1</v>
      </c>
      <c r="Y33">
        <v>1</v>
      </c>
      <c r="Z33" s="5">
        <v>-1</v>
      </c>
      <c r="AA33">
        <f t="shared" si="141"/>
        <v>1</v>
      </c>
      <c r="AB33">
        <f t="shared" si="76"/>
        <v>0</v>
      </c>
      <c r="AC33" s="5">
        <v>-7.8404636100200004E-3</v>
      </c>
      <c r="AD33" s="2">
        <v>10</v>
      </c>
      <c r="AE33">
        <v>60</v>
      </c>
      <c r="AF33" t="str">
        <f t="shared" si="77"/>
        <v>TRUE</v>
      </c>
      <c r="AG33">
        <f>VLOOKUP($A33,'FuturesInfo (3)'!$A$2:$V$80,22)</f>
        <v>2</v>
      </c>
      <c r="AH33">
        <f t="shared" si="78"/>
        <v>2</v>
      </c>
      <c r="AI33">
        <f t="shared" si="88"/>
        <v>2</v>
      </c>
      <c r="AJ33" s="138">
        <f>VLOOKUP($A33,'FuturesInfo (3)'!$A$2:$O$80,15)*AI33</f>
        <v>143625</v>
      </c>
      <c r="AK33" s="196">
        <f t="shared" si="89"/>
        <v>1126.0865859891226</v>
      </c>
      <c r="AL33" s="196">
        <f t="shared" si="90"/>
        <v>-1126.0865859891226</v>
      </c>
      <c r="AN33" s="5">
        <f t="shared" si="79"/>
        <v>-1</v>
      </c>
      <c r="AO33" s="5">
        <v>-1</v>
      </c>
      <c r="AP33">
        <v>1</v>
      </c>
      <c r="AQ33" s="5">
        <v>-1</v>
      </c>
      <c r="AR33">
        <f t="shared" si="142"/>
        <v>1</v>
      </c>
      <c r="AS33">
        <f t="shared" si="80"/>
        <v>0</v>
      </c>
      <c r="AT33" s="5">
        <v>-5.1537536505799999E-4</v>
      </c>
      <c r="AU33" s="2">
        <v>10</v>
      </c>
      <c r="AV33">
        <v>60</v>
      </c>
      <c r="AW33" t="str">
        <f t="shared" si="81"/>
        <v>TRUE</v>
      </c>
      <c r="AX33">
        <f>VLOOKUP($A33,'FuturesInfo (3)'!$A$2:$V$80,22)</f>
        <v>2</v>
      </c>
      <c r="AY33">
        <f t="shared" si="82"/>
        <v>2</v>
      </c>
      <c r="AZ33">
        <f t="shared" si="91"/>
        <v>2</v>
      </c>
      <c r="BA33" s="138">
        <f>VLOOKUP($A33,'FuturesInfo (3)'!$A$2:$O$80,15)*AZ33</f>
        <v>143625</v>
      </c>
      <c r="BB33" s="196">
        <f t="shared" si="83"/>
        <v>74.020786806455249</v>
      </c>
      <c r="BC33" s="196">
        <f t="shared" si="92"/>
        <v>-74.020786806455249</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1181</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1181</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1181</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v>1</v>
      </c>
      <c r="VN33" s="242">
        <v>-1</v>
      </c>
      <c r="VO33" s="242">
        <v>-1</v>
      </c>
      <c r="VP33" s="242">
        <v>1</v>
      </c>
      <c r="VQ33" s="214">
        <v>1</v>
      </c>
      <c r="VR33" s="240">
        <v>10</v>
      </c>
      <c r="VS33">
        <v>-1</v>
      </c>
      <c r="VT33">
        <v>1</v>
      </c>
      <c r="VU33" s="246">
        <v>1</v>
      </c>
      <c r="VV33">
        <v>0</v>
      </c>
      <c r="VW33">
        <v>1</v>
      </c>
      <c r="VX33">
        <v>0</v>
      </c>
      <c r="VY33">
        <v>1</v>
      </c>
      <c r="VZ33" s="246">
        <v>3.4704147145599999E-3</v>
      </c>
      <c r="WA33" s="202">
        <v>42541</v>
      </c>
      <c r="WB33">
        <v>60</v>
      </c>
      <c r="WC33" t="s">
        <v>1181</v>
      </c>
      <c r="WD33">
        <v>2</v>
      </c>
      <c r="WE33" s="252">
        <v>1</v>
      </c>
      <c r="WF33">
        <v>2</v>
      </c>
      <c r="WG33" s="138">
        <v>144575</v>
      </c>
      <c r="WH33" s="138">
        <v>144575</v>
      </c>
      <c r="WI33" s="196">
        <v>-501.73520735751197</v>
      </c>
      <c r="WJ33" s="196">
        <v>-501.73520735751197</v>
      </c>
      <c r="WK33" s="196">
        <v>501.73520735751197</v>
      </c>
      <c r="WL33" s="196">
        <v>-501.73520735751197</v>
      </c>
      <c r="WM33" s="196">
        <v>501.73520735751197</v>
      </c>
      <c r="WN33" s="196">
        <v>-501.73520735751197</v>
      </c>
      <c r="WO33" s="196">
        <v>501.73520735751197</v>
      </c>
      <c r="WP33" s="196">
        <v>501.73520735751197</v>
      </c>
      <c r="WQ33" s="196">
        <v>-501.73520735751197</v>
      </c>
      <c r="WR33" s="196">
        <v>-501.73520735751197</v>
      </c>
      <c r="WS33" s="196">
        <v>501.73520735751197</v>
      </c>
      <c r="WU33">
        <f t="shared" si="93"/>
        <v>1</v>
      </c>
      <c r="WV33" s="242">
        <v>-1</v>
      </c>
      <c r="WW33" s="242">
        <v>-1</v>
      </c>
      <c r="WX33" s="242">
        <v>1</v>
      </c>
      <c r="WY33" s="214">
        <v>-1</v>
      </c>
      <c r="WZ33" s="240">
        <v>11</v>
      </c>
      <c r="XA33">
        <f t="shared" si="94"/>
        <v>1</v>
      </c>
      <c r="XB33">
        <f t="shared" si="95"/>
        <v>-1</v>
      </c>
      <c r="XC33">
        <v>-1</v>
      </c>
      <c r="XD33">
        <f t="shared" si="143"/>
        <v>1</v>
      </c>
      <c r="XE33">
        <f t="shared" si="155"/>
        <v>1</v>
      </c>
      <c r="XF33">
        <f t="shared" si="135"/>
        <v>0</v>
      </c>
      <c r="XG33">
        <f t="shared" si="97"/>
        <v>1</v>
      </c>
      <c r="XH33">
        <v>-6.5709839183800004E-3</v>
      </c>
      <c r="XI33" s="202">
        <v>42541</v>
      </c>
      <c r="XJ33">
        <v>60</v>
      </c>
      <c r="XK33" t="str">
        <f t="shared" si="84"/>
        <v>TRUE</v>
      </c>
      <c r="XL33">
        <f>VLOOKUP($A33,'FuturesInfo (3)'!$A$2:$V$80,22)</f>
        <v>2</v>
      </c>
      <c r="XM33" s="252">
        <v>1</v>
      </c>
      <c r="XN33">
        <f t="shared" si="98"/>
        <v>3</v>
      </c>
      <c r="XO33" s="138">
        <f>VLOOKUP($A33,'FuturesInfo (3)'!$A$2:$O$80,15)*XL33</f>
        <v>143625</v>
      </c>
      <c r="XP33" s="138">
        <f>VLOOKUP($A33,'FuturesInfo (3)'!$A$2:$O$80,15)*XN33</f>
        <v>215437.5</v>
      </c>
      <c r="XQ33" s="196">
        <f t="shared" si="99"/>
        <v>943.75756527732756</v>
      </c>
      <c r="XR33" s="196">
        <f t="shared" si="100"/>
        <v>1415.6363479159913</v>
      </c>
      <c r="XS33" s="196">
        <f t="shared" si="101"/>
        <v>943.75756527732756</v>
      </c>
      <c r="XT33" s="196">
        <f t="shared" si="102"/>
        <v>-943.75756527732756</v>
      </c>
      <c r="XU33" s="196">
        <f t="shared" si="152"/>
        <v>943.75756527732756</v>
      </c>
      <c r="XV33" s="196">
        <f t="shared" si="104"/>
        <v>943.75756527732756</v>
      </c>
      <c r="XW33" s="196">
        <f t="shared" si="136"/>
        <v>-943.75756527732756</v>
      </c>
      <c r="XX33" s="196">
        <f>IF(IF(sym!$O22=XC33,1,0)=1,ABS(XO33*XH33),-ABS(XO33*XH33))</f>
        <v>-943.75756527732756</v>
      </c>
      <c r="XY33" s="196">
        <f>IF(IF(sym!$N22=XC33,1,0)=1,ABS(XO33*XH33),-ABS(XO33*XH33))</f>
        <v>943.75756527732756</v>
      </c>
      <c r="XZ33" s="196">
        <f t="shared" si="145"/>
        <v>-943.75756527732756</v>
      </c>
      <c r="YA33" s="196">
        <f t="shared" si="106"/>
        <v>943.75756527732756</v>
      </c>
      <c r="YC33">
        <f t="shared" si="107"/>
        <v>-1</v>
      </c>
      <c r="YD33" s="242"/>
      <c r="YE33" s="242"/>
      <c r="YF33" s="242"/>
      <c r="YG33" s="214"/>
      <c r="YH33" s="240"/>
      <c r="YI33">
        <f t="shared" si="108"/>
        <v>1</v>
      </c>
      <c r="YJ33">
        <f t="shared" si="109"/>
        <v>0</v>
      </c>
      <c r="YK33" s="246"/>
      <c r="YL33">
        <f t="shared" si="146"/>
        <v>1</v>
      </c>
      <c r="YM33">
        <f t="shared" si="156"/>
        <v>1</v>
      </c>
      <c r="YN33">
        <f t="shared" si="137"/>
        <v>0</v>
      </c>
      <c r="YO33">
        <f t="shared" si="111"/>
        <v>1</v>
      </c>
      <c r="YP33" s="246"/>
      <c r="YQ33" s="202"/>
      <c r="YR33">
        <v>60</v>
      </c>
      <c r="YS33" t="str">
        <f t="shared" si="85"/>
        <v>FALSE</v>
      </c>
      <c r="YT33">
        <f>VLOOKUP($A33,'FuturesInfo (3)'!$A$2:$V$80,22)</f>
        <v>2</v>
      </c>
      <c r="YU33" s="252"/>
      <c r="YV33">
        <f t="shared" si="112"/>
        <v>2</v>
      </c>
      <c r="YW33" s="138">
        <f>VLOOKUP($A33,'FuturesInfo (3)'!$A$2:$O$80,15)*YT33</f>
        <v>143625</v>
      </c>
      <c r="YX33" s="138">
        <f>VLOOKUP($A33,'FuturesInfo (3)'!$A$2:$O$80,15)*YV33</f>
        <v>143625</v>
      </c>
      <c r="YY33" s="196">
        <f t="shared" si="113"/>
        <v>0</v>
      </c>
      <c r="YZ33" s="196">
        <f t="shared" si="114"/>
        <v>0</v>
      </c>
      <c r="ZA33" s="196">
        <f t="shared" si="115"/>
        <v>0</v>
      </c>
      <c r="ZB33" s="196">
        <f t="shared" si="116"/>
        <v>0</v>
      </c>
      <c r="ZC33" s="196">
        <f t="shared" si="153"/>
        <v>0</v>
      </c>
      <c r="ZD33" s="196">
        <f t="shared" si="118"/>
        <v>0</v>
      </c>
      <c r="ZE33" s="196">
        <f t="shared" si="138"/>
        <v>0</v>
      </c>
      <c r="ZF33" s="196">
        <f>IF(IF(sym!$O22=YK33,1,0)=1,ABS(YW33*YP33),-ABS(YW33*YP33))</f>
        <v>0</v>
      </c>
      <c r="ZG33" s="196">
        <f>IF(IF(sym!$N22=YK33,1,0)=1,ABS(YW33*YP33),-ABS(YW33*YP33))</f>
        <v>0</v>
      </c>
      <c r="ZH33" s="196">
        <f t="shared" si="148"/>
        <v>0</v>
      </c>
      <c r="ZI33" s="196">
        <f t="shared" si="120"/>
        <v>0</v>
      </c>
      <c r="ZK33">
        <f t="shared" si="121"/>
        <v>0</v>
      </c>
      <c r="ZL33" s="242"/>
      <c r="ZM33" s="242"/>
      <c r="ZN33" s="242"/>
      <c r="ZO33" s="214"/>
      <c r="ZP33" s="240"/>
      <c r="ZQ33">
        <f t="shared" si="122"/>
        <v>1</v>
      </c>
      <c r="ZR33">
        <f t="shared" si="123"/>
        <v>0</v>
      </c>
      <c r="ZS33" s="246"/>
      <c r="ZT33">
        <f t="shared" si="149"/>
        <v>1</v>
      </c>
      <c r="ZU33">
        <f t="shared" si="157"/>
        <v>1</v>
      </c>
      <c r="ZV33">
        <f t="shared" si="139"/>
        <v>0</v>
      </c>
      <c r="ZW33">
        <f t="shared" si="125"/>
        <v>1</v>
      </c>
      <c r="ZX33" s="246"/>
      <c r="ZY33" s="202"/>
      <c r="ZZ33">
        <v>60</v>
      </c>
      <c r="AAA33" t="str">
        <f t="shared" si="86"/>
        <v>FALSE</v>
      </c>
      <c r="AAB33">
        <f>VLOOKUP($A33,'FuturesInfo (3)'!$A$2:$V$80,22)</f>
        <v>2</v>
      </c>
      <c r="AAC33" s="252"/>
      <c r="AAD33">
        <f t="shared" si="126"/>
        <v>2</v>
      </c>
      <c r="AAE33" s="138">
        <f>VLOOKUP($A33,'FuturesInfo (3)'!$A$2:$O$80,15)*AAB33</f>
        <v>143625</v>
      </c>
      <c r="AAF33" s="138">
        <f>VLOOKUP($A33,'FuturesInfo (3)'!$A$2:$O$80,15)*AAD33</f>
        <v>143625</v>
      </c>
      <c r="AAG33" s="196">
        <f t="shared" si="127"/>
        <v>0</v>
      </c>
      <c r="AAH33" s="196">
        <f t="shared" si="128"/>
        <v>0</v>
      </c>
      <c r="AAI33" s="196">
        <f t="shared" si="129"/>
        <v>0</v>
      </c>
      <c r="AAJ33" s="196">
        <f t="shared" si="130"/>
        <v>0</v>
      </c>
      <c r="AAK33" s="196">
        <f t="shared" si="154"/>
        <v>0</v>
      </c>
      <c r="AAL33" s="196">
        <f t="shared" si="132"/>
        <v>0</v>
      </c>
      <c r="AAM33" s="196">
        <f t="shared" si="140"/>
        <v>0</v>
      </c>
      <c r="AAN33" s="196">
        <f>IF(IF(sym!$O22=ZS33,1,0)=1,ABS(AAE33*ZX33),-ABS(AAE33*ZX33))</f>
        <v>0</v>
      </c>
      <c r="AAO33" s="196">
        <f>IF(IF(sym!$N22=ZS33,1,0)=1,ABS(AAE33*ZX33),-ABS(AAE33*ZX33))</f>
        <v>0</v>
      </c>
      <c r="AAP33" s="196">
        <f t="shared" si="151"/>
        <v>0</v>
      </c>
      <c r="AAQ33" s="196">
        <f t="shared" si="134"/>
        <v>0</v>
      </c>
    </row>
    <row r="34" spans="1:719" x14ac:dyDescent="0.25">
      <c r="A34" s="1" t="s">
        <v>334</v>
      </c>
      <c r="B34" s="150" t="str">
        <f>'FuturesInfo (3)'!M22</f>
        <v>MT</v>
      </c>
      <c r="C34" s="200" t="str">
        <f>VLOOKUP(A34,'FuturesInfo (3)'!$A$2:$K$80,11)</f>
        <v>index</v>
      </c>
      <c r="F34" t="e">
        <f>#REF!</f>
        <v>#REF!</v>
      </c>
      <c r="G34">
        <v>-1</v>
      </c>
      <c r="H34">
        <v>-1</v>
      </c>
      <c r="I34">
        <v>-1</v>
      </c>
      <c r="J34">
        <f t="shared" si="70"/>
        <v>1</v>
      </c>
      <c r="K34">
        <f t="shared" si="71"/>
        <v>1</v>
      </c>
      <c r="L34" s="184">
        <v>-9.6596652813699998E-3</v>
      </c>
      <c r="M34" s="2">
        <v>10</v>
      </c>
      <c r="N34">
        <v>60</v>
      </c>
      <c r="O34" t="str">
        <f t="shared" si="72"/>
        <v>TRUE</v>
      </c>
      <c r="P34">
        <f>VLOOKUP($A34,'FuturesInfo (3)'!$A$2:$V$80,22)</f>
        <v>2</v>
      </c>
      <c r="Q34">
        <f t="shared" si="73"/>
        <v>2</v>
      </c>
      <c r="R34">
        <f t="shared" si="73"/>
        <v>2</v>
      </c>
      <c r="S34" s="138">
        <f>VLOOKUP($A34,'FuturesInfo (3)'!$A$2:$O$80,15)*Q34</f>
        <v>91100.975999999995</v>
      </c>
      <c r="T34" s="144">
        <f t="shared" si="74"/>
        <v>880.0049349661216</v>
      </c>
      <c r="U34" s="144">
        <f t="shared" si="87"/>
        <v>880.0049349661216</v>
      </c>
      <c r="W34">
        <f t="shared" si="75"/>
        <v>-1</v>
      </c>
      <c r="X34">
        <v>-1</v>
      </c>
      <c r="Y34">
        <v>-1</v>
      </c>
      <c r="Z34">
        <v>1</v>
      </c>
      <c r="AA34">
        <f t="shared" si="141"/>
        <v>0</v>
      </c>
      <c r="AB34">
        <f t="shared" si="76"/>
        <v>0</v>
      </c>
      <c r="AC34" s="1">
        <v>2.3817625042500002E-3</v>
      </c>
      <c r="AD34" s="2">
        <v>10</v>
      </c>
      <c r="AE34">
        <v>60</v>
      </c>
      <c r="AF34" t="str">
        <f t="shared" si="77"/>
        <v>TRUE</v>
      </c>
      <c r="AG34">
        <f>VLOOKUP($A34,'FuturesInfo (3)'!$A$2:$V$80,22)</f>
        <v>2</v>
      </c>
      <c r="AH34">
        <f t="shared" si="78"/>
        <v>3</v>
      </c>
      <c r="AI34">
        <f t="shared" si="88"/>
        <v>2</v>
      </c>
      <c r="AJ34" s="138">
        <f>VLOOKUP($A34,'FuturesInfo (3)'!$A$2:$O$80,15)*AI34</f>
        <v>91100.975999999995</v>
      </c>
      <c r="AK34" s="196">
        <f t="shared" si="89"/>
        <v>-216.98088873737916</v>
      </c>
      <c r="AL34" s="196">
        <f t="shared" si="90"/>
        <v>-216.98088873737916</v>
      </c>
      <c r="AN34">
        <f t="shared" si="79"/>
        <v>-1</v>
      </c>
      <c r="AO34">
        <v>1</v>
      </c>
      <c r="AP34">
        <v>-1</v>
      </c>
      <c r="AQ34">
        <v>1</v>
      </c>
      <c r="AR34">
        <f t="shared" si="142"/>
        <v>1</v>
      </c>
      <c r="AS34">
        <f t="shared" si="80"/>
        <v>0</v>
      </c>
      <c r="AT34" s="1">
        <v>1.18805159538E-2</v>
      </c>
      <c r="AU34" s="2">
        <v>10</v>
      </c>
      <c r="AV34">
        <v>60</v>
      </c>
      <c r="AW34" t="str">
        <f t="shared" si="81"/>
        <v>TRUE</v>
      </c>
      <c r="AX34">
        <f>VLOOKUP($A34,'FuturesInfo (3)'!$A$2:$V$80,22)</f>
        <v>2</v>
      </c>
      <c r="AY34">
        <f t="shared" si="82"/>
        <v>2</v>
      </c>
      <c r="AZ34">
        <f t="shared" si="91"/>
        <v>2</v>
      </c>
      <c r="BA34" s="138">
        <f>VLOOKUP($A34,'FuturesInfo (3)'!$A$2:$O$80,15)*AZ34</f>
        <v>91100.975999999995</v>
      </c>
      <c r="BB34" s="196">
        <f t="shared" si="83"/>
        <v>1082.3265987747509</v>
      </c>
      <c r="BC34" s="196">
        <f t="shared" si="92"/>
        <v>-1082.3265987747509</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1181</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1181</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1181</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v>-1</v>
      </c>
      <c r="VN34" s="239">
        <v>-1</v>
      </c>
      <c r="VO34" s="239">
        <v>-1</v>
      </c>
      <c r="VP34" s="239">
        <v>-1</v>
      </c>
      <c r="VQ34" s="214">
        <v>-1</v>
      </c>
      <c r="VR34" s="240">
        <v>8</v>
      </c>
      <c r="VS34">
        <v>1</v>
      </c>
      <c r="VT34">
        <v>-1</v>
      </c>
      <c r="VU34" s="214">
        <v>-1</v>
      </c>
      <c r="VV34">
        <v>1</v>
      </c>
      <c r="VW34">
        <v>1</v>
      </c>
      <c r="VX34">
        <v>0</v>
      </c>
      <c r="VY34">
        <v>1</v>
      </c>
      <c r="VZ34" s="248">
        <v>-1.8618618618600001E-2</v>
      </c>
      <c r="WA34" s="202">
        <v>42548</v>
      </c>
      <c r="WB34">
        <v>60</v>
      </c>
      <c r="WC34" t="s">
        <v>1181</v>
      </c>
      <c r="WD34">
        <v>2</v>
      </c>
      <c r="WE34" s="252">
        <v>2</v>
      </c>
      <c r="WF34">
        <v>2</v>
      </c>
      <c r="WG34" s="138">
        <v>90392.88</v>
      </c>
      <c r="WH34" s="138">
        <v>90392.88</v>
      </c>
      <c r="WI34" s="196">
        <v>1682.9905585568758</v>
      </c>
      <c r="WJ34" s="196">
        <v>1682.9905585568758</v>
      </c>
      <c r="WK34" s="196">
        <v>1682.9905585568758</v>
      </c>
      <c r="WL34" s="196">
        <v>-1682.9905585568758</v>
      </c>
      <c r="WM34" s="196">
        <v>1682.9905585568758</v>
      </c>
      <c r="WN34" s="196">
        <v>1682.9905585568758</v>
      </c>
      <c r="WO34" s="196">
        <v>1682.9905585568758</v>
      </c>
      <c r="WP34" s="196">
        <v>-1682.9905585568758</v>
      </c>
      <c r="WQ34" s="196">
        <v>1682.9905585568758</v>
      </c>
      <c r="WR34" s="196">
        <v>-1682.9905585568758</v>
      </c>
      <c r="WS34" s="196">
        <v>1682.9905585568758</v>
      </c>
      <c r="WU34">
        <f t="shared" si="93"/>
        <v>-1</v>
      </c>
      <c r="WV34" s="239">
        <v>-1</v>
      </c>
      <c r="WW34" s="239">
        <v>-1</v>
      </c>
      <c r="WX34" s="239">
        <v>-1</v>
      </c>
      <c r="WY34" s="214">
        <v>-1</v>
      </c>
      <c r="WZ34" s="240">
        <v>9</v>
      </c>
      <c r="XA34">
        <f t="shared" si="94"/>
        <v>1</v>
      </c>
      <c r="XB34">
        <f t="shared" si="95"/>
        <v>-1</v>
      </c>
      <c r="XC34">
        <v>1</v>
      </c>
      <c r="XD34">
        <f t="shared" si="143"/>
        <v>0</v>
      </c>
      <c r="XE34">
        <f t="shared" si="155"/>
        <v>0</v>
      </c>
      <c r="XF34">
        <f t="shared" si="135"/>
        <v>1</v>
      </c>
      <c r="XG34">
        <f t="shared" si="97"/>
        <v>0</v>
      </c>
      <c r="XH34">
        <v>7.8335373317000006E-3</v>
      </c>
      <c r="XI34" s="202">
        <v>42548</v>
      </c>
      <c r="XJ34">
        <v>60</v>
      </c>
      <c r="XK34" t="str">
        <f t="shared" si="84"/>
        <v>TRUE</v>
      </c>
      <c r="XL34">
        <f>VLOOKUP($A34,'FuturesInfo (3)'!$A$2:$V$80,22)</f>
        <v>2</v>
      </c>
      <c r="XM34" s="252">
        <v>2</v>
      </c>
      <c r="XN34">
        <f t="shared" si="98"/>
        <v>2</v>
      </c>
      <c r="XO34" s="138">
        <f>VLOOKUP($A34,'FuturesInfo (3)'!$A$2:$O$80,15)*XL34</f>
        <v>91100.975999999995</v>
      </c>
      <c r="XP34" s="138">
        <f>VLOOKUP($A34,'FuturesInfo (3)'!$A$2:$O$80,15)*XN34</f>
        <v>91100.975999999995</v>
      </c>
      <c r="XQ34" s="196">
        <f t="shared" si="99"/>
        <v>-713.64289645030578</v>
      </c>
      <c r="XR34" s="196">
        <f t="shared" si="100"/>
        <v>-713.64289645030578</v>
      </c>
      <c r="XS34" s="196">
        <f t="shared" si="101"/>
        <v>-713.64289645030578</v>
      </c>
      <c r="XT34" s="196">
        <f t="shared" si="102"/>
        <v>713.64289645030578</v>
      </c>
      <c r="XU34" s="196">
        <f t="shared" si="152"/>
        <v>-713.64289645030578</v>
      </c>
      <c r="XV34" s="196">
        <f t="shared" si="104"/>
        <v>-713.64289645030578</v>
      </c>
      <c r="XW34" s="196">
        <f t="shared" si="136"/>
        <v>-713.64289645030578</v>
      </c>
      <c r="XX34" s="196">
        <f>IF(IF(sym!$O23=XC34,1,0)=1,ABS(XO34*XH34),-ABS(XO34*XH34))</f>
        <v>713.64289645030578</v>
      </c>
      <c r="XY34" s="196">
        <f>IF(IF(sym!$N23=XC34,1,0)=1,ABS(XO34*XH34),-ABS(XO34*XH34))</f>
        <v>-713.64289645030578</v>
      </c>
      <c r="XZ34" s="196">
        <f t="shared" si="145"/>
        <v>-713.64289645030578</v>
      </c>
      <c r="YA34" s="196">
        <f t="shared" si="106"/>
        <v>713.64289645030578</v>
      </c>
      <c r="YC34">
        <f t="shared" si="107"/>
        <v>1</v>
      </c>
      <c r="YD34" s="239"/>
      <c r="YE34" s="239"/>
      <c r="YF34" s="239"/>
      <c r="YG34" s="214"/>
      <c r="YH34" s="240"/>
      <c r="YI34">
        <f t="shared" si="108"/>
        <v>1</v>
      </c>
      <c r="YJ34">
        <f t="shared" si="109"/>
        <v>0</v>
      </c>
      <c r="YK34" s="214"/>
      <c r="YL34">
        <f t="shared" si="146"/>
        <v>1</v>
      </c>
      <c r="YM34">
        <f t="shared" si="156"/>
        <v>1</v>
      </c>
      <c r="YN34">
        <f t="shared" si="137"/>
        <v>0</v>
      </c>
      <c r="YO34">
        <f t="shared" si="111"/>
        <v>1</v>
      </c>
      <c r="YP34" s="248"/>
      <c r="YQ34" s="202"/>
      <c r="YR34">
        <v>60</v>
      </c>
      <c r="YS34" t="str">
        <f t="shared" si="85"/>
        <v>FALSE</v>
      </c>
      <c r="YT34">
        <f>VLOOKUP($A34,'FuturesInfo (3)'!$A$2:$V$80,22)</f>
        <v>2</v>
      </c>
      <c r="YU34" s="252"/>
      <c r="YV34">
        <f t="shared" si="112"/>
        <v>2</v>
      </c>
      <c r="YW34" s="138">
        <f>VLOOKUP($A34,'FuturesInfo (3)'!$A$2:$O$80,15)*YT34</f>
        <v>91100.975999999995</v>
      </c>
      <c r="YX34" s="138">
        <f>VLOOKUP($A34,'FuturesInfo (3)'!$A$2:$O$80,15)*YV34</f>
        <v>91100.975999999995</v>
      </c>
      <c r="YY34" s="196">
        <f t="shared" si="113"/>
        <v>0</v>
      </c>
      <c r="YZ34" s="196">
        <f t="shared" si="114"/>
        <v>0</v>
      </c>
      <c r="ZA34" s="196">
        <f t="shared" si="115"/>
        <v>0</v>
      </c>
      <c r="ZB34" s="196">
        <f t="shared" si="116"/>
        <v>0</v>
      </c>
      <c r="ZC34" s="196">
        <f t="shared" si="153"/>
        <v>0</v>
      </c>
      <c r="ZD34" s="196">
        <f t="shared" si="118"/>
        <v>0</v>
      </c>
      <c r="ZE34" s="196">
        <f t="shared" si="138"/>
        <v>0</v>
      </c>
      <c r="ZF34" s="196">
        <f>IF(IF(sym!$O23=YK34,1,0)=1,ABS(YW34*YP34),-ABS(YW34*YP34))</f>
        <v>0</v>
      </c>
      <c r="ZG34" s="196">
        <f>IF(IF(sym!$N23=YK34,1,0)=1,ABS(YW34*YP34),-ABS(YW34*YP34))</f>
        <v>0</v>
      </c>
      <c r="ZH34" s="196">
        <f t="shared" si="148"/>
        <v>0</v>
      </c>
      <c r="ZI34" s="196">
        <f t="shared" si="120"/>
        <v>0</v>
      </c>
      <c r="ZK34">
        <f t="shared" si="121"/>
        <v>0</v>
      </c>
      <c r="ZL34" s="239"/>
      <c r="ZM34" s="239"/>
      <c r="ZN34" s="239"/>
      <c r="ZO34" s="214"/>
      <c r="ZP34" s="240"/>
      <c r="ZQ34">
        <f t="shared" si="122"/>
        <v>1</v>
      </c>
      <c r="ZR34">
        <f t="shared" si="123"/>
        <v>0</v>
      </c>
      <c r="ZS34" s="214"/>
      <c r="ZT34">
        <f t="shared" si="149"/>
        <v>1</v>
      </c>
      <c r="ZU34">
        <f t="shared" si="157"/>
        <v>1</v>
      </c>
      <c r="ZV34">
        <f t="shared" si="139"/>
        <v>0</v>
      </c>
      <c r="ZW34">
        <f t="shared" si="125"/>
        <v>1</v>
      </c>
      <c r="ZX34" s="248"/>
      <c r="ZY34" s="202"/>
      <c r="ZZ34">
        <v>60</v>
      </c>
      <c r="AAA34" t="str">
        <f t="shared" si="86"/>
        <v>FALSE</v>
      </c>
      <c r="AAB34">
        <f>VLOOKUP($A34,'FuturesInfo (3)'!$A$2:$V$80,22)</f>
        <v>2</v>
      </c>
      <c r="AAC34" s="252"/>
      <c r="AAD34">
        <f t="shared" si="126"/>
        <v>2</v>
      </c>
      <c r="AAE34" s="138">
        <f>VLOOKUP($A34,'FuturesInfo (3)'!$A$2:$O$80,15)*AAB34</f>
        <v>91100.975999999995</v>
      </c>
      <c r="AAF34" s="138">
        <f>VLOOKUP($A34,'FuturesInfo (3)'!$A$2:$O$80,15)*AAD34</f>
        <v>91100.975999999995</v>
      </c>
      <c r="AAG34" s="196">
        <f t="shared" si="127"/>
        <v>0</v>
      </c>
      <c r="AAH34" s="196">
        <f t="shared" si="128"/>
        <v>0</v>
      </c>
      <c r="AAI34" s="196">
        <f t="shared" si="129"/>
        <v>0</v>
      </c>
      <c r="AAJ34" s="196">
        <f t="shared" si="130"/>
        <v>0</v>
      </c>
      <c r="AAK34" s="196">
        <f t="shared" si="154"/>
        <v>0</v>
      </c>
      <c r="AAL34" s="196">
        <f t="shared" si="132"/>
        <v>0</v>
      </c>
      <c r="AAM34" s="196">
        <f t="shared" si="140"/>
        <v>0</v>
      </c>
      <c r="AAN34" s="196">
        <f>IF(IF(sym!$O23=ZS34,1,0)=1,ABS(AAE34*ZX34),-ABS(AAE34*ZX34))</f>
        <v>0</v>
      </c>
      <c r="AAO34" s="196">
        <f>IF(IF(sym!$N23=ZS34,1,0)=1,ABS(AAE34*ZX34),-ABS(AAE34*ZX34))</f>
        <v>0</v>
      </c>
      <c r="AAP34" s="196">
        <f t="shared" si="151"/>
        <v>0</v>
      </c>
      <c r="AAQ34" s="196">
        <f t="shared" si="134"/>
        <v>0</v>
      </c>
    </row>
    <row r="35" spans="1:719" x14ac:dyDescent="0.25">
      <c r="A35" s="1" t="s">
        <v>336</v>
      </c>
      <c r="B35" s="150" t="s">
        <v>667</v>
      </c>
      <c r="C35" s="200" t="str">
        <f>VLOOKUP(A35,'FuturesInfo (3)'!$A$2:$K$80,11)</f>
        <v>index</v>
      </c>
      <c r="F35" t="e">
        <f>#REF!</f>
        <v>#REF!</v>
      </c>
      <c r="G35">
        <v>-1</v>
      </c>
      <c r="H35">
        <v>-1</v>
      </c>
      <c r="I35">
        <v>-1</v>
      </c>
      <c r="J35">
        <f t="shared" si="70"/>
        <v>1</v>
      </c>
      <c r="K35">
        <f t="shared" si="71"/>
        <v>1</v>
      </c>
      <c r="L35" s="184">
        <v>-1.26712328767E-2</v>
      </c>
      <c r="M35" s="2">
        <v>10</v>
      </c>
      <c r="N35">
        <v>60</v>
      </c>
      <c r="O35" t="str">
        <f t="shared" si="72"/>
        <v>TRUE</v>
      </c>
      <c r="P35">
        <f>VLOOKUP($A35,'FuturesInfo (3)'!$A$2:$V$80,22)</f>
        <v>2</v>
      </c>
      <c r="Q35">
        <f t="shared" si="73"/>
        <v>2</v>
      </c>
      <c r="R35">
        <f t="shared" si="73"/>
        <v>2</v>
      </c>
      <c r="S35" s="138">
        <f>VLOOKUP($A35,'FuturesInfo (3)'!$A$2:$O$80,15)*Q35</f>
        <v>104145.432</v>
      </c>
      <c r="T35" s="144">
        <f t="shared" si="74"/>
        <v>1319.6510219165243</v>
      </c>
      <c r="U35" s="144">
        <f t="shared" si="87"/>
        <v>1319.6510219165243</v>
      </c>
      <c r="W35">
        <f t="shared" si="75"/>
        <v>-1</v>
      </c>
      <c r="X35">
        <v>-1</v>
      </c>
      <c r="Y35">
        <v>-1</v>
      </c>
      <c r="Z35">
        <v>1</v>
      </c>
      <c r="AA35">
        <f t="shared" si="141"/>
        <v>0</v>
      </c>
      <c r="AB35">
        <f t="shared" si="76"/>
        <v>0</v>
      </c>
      <c r="AC35" s="1">
        <v>4.1623309053100003E-3</v>
      </c>
      <c r="AD35" s="2">
        <v>10</v>
      </c>
      <c r="AE35">
        <v>60</v>
      </c>
      <c r="AF35" t="str">
        <f t="shared" si="77"/>
        <v>TRUE</v>
      </c>
      <c r="AG35">
        <f>VLOOKUP($A35,'FuturesInfo (3)'!$A$2:$V$80,22)</f>
        <v>2</v>
      </c>
      <c r="AH35">
        <f t="shared" si="78"/>
        <v>3</v>
      </c>
      <c r="AI35">
        <f t="shared" si="88"/>
        <v>2</v>
      </c>
      <c r="AJ35" s="138">
        <f>VLOOKUP($A35,'FuturesInfo (3)'!$A$2:$O$80,15)*AI35</f>
        <v>104145.432</v>
      </c>
      <c r="AK35" s="196">
        <f t="shared" si="89"/>
        <v>-433.4877502604611</v>
      </c>
      <c r="AL35" s="196">
        <f t="shared" si="90"/>
        <v>-433.4877502604611</v>
      </c>
      <c r="AN35">
        <f t="shared" si="79"/>
        <v>-1</v>
      </c>
      <c r="AO35">
        <v>-1</v>
      </c>
      <c r="AP35">
        <v>-1</v>
      </c>
      <c r="AQ35">
        <v>1</v>
      </c>
      <c r="AR35">
        <f t="shared" si="142"/>
        <v>0</v>
      </c>
      <c r="AS35">
        <f t="shared" si="80"/>
        <v>0</v>
      </c>
      <c r="AT35" s="1">
        <v>1.5396002960799999E-2</v>
      </c>
      <c r="AU35" s="2">
        <v>10</v>
      </c>
      <c r="AV35">
        <v>60</v>
      </c>
      <c r="AW35" t="str">
        <f t="shared" si="81"/>
        <v>TRUE</v>
      </c>
      <c r="AX35">
        <f>VLOOKUP($A35,'FuturesInfo (3)'!$A$2:$V$80,22)</f>
        <v>2</v>
      </c>
      <c r="AY35">
        <f t="shared" si="82"/>
        <v>3</v>
      </c>
      <c r="AZ35">
        <f t="shared" si="91"/>
        <v>2</v>
      </c>
      <c r="BA35" s="138">
        <f>VLOOKUP($A35,'FuturesInfo (3)'!$A$2:$O$80,15)*AZ35</f>
        <v>104145.432</v>
      </c>
      <c r="BB35" s="196">
        <f t="shared" si="83"/>
        <v>-1603.423379425795</v>
      </c>
      <c r="BC35" s="196">
        <f t="shared" si="92"/>
        <v>-1603.423379425795</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1181</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1181</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1181</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v>-1</v>
      </c>
      <c r="VN35" s="239">
        <v>1</v>
      </c>
      <c r="VO35" s="239">
        <v>1</v>
      </c>
      <c r="VP35" s="239">
        <v>1</v>
      </c>
      <c r="VQ35" s="214">
        <v>-1</v>
      </c>
      <c r="VR35" s="240">
        <v>8</v>
      </c>
      <c r="VS35">
        <v>1</v>
      </c>
      <c r="VT35">
        <v>-1</v>
      </c>
      <c r="VU35" s="214">
        <v>-1</v>
      </c>
      <c r="VV35">
        <v>0</v>
      </c>
      <c r="VW35">
        <v>1</v>
      </c>
      <c r="VX35">
        <v>0</v>
      </c>
      <c r="VY35">
        <v>1</v>
      </c>
      <c r="VZ35" s="248">
        <v>-1.6861014812499998E-2</v>
      </c>
      <c r="WA35" s="202">
        <v>42548</v>
      </c>
      <c r="WB35">
        <v>60</v>
      </c>
      <c r="WC35" t="s">
        <v>1181</v>
      </c>
      <c r="WD35">
        <v>2</v>
      </c>
      <c r="WE35" s="252">
        <v>2</v>
      </c>
      <c r="WF35">
        <v>2</v>
      </c>
      <c r="WG35" s="138">
        <v>103542.444</v>
      </c>
      <c r="WH35" s="138">
        <v>103542.444</v>
      </c>
      <c r="WI35" s="196">
        <v>-1745.8306820064515</v>
      </c>
      <c r="WJ35" s="196">
        <v>-1745.8306820064515</v>
      </c>
      <c r="WK35" s="196">
        <v>1745.8306820064515</v>
      </c>
      <c r="WL35" s="196">
        <v>-1745.8306820064515</v>
      </c>
      <c r="WM35" s="196">
        <v>1745.8306820064515</v>
      </c>
      <c r="WN35" s="196">
        <v>-1745.8306820064515</v>
      </c>
      <c r="WO35" s="196">
        <v>-1745.8306820064515</v>
      </c>
      <c r="WP35" s="196">
        <v>-1745.8306820064515</v>
      </c>
      <c r="WQ35" s="196">
        <v>1745.8306820064515</v>
      </c>
      <c r="WR35" s="196">
        <v>-1745.8306820064515</v>
      </c>
      <c r="WS35" s="196">
        <v>1745.8306820064515</v>
      </c>
      <c r="WU35">
        <f t="shared" si="93"/>
        <v>-1</v>
      </c>
      <c r="WV35" s="239">
        <v>1</v>
      </c>
      <c r="WW35" s="239">
        <v>1</v>
      </c>
      <c r="WX35" s="239">
        <v>1</v>
      </c>
      <c r="WY35" s="214">
        <v>-1</v>
      </c>
      <c r="WZ35" s="240">
        <v>-3</v>
      </c>
      <c r="XA35">
        <f t="shared" si="94"/>
        <v>1</v>
      </c>
      <c r="XB35">
        <f t="shared" si="95"/>
        <v>1</v>
      </c>
      <c r="XC35">
        <v>1</v>
      </c>
      <c r="XD35">
        <f t="shared" si="143"/>
        <v>1</v>
      </c>
      <c r="XE35">
        <f t="shared" si="155"/>
        <v>0</v>
      </c>
      <c r="XF35">
        <f t="shared" si="135"/>
        <v>1</v>
      </c>
      <c r="XG35">
        <f t="shared" si="97"/>
        <v>1</v>
      </c>
      <c r="XH35">
        <v>5.8235828391299998E-3</v>
      </c>
      <c r="XI35" s="202">
        <v>42548</v>
      </c>
      <c r="XJ35">
        <v>60</v>
      </c>
      <c r="XK35" t="str">
        <f t="shared" si="84"/>
        <v>TRUE</v>
      </c>
      <c r="XL35">
        <f>VLOOKUP($A35,'FuturesInfo (3)'!$A$2:$V$80,22)</f>
        <v>2</v>
      </c>
      <c r="XM35" s="252">
        <v>1</v>
      </c>
      <c r="XN35">
        <f t="shared" si="98"/>
        <v>3</v>
      </c>
      <c r="XO35" s="138">
        <f>VLOOKUP($A35,'FuturesInfo (3)'!$A$2:$O$80,15)*XL35</f>
        <v>104145.432</v>
      </c>
      <c r="XP35" s="138">
        <f>VLOOKUP($A35,'FuturesInfo (3)'!$A$2:$O$80,15)*XN35</f>
        <v>156218.14799999999</v>
      </c>
      <c r="XQ35" s="196">
        <f t="shared" si="99"/>
        <v>606.49955056898034</v>
      </c>
      <c r="XR35" s="196">
        <f t="shared" si="100"/>
        <v>909.7493258534704</v>
      </c>
      <c r="XS35" s="196">
        <f t="shared" si="101"/>
        <v>-606.49955056898034</v>
      </c>
      <c r="XT35" s="196">
        <f t="shared" si="102"/>
        <v>606.49955056898034</v>
      </c>
      <c r="XU35" s="196">
        <f t="shared" si="152"/>
        <v>606.49955056898034</v>
      </c>
      <c r="XV35" s="196">
        <f t="shared" si="104"/>
        <v>606.49955056898034</v>
      </c>
      <c r="XW35" s="196">
        <f t="shared" si="136"/>
        <v>606.49955056898034</v>
      </c>
      <c r="XX35" s="196">
        <f>IF(IF(sym!$O24=XC35,1,0)=1,ABS(XO35*XH35),-ABS(XO35*XH35))</f>
        <v>606.49955056898034</v>
      </c>
      <c r="XY35" s="196">
        <f>IF(IF(sym!$N24=XC35,1,0)=1,ABS(XO35*XH35),-ABS(XO35*XH35))</f>
        <v>-606.49955056898034</v>
      </c>
      <c r="XZ35" s="196">
        <f t="shared" si="145"/>
        <v>-606.49955056898034</v>
      </c>
      <c r="YA35" s="196">
        <f t="shared" si="106"/>
        <v>606.49955056898034</v>
      </c>
      <c r="YC35">
        <f t="shared" si="107"/>
        <v>1</v>
      </c>
      <c r="YD35" s="239"/>
      <c r="YE35" s="239"/>
      <c r="YF35" s="239"/>
      <c r="YG35" s="214"/>
      <c r="YH35" s="240"/>
      <c r="YI35">
        <f t="shared" si="108"/>
        <v>1</v>
      </c>
      <c r="YJ35">
        <f t="shared" si="109"/>
        <v>0</v>
      </c>
      <c r="YK35" s="214"/>
      <c r="YL35">
        <f t="shared" si="146"/>
        <v>1</v>
      </c>
      <c r="YM35">
        <f t="shared" si="156"/>
        <v>1</v>
      </c>
      <c r="YN35">
        <f t="shared" si="137"/>
        <v>0</v>
      </c>
      <c r="YO35">
        <f t="shared" si="111"/>
        <v>1</v>
      </c>
      <c r="YP35" s="248"/>
      <c r="YQ35" s="202"/>
      <c r="YR35">
        <v>60</v>
      </c>
      <c r="YS35" t="str">
        <f t="shared" si="85"/>
        <v>FALSE</v>
      </c>
      <c r="YT35">
        <f>VLOOKUP($A35,'FuturesInfo (3)'!$A$2:$V$80,22)</f>
        <v>2</v>
      </c>
      <c r="YU35" s="252"/>
      <c r="YV35">
        <f t="shared" si="112"/>
        <v>2</v>
      </c>
      <c r="YW35" s="138">
        <f>VLOOKUP($A35,'FuturesInfo (3)'!$A$2:$O$80,15)*YT35</f>
        <v>104145.432</v>
      </c>
      <c r="YX35" s="138">
        <f>VLOOKUP($A35,'FuturesInfo (3)'!$A$2:$O$80,15)*YV35</f>
        <v>104145.432</v>
      </c>
      <c r="YY35" s="196">
        <f t="shared" si="113"/>
        <v>0</v>
      </c>
      <c r="YZ35" s="196">
        <f t="shared" si="114"/>
        <v>0</v>
      </c>
      <c r="ZA35" s="196">
        <f t="shared" si="115"/>
        <v>0</v>
      </c>
      <c r="ZB35" s="196">
        <f t="shared" si="116"/>
        <v>0</v>
      </c>
      <c r="ZC35" s="196">
        <f t="shared" si="153"/>
        <v>0</v>
      </c>
      <c r="ZD35" s="196">
        <f t="shared" si="118"/>
        <v>0</v>
      </c>
      <c r="ZE35" s="196">
        <f t="shared" si="138"/>
        <v>0</v>
      </c>
      <c r="ZF35" s="196">
        <f>IF(IF(sym!$O24=YK35,1,0)=1,ABS(YW35*YP35),-ABS(YW35*YP35))</f>
        <v>0</v>
      </c>
      <c r="ZG35" s="196">
        <f>IF(IF(sym!$N24=YK35,1,0)=1,ABS(YW35*YP35),-ABS(YW35*YP35))</f>
        <v>0</v>
      </c>
      <c r="ZH35" s="196">
        <f t="shared" si="148"/>
        <v>0</v>
      </c>
      <c r="ZI35" s="196">
        <f t="shared" si="120"/>
        <v>0</v>
      </c>
      <c r="ZK35">
        <f t="shared" si="121"/>
        <v>0</v>
      </c>
      <c r="ZL35" s="239"/>
      <c r="ZM35" s="239"/>
      <c r="ZN35" s="239"/>
      <c r="ZO35" s="214"/>
      <c r="ZP35" s="240"/>
      <c r="ZQ35">
        <f t="shared" si="122"/>
        <v>1</v>
      </c>
      <c r="ZR35">
        <f t="shared" si="123"/>
        <v>0</v>
      </c>
      <c r="ZS35" s="214"/>
      <c r="ZT35">
        <f t="shared" si="149"/>
        <v>1</v>
      </c>
      <c r="ZU35">
        <f t="shared" si="157"/>
        <v>1</v>
      </c>
      <c r="ZV35">
        <f t="shared" si="139"/>
        <v>0</v>
      </c>
      <c r="ZW35">
        <f t="shared" si="125"/>
        <v>1</v>
      </c>
      <c r="ZX35" s="248"/>
      <c r="ZY35" s="202"/>
      <c r="ZZ35">
        <v>60</v>
      </c>
      <c r="AAA35" t="str">
        <f t="shared" si="86"/>
        <v>FALSE</v>
      </c>
      <c r="AAB35">
        <f>VLOOKUP($A35,'FuturesInfo (3)'!$A$2:$V$80,22)</f>
        <v>2</v>
      </c>
      <c r="AAC35" s="252"/>
      <c r="AAD35">
        <f t="shared" si="126"/>
        <v>2</v>
      </c>
      <c r="AAE35" s="138">
        <f>VLOOKUP($A35,'FuturesInfo (3)'!$A$2:$O$80,15)*AAB35</f>
        <v>104145.432</v>
      </c>
      <c r="AAF35" s="138">
        <f>VLOOKUP($A35,'FuturesInfo (3)'!$A$2:$O$80,15)*AAD35</f>
        <v>104145.432</v>
      </c>
      <c r="AAG35" s="196">
        <f t="shared" si="127"/>
        <v>0</v>
      </c>
      <c r="AAH35" s="196">
        <f t="shared" si="128"/>
        <v>0</v>
      </c>
      <c r="AAI35" s="196">
        <f t="shared" si="129"/>
        <v>0</v>
      </c>
      <c r="AAJ35" s="196">
        <f t="shared" si="130"/>
        <v>0</v>
      </c>
      <c r="AAK35" s="196">
        <f t="shared" si="154"/>
        <v>0</v>
      </c>
      <c r="AAL35" s="196">
        <f t="shared" si="132"/>
        <v>0</v>
      </c>
      <c r="AAM35" s="196">
        <f t="shared" si="140"/>
        <v>0</v>
      </c>
      <c r="AAN35" s="196">
        <f>IF(IF(sym!$O24=ZS35,1,0)=1,ABS(AAE35*ZX35),-ABS(AAE35*ZX35))</f>
        <v>0</v>
      </c>
      <c r="AAO35" s="196">
        <f>IF(IF(sym!$N24=ZS35,1,0)=1,ABS(AAE35*ZX35),-ABS(AAE35*ZX35))</f>
        <v>0</v>
      </c>
      <c r="AAP35" s="196">
        <f t="shared" si="151"/>
        <v>0</v>
      </c>
      <c r="AAQ35" s="196">
        <f t="shared" si="134"/>
        <v>0</v>
      </c>
    </row>
    <row r="36" spans="1:719" x14ac:dyDescent="0.25">
      <c r="A36" s="1" t="s">
        <v>338</v>
      </c>
      <c r="B36" s="150" t="str">
        <f>'FuturesInfo (3)'!M24</f>
        <v>IE</v>
      </c>
      <c r="C36" s="200" t="str">
        <f>VLOOKUP(A36,'FuturesInfo (3)'!$A$2:$K$80,11)</f>
        <v>rates</v>
      </c>
      <c r="F36" t="e">
        <f>#REF!</f>
        <v>#REF!</v>
      </c>
      <c r="G36">
        <v>-1</v>
      </c>
      <c r="H36">
        <v>1</v>
      </c>
      <c r="I36">
        <v>1</v>
      </c>
      <c r="J36">
        <f t="shared" si="70"/>
        <v>0</v>
      </c>
      <c r="K36">
        <f t="shared" si="71"/>
        <v>1</v>
      </c>
      <c r="L36" s="184">
        <v>0</v>
      </c>
      <c r="M36" s="2">
        <v>10</v>
      </c>
      <c r="N36">
        <v>60</v>
      </c>
      <c r="O36" t="str">
        <f t="shared" si="72"/>
        <v>TRUE</v>
      </c>
      <c r="P36">
        <f>VLOOKUP($A36,'FuturesInfo (3)'!$A$2:$V$80,22)</f>
        <v>0</v>
      </c>
      <c r="Q36">
        <f t="shared" si="73"/>
        <v>0</v>
      </c>
      <c r="R36">
        <f t="shared" si="73"/>
        <v>0</v>
      </c>
      <c r="S36" s="138">
        <f>VLOOKUP($A36,'FuturesInfo (3)'!$A$2:$O$80,15)*Q36</f>
        <v>0</v>
      </c>
      <c r="T36" s="144">
        <f t="shared" si="74"/>
        <v>0</v>
      </c>
      <c r="U36" s="144">
        <f t="shared" si="87"/>
        <v>0</v>
      </c>
      <c r="W36">
        <f t="shared" si="75"/>
        <v>-1</v>
      </c>
      <c r="X36">
        <v>-1</v>
      </c>
      <c r="Y36">
        <v>1</v>
      </c>
      <c r="Z36">
        <v>1</v>
      </c>
      <c r="AA36">
        <f t="shared" si="141"/>
        <v>0</v>
      </c>
      <c r="AB36">
        <f t="shared" si="76"/>
        <v>1</v>
      </c>
      <c r="AC36" s="171">
        <v>0</v>
      </c>
      <c r="AD36" s="2">
        <v>10</v>
      </c>
      <c r="AE36">
        <v>60</v>
      </c>
      <c r="AF36" t="str">
        <f t="shared" si="77"/>
        <v>TRUE</v>
      </c>
      <c r="AG36">
        <f>VLOOKUP($A36,'FuturesInfo (3)'!$A$2:$V$80,22)</f>
        <v>0</v>
      </c>
      <c r="AH36">
        <f t="shared" si="78"/>
        <v>0</v>
      </c>
      <c r="AI36">
        <f t="shared" si="88"/>
        <v>0</v>
      </c>
      <c r="AJ36" s="138">
        <f>VLOOKUP($A36,'FuturesInfo (3)'!$A$2:$O$80,15)*AI36</f>
        <v>0</v>
      </c>
      <c r="AK36" s="196">
        <f t="shared" si="89"/>
        <v>0</v>
      </c>
      <c r="AL36" s="196">
        <f t="shared" si="90"/>
        <v>0</v>
      </c>
      <c r="AN36">
        <f t="shared" si="79"/>
        <v>-1</v>
      </c>
      <c r="AO36">
        <v>-1</v>
      </c>
      <c r="AP36">
        <v>1</v>
      </c>
      <c r="AQ36">
        <v>1</v>
      </c>
      <c r="AR36">
        <f t="shared" si="142"/>
        <v>0</v>
      </c>
      <c r="AS36">
        <f t="shared" si="80"/>
        <v>1</v>
      </c>
      <c r="AT36" s="171">
        <v>0</v>
      </c>
      <c r="AU36" s="2">
        <v>10</v>
      </c>
      <c r="AV36">
        <v>60</v>
      </c>
      <c r="AW36" t="str">
        <f t="shared" si="81"/>
        <v>TRUE</v>
      </c>
      <c r="AX36">
        <f>VLOOKUP($A36,'FuturesInfo (3)'!$A$2:$V$80,22)</f>
        <v>0</v>
      </c>
      <c r="AY36">
        <f t="shared" si="82"/>
        <v>0</v>
      </c>
      <c r="AZ36">
        <f t="shared" si="91"/>
        <v>0</v>
      </c>
      <c r="BA36" s="138">
        <f>VLOOKUP($A36,'FuturesInfo (3)'!$A$2:$O$80,15)*AZ36</f>
        <v>0</v>
      </c>
      <c r="BB36" s="196">
        <f t="shared" si="83"/>
        <v>0</v>
      </c>
      <c r="BC36" s="196">
        <f t="shared" si="92"/>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1181</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1181</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1181</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v>1</v>
      </c>
      <c r="VN36" s="239">
        <v>1</v>
      </c>
      <c r="VO36" s="239">
        <v>-1</v>
      </c>
      <c r="VP36" s="239">
        <v>1</v>
      </c>
      <c r="VQ36" s="214">
        <v>1</v>
      </c>
      <c r="VR36" s="240">
        <v>13</v>
      </c>
      <c r="VS36">
        <v>-1</v>
      </c>
      <c r="VT36">
        <v>1</v>
      </c>
      <c r="VU36" s="214">
        <v>1</v>
      </c>
      <c r="VV36">
        <v>1</v>
      </c>
      <c r="VW36">
        <v>1</v>
      </c>
      <c r="VX36">
        <v>0</v>
      </c>
      <c r="VY36">
        <v>1</v>
      </c>
      <c r="VZ36" s="249">
        <v>4.9818163702499998E-5</v>
      </c>
      <c r="WA36" s="202">
        <v>42537</v>
      </c>
      <c r="WB36">
        <v>60</v>
      </c>
      <c r="WC36" t="s">
        <v>1181</v>
      </c>
      <c r="WD36">
        <v>0</v>
      </c>
      <c r="WE36" s="252">
        <v>2</v>
      </c>
      <c r="WF36">
        <v>0</v>
      </c>
      <c r="WG36" s="138">
        <v>0</v>
      </c>
      <c r="WH36" s="138">
        <v>0</v>
      </c>
      <c r="WI36" s="196">
        <v>0</v>
      </c>
      <c r="WJ36" s="196">
        <v>0</v>
      </c>
      <c r="WK36" s="196">
        <v>0</v>
      </c>
      <c r="WL36" s="196">
        <v>0</v>
      </c>
      <c r="WM36" s="196">
        <v>0</v>
      </c>
      <c r="WN36" s="196">
        <v>0</v>
      </c>
      <c r="WO36" s="196">
        <v>0</v>
      </c>
      <c r="WP36" s="196">
        <v>0</v>
      </c>
      <c r="WQ36" s="196">
        <v>0</v>
      </c>
      <c r="WR36" s="196">
        <v>0</v>
      </c>
      <c r="WS36" s="196">
        <v>0</v>
      </c>
      <c r="WU36">
        <f t="shared" si="93"/>
        <v>1</v>
      </c>
      <c r="WV36" s="239">
        <v>1</v>
      </c>
      <c r="WW36" s="239">
        <v>-1</v>
      </c>
      <c r="WX36" s="239">
        <v>1</v>
      </c>
      <c r="WY36" s="214">
        <v>1</v>
      </c>
      <c r="WZ36" s="240">
        <v>14</v>
      </c>
      <c r="XA36">
        <f t="shared" si="94"/>
        <v>-1</v>
      </c>
      <c r="XB36">
        <f t="shared" si="95"/>
        <v>1</v>
      </c>
      <c r="XC36">
        <v>-1</v>
      </c>
      <c r="XD36">
        <f>IF(WV36=XC36,1,0)</f>
        <v>0</v>
      </c>
      <c r="XE36">
        <f t="shared" si="155"/>
        <v>0</v>
      </c>
      <c r="XF36">
        <f t="shared" si="135"/>
        <v>1</v>
      </c>
      <c r="XG36">
        <f t="shared" si="97"/>
        <v>0</v>
      </c>
      <c r="XH36" s="288">
        <v>-4.98156819768E-5</v>
      </c>
      <c r="XI36" s="202">
        <v>42537</v>
      </c>
      <c r="XJ36">
        <v>60</v>
      </c>
      <c r="XK36" t="str">
        <f t="shared" si="84"/>
        <v>TRUE</v>
      </c>
      <c r="XL36">
        <f>VLOOKUP($A36,'FuturesInfo (3)'!$A$2:$V$80,22)</f>
        <v>0</v>
      </c>
      <c r="XM36" s="252">
        <v>1</v>
      </c>
      <c r="XN36">
        <f t="shared" si="98"/>
        <v>0</v>
      </c>
      <c r="XO36" s="138">
        <f>VLOOKUP($A36,'FuturesInfo (3)'!$A$2:$O$80,15)*XL36</f>
        <v>0</v>
      </c>
      <c r="XP36" s="138">
        <f>VLOOKUP($A36,'FuturesInfo (3)'!$A$2:$O$80,15)*XN36</f>
        <v>0</v>
      </c>
      <c r="XQ36" s="196">
        <f t="shared" si="99"/>
        <v>0</v>
      </c>
      <c r="XR36" s="196">
        <f t="shared" si="100"/>
        <v>0</v>
      </c>
      <c r="XS36" s="196">
        <f t="shared" si="101"/>
        <v>0</v>
      </c>
      <c r="XT36" s="196">
        <f t="shared" si="102"/>
        <v>0</v>
      </c>
      <c r="XU36" s="196">
        <f t="shared" si="152"/>
        <v>0</v>
      </c>
      <c r="XV36" s="196">
        <f t="shared" si="104"/>
        <v>0</v>
      </c>
      <c r="XW36" s="196">
        <f t="shared" si="136"/>
        <v>0</v>
      </c>
      <c r="XX36" s="196">
        <f>IF(IF(sym!$O25=XC36,1,0)=1,ABS(XO36*XH36),-ABS(XO36*XH36))</f>
        <v>0</v>
      </c>
      <c r="XY36" s="196">
        <f>IF(IF(sym!$N25=XC36,1,0)=1,ABS(XO36*XH36),-ABS(XO36*XH36))</f>
        <v>0</v>
      </c>
      <c r="XZ36" s="196">
        <f t="shared" si="145"/>
        <v>0</v>
      </c>
      <c r="YA36" s="196">
        <f t="shared" si="106"/>
        <v>0</v>
      </c>
      <c r="YC36">
        <f t="shared" si="107"/>
        <v>-1</v>
      </c>
      <c r="YD36" s="239"/>
      <c r="YE36" s="239"/>
      <c r="YF36" s="239"/>
      <c r="YG36" s="214"/>
      <c r="YH36" s="240"/>
      <c r="YI36">
        <f t="shared" si="108"/>
        <v>1</v>
      </c>
      <c r="YJ36">
        <f t="shared" si="109"/>
        <v>0</v>
      </c>
      <c r="YK36" s="214"/>
      <c r="YL36">
        <f>IF(YD36=YK36,1,0)</f>
        <v>1</v>
      </c>
      <c r="YM36">
        <f t="shared" si="156"/>
        <v>1</v>
      </c>
      <c r="YN36">
        <f t="shared" si="137"/>
        <v>0</v>
      </c>
      <c r="YO36">
        <f t="shared" si="111"/>
        <v>1</v>
      </c>
      <c r="YP36" s="249"/>
      <c r="YQ36" s="202"/>
      <c r="YR36">
        <v>60</v>
      </c>
      <c r="YS36" t="str">
        <f t="shared" si="85"/>
        <v>FALSE</v>
      </c>
      <c r="YT36">
        <f>VLOOKUP($A36,'FuturesInfo (3)'!$A$2:$V$80,22)</f>
        <v>0</v>
      </c>
      <c r="YU36" s="252"/>
      <c r="YV36">
        <f t="shared" si="112"/>
        <v>0</v>
      </c>
      <c r="YW36" s="138">
        <f>VLOOKUP($A36,'FuturesInfo (3)'!$A$2:$O$80,15)*YT36</f>
        <v>0</v>
      </c>
      <c r="YX36" s="138">
        <f>VLOOKUP($A36,'FuturesInfo (3)'!$A$2:$O$80,15)*YV36</f>
        <v>0</v>
      </c>
      <c r="YY36" s="196">
        <f t="shared" si="113"/>
        <v>0</v>
      </c>
      <c r="YZ36" s="196">
        <f t="shared" si="114"/>
        <v>0</v>
      </c>
      <c r="ZA36" s="196">
        <f t="shared" si="115"/>
        <v>0</v>
      </c>
      <c r="ZB36" s="196">
        <f t="shared" si="116"/>
        <v>0</v>
      </c>
      <c r="ZC36" s="196">
        <f t="shared" si="153"/>
        <v>0</v>
      </c>
      <c r="ZD36" s="196">
        <f t="shared" si="118"/>
        <v>0</v>
      </c>
      <c r="ZE36" s="196">
        <f t="shared" si="138"/>
        <v>0</v>
      </c>
      <c r="ZF36" s="196">
        <f>IF(IF(sym!$O25=YK36,1,0)=1,ABS(YW36*YP36),-ABS(YW36*YP36))</f>
        <v>0</v>
      </c>
      <c r="ZG36" s="196">
        <f>IF(IF(sym!$N25=YK36,1,0)=1,ABS(YW36*YP36),-ABS(YW36*YP36))</f>
        <v>0</v>
      </c>
      <c r="ZH36" s="196">
        <f t="shared" si="148"/>
        <v>0</v>
      </c>
      <c r="ZI36" s="196">
        <f t="shared" si="120"/>
        <v>0</v>
      </c>
      <c r="ZK36">
        <f t="shared" si="121"/>
        <v>0</v>
      </c>
      <c r="ZL36" s="239"/>
      <c r="ZM36" s="239"/>
      <c r="ZN36" s="239"/>
      <c r="ZO36" s="214"/>
      <c r="ZP36" s="240"/>
      <c r="ZQ36">
        <f t="shared" si="122"/>
        <v>1</v>
      </c>
      <c r="ZR36">
        <f t="shared" si="123"/>
        <v>0</v>
      </c>
      <c r="ZS36" s="214"/>
      <c r="ZT36">
        <f>IF(ZL36=ZS36,1,0)</f>
        <v>1</v>
      </c>
      <c r="ZU36">
        <f t="shared" si="157"/>
        <v>1</v>
      </c>
      <c r="ZV36">
        <f t="shared" si="139"/>
        <v>0</v>
      </c>
      <c r="ZW36">
        <f t="shared" si="125"/>
        <v>1</v>
      </c>
      <c r="ZX36" s="249"/>
      <c r="ZY36" s="202"/>
      <c r="ZZ36">
        <v>60</v>
      </c>
      <c r="AAA36" t="str">
        <f t="shared" si="86"/>
        <v>FALSE</v>
      </c>
      <c r="AAB36">
        <f>VLOOKUP($A36,'FuturesInfo (3)'!$A$2:$V$80,22)</f>
        <v>0</v>
      </c>
      <c r="AAC36" s="252"/>
      <c r="AAD36">
        <f t="shared" si="126"/>
        <v>0</v>
      </c>
      <c r="AAE36" s="138">
        <f>VLOOKUP($A36,'FuturesInfo (3)'!$A$2:$O$80,15)*AAB36</f>
        <v>0</v>
      </c>
      <c r="AAF36" s="138">
        <f>VLOOKUP($A36,'FuturesInfo (3)'!$A$2:$O$80,15)*AAD36</f>
        <v>0</v>
      </c>
      <c r="AAG36" s="196">
        <f t="shared" si="127"/>
        <v>0</v>
      </c>
      <c r="AAH36" s="196">
        <f t="shared" si="128"/>
        <v>0</v>
      </c>
      <c r="AAI36" s="196">
        <f t="shared" si="129"/>
        <v>0</v>
      </c>
      <c r="AAJ36" s="196">
        <f t="shared" si="130"/>
        <v>0</v>
      </c>
      <c r="AAK36" s="196">
        <f t="shared" si="154"/>
        <v>0</v>
      </c>
      <c r="AAL36" s="196">
        <f t="shared" si="132"/>
        <v>0</v>
      </c>
      <c r="AAM36" s="196">
        <f t="shared" si="140"/>
        <v>0</v>
      </c>
      <c r="AAN36" s="196">
        <f>IF(IF(sym!$O25=ZS36,1,0)=1,ABS(AAE36*ZX36),-ABS(AAE36*ZX36))</f>
        <v>0</v>
      </c>
      <c r="AAO36" s="196">
        <f>IF(IF(sym!$N25=ZS36,1,0)=1,ABS(AAE36*ZX36),-ABS(AAE36*ZX36))</f>
        <v>0</v>
      </c>
      <c r="AAP36" s="196">
        <f t="shared" si="151"/>
        <v>0</v>
      </c>
      <c r="AAQ36" s="196">
        <f t="shared" si="134"/>
        <v>0</v>
      </c>
    </row>
    <row r="37" spans="1:719" x14ac:dyDescent="0.25">
      <c r="A37" s="1" t="s">
        <v>340</v>
      </c>
      <c r="B37" s="150" t="str">
        <f>'FuturesInfo (3)'!M25</f>
        <v>LF</v>
      </c>
      <c r="C37" s="200" t="str">
        <f>VLOOKUP(A37,'FuturesInfo (3)'!$A$2:$K$80,11)</f>
        <v>index</v>
      </c>
      <c r="F37" t="e">
        <f>#REF!</f>
        <v>#REF!</v>
      </c>
      <c r="G37">
        <v>-1</v>
      </c>
      <c r="H37">
        <v>-1</v>
      </c>
      <c r="I37">
        <v>1</v>
      </c>
      <c r="J37">
        <f t="shared" si="70"/>
        <v>0</v>
      </c>
      <c r="K37">
        <f t="shared" si="71"/>
        <v>0</v>
      </c>
      <c r="L37" s="184">
        <v>1.6168148747E-3</v>
      </c>
      <c r="M37" s="2">
        <v>10</v>
      </c>
      <c r="N37">
        <v>60</v>
      </c>
      <c r="O37" t="str">
        <f t="shared" si="72"/>
        <v>TRUE</v>
      </c>
      <c r="P37">
        <f>VLOOKUP($A37,'FuturesInfo (3)'!$A$2:$V$80,22)</f>
        <v>1</v>
      </c>
      <c r="Q37">
        <f t="shared" si="73"/>
        <v>1</v>
      </c>
      <c r="R37">
        <f t="shared" si="73"/>
        <v>1</v>
      </c>
      <c r="S37" s="138">
        <f>VLOOKUP($A37,'FuturesInfo (3)'!$A$2:$O$80,15)*Q37</f>
        <v>83824.80750000001</v>
      </c>
      <c r="T37" s="144">
        <f t="shared" si="74"/>
        <v>-135.52919563486412</v>
      </c>
      <c r="U37" s="144">
        <f t="shared" si="87"/>
        <v>-135.52919563486412</v>
      </c>
      <c r="W37">
        <f t="shared" si="75"/>
        <v>-1</v>
      </c>
      <c r="X37">
        <v>-1</v>
      </c>
      <c r="Y37">
        <v>-1</v>
      </c>
      <c r="Z37">
        <v>1</v>
      </c>
      <c r="AA37">
        <f t="shared" si="141"/>
        <v>0</v>
      </c>
      <c r="AB37">
        <f t="shared" si="76"/>
        <v>0</v>
      </c>
      <c r="AC37" s="1">
        <v>1.30750605327E-2</v>
      </c>
      <c r="AD37" s="2">
        <v>10</v>
      </c>
      <c r="AE37">
        <v>60</v>
      </c>
      <c r="AF37" t="str">
        <f t="shared" si="77"/>
        <v>TRUE</v>
      </c>
      <c r="AG37">
        <f>VLOOKUP($A37,'FuturesInfo (3)'!$A$2:$V$80,22)</f>
        <v>1</v>
      </c>
      <c r="AH37">
        <f t="shared" si="78"/>
        <v>1</v>
      </c>
      <c r="AI37">
        <f t="shared" si="88"/>
        <v>1</v>
      </c>
      <c r="AJ37" s="138">
        <f>VLOOKUP($A37,'FuturesInfo (3)'!$A$2:$O$80,15)*AI37</f>
        <v>83824.80750000001</v>
      </c>
      <c r="AK37" s="196">
        <f t="shared" si="89"/>
        <v>-1096.014432204425</v>
      </c>
      <c r="AL37" s="196">
        <f t="shared" si="90"/>
        <v>-1096.014432204425</v>
      </c>
      <c r="AN37">
        <f t="shared" si="79"/>
        <v>-1</v>
      </c>
      <c r="AO37">
        <v>1</v>
      </c>
      <c r="AP37">
        <v>-1</v>
      </c>
      <c r="AQ37">
        <v>-1</v>
      </c>
      <c r="AR37">
        <f t="shared" si="142"/>
        <v>0</v>
      </c>
      <c r="AS37">
        <f t="shared" si="80"/>
        <v>1</v>
      </c>
      <c r="AT37" s="1">
        <v>-1.2746972593999999E-3</v>
      </c>
      <c r="AU37" s="2">
        <v>10</v>
      </c>
      <c r="AV37">
        <v>60</v>
      </c>
      <c r="AW37" t="str">
        <f t="shared" si="81"/>
        <v>TRUE</v>
      </c>
      <c r="AX37">
        <f>VLOOKUP($A37,'FuturesInfo (3)'!$A$2:$V$80,22)</f>
        <v>1</v>
      </c>
      <c r="AY37">
        <f t="shared" si="82"/>
        <v>1</v>
      </c>
      <c r="AZ37">
        <f t="shared" si="91"/>
        <v>1</v>
      </c>
      <c r="BA37" s="138">
        <f>VLOOKUP($A37,'FuturesInfo (3)'!$A$2:$O$80,15)*AZ37</f>
        <v>83824.80750000001</v>
      </c>
      <c r="BB37" s="196">
        <f t="shared" si="83"/>
        <v>-106.85125238998258</v>
      </c>
      <c r="BC37" s="196">
        <f t="shared" si="92"/>
        <v>106.85125238998258</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1181</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1181</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1181</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v>1</v>
      </c>
      <c r="VN37" s="239">
        <v>1</v>
      </c>
      <c r="VO37" s="239">
        <v>-1</v>
      </c>
      <c r="VP37" s="239">
        <v>1</v>
      </c>
      <c r="VQ37" s="214">
        <v>1</v>
      </c>
      <c r="VR37" s="240">
        <v>4</v>
      </c>
      <c r="VS37">
        <v>-1</v>
      </c>
      <c r="VT37">
        <v>1</v>
      </c>
      <c r="VU37" s="214">
        <v>-1</v>
      </c>
      <c r="VV37">
        <v>0</v>
      </c>
      <c r="VW37">
        <v>0</v>
      </c>
      <c r="VX37">
        <v>1</v>
      </c>
      <c r="VY37">
        <v>0</v>
      </c>
      <c r="VZ37" s="248">
        <v>-1.30759172371E-2</v>
      </c>
      <c r="WA37" s="202">
        <v>42550</v>
      </c>
      <c r="WB37">
        <v>60</v>
      </c>
      <c r="WC37" t="s">
        <v>1181</v>
      </c>
      <c r="WD37">
        <v>1</v>
      </c>
      <c r="WE37" s="252">
        <v>2</v>
      </c>
      <c r="WF37">
        <v>1</v>
      </c>
      <c r="WG37" s="138">
        <v>82856.18250000001</v>
      </c>
      <c r="WH37" s="138">
        <v>82856.18250000001</v>
      </c>
      <c r="WI37" s="196">
        <v>-1083.4205849520536</v>
      </c>
      <c r="WJ37" s="196">
        <v>-1083.4205849520536</v>
      </c>
      <c r="WK37" s="196">
        <v>-1083.4205849520536</v>
      </c>
      <c r="WL37" s="196">
        <v>1083.4205849520536</v>
      </c>
      <c r="WM37" s="196">
        <v>-1083.4205849520536</v>
      </c>
      <c r="WN37" s="196">
        <v>1083.4205849520536</v>
      </c>
      <c r="WO37" s="196">
        <v>-1083.4205849520536</v>
      </c>
      <c r="WP37" s="196">
        <v>-1083.4205849520536</v>
      </c>
      <c r="WQ37" s="196">
        <v>1083.4205849520536</v>
      </c>
      <c r="WR37" s="196">
        <v>-1083.4205849520536</v>
      </c>
      <c r="WS37" s="196">
        <v>1083.4205849520536</v>
      </c>
      <c r="WU37">
        <f t="shared" si="93"/>
        <v>-1</v>
      </c>
      <c r="WV37" s="239">
        <v>1</v>
      </c>
      <c r="WW37" s="239">
        <v>-1</v>
      </c>
      <c r="WX37" s="239">
        <v>1</v>
      </c>
      <c r="WY37" s="214">
        <v>1</v>
      </c>
      <c r="WZ37" s="240">
        <v>5</v>
      </c>
      <c r="XA37">
        <f t="shared" si="94"/>
        <v>-1</v>
      </c>
      <c r="XB37">
        <f t="shared" si="95"/>
        <v>1</v>
      </c>
      <c r="XC37">
        <v>1</v>
      </c>
      <c r="XD37">
        <f t="shared" ref="XD37:XD92" si="158">IF(WV37=XC37,1,0)</f>
        <v>1</v>
      </c>
      <c r="XE37">
        <f t="shared" si="155"/>
        <v>1</v>
      </c>
      <c r="XF37">
        <f t="shared" si="135"/>
        <v>0</v>
      </c>
      <c r="XG37">
        <f t="shared" si="97"/>
        <v>1</v>
      </c>
      <c r="XH37">
        <v>1.1690437222399999E-2</v>
      </c>
      <c r="XI37" s="202">
        <v>42550</v>
      </c>
      <c r="XJ37">
        <v>60</v>
      </c>
      <c r="XK37" t="str">
        <f t="shared" si="84"/>
        <v>TRUE</v>
      </c>
      <c r="XL37">
        <f>VLOOKUP($A37,'FuturesInfo (3)'!$A$2:$V$80,22)</f>
        <v>1</v>
      </c>
      <c r="XM37" s="252">
        <v>1</v>
      </c>
      <c r="XN37">
        <f t="shared" si="98"/>
        <v>1</v>
      </c>
      <c r="XO37" s="138">
        <f>VLOOKUP($A37,'FuturesInfo (3)'!$A$2:$O$80,15)*XL37</f>
        <v>83824.80750000001</v>
      </c>
      <c r="XP37" s="138">
        <f>VLOOKUP($A37,'FuturesInfo (3)'!$A$2:$O$80,15)*XN37</f>
        <v>83824.80750000001</v>
      </c>
      <c r="XQ37" s="196">
        <f t="shared" si="99"/>
        <v>979.94864975851476</v>
      </c>
      <c r="XR37" s="196">
        <f t="shared" si="100"/>
        <v>979.94864975851476</v>
      </c>
      <c r="XS37" s="196">
        <f t="shared" si="101"/>
        <v>979.94864975851476</v>
      </c>
      <c r="XT37" s="196">
        <f t="shared" si="102"/>
        <v>-979.94864975851476</v>
      </c>
      <c r="XU37" s="196">
        <f t="shared" si="152"/>
        <v>979.94864975851476</v>
      </c>
      <c r="XV37" s="196">
        <f t="shared" si="104"/>
        <v>-979.94864975851476</v>
      </c>
      <c r="XW37" s="196">
        <f t="shared" si="136"/>
        <v>979.94864975851476</v>
      </c>
      <c r="XX37" s="196">
        <f>IF(IF(sym!$O26=XC37,1,0)=1,ABS(XO37*XH37),-ABS(XO37*XH37))</f>
        <v>979.94864975851476</v>
      </c>
      <c r="XY37" s="196">
        <f>IF(IF(sym!$N26=XC37,1,0)=1,ABS(XO37*XH37),-ABS(XO37*XH37))</f>
        <v>-979.94864975851476</v>
      </c>
      <c r="XZ37" s="196">
        <f t="shared" si="145"/>
        <v>-979.94864975851476</v>
      </c>
      <c r="YA37" s="196">
        <f t="shared" si="106"/>
        <v>979.94864975851476</v>
      </c>
      <c r="YC37">
        <f t="shared" si="107"/>
        <v>1</v>
      </c>
      <c r="YD37" s="239"/>
      <c r="YE37" s="239"/>
      <c r="YF37" s="239"/>
      <c r="YG37" s="214"/>
      <c r="YH37" s="240"/>
      <c r="YI37">
        <f t="shared" si="108"/>
        <v>1</v>
      </c>
      <c r="YJ37">
        <f t="shared" si="109"/>
        <v>0</v>
      </c>
      <c r="YK37" s="214"/>
      <c r="YL37">
        <f t="shared" ref="YL37:YL92" si="159">IF(YD37=YK37,1,0)</f>
        <v>1</v>
      </c>
      <c r="YM37">
        <f t="shared" si="156"/>
        <v>1</v>
      </c>
      <c r="YN37">
        <f t="shared" si="137"/>
        <v>0</v>
      </c>
      <c r="YO37">
        <f t="shared" si="111"/>
        <v>1</v>
      </c>
      <c r="YP37" s="248"/>
      <c r="YQ37" s="202"/>
      <c r="YR37">
        <v>60</v>
      </c>
      <c r="YS37" t="str">
        <f t="shared" si="85"/>
        <v>FALSE</v>
      </c>
      <c r="YT37">
        <f>VLOOKUP($A37,'FuturesInfo (3)'!$A$2:$V$80,22)</f>
        <v>1</v>
      </c>
      <c r="YU37" s="252"/>
      <c r="YV37">
        <f t="shared" si="112"/>
        <v>1</v>
      </c>
      <c r="YW37" s="138">
        <f>VLOOKUP($A37,'FuturesInfo (3)'!$A$2:$O$80,15)*YT37</f>
        <v>83824.80750000001</v>
      </c>
      <c r="YX37" s="138">
        <f>VLOOKUP($A37,'FuturesInfo (3)'!$A$2:$O$80,15)*YV37</f>
        <v>83824.80750000001</v>
      </c>
      <c r="YY37" s="196">
        <f t="shared" si="113"/>
        <v>0</v>
      </c>
      <c r="YZ37" s="196">
        <f t="shared" si="114"/>
        <v>0</v>
      </c>
      <c r="ZA37" s="196">
        <f t="shared" si="115"/>
        <v>0</v>
      </c>
      <c r="ZB37" s="196">
        <f t="shared" si="116"/>
        <v>0</v>
      </c>
      <c r="ZC37" s="196">
        <f t="shared" si="153"/>
        <v>0</v>
      </c>
      <c r="ZD37" s="196">
        <f t="shared" si="118"/>
        <v>0</v>
      </c>
      <c r="ZE37" s="196">
        <f t="shared" si="138"/>
        <v>0</v>
      </c>
      <c r="ZF37" s="196">
        <f>IF(IF(sym!$O26=YK37,1,0)=1,ABS(YW37*YP37),-ABS(YW37*YP37))</f>
        <v>0</v>
      </c>
      <c r="ZG37" s="196">
        <f>IF(IF(sym!$N26=YK37,1,0)=1,ABS(YW37*YP37),-ABS(YW37*YP37))</f>
        <v>0</v>
      </c>
      <c r="ZH37" s="196">
        <f t="shared" si="148"/>
        <v>0</v>
      </c>
      <c r="ZI37" s="196">
        <f t="shared" si="120"/>
        <v>0</v>
      </c>
      <c r="ZK37">
        <f t="shared" si="121"/>
        <v>0</v>
      </c>
      <c r="ZL37" s="239"/>
      <c r="ZM37" s="239"/>
      <c r="ZN37" s="239"/>
      <c r="ZO37" s="214"/>
      <c r="ZP37" s="240"/>
      <c r="ZQ37">
        <f t="shared" si="122"/>
        <v>1</v>
      </c>
      <c r="ZR37">
        <f t="shared" si="123"/>
        <v>0</v>
      </c>
      <c r="ZS37" s="214"/>
      <c r="ZT37">
        <f t="shared" ref="ZT37:ZT92" si="160">IF(ZL37=ZS37,1,0)</f>
        <v>1</v>
      </c>
      <c r="ZU37">
        <f t="shared" si="157"/>
        <v>1</v>
      </c>
      <c r="ZV37">
        <f t="shared" si="139"/>
        <v>0</v>
      </c>
      <c r="ZW37">
        <f t="shared" si="125"/>
        <v>1</v>
      </c>
      <c r="ZX37" s="248"/>
      <c r="ZY37" s="202"/>
      <c r="ZZ37">
        <v>60</v>
      </c>
      <c r="AAA37" t="str">
        <f t="shared" si="86"/>
        <v>FALSE</v>
      </c>
      <c r="AAB37">
        <f>VLOOKUP($A37,'FuturesInfo (3)'!$A$2:$V$80,22)</f>
        <v>1</v>
      </c>
      <c r="AAC37" s="252"/>
      <c r="AAD37">
        <f t="shared" si="126"/>
        <v>1</v>
      </c>
      <c r="AAE37" s="138">
        <f>VLOOKUP($A37,'FuturesInfo (3)'!$A$2:$O$80,15)*AAB37</f>
        <v>83824.80750000001</v>
      </c>
      <c r="AAF37" s="138">
        <f>VLOOKUP($A37,'FuturesInfo (3)'!$A$2:$O$80,15)*AAD37</f>
        <v>83824.80750000001</v>
      </c>
      <c r="AAG37" s="196">
        <f t="shared" si="127"/>
        <v>0</v>
      </c>
      <c r="AAH37" s="196">
        <f t="shared" si="128"/>
        <v>0</v>
      </c>
      <c r="AAI37" s="196">
        <f t="shared" si="129"/>
        <v>0</v>
      </c>
      <c r="AAJ37" s="196">
        <f t="shared" si="130"/>
        <v>0</v>
      </c>
      <c r="AAK37" s="196">
        <f t="shared" si="154"/>
        <v>0</v>
      </c>
      <c r="AAL37" s="196">
        <f t="shared" si="132"/>
        <v>0</v>
      </c>
      <c r="AAM37" s="196">
        <f t="shared" si="140"/>
        <v>0</v>
      </c>
      <c r="AAN37" s="196">
        <f>IF(IF(sym!$O26=ZS37,1,0)=1,ABS(AAE37*ZX37),-ABS(AAE37*ZX37))</f>
        <v>0</v>
      </c>
      <c r="AAO37" s="196">
        <f>IF(IF(sym!$N26=ZS37,1,0)=1,ABS(AAE37*ZX37),-ABS(AAE37*ZX37))</f>
        <v>0</v>
      </c>
      <c r="AAP37" s="196">
        <f t="shared" si="151"/>
        <v>0</v>
      </c>
      <c r="AAQ37" s="196">
        <f t="shared" si="134"/>
        <v>0</v>
      </c>
    </row>
    <row r="38" spans="1:719" x14ac:dyDescent="0.25">
      <c r="A38" s="1" t="s">
        <v>342</v>
      </c>
      <c r="B38" s="150" t="str">
        <f>'FuturesInfo (3)'!M26</f>
        <v>LG</v>
      </c>
      <c r="C38" s="200" t="str">
        <f>VLOOKUP(A38,'FuturesInfo (3)'!$A$2:$K$80,11)</f>
        <v>rates</v>
      </c>
      <c r="F38" t="e">
        <f>#REF!</f>
        <v>#REF!</v>
      </c>
      <c r="G38">
        <v>1</v>
      </c>
      <c r="H38">
        <v>1</v>
      </c>
      <c r="I38">
        <v>1</v>
      </c>
      <c r="J38">
        <f t="shared" si="70"/>
        <v>1</v>
      </c>
      <c r="K38">
        <f t="shared" si="71"/>
        <v>1</v>
      </c>
      <c r="L38" s="184">
        <v>6.0615857108199996E-3</v>
      </c>
      <c r="M38" s="2">
        <v>10</v>
      </c>
      <c r="N38">
        <v>60</v>
      </c>
      <c r="O38" t="str">
        <f t="shared" si="72"/>
        <v>TRUE</v>
      </c>
      <c r="P38">
        <f>VLOOKUP($A38,'FuturesInfo (3)'!$A$2:$V$80,22)</f>
        <v>2</v>
      </c>
      <c r="Q38">
        <f t="shared" si="73"/>
        <v>2</v>
      </c>
      <c r="R38">
        <f t="shared" si="73"/>
        <v>2</v>
      </c>
      <c r="S38" s="138">
        <f>VLOOKUP($A38,'FuturesInfo (3)'!$A$2:$O$80,15)*Q38</f>
        <v>335350.89000000007</v>
      </c>
      <c r="T38" s="144">
        <f t="shared" si="74"/>
        <v>2032.7581629347699</v>
      </c>
      <c r="U38" s="144">
        <f t="shared" si="87"/>
        <v>2032.7581629347699</v>
      </c>
      <c r="W38">
        <f t="shared" si="75"/>
        <v>1</v>
      </c>
      <c r="X38">
        <v>1</v>
      </c>
      <c r="Y38">
        <v>1</v>
      </c>
      <c r="Z38">
        <v>-1</v>
      </c>
      <c r="AA38">
        <f t="shared" si="141"/>
        <v>0</v>
      </c>
      <c r="AB38">
        <f t="shared" si="76"/>
        <v>0</v>
      </c>
      <c r="AC38" s="1">
        <v>-4.8200514138800003E-4</v>
      </c>
      <c r="AD38" s="2">
        <v>10</v>
      </c>
      <c r="AE38">
        <v>60</v>
      </c>
      <c r="AF38" t="str">
        <f t="shared" si="77"/>
        <v>TRUE</v>
      </c>
      <c r="AG38">
        <f>VLOOKUP($A38,'FuturesInfo (3)'!$A$2:$V$80,22)</f>
        <v>2</v>
      </c>
      <c r="AH38">
        <f t="shared" si="78"/>
        <v>3</v>
      </c>
      <c r="AI38">
        <f t="shared" si="88"/>
        <v>2</v>
      </c>
      <c r="AJ38" s="138">
        <f>VLOOKUP($A38,'FuturesInfo (3)'!$A$2:$O$80,15)*AI38</f>
        <v>335350.89000000007</v>
      </c>
      <c r="AK38" s="196">
        <f t="shared" si="89"/>
        <v>-161.64085314904167</v>
      </c>
      <c r="AL38" s="196">
        <f t="shared" si="90"/>
        <v>-161.64085314904167</v>
      </c>
      <c r="AN38">
        <f t="shared" si="79"/>
        <v>1</v>
      </c>
      <c r="AO38">
        <v>-1</v>
      </c>
      <c r="AP38">
        <v>1</v>
      </c>
      <c r="AQ38">
        <v>1</v>
      </c>
      <c r="AR38">
        <f t="shared" si="142"/>
        <v>0</v>
      </c>
      <c r="AS38">
        <f t="shared" si="80"/>
        <v>1</v>
      </c>
      <c r="AT38" s="1">
        <v>1.84857739913E-3</v>
      </c>
      <c r="AU38" s="2">
        <v>10</v>
      </c>
      <c r="AV38">
        <v>60</v>
      </c>
      <c r="AW38" t="str">
        <f t="shared" si="81"/>
        <v>TRUE</v>
      </c>
      <c r="AX38">
        <f>VLOOKUP($A38,'FuturesInfo (3)'!$A$2:$V$80,22)</f>
        <v>2</v>
      </c>
      <c r="AY38">
        <f t="shared" si="82"/>
        <v>2</v>
      </c>
      <c r="AZ38">
        <f t="shared" si="91"/>
        <v>2</v>
      </c>
      <c r="BA38" s="138">
        <f>VLOOKUP($A38,'FuturesInfo (3)'!$A$2:$O$80,15)*AZ38</f>
        <v>335350.89000000007</v>
      </c>
      <c r="BB38" s="196">
        <f t="shared" si="83"/>
        <v>-619.9220760321308</v>
      </c>
      <c r="BC38" s="196">
        <f t="shared" si="92"/>
        <v>619.9220760321308</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1181</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1181</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1181</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v>1</v>
      </c>
      <c r="VN38" s="239">
        <v>-1</v>
      </c>
      <c r="VO38" s="239">
        <v>-1</v>
      </c>
      <c r="VP38" s="239">
        <v>1</v>
      </c>
      <c r="VQ38" s="214">
        <v>1</v>
      </c>
      <c r="VR38" s="240">
        <v>8</v>
      </c>
      <c r="VS38">
        <v>-1</v>
      </c>
      <c r="VT38">
        <v>1</v>
      </c>
      <c r="VU38" s="214">
        <v>1</v>
      </c>
      <c r="VV38">
        <v>0</v>
      </c>
      <c r="VW38">
        <v>1</v>
      </c>
      <c r="VX38">
        <v>0</v>
      </c>
      <c r="VY38">
        <v>1</v>
      </c>
      <c r="VZ38" s="248">
        <v>1.1552680221799999E-3</v>
      </c>
      <c r="WA38" s="202">
        <v>42544</v>
      </c>
      <c r="WB38">
        <v>60</v>
      </c>
      <c r="WC38" t="s">
        <v>1181</v>
      </c>
      <c r="WD38">
        <v>2</v>
      </c>
      <c r="WE38" s="252">
        <v>1</v>
      </c>
      <c r="WF38">
        <v>2</v>
      </c>
      <c r="WG38" s="138">
        <v>335764.17000000004</v>
      </c>
      <c r="WH38" s="138">
        <v>335764.17000000004</v>
      </c>
      <c r="WI38" s="196">
        <v>-387.8976085948093</v>
      </c>
      <c r="WJ38" s="196">
        <v>-387.8976085948093</v>
      </c>
      <c r="WK38" s="196">
        <v>387.8976085948093</v>
      </c>
      <c r="WL38" s="196">
        <v>-387.8976085948093</v>
      </c>
      <c r="WM38" s="196">
        <v>387.8976085948093</v>
      </c>
      <c r="WN38" s="196">
        <v>-387.8976085948093</v>
      </c>
      <c r="WO38" s="196">
        <v>387.8976085948093</v>
      </c>
      <c r="WP38" s="196">
        <v>-387.8976085948093</v>
      </c>
      <c r="WQ38" s="196">
        <v>387.8976085948093</v>
      </c>
      <c r="WR38" s="196">
        <v>-387.8976085948093</v>
      </c>
      <c r="WS38" s="196">
        <v>387.8976085948093</v>
      </c>
      <c r="WU38">
        <f t="shared" si="93"/>
        <v>1</v>
      </c>
      <c r="WV38" s="239">
        <v>-1</v>
      </c>
      <c r="WW38" s="239">
        <v>-1</v>
      </c>
      <c r="WX38" s="239">
        <v>1</v>
      </c>
      <c r="WY38" s="214">
        <v>1</v>
      </c>
      <c r="WZ38" s="240">
        <v>9</v>
      </c>
      <c r="XA38">
        <f t="shared" si="94"/>
        <v>-1</v>
      </c>
      <c r="XB38">
        <f t="shared" si="95"/>
        <v>1</v>
      </c>
      <c r="XC38">
        <v>-1</v>
      </c>
      <c r="XD38">
        <f t="shared" si="158"/>
        <v>1</v>
      </c>
      <c r="XE38">
        <f t="shared" si="155"/>
        <v>0</v>
      </c>
      <c r="XF38">
        <f t="shared" si="135"/>
        <v>1</v>
      </c>
      <c r="XG38">
        <f t="shared" si="97"/>
        <v>0</v>
      </c>
      <c r="XH38">
        <v>-1.2308639126099999E-3</v>
      </c>
      <c r="XI38" s="202">
        <v>42544</v>
      </c>
      <c r="XJ38">
        <v>60</v>
      </c>
      <c r="XK38" t="str">
        <f t="shared" si="84"/>
        <v>TRUE</v>
      </c>
      <c r="XL38">
        <f>VLOOKUP($A38,'FuturesInfo (3)'!$A$2:$V$80,22)</f>
        <v>2</v>
      </c>
      <c r="XM38" s="252">
        <v>1</v>
      </c>
      <c r="XN38">
        <f t="shared" si="98"/>
        <v>3</v>
      </c>
      <c r="XO38" s="138">
        <f>VLOOKUP($A38,'FuturesInfo (3)'!$A$2:$O$80,15)*XL38</f>
        <v>335350.89000000007</v>
      </c>
      <c r="XP38" s="138">
        <f>VLOOKUP($A38,'FuturesInfo (3)'!$A$2:$O$80,15)*XN38</f>
        <v>503026.33500000008</v>
      </c>
      <c r="XQ38" s="196">
        <f t="shared" si="99"/>
        <v>412.7713085626458</v>
      </c>
      <c r="XR38" s="196">
        <f t="shared" si="100"/>
        <v>619.1569628439687</v>
      </c>
      <c r="XS38" s="196">
        <f t="shared" si="101"/>
        <v>-412.7713085626458</v>
      </c>
      <c r="XT38" s="196">
        <f t="shared" si="102"/>
        <v>412.7713085626458</v>
      </c>
      <c r="XU38" s="196">
        <f t="shared" si="152"/>
        <v>-412.7713085626458</v>
      </c>
      <c r="XV38" s="196">
        <f t="shared" si="104"/>
        <v>412.7713085626458</v>
      </c>
      <c r="XW38" s="196">
        <f t="shared" si="136"/>
        <v>-412.7713085626458</v>
      </c>
      <c r="XX38" s="196">
        <f>IF(IF(sym!$O27=XC38,1,0)=1,ABS(XO38*XH38),-ABS(XO38*XH38))</f>
        <v>412.7713085626458</v>
      </c>
      <c r="XY38" s="196">
        <f>IF(IF(sym!$N27=XC38,1,0)=1,ABS(XO38*XH38),-ABS(XO38*XH38))</f>
        <v>-412.7713085626458</v>
      </c>
      <c r="XZ38" s="196">
        <f t="shared" si="145"/>
        <v>-412.7713085626458</v>
      </c>
      <c r="YA38" s="196">
        <f t="shared" si="106"/>
        <v>412.7713085626458</v>
      </c>
      <c r="YC38">
        <f t="shared" si="107"/>
        <v>-1</v>
      </c>
      <c r="YD38" s="239"/>
      <c r="YE38" s="239"/>
      <c r="YF38" s="239"/>
      <c r="YG38" s="214"/>
      <c r="YH38" s="240"/>
      <c r="YI38">
        <f t="shared" si="108"/>
        <v>1</v>
      </c>
      <c r="YJ38">
        <f t="shared" si="109"/>
        <v>0</v>
      </c>
      <c r="YK38" s="214"/>
      <c r="YL38">
        <f t="shared" si="159"/>
        <v>1</v>
      </c>
      <c r="YM38">
        <f t="shared" si="156"/>
        <v>1</v>
      </c>
      <c r="YN38">
        <f t="shared" si="137"/>
        <v>0</v>
      </c>
      <c r="YO38">
        <f t="shared" si="111"/>
        <v>1</v>
      </c>
      <c r="YP38" s="248"/>
      <c r="YQ38" s="202"/>
      <c r="YR38">
        <v>60</v>
      </c>
      <c r="YS38" t="str">
        <f t="shared" si="85"/>
        <v>FALSE</v>
      </c>
      <c r="YT38">
        <f>VLOOKUP($A38,'FuturesInfo (3)'!$A$2:$V$80,22)</f>
        <v>2</v>
      </c>
      <c r="YU38" s="252"/>
      <c r="YV38">
        <f t="shared" si="112"/>
        <v>2</v>
      </c>
      <c r="YW38" s="138">
        <f>VLOOKUP($A38,'FuturesInfo (3)'!$A$2:$O$80,15)*YT38</f>
        <v>335350.89000000007</v>
      </c>
      <c r="YX38" s="138">
        <f>VLOOKUP($A38,'FuturesInfo (3)'!$A$2:$O$80,15)*YV38</f>
        <v>335350.89000000007</v>
      </c>
      <c r="YY38" s="196">
        <f t="shared" si="113"/>
        <v>0</v>
      </c>
      <c r="YZ38" s="196">
        <f t="shared" si="114"/>
        <v>0</v>
      </c>
      <c r="ZA38" s="196">
        <f t="shared" si="115"/>
        <v>0</v>
      </c>
      <c r="ZB38" s="196">
        <f t="shared" si="116"/>
        <v>0</v>
      </c>
      <c r="ZC38" s="196">
        <f t="shared" si="153"/>
        <v>0</v>
      </c>
      <c r="ZD38" s="196">
        <f t="shared" si="118"/>
        <v>0</v>
      </c>
      <c r="ZE38" s="196">
        <f t="shared" si="138"/>
        <v>0</v>
      </c>
      <c r="ZF38" s="196">
        <f>IF(IF(sym!$O27=YK38,1,0)=1,ABS(YW38*YP38),-ABS(YW38*YP38))</f>
        <v>0</v>
      </c>
      <c r="ZG38" s="196">
        <f>IF(IF(sym!$N27=YK38,1,0)=1,ABS(YW38*YP38),-ABS(YW38*YP38))</f>
        <v>0</v>
      </c>
      <c r="ZH38" s="196">
        <f t="shared" si="148"/>
        <v>0</v>
      </c>
      <c r="ZI38" s="196">
        <f t="shared" si="120"/>
        <v>0</v>
      </c>
      <c r="ZK38">
        <f t="shared" si="121"/>
        <v>0</v>
      </c>
      <c r="ZL38" s="239"/>
      <c r="ZM38" s="239"/>
      <c r="ZN38" s="239"/>
      <c r="ZO38" s="214"/>
      <c r="ZP38" s="240"/>
      <c r="ZQ38">
        <f t="shared" si="122"/>
        <v>1</v>
      </c>
      <c r="ZR38">
        <f t="shared" si="123"/>
        <v>0</v>
      </c>
      <c r="ZS38" s="214"/>
      <c r="ZT38">
        <f t="shared" si="160"/>
        <v>1</v>
      </c>
      <c r="ZU38">
        <f t="shared" si="157"/>
        <v>1</v>
      </c>
      <c r="ZV38">
        <f t="shared" si="139"/>
        <v>0</v>
      </c>
      <c r="ZW38">
        <f t="shared" si="125"/>
        <v>1</v>
      </c>
      <c r="ZX38" s="248"/>
      <c r="ZY38" s="202"/>
      <c r="ZZ38">
        <v>60</v>
      </c>
      <c r="AAA38" t="str">
        <f t="shared" si="86"/>
        <v>FALSE</v>
      </c>
      <c r="AAB38">
        <f>VLOOKUP($A38,'FuturesInfo (3)'!$A$2:$V$80,22)</f>
        <v>2</v>
      </c>
      <c r="AAC38" s="252"/>
      <c r="AAD38">
        <f t="shared" si="126"/>
        <v>2</v>
      </c>
      <c r="AAE38" s="138">
        <f>VLOOKUP($A38,'FuturesInfo (3)'!$A$2:$O$80,15)*AAB38</f>
        <v>335350.89000000007</v>
      </c>
      <c r="AAF38" s="138">
        <f>VLOOKUP($A38,'FuturesInfo (3)'!$A$2:$O$80,15)*AAD38</f>
        <v>335350.89000000007</v>
      </c>
      <c r="AAG38" s="196">
        <f t="shared" si="127"/>
        <v>0</v>
      </c>
      <c r="AAH38" s="196">
        <f t="shared" si="128"/>
        <v>0</v>
      </c>
      <c r="AAI38" s="196">
        <f t="shared" si="129"/>
        <v>0</v>
      </c>
      <c r="AAJ38" s="196">
        <f t="shared" si="130"/>
        <v>0</v>
      </c>
      <c r="AAK38" s="196">
        <f t="shared" si="154"/>
        <v>0</v>
      </c>
      <c r="AAL38" s="196">
        <f t="shared" si="132"/>
        <v>0</v>
      </c>
      <c r="AAM38" s="196">
        <f t="shared" si="140"/>
        <v>0</v>
      </c>
      <c r="AAN38" s="196">
        <f>IF(IF(sym!$O27=ZS38,1,0)=1,ABS(AAE38*ZX38),-ABS(AAE38*ZX38))</f>
        <v>0</v>
      </c>
      <c r="AAO38" s="196">
        <f>IF(IF(sym!$N27=ZS38,1,0)=1,ABS(AAE38*ZX38),-ABS(AAE38*ZX38))</f>
        <v>0</v>
      </c>
      <c r="AAP38" s="196">
        <f t="shared" si="151"/>
        <v>0</v>
      </c>
      <c r="AAQ38" s="196">
        <f t="shared" si="134"/>
        <v>0</v>
      </c>
    </row>
    <row r="39" spans="1:719" x14ac:dyDescent="0.25">
      <c r="A39" s="1" t="s">
        <v>344</v>
      </c>
      <c r="B39" s="150" t="str">
        <f>'FuturesInfo (3)'!M27</f>
        <v>LL</v>
      </c>
      <c r="C39" s="200" t="str">
        <f>VLOOKUP(A39,'FuturesInfo (3)'!$A$2:$K$80,11)</f>
        <v>rates</v>
      </c>
      <c r="F39" t="e">
        <f>#REF!</f>
        <v>#REF!</v>
      </c>
      <c r="G39">
        <v>1</v>
      </c>
      <c r="H39">
        <v>1</v>
      </c>
      <c r="I39">
        <v>1</v>
      </c>
      <c r="J39">
        <f t="shared" si="70"/>
        <v>1</v>
      </c>
      <c r="K39">
        <f t="shared" si="71"/>
        <v>1</v>
      </c>
      <c r="L39" s="184">
        <v>2.0112630732100001E-4</v>
      </c>
      <c r="M39" s="2">
        <v>10</v>
      </c>
      <c r="N39">
        <v>60</v>
      </c>
      <c r="O39" t="str">
        <f t="shared" si="72"/>
        <v>TRUE</v>
      </c>
      <c r="P39">
        <f>VLOOKUP($A39,'FuturesInfo (3)'!$A$2:$V$80,22)</f>
        <v>0</v>
      </c>
      <c r="Q39">
        <f t="shared" si="73"/>
        <v>0</v>
      </c>
      <c r="R39">
        <f t="shared" si="73"/>
        <v>0</v>
      </c>
      <c r="S39" s="138">
        <f>VLOOKUP($A39,'FuturesInfo (3)'!$A$2:$O$80,15)*Q39</f>
        <v>0</v>
      </c>
      <c r="T39" s="144">
        <f t="shared" si="74"/>
        <v>0</v>
      </c>
      <c r="U39" s="144">
        <f t="shared" si="87"/>
        <v>0</v>
      </c>
      <c r="W39">
        <f t="shared" si="75"/>
        <v>1</v>
      </c>
      <c r="X39">
        <v>1</v>
      </c>
      <c r="Y39">
        <v>1</v>
      </c>
      <c r="Z39">
        <v>1</v>
      </c>
      <c r="AA39">
        <f t="shared" si="141"/>
        <v>1</v>
      </c>
      <c r="AB39">
        <f t="shared" si="76"/>
        <v>1</v>
      </c>
      <c r="AC39" s="1">
        <v>1.00542931832E-4</v>
      </c>
      <c r="AD39" s="2">
        <v>10</v>
      </c>
      <c r="AE39">
        <v>60</v>
      </c>
      <c r="AF39" t="str">
        <f t="shared" si="77"/>
        <v>TRUE</v>
      </c>
      <c r="AG39">
        <f>VLOOKUP($A39,'FuturesInfo (3)'!$A$2:$V$80,22)</f>
        <v>0</v>
      </c>
      <c r="AH39">
        <f t="shared" si="78"/>
        <v>0</v>
      </c>
      <c r="AI39">
        <f t="shared" si="88"/>
        <v>0</v>
      </c>
      <c r="AJ39" s="138">
        <f>VLOOKUP($A39,'FuturesInfo (3)'!$A$2:$O$80,15)*AI39</f>
        <v>0</v>
      </c>
      <c r="AK39" s="196">
        <f t="shared" si="89"/>
        <v>0</v>
      </c>
      <c r="AL39" s="196">
        <f t="shared" si="90"/>
        <v>0</v>
      </c>
      <c r="AN39">
        <f t="shared" si="79"/>
        <v>1</v>
      </c>
      <c r="AO39">
        <v>1</v>
      </c>
      <c r="AP39">
        <v>1</v>
      </c>
      <c r="AQ39">
        <v>1</v>
      </c>
      <c r="AR39">
        <f t="shared" si="142"/>
        <v>1</v>
      </c>
      <c r="AS39">
        <f t="shared" si="80"/>
        <v>1</v>
      </c>
      <c r="AT39" s="1">
        <v>0</v>
      </c>
      <c r="AU39" s="2">
        <v>10</v>
      </c>
      <c r="AV39">
        <v>60</v>
      </c>
      <c r="AW39" t="str">
        <f t="shared" si="81"/>
        <v>TRUE</v>
      </c>
      <c r="AX39">
        <f>VLOOKUP($A39,'FuturesInfo (3)'!$A$2:$V$80,22)</f>
        <v>0</v>
      </c>
      <c r="AY39">
        <f t="shared" si="82"/>
        <v>0</v>
      </c>
      <c r="AZ39">
        <f t="shared" si="91"/>
        <v>0</v>
      </c>
      <c r="BA39" s="138">
        <f>VLOOKUP($A39,'FuturesInfo (3)'!$A$2:$O$80,15)*AZ39</f>
        <v>0</v>
      </c>
      <c r="BB39" s="196">
        <f t="shared" si="83"/>
        <v>0</v>
      </c>
      <c r="BC39" s="196">
        <f t="shared" si="92"/>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1181</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1181</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1181</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v>1</v>
      </c>
      <c r="VN39" s="239">
        <v>-1</v>
      </c>
      <c r="VO39" s="239">
        <v>-1</v>
      </c>
      <c r="VP39" s="239">
        <v>-1</v>
      </c>
      <c r="VQ39" s="214">
        <v>1</v>
      </c>
      <c r="VR39" s="240">
        <v>11</v>
      </c>
      <c r="VS39">
        <v>-1</v>
      </c>
      <c r="VT39">
        <v>1</v>
      </c>
      <c r="VU39" s="214">
        <v>-1</v>
      </c>
      <c r="VV39">
        <v>1</v>
      </c>
      <c r="VW39">
        <v>0</v>
      </c>
      <c r="VX39">
        <v>1</v>
      </c>
      <c r="VY39">
        <v>0</v>
      </c>
      <c r="VZ39" s="248">
        <v>-2.0054146194700001E-4</v>
      </c>
      <c r="WA39" s="202">
        <v>42541</v>
      </c>
      <c r="WB39">
        <v>60</v>
      </c>
      <c r="WC39" t="s">
        <v>1181</v>
      </c>
      <c r="WD39">
        <v>0</v>
      </c>
      <c r="WE39" s="252">
        <v>1</v>
      </c>
      <c r="WF39">
        <v>0</v>
      </c>
      <c r="WG39" s="138">
        <v>0</v>
      </c>
      <c r="WH39" s="138">
        <v>0</v>
      </c>
      <c r="WI39" s="196">
        <v>0</v>
      </c>
      <c r="WJ39" s="196">
        <v>0</v>
      </c>
      <c r="WK39" s="196">
        <v>0</v>
      </c>
      <c r="WL39" s="196">
        <v>0</v>
      </c>
      <c r="WM39" s="196">
        <v>0</v>
      </c>
      <c r="WN39" s="196">
        <v>0</v>
      </c>
      <c r="WO39" s="196">
        <v>0</v>
      </c>
      <c r="WP39" s="196">
        <v>0</v>
      </c>
      <c r="WQ39" s="196">
        <v>0</v>
      </c>
      <c r="WR39" s="196">
        <v>0</v>
      </c>
      <c r="WS39" s="196">
        <v>0</v>
      </c>
      <c r="WU39">
        <f t="shared" si="93"/>
        <v>-1</v>
      </c>
      <c r="WV39" s="239">
        <v>-1</v>
      </c>
      <c r="WW39" s="239">
        <v>-1</v>
      </c>
      <c r="WX39" s="239">
        <v>-1</v>
      </c>
      <c r="WY39" s="214">
        <v>1</v>
      </c>
      <c r="WZ39" s="240">
        <v>12</v>
      </c>
      <c r="XA39">
        <f t="shared" si="94"/>
        <v>-1</v>
      </c>
      <c r="XB39">
        <f t="shared" si="95"/>
        <v>1</v>
      </c>
      <c r="XC39">
        <v>-1</v>
      </c>
      <c r="XD39">
        <f t="shared" si="158"/>
        <v>1</v>
      </c>
      <c r="XE39">
        <f t="shared" si="155"/>
        <v>0</v>
      </c>
      <c r="XF39">
        <f t="shared" si="135"/>
        <v>1</v>
      </c>
      <c r="XG39">
        <f t="shared" si="97"/>
        <v>0</v>
      </c>
      <c r="XH39">
        <v>-1.00290843446E-4</v>
      </c>
      <c r="XI39" s="202">
        <v>42541</v>
      </c>
      <c r="XJ39">
        <v>60</v>
      </c>
      <c r="XK39" t="str">
        <f t="shared" si="84"/>
        <v>TRUE</v>
      </c>
      <c r="XL39">
        <f>VLOOKUP($A39,'FuturesInfo (3)'!$A$2:$V$80,22)</f>
        <v>0</v>
      </c>
      <c r="XM39" s="252">
        <v>1</v>
      </c>
      <c r="XN39">
        <f t="shared" si="98"/>
        <v>0</v>
      </c>
      <c r="XO39" s="138">
        <f>VLOOKUP($A39,'FuturesInfo (3)'!$A$2:$O$80,15)*XL39</f>
        <v>0</v>
      </c>
      <c r="XP39" s="138">
        <f>VLOOKUP($A39,'FuturesInfo (3)'!$A$2:$O$80,15)*XN39</f>
        <v>0</v>
      </c>
      <c r="XQ39" s="196">
        <f t="shared" si="99"/>
        <v>0</v>
      </c>
      <c r="XR39" s="196">
        <f t="shared" si="100"/>
        <v>0</v>
      </c>
      <c r="XS39" s="196">
        <f t="shared" si="101"/>
        <v>0</v>
      </c>
      <c r="XT39" s="196">
        <f t="shared" si="102"/>
        <v>0</v>
      </c>
      <c r="XU39" s="196">
        <f t="shared" si="152"/>
        <v>0</v>
      </c>
      <c r="XV39" s="196">
        <f t="shared" si="104"/>
        <v>0</v>
      </c>
      <c r="XW39" s="196">
        <f t="shared" si="136"/>
        <v>0</v>
      </c>
      <c r="XX39" s="196">
        <f>IF(IF(sym!$O28=XC39,1,0)=1,ABS(XO39*XH39),-ABS(XO39*XH39))</f>
        <v>0</v>
      </c>
      <c r="XY39" s="196">
        <f>IF(IF(sym!$N28=XC39,1,0)=1,ABS(XO39*XH39),-ABS(XO39*XH39))</f>
        <v>0</v>
      </c>
      <c r="XZ39" s="196">
        <f t="shared" si="145"/>
        <v>0</v>
      </c>
      <c r="YA39" s="196">
        <f t="shared" si="106"/>
        <v>0</v>
      </c>
      <c r="YC39">
        <f t="shared" si="107"/>
        <v>-1</v>
      </c>
      <c r="YD39" s="239"/>
      <c r="YE39" s="239"/>
      <c r="YF39" s="239"/>
      <c r="YG39" s="214"/>
      <c r="YH39" s="240"/>
      <c r="YI39">
        <f t="shared" si="108"/>
        <v>1</v>
      </c>
      <c r="YJ39">
        <f t="shared" si="109"/>
        <v>0</v>
      </c>
      <c r="YK39" s="214"/>
      <c r="YL39">
        <f t="shared" si="159"/>
        <v>1</v>
      </c>
      <c r="YM39">
        <f t="shared" si="156"/>
        <v>1</v>
      </c>
      <c r="YN39">
        <f t="shared" si="137"/>
        <v>0</v>
      </c>
      <c r="YO39">
        <f t="shared" si="111"/>
        <v>1</v>
      </c>
      <c r="YP39" s="248"/>
      <c r="YQ39" s="202"/>
      <c r="YR39">
        <v>60</v>
      </c>
      <c r="YS39" t="str">
        <f t="shared" si="85"/>
        <v>FALSE</v>
      </c>
      <c r="YT39">
        <f>VLOOKUP($A39,'FuturesInfo (3)'!$A$2:$V$80,22)</f>
        <v>0</v>
      </c>
      <c r="YU39" s="252"/>
      <c r="YV39">
        <f t="shared" si="112"/>
        <v>0</v>
      </c>
      <c r="YW39" s="138">
        <f>VLOOKUP($A39,'FuturesInfo (3)'!$A$2:$O$80,15)*YT39</f>
        <v>0</v>
      </c>
      <c r="YX39" s="138">
        <f>VLOOKUP($A39,'FuturesInfo (3)'!$A$2:$O$80,15)*YV39</f>
        <v>0</v>
      </c>
      <c r="YY39" s="196">
        <f t="shared" si="113"/>
        <v>0</v>
      </c>
      <c r="YZ39" s="196">
        <f t="shared" si="114"/>
        <v>0</v>
      </c>
      <c r="ZA39" s="196">
        <f t="shared" si="115"/>
        <v>0</v>
      </c>
      <c r="ZB39" s="196">
        <f t="shared" si="116"/>
        <v>0</v>
      </c>
      <c r="ZC39" s="196">
        <f t="shared" si="153"/>
        <v>0</v>
      </c>
      <c r="ZD39" s="196">
        <f t="shared" si="118"/>
        <v>0</v>
      </c>
      <c r="ZE39" s="196">
        <f t="shared" si="138"/>
        <v>0</v>
      </c>
      <c r="ZF39" s="196">
        <f>IF(IF(sym!$O28=YK39,1,0)=1,ABS(YW39*YP39),-ABS(YW39*YP39))</f>
        <v>0</v>
      </c>
      <c r="ZG39" s="196">
        <f>IF(IF(sym!$N28=YK39,1,0)=1,ABS(YW39*YP39),-ABS(YW39*YP39))</f>
        <v>0</v>
      </c>
      <c r="ZH39" s="196">
        <f t="shared" si="148"/>
        <v>0</v>
      </c>
      <c r="ZI39" s="196">
        <f t="shared" si="120"/>
        <v>0</v>
      </c>
      <c r="ZK39">
        <f t="shared" si="121"/>
        <v>0</v>
      </c>
      <c r="ZL39" s="239"/>
      <c r="ZM39" s="239"/>
      <c r="ZN39" s="239"/>
      <c r="ZO39" s="214"/>
      <c r="ZP39" s="240"/>
      <c r="ZQ39">
        <f t="shared" si="122"/>
        <v>1</v>
      </c>
      <c r="ZR39">
        <f t="shared" si="123"/>
        <v>0</v>
      </c>
      <c r="ZS39" s="214"/>
      <c r="ZT39">
        <f t="shared" si="160"/>
        <v>1</v>
      </c>
      <c r="ZU39">
        <f t="shared" si="157"/>
        <v>1</v>
      </c>
      <c r="ZV39">
        <f t="shared" si="139"/>
        <v>0</v>
      </c>
      <c r="ZW39">
        <f t="shared" si="125"/>
        <v>1</v>
      </c>
      <c r="ZX39" s="248"/>
      <c r="ZY39" s="202"/>
      <c r="ZZ39">
        <v>60</v>
      </c>
      <c r="AAA39" t="str">
        <f t="shared" si="86"/>
        <v>FALSE</v>
      </c>
      <c r="AAB39">
        <f>VLOOKUP($A39,'FuturesInfo (3)'!$A$2:$V$80,22)</f>
        <v>0</v>
      </c>
      <c r="AAC39" s="252"/>
      <c r="AAD39">
        <f t="shared" si="126"/>
        <v>0</v>
      </c>
      <c r="AAE39" s="138">
        <f>VLOOKUP($A39,'FuturesInfo (3)'!$A$2:$O$80,15)*AAB39</f>
        <v>0</v>
      </c>
      <c r="AAF39" s="138">
        <f>VLOOKUP($A39,'FuturesInfo (3)'!$A$2:$O$80,15)*AAD39</f>
        <v>0</v>
      </c>
      <c r="AAG39" s="196">
        <f t="shared" si="127"/>
        <v>0</v>
      </c>
      <c r="AAH39" s="196">
        <f t="shared" si="128"/>
        <v>0</v>
      </c>
      <c r="AAI39" s="196">
        <f t="shared" si="129"/>
        <v>0</v>
      </c>
      <c r="AAJ39" s="196">
        <f t="shared" si="130"/>
        <v>0</v>
      </c>
      <c r="AAK39" s="196">
        <f t="shared" si="154"/>
        <v>0</v>
      </c>
      <c r="AAL39" s="196">
        <f t="shared" si="132"/>
        <v>0</v>
      </c>
      <c r="AAM39" s="196">
        <f t="shared" si="140"/>
        <v>0</v>
      </c>
      <c r="AAN39" s="196">
        <f>IF(IF(sym!$O28=ZS39,1,0)=1,ABS(AAE39*ZX39),-ABS(AAE39*ZX39))</f>
        <v>0</v>
      </c>
      <c r="AAO39" s="196">
        <f>IF(IF(sym!$N28=ZS39,1,0)=1,ABS(AAE39*ZX39),-ABS(AAE39*ZX39))</f>
        <v>0</v>
      </c>
      <c r="AAP39" s="196">
        <f t="shared" si="151"/>
        <v>0</v>
      </c>
      <c r="AAQ39" s="196">
        <f t="shared" si="134"/>
        <v>0</v>
      </c>
    </row>
    <row r="40" spans="1:719" x14ac:dyDescent="0.25">
      <c r="A40" s="1" t="s">
        <v>346</v>
      </c>
      <c r="B40" s="150" t="str">
        <f>'FuturesInfo (3)'!M28</f>
        <v>@FV</v>
      </c>
      <c r="C40" s="200" t="str">
        <f>VLOOKUP(A40,'FuturesInfo (3)'!$A$2:$K$80,11)</f>
        <v>rates</v>
      </c>
      <c r="F40" t="e">
        <f>#REF!</f>
        <v>#REF!</v>
      </c>
      <c r="G40">
        <v>1</v>
      </c>
      <c r="H40">
        <v>1</v>
      </c>
      <c r="I40">
        <v>1</v>
      </c>
      <c r="J40">
        <f t="shared" si="70"/>
        <v>1</v>
      </c>
      <c r="K40">
        <f t="shared" si="71"/>
        <v>1</v>
      </c>
      <c r="L40" s="184">
        <v>5.6578006113000004E-3</v>
      </c>
      <c r="M40" s="2">
        <v>10</v>
      </c>
      <c r="N40">
        <v>60</v>
      </c>
      <c r="O40" t="str">
        <f t="shared" si="72"/>
        <v>TRUE</v>
      </c>
      <c r="P40">
        <f>VLOOKUP($A40,'FuturesInfo (3)'!$A$2:$V$80,22)</f>
        <v>5</v>
      </c>
      <c r="Q40">
        <f t="shared" si="73"/>
        <v>5</v>
      </c>
      <c r="R40">
        <f t="shared" si="73"/>
        <v>5</v>
      </c>
      <c r="S40" s="138">
        <f>VLOOKUP($A40,'FuturesInfo (3)'!$A$2:$O$80,15)*Q40</f>
        <v>611835.9375</v>
      </c>
      <c r="T40" s="144">
        <f t="shared" si="74"/>
        <v>3461.6457412028089</v>
      </c>
      <c r="U40" s="144">
        <f t="shared" si="87"/>
        <v>3461.6457412028089</v>
      </c>
      <c r="W40">
        <f t="shared" si="75"/>
        <v>1</v>
      </c>
      <c r="X40">
        <v>-1</v>
      </c>
      <c r="Y40">
        <v>1</v>
      </c>
      <c r="Z40">
        <v>-1</v>
      </c>
      <c r="AA40">
        <f t="shared" si="141"/>
        <v>1</v>
      </c>
      <c r="AB40">
        <f t="shared" si="76"/>
        <v>0</v>
      </c>
      <c r="AC40" s="1">
        <v>-1.93998965339E-4</v>
      </c>
      <c r="AD40" s="2">
        <v>10</v>
      </c>
      <c r="AE40">
        <v>60</v>
      </c>
      <c r="AF40" t="str">
        <f t="shared" si="77"/>
        <v>TRUE</v>
      </c>
      <c r="AG40">
        <f>VLOOKUP($A40,'FuturesInfo (3)'!$A$2:$V$80,22)</f>
        <v>5</v>
      </c>
      <c r="AH40">
        <f t="shared" si="78"/>
        <v>4</v>
      </c>
      <c r="AI40">
        <f t="shared" si="88"/>
        <v>5</v>
      </c>
      <c r="AJ40" s="138">
        <f>VLOOKUP($A40,'FuturesInfo (3)'!$A$2:$O$80,15)*AI40</f>
        <v>611835.9375</v>
      </c>
      <c r="AK40" s="196">
        <f t="shared" si="89"/>
        <v>118.69553883221707</v>
      </c>
      <c r="AL40" s="196">
        <f t="shared" si="90"/>
        <v>-118.69553883221707</v>
      </c>
      <c r="AN40">
        <f t="shared" si="79"/>
        <v>-1</v>
      </c>
      <c r="AO40">
        <v>1</v>
      </c>
      <c r="AP40">
        <v>1</v>
      </c>
      <c r="AQ40">
        <v>1</v>
      </c>
      <c r="AR40">
        <f t="shared" si="142"/>
        <v>1</v>
      </c>
      <c r="AS40">
        <f t="shared" si="80"/>
        <v>1</v>
      </c>
      <c r="AT40" s="1">
        <v>5.1743095530699999E-4</v>
      </c>
      <c r="AU40" s="2">
        <v>10</v>
      </c>
      <c r="AV40">
        <v>60</v>
      </c>
      <c r="AW40" t="str">
        <f t="shared" si="81"/>
        <v>TRUE</v>
      </c>
      <c r="AX40">
        <f>VLOOKUP($A40,'FuturesInfo (3)'!$A$2:$V$80,22)</f>
        <v>5</v>
      </c>
      <c r="AY40">
        <f t="shared" si="82"/>
        <v>6</v>
      </c>
      <c r="AZ40">
        <f t="shared" si="91"/>
        <v>5</v>
      </c>
      <c r="BA40" s="138">
        <f>VLOOKUP($A40,'FuturesInfo (3)'!$A$2:$O$80,15)*AZ40</f>
        <v>611835.9375</v>
      </c>
      <c r="BB40" s="196">
        <f t="shared" si="83"/>
        <v>316.58285363177896</v>
      </c>
      <c r="BC40" s="196">
        <f t="shared" si="92"/>
        <v>316.58285363177896</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1181</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1181</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1181</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v>1</v>
      </c>
      <c r="VN40" s="239">
        <v>1</v>
      </c>
      <c r="VO40" s="239">
        <v>-1</v>
      </c>
      <c r="VP40" s="239">
        <v>1</v>
      </c>
      <c r="VQ40" s="214">
        <v>1</v>
      </c>
      <c r="VR40" s="240">
        <v>7</v>
      </c>
      <c r="VS40">
        <v>-1</v>
      </c>
      <c r="VT40">
        <v>1</v>
      </c>
      <c r="VU40" s="214">
        <v>-1</v>
      </c>
      <c r="VV40">
        <v>0</v>
      </c>
      <c r="VW40">
        <v>0</v>
      </c>
      <c r="VX40">
        <v>1</v>
      </c>
      <c r="VY40">
        <v>0</v>
      </c>
      <c r="VZ40" s="248">
        <v>-1.08432197984E-3</v>
      </c>
      <c r="WA40" s="202">
        <v>42544</v>
      </c>
      <c r="WB40">
        <v>60</v>
      </c>
      <c r="WC40" t="s">
        <v>1181</v>
      </c>
      <c r="WD40">
        <v>5</v>
      </c>
      <c r="WE40" s="252">
        <v>2</v>
      </c>
      <c r="WF40">
        <v>5</v>
      </c>
      <c r="WG40" s="138">
        <v>611757.8125</v>
      </c>
      <c r="WH40" s="138">
        <v>611757.8125</v>
      </c>
      <c r="WI40" s="196">
        <v>-663.34244243258752</v>
      </c>
      <c r="WJ40" s="196">
        <v>-663.34244243258752</v>
      </c>
      <c r="WK40" s="196">
        <v>-663.34244243258752</v>
      </c>
      <c r="WL40" s="196">
        <v>663.34244243258752</v>
      </c>
      <c r="WM40" s="196">
        <v>-663.34244243258752</v>
      </c>
      <c r="WN40" s="196">
        <v>663.34244243258752</v>
      </c>
      <c r="WO40" s="196">
        <v>-663.34244243258752</v>
      </c>
      <c r="WP40" s="196">
        <v>663.34244243258752</v>
      </c>
      <c r="WQ40" s="196">
        <v>-663.34244243258752</v>
      </c>
      <c r="WR40" s="196">
        <v>-663.34244243258752</v>
      </c>
      <c r="WS40" s="196">
        <v>663.34244243258752</v>
      </c>
      <c r="WU40">
        <f t="shared" si="93"/>
        <v>-1</v>
      </c>
      <c r="WV40" s="239">
        <v>1</v>
      </c>
      <c r="WW40" s="239">
        <v>-1</v>
      </c>
      <c r="WX40" s="239">
        <v>1</v>
      </c>
      <c r="WY40" s="214">
        <v>1</v>
      </c>
      <c r="WZ40" s="240">
        <v>8</v>
      </c>
      <c r="XA40">
        <f t="shared" si="94"/>
        <v>-1</v>
      </c>
      <c r="XB40">
        <f t="shared" si="95"/>
        <v>1</v>
      </c>
      <c r="XC40">
        <v>1</v>
      </c>
      <c r="XD40">
        <f t="shared" si="158"/>
        <v>1</v>
      </c>
      <c r="XE40">
        <f t="shared" si="155"/>
        <v>1</v>
      </c>
      <c r="XF40">
        <f t="shared" si="135"/>
        <v>0</v>
      </c>
      <c r="XG40">
        <f t="shared" si="97"/>
        <v>1</v>
      </c>
      <c r="XH40">
        <v>1.27705765915E-4</v>
      </c>
      <c r="XI40" s="202">
        <v>42544</v>
      </c>
      <c r="XJ40">
        <v>60</v>
      </c>
      <c r="XK40" t="str">
        <f t="shared" si="84"/>
        <v>TRUE</v>
      </c>
      <c r="XL40">
        <f>VLOOKUP($A40,'FuturesInfo (3)'!$A$2:$V$80,22)</f>
        <v>5</v>
      </c>
      <c r="XM40" s="252">
        <v>1</v>
      </c>
      <c r="XN40">
        <f t="shared" si="98"/>
        <v>6</v>
      </c>
      <c r="XO40" s="138">
        <f>VLOOKUP($A40,'FuturesInfo (3)'!$A$2:$O$80,15)*XL40</f>
        <v>611835.9375</v>
      </c>
      <c r="XP40" s="138">
        <f>VLOOKUP($A40,'FuturesInfo (3)'!$A$2:$O$80,15)*XN40</f>
        <v>734203.125</v>
      </c>
      <c r="XQ40" s="196">
        <f t="shared" si="99"/>
        <v>78.134977012759563</v>
      </c>
      <c r="XR40" s="196">
        <f t="shared" si="100"/>
        <v>93.76197241531149</v>
      </c>
      <c r="XS40" s="196">
        <f t="shared" si="101"/>
        <v>78.134977012759563</v>
      </c>
      <c r="XT40" s="196">
        <f t="shared" si="102"/>
        <v>-78.134977012759563</v>
      </c>
      <c r="XU40" s="196">
        <f t="shared" si="152"/>
        <v>78.134977012759563</v>
      </c>
      <c r="XV40" s="196">
        <f t="shared" si="104"/>
        <v>-78.134977012759563</v>
      </c>
      <c r="XW40" s="196">
        <f t="shared" si="136"/>
        <v>78.134977012759563</v>
      </c>
      <c r="XX40" s="196">
        <f>IF(IF(sym!$O29=XC40,1,0)=1,ABS(XO40*XH40),-ABS(XO40*XH40))</f>
        <v>-78.134977012759563</v>
      </c>
      <c r="XY40" s="196">
        <f>IF(IF(sym!$N29=XC40,1,0)=1,ABS(XO40*XH40),-ABS(XO40*XH40))</f>
        <v>78.134977012759563</v>
      </c>
      <c r="XZ40" s="196">
        <f t="shared" si="145"/>
        <v>-78.134977012759563</v>
      </c>
      <c r="YA40" s="196">
        <f t="shared" si="106"/>
        <v>78.134977012759563</v>
      </c>
      <c r="YC40">
        <f t="shared" si="107"/>
        <v>1</v>
      </c>
      <c r="YD40" s="239"/>
      <c r="YE40" s="239"/>
      <c r="YF40" s="239"/>
      <c r="YG40" s="214"/>
      <c r="YH40" s="240"/>
      <c r="YI40">
        <f t="shared" si="108"/>
        <v>1</v>
      </c>
      <c r="YJ40">
        <f t="shared" si="109"/>
        <v>0</v>
      </c>
      <c r="YK40" s="214"/>
      <c r="YL40">
        <f t="shared" si="159"/>
        <v>1</v>
      </c>
      <c r="YM40">
        <f t="shared" si="156"/>
        <v>1</v>
      </c>
      <c r="YN40">
        <f t="shared" si="137"/>
        <v>0</v>
      </c>
      <c r="YO40">
        <f t="shared" si="111"/>
        <v>1</v>
      </c>
      <c r="YP40" s="248"/>
      <c r="YQ40" s="202"/>
      <c r="YR40">
        <v>60</v>
      </c>
      <c r="YS40" t="str">
        <f t="shared" si="85"/>
        <v>FALSE</v>
      </c>
      <c r="YT40">
        <f>VLOOKUP($A40,'FuturesInfo (3)'!$A$2:$V$80,22)</f>
        <v>5</v>
      </c>
      <c r="YU40" s="252"/>
      <c r="YV40">
        <f t="shared" si="112"/>
        <v>4</v>
      </c>
      <c r="YW40" s="138">
        <f>VLOOKUP($A40,'FuturesInfo (3)'!$A$2:$O$80,15)*YT40</f>
        <v>611835.9375</v>
      </c>
      <c r="YX40" s="138">
        <f>VLOOKUP($A40,'FuturesInfo (3)'!$A$2:$O$80,15)*YV40</f>
        <v>489468.75</v>
      </c>
      <c r="YY40" s="196">
        <f t="shared" si="113"/>
        <v>0</v>
      </c>
      <c r="YZ40" s="196">
        <f t="shared" si="114"/>
        <v>0</v>
      </c>
      <c r="ZA40" s="196">
        <f t="shared" si="115"/>
        <v>0</v>
      </c>
      <c r="ZB40" s="196">
        <f t="shared" si="116"/>
        <v>0</v>
      </c>
      <c r="ZC40" s="196">
        <f t="shared" si="153"/>
        <v>0</v>
      </c>
      <c r="ZD40" s="196">
        <f t="shared" si="118"/>
        <v>0</v>
      </c>
      <c r="ZE40" s="196">
        <f t="shared" si="138"/>
        <v>0</v>
      </c>
      <c r="ZF40" s="196">
        <f>IF(IF(sym!$O29=YK40,1,0)=1,ABS(YW40*YP40),-ABS(YW40*YP40))</f>
        <v>0</v>
      </c>
      <c r="ZG40" s="196">
        <f>IF(IF(sym!$N29=YK40,1,0)=1,ABS(YW40*YP40),-ABS(YW40*YP40))</f>
        <v>0</v>
      </c>
      <c r="ZH40" s="196">
        <f t="shared" si="148"/>
        <v>0</v>
      </c>
      <c r="ZI40" s="196">
        <f t="shared" si="120"/>
        <v>0</v>
      </c>
      <c r="ZK40">
        <f t="shared" si="121"/>
        <v>0</v>
      </c>
      <c r="ZL40" s="239"/>
      <c r="ZM40" s="239"/>
      <c r="ZN40" s="239"/>
      <c r="ZO40" s="214"/>
      <c r="ZP40" s="240"/>
      <c r="ZQ40">
        <f t="shared" si="122"/>
        <v>1</v>
      </c>
      <c r="ZR40">
        <f t="shared" si="123"/>
        <v>0</v>
      </c>
      <c r="ZS40" s="214"/>
      <c r="ZT40">
        <f t="shared" si="160"/>
        <v>1</v>
      </c>
      <c r="ZU40">
        <f t="shared" si="157"/>
        <v>1</v>
      </c>
      <c r="ZV40">
        <f t="shared" si="139"/>
        <v>0</v>
      </c>
      <c r="ZW40">
        <f t="shared" si="125"/>
        <v>1</v>
      </c>
      <c r="ZX40" s="248"/>
      <c r="ZY40" s="202"/>
      <c r="ZZ40">
        <v>60</v>
      </c>
      <c r="AAA40" t="str">
        <f t="shared" si="86"/>
        <v>FALSE</v>
      </c>
      <c r="AAB40">
        <f>VLOOKUP($A40,'FuturesInfo (3)'!$A$2:$V$80,22)</f>
        <v>5</v>
      </c>
      <c r="AAC40" s="252"/>
      <c r="AAD40">
        <f t="shared" si="126"/>
        <v>4</v>
      </c>
      <c r="AAE40" s="138">
        <f>VLOOKUP($A40,'FuturesInfo (3)'!$A$2:$O$80,15)*AAB40</f>
        <v>611835.9375</v>
      </c>
      <c r="AAF40" s="138">
        <f>VLOOKUP($A40,'FuturesInfo (3)'!$A$2:$O$80,15)*AAD40</f>
        <v>489468.75</v>
      </c>
      <c r="AAG40" s="196">
        <f t="shared" si="127"/>
        <v>0</v>
      </c>
      <c r="AAH40" s="196">
        <f t="shared" si="128"/>
        <v>0</v>
      </c>
      <c r="AAI40" s="196">
        <f t="shared" si="129"/>
        <v>0</v>
      </c>
      <c r="AAJ40" s="196">
        <f t="shared" si="130"/>
        <v>0</v>
      </c>
      <c r="AAK40" s="196">
        <f t="shared" si="154"/>
        <v>0</v>
      </c>
      <c r="AAL40" s="196">
        <f t="shared" si="132"/>
        <v>0</v>
      </c>
      <c r="AAM40" s="196">
        <f t="shared" si="140"/>
        <v>0</v>
      </c>
      <c r="AAN40" s="196">
        <f>IF(IF(sym!$O29=ZS40,1,0)=1,ABS(AAE40*ZX40),-ABS(AAE40*ZX40))</f>
        <v>0</v>
      </c>
      <c r="AAO40" s="196">
        <f>IF(IF(sym!$N29=ZS40,1,0)=1,ABS(AAE40*ZX40),-ABS(AAE40*ZX40))</f>
        <v>0</v>
      </c>
      <c r="AAP40" s="196">
        <f t="shared" si="151"/>
        <v>0</v>
      </c>
      <c r="AAQ40" s="196">
        <f t="shared" si="134"/>
        <v>0</v>
      </c>
    </row>
    <row r="41" spans="1:719" x14ac:dyDescent="0.25">
      <c r="A41" s="1" t="s">
        <v>348</v>
      </c>
      <c r="B41" s="150" t="str">
        <f>'FuturesInfo (3)'!M29</f>
        <v>QGC</v>
      </c>
      <c r="C41" s="200" t="str">
        <f>VLOOKUP(A41,'FuturesInfo (3)'!$A$2:$K$80,11)</f>
        <v>metal</v>
      </c>
      <c r="F41" t="e">
        <f>#REF!</f>
        <v>#REF!</v>
      </c>
      <c r="G41">
        <v>-1</v>
      </c>
      <c r="H41">
        <v>1</v>
      </c>
      <c r="I41">
        <v>1</v>
      </c>
      <c r="J41">
        <f t="shared" si="70"/>
        <v>0</v>
      </c>
      <c r="K41">
        <f t="shared" si="71"/>
        <v>1</v>
      </c>
      <c r="L41" s="184">
        <v>2.49876298862E-2</v>
      </c>
      <c r="M41" s="2">
        <v>10</v>
      </c>
      <c r="N41">
        <v>60</v>
      </c>
      <c r="O41" t="str">
        <f t="shared" si="72"/>
        <v>TRUE</v>
      </c>
      <c r="P41">
        <f>VLOOKUP($A41,'FuturesInfo (3)'!$A$2:$V$80,22)</f>
        <v>1</v>
      </c>
      <c r="Q41">
        <f t="shared" si="73"/>
        <v>1</v>
      </c>
      <c r="R41">
        <f t="shared" si="73"/>
        <v>1</v>
      </c>
      <c r="S41" s="138">
        <f>VLOOKUP($A41,'FuturesInfo (3)'!$A$2:$O$80,15)*Q41</f>
        <v>136210</v>
      </c>
      <c r="T41" s="144">
        <f t="shared" si="74"/>
        <v>-3403.5650667993018</v>
      </c>
      <c r="U41" s="144">
        <f t="shared" si="87"/>
        <v>3403.5650667993018</v>
      </c>
      <c r="W41">
        <f t="shared" si="75"/>
        <v>-1</v>
      </c>
      <c r="X41">
        <v>1</v>
      </c>
      <c r="Y41">
        <v>1</v>
      </c>
      <c r="Z41">
        <v>1</v>
      </c>
      <c r="AA41">
        <f t="shared" si="141"/>
        <v>1</v>
      </c>
      <c r="AB41">
        <f t="shared" si="76"/>
        <v>1</v>
      </c>
      <c r="AC41" s="1">
        <v>3.6205648081100001E-3</v>
      </c>
      <c r="AD41" s="2">
        <v>10</v>
      </c>
      <c r="AE41">
        <v>60</v>
      </c>
      <c r="AF41" t="str">
        <f t="shared" si="77"/>
        <v>TRUE</v>
      </c>
      <c r="AG41">
        <f>VLOOKUP($A41,'FuturesInfo (3)'!$A$2:$V$80,22)</f>
        <v>1</v>
      </c>
      <c r="AH41">
        <f t="shared" si="78"/>
        <v>1</v>
      </c>
      <c r="AI41">
        <f t="shared" si="88"/>
        <v>1</v>
      </c>
      <c r="AJ41" s="138">
        <f>VLOOKUP($A41,'FuturesInfo (3)'!$A$2:$O$80,15)*AI41</f>
        <v>136210</v>
      </c>
      <c r="AK41" s="196">
        <f t="shared" si="89"/>
        <v>493.15713251266311</v>
      </c>
      <c r="AL41" s="196">
        <f t="shared" si="90"/>
        <v>493.15713251266311</v>
      </c>
      <c r="AN41">
        <f t="shared" si="79"/>
        <v>1</v>
      </c>
      <c r="AO41">
        <v>1</v>
      </c>
      <c r="AP41">
        <v>1</v>
      </c>
      <c r="AQ41">
        <v>-1</v>
      </c>
      <c r="AR41">
        <f t="shared" si="142"/>
        <v>0</v>
      </c>
      <c r="AS41">
        <f t="shared" si="80"/>
        <v>0</v>
      </c>
      <c r="AT41" s="1">
        <v>-3.2066698733399998E-4</v>
      </c>
      <c r="AU41" s="2">
        <v>10</v>
      </c>
      <c r="AV41">
        <v>60</v>
      </c>
      <c r="AW41" t="str">
        <f t="shared" si="81"/>
        <v>TRUE</v>
      </c>
      <c r="AX41">
        <f>VLOOKUP($A41,'FuturesInfo (3)'!$A$2:$V$80,22)</f>
        <v>1</v>
      </c>
      <c r="AY41">
        <f t="shared" si="82"/>
        <v>1</v>
      </c>
      <c r="AZ41">
        <f t="shared" si="91"/>
        <v>1</v>
      </c>
      <c r="BA41" s="138">
        <f>VLOOKUP($A41,'FuturesInfo (3)'!$A$2:$O$80,15)*AZ41</f>
        <v>136210</v>
      </c>
      <c r="BB41" s="196">
        <f t="shared" si="83"/>
        <v>-43.678050344764138</v>
      </c>
      <c r="BC41" s="196">
        <f t="shared" si="92"/>
        <v>-43.678050344764138</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1181</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1181</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1181</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v>1</v>
      </c>
      <c r="VN41" s="239">
        <v>1</v>
      </c>
      <c r="VO41" s="239">
        <v>-1</v>
      </c>
      <c r="VP41" s="239">
        <v>1</v>
      </c>
      <c r="VQ41" s="214">
        <v>1</v>
      </c>
      <c r="VR41" s="240">
        <v>-7</v>
      </c>
      <c r="VS41">
        <v>-1</v>
      </c>
      <c r="VT41">
        <v>-1</v>
      </c>
      <c r="VU41" s="214">
        <v>1</v>
      </c>
      <c r="VV41">
        <v>1</v>
      </c>
      <c r="VW41">
        <v>1</v>
      </c>
      <c r="VX41">
        <v>0</v>
      </c>
      <c r="VY41">
        <v>0</v>
      </c>
      <c r="VZ41" s="248">
        <v>6.1823802163800002E-3</v>
      </c>
      <c r="WA41" s="202">
        <v>42544</v>
      </c>
      <c r="WB41">
        <v>60</v>
      </c>
      <c r="WC41" t="s">
        <v>1181</v>
      </c>
      <c r="WD41">
        <v>1</v>
      </c>
      <c r="WE41" s="252">
        <v>2</v>
      </c>
      <c r="WF41">
        <v>1</v>
      </c>
      <c r="WG41" s="138">
        <v>136710</v>
      </c>
      <c r="WH41" s="138">
        <v>136710</v>
      </c>
      <c r="WI41" s="196">
        <v>845.1931993813098</v>
      </c>
      <c r="WJ41" s="196">
        <v>845.1931993813098</v>
      </c>
      <c r="WK41" s="196">
        <v>845.1931993813098</v>
      </c>
      <c r="WL41" s="196">
        <v>-845.1931993813098</v>
      </c>
      <c r="WM41" s="196">
        <v>-845.1931993813098</v>
      </c>
      <c r="WN41" s="196">
        <v>-845.1931993813098</v>
      </c>
      <c r="WO41" s="196">
        <v>845.1931993813098</v>
      </c>
      <c r="WP41" s="196">
        <v>-845.1931993813098</v>
      </c>
      <c r="WQ41" s="196">
        <v>845.1931993813098</v>
      </c>
      <c r="WR41" s="196">
        <v>-845.1931993813098</v>
      </c>
      <c r="WS41" s="196">
        <v>845.1931993813098</v>
      </c>
      <c r="WU41">
        <f t="shared" si="93"/>
        <v>1</v>
      </c>
      <c r="WV41" s="239">
        <v>1</v>
      </c>
      <c r="WW41" s="239">
        <v>-1</v>
      </c>
      <c r="WX41" s="239">
        <v>1</v>
      </c>
      <c r="WY41" s="214">
        <v>1</v>
      </c>
      <c r="WZ41" s="240">
        <v>-8</v>
      </c>
      <c r="XA41">
        <f t="shared" si="94"/>
        <v>-1</v>
      </c>
      <c r="XB41">
        <f t="shared" si="95"/>
        <v>-1</v>
      </c>
      <c r="XC41">
        <v>-1</v>
      </c>
      <c r="XD41">
        <f t="shared" si="158"/>
        <v>0</v>
      </c>
      <c r="XE41">
        <f t="shared" si="155"/>
        <v>0</v>
      </c>
      <c r="XF41">
        <f t="shared" si="135"/>
        <v>1</v>
      </c>
      <c r="XG41">
        <f t="shared" si="97"/>
        <v>1</v>
      </c>
      <c r="XH41">
        <v>-3.6573769292699999E-3</v>
      </c>
      <c r="XI41" s="202">
        <v>42544</v>
      </c>
      <c r="XJ41">
        <v>60</v>
      </c>
      <c r="XK41" t="str">
        <f t="shared" si="84"/>
        <v>TRUE</v>
      </c>
      <c r="XL41">
        <f>VLOOKUP($A41,'FuturesInfo (3)'!$A$2:$V$80,22)</f>
        <v>1</v>
      </c>
      <c r="XM41" s="252">
        <v>1</v>
      </c>
      <c r="XN41">
        <f t="shared" si="98"/>
        <v>1</v>
      </c>
      <c r="XO41" s="138">
        <f>VLOOKUP($A41,'FuturesInfo (3)'!$A$2:$O$80,15)*XL41</f>
        <v>136210</v>
      </c>
      <c r="XP41" s="138">
        <f>VLOOKUP($A41,'FuturesInfo (3)'!$A$2:$O$80,15)*XN41</f>
        <v>136210</v>
      </c>
      <c r="XQ41" s="196">
        <f t="shared" si="99"/>
        <v>-498.17131153586666</v>
      </c>
      <c r="XR41" s="196">
        <f t="shared" si="100"/>
        <v>-498.17131153586666</v>
      </c>
      <c r="XS41" s="196">
        <f t="shared" si="101"/>
        <v>-498.17131153586666</v>
      </c>
      <c r="XT41" s="196">
        <f t="shared" si="102"/>
        <v>498.17131153586666</v>
      </c>
      <c r="XU41" s="196">
        <f t="shared" si="152"/>
        <v>498.17131153586666</v>
      </c>
      <c r="XV41" s="196">
        <f t="shared" si="104"/>
        <v>498.17131153586666</v>
      </c>
      <c r="XW41" s="196">
        <f t="shared" si="136"/>
        <v>-498.17131153586666</v>
      </c>
      <c r="XX41" s="196">
        <f>IF(IF(sym!$O30=XC41,1,0)=1,ABS(XO41*XH41),-ABS(XO41*XH41))</f>
        <v>498.17131153586666</v>
      </c>
      <c r="XY41" s="196">
        <f>IF(IF(sym!$N30=XC41,1,0)=1,ABS(XO41*XH41),-ABS(XO41*XH41))</f>
        <v>-498.17131153586666</v>
      </c>
      <c r="XZ41" s="196">
        <f t="shared" si="145"/>
        <v>-498.17131153586666</v>
      </c>
      <c r="YA41" s="196">
        <f t="shared" si="106"/>
        <v>498.17131153586666</v>
      </c>
      <c r="YC41">
        <f t="shared" si="107"/>
        <v>-1</v>
      </c>
      <c r="YD41" s="239"/>
      <c r="YE41" s="239"/>
      <c r="YF41" s="239"/>
      <c r="YG41" s="214"/>
      <c r="YH41" s="240"/>
      <c r="YI41">
        <f t="shared" si="108"/>
        <v>1</v>
      </c>
      <c r="YJ41">
        <f t="shared" si="109"/>
        <v>0</v>
      </c>
      <c r="YK41" s="214"/>
      <c r="YL41">
        <f t="shared" si="159"/>
        <v>1</v>
      </c>
      <c r="YM41">
        <f t="shared" si="156"/>
        <v>1</v>
      </c>
      <c r="YN41">
        <f t="shared" si="137"/>
        <v>0</v>
      </c>
      <c r="YO41">
        <f t="shared" si="111"/>
        <v>1</v>
      </c>
      <c r="YP41" s="248"/>
      <c r="YQ41" s="202"/>
      <c r="YR41">
        <v>60</v>
      </c>
      <c r="YS41" t="str">
        <f t="shared" si="85"/>
        <v>FALSE</v>
      </c>
      <c r="YT41">
        <f>VLOOKUP($A41,'FuturesInfo (3)'!$A$2:$V$80,22)</f>
        <v>1</v>
      </c>
      <c r="YU41" s="252"/>
      <c r="YV41">
        <f t="shared" si="112"/>
        <v>1</v>
      </c>
      <c r="YW41" s="138">
        <f>VLOOKUP($A41,'FuturesInfo (3)'!$A$2:$O$80,15)*YT41</f>
        <v>136210</v>
      </c>
      <c r="YX41" s="138">
        <f>VLOOKUP($A41,'FuturesInfo (3)'!$A$2:$O$80,15)*YV41</f>
        <v>136210</v>
      </c>
      <c r="YY41" s="196">
        <f t="shared" si="113"/>
        <v>0</v>
      </c>
      <c r="YZ41" s="196">
        <f t="shared" si="114"/>
        <v>0</v>
      </c>
      <c r="ZA41" s="196">
        <f t="shared" si="115"/>
        <v>0</v>
      </c>
      <c r="ZB41" s="196">
        <f t="shared" si="116"/>
        <v>0</v>
      </c>
      <c r="ZC41" s="196">
        <f t="shared" si="153"/>
        <v>0</v>
      </c>
      <c r="ZD41" s="196">
        <f t="shared" si="118"/>
        <v>0</v>
      </c>
      <c r="ZE41" s="196">
        <f t="shared" si="138"/>
        <v>0</v>
      </c>
      <c r="ZF41" s="196">
        <f>IF(IF(sym!$O30=YK41,1,0)=1,ABS(YW41*YP41),-ABS(YW41*YP41))</f>
        <v>0</v>
      </c>
      <c r="ZG41" s="196">
        <f>IF(IF(sym!$N30=YK41,1,0)=1,ABS(YW41*YP41),-ABS(YW41*YP41))</f>
        <v>0</v>
      </c>
      <c r="ZH41" s="196">
        <f t="shared" si="148"/>
        <v>0</v>
      </c>
      <c r="ZI41" s="196">
        <f t="shared" si="120"/>
        <v>0</v>
      </c>
      <c r="ZK41">
        <f t="shared" si="121"/>
        <v>0</v>
      </c>
      <c r="ZL41" s="239"/>
      <c r="ZM41" s="239"/>
      <c r="ZN41" s="239"/>
      <c r="ZO41" s="214"/>
      <c r="ZP41" s="240"/>
      <c r="ZQ41">
        <f t="shared" si="122"/>
        <v>1</v>
      </c>
      <c r="ZR41">
        <f t="shared" si="123"/>
        <v>0</v>
      </c>
      <c r="ZS41" s="214"/>
      <c r="ZT41">
        <f t="shared" si="160"/>
        <v>1</v>
      </c>
      <c r="ZU41">
        <f t="shared" si="157"/>
        <v>1</v>
      </c>
      <c r="ZV41">
        <f t="shared" si="139"/>
        <v>0</v>
      </c>
      <c r="ZW41">
        <f t="shared" si="125"/>
        <v>1</v>
      </c>
      <c r="ZX41" s="248"/>
      <c r="ZY41" s="202"/>
      <c r="ZZ41">
        <v>60</v>
      </c>
      <c r="AAA41" t="str">
        <f t="shared" si="86"/>
        <v>FALSE</v>
      </c>
      <c r="AAB41">
        <f>VLOOKUP($A41,'FuturesInfo (3)'!$A$2:$V$80,22)</f>
        <v>1</v>
      </c>
      <c r="AAC41" s="252"/>
      <c r="AAD41">
        <f t="shared" si="126"/>
        <v>1</v>
      </c>
      <c r="AAE41" s="138">
        <f>VLOOKUP($A41,'FuturesInfo (3)'!$A$2:$O$80,15)*AAB41</f>
        <v>136210</v>
      </c>
      <c r="AAF41" s="138">
        <f>VLOOKUP($A41,'FuturesInfo (3)'!$A$2:$O$80,15)*AAD41</f>
        <v>136210</v>
      </c>
      <c r="AAG41" s="196">
        <f t="shared" si="127"/>
        <v>0</v>
      </c>
      <c r="AAH41" s="196">
        <f t="shared" si="128"/>
        <v>0</v>
      </c>
      <c r="AAI41" s="196">
        <f t="shared" si="129"/>
        <v>0</v>
      </c>
      <c r="AAJ41" s="196">
        <f t="shared" si="130"/>
        <v>0</v>
      </c>
      <c r="AAK41" s="196">
        <f t="shared" si="154"/>
        <v>0</v>
      </c>
      <c r="AAL41" s="196">
        <f t="shared" si="132"/>
        <v>0</v>
      </c>
      <c r="AAM41" s="196">
        <f t="shared" si="140"/>
        <v>0</v>
      </c>
      <c r="AAN41" s="196">
        <f>IF(IF(sym!$O30=ZS41,1,0)=1,ABS(AAE41*ZX41),-ABS(AAE41*ZX41))</f>
        <v>0</v>
      </c>
      <c r="AAO41" s="196">
        <f>IF(IF(sym!$N30=ZS41,1,0)=1,ABS(AAE41*ZX41),-ABS(AAE41*ZX41))</f>
        <v>0</v>
      </c>
      <c r="AAP41" s="196">
        <f t="shared" si="151"/>
        <v>0</v>
      </c>
      <c r="AAQ41" s="196">
        <f t="shared" si="134"/>
        <v>0</v>
      </c>
    </row>
    <row r="42" spans="1:719" x14ac:dyDescent="0.25">
      <c r="A42" s="1" t="s">
        <v>1032</v>
      </c>
      <c r="B42" s="150" t="str">
        <f>'FuturesInfo (3)'!M30</f>
        <v>HHI</v>
      </c>
      <c r="C42" s="200" t="str">
        <f>VLOOKUP(A42,'FuturesInfo (3)'!$A$2:$K$80,11)</f>
        <v>index</v>
      </c>
      <c r="F42" t="e">
        <f>#REF!</f>
        <v>#REF!</v>
      </c>
      <c r="G42">
        <v>1</v>
      </c>
      <c r="H42">
        <v>-1</v>
      </c>
      <c r="I42">
        <v>1</v>
      </c>
      <c r="J42">
        <f t="shared" si="70"/>
        <v>1</v>
      </c>
      <c r="K42">
        <f t="shared" si="71"/>
        <v>0</v>
      </c>
      <c r="L42" s="184">
        <v>9.5473833097600002E-3</v>
      </c>
      <c r="M42" s="2">
        <v>10</v>
      </c>
      <c r="N42">
        <v>60</v>
      </c>
      <c r="O42" t="str">
        <f t="shared" si="72"/>
        <v>TRUE</v>
      </c>
      <c r="P42">
        <f>VLOOKUP($A42,'FuturesInfo (3)'!$A$2:$V$80,22)</f>
        <v>2</v>
      </c>
      <c r="Q42">
        <f t="shared" si="73"/>
        <v>2</v>
      </c>
      <c r="R42">
        <f t="shared" si="73"/>
        <v>2</v>
      </c>
      <c r="S42" s="138">
        <f>VLOOKUP($A42,'FuturesInfo (3)'!$A$2:$O$80,15)*Q42</f>
        <v>110514.80051480052</v>
      </c>
      <c r="T42" s="144">
        <f t="shared" si="74"/>
        <v>1055.1271619164622</v>
      </c>
      <c r="U42" s="144">
        <f t="shared" si="87"/>
        <v>-1055.1271619164622</v>
      </c>
      <c r="W42">
        <f t="shared" si="75"/>
        <v>1</v>
      </c>
      <c r="X42">
        <v>1</v>
      </c>
      <c r="Y42">
        <v>-1</v>
      </c>
      <c r="Z42">
        <v>1</v>
      </c>
      <c r="AA42">
        <f t="shared" si="141"/>
        <v>1</v>
      </c>
      <c r="AB42">
        <f t="shared" si="76"/>
        <v>0</v>
      </c>
      <c r="AC42" s="1">
        <v>6.4214827787500003E-3</v>
      </c>
      <c r="AD42" s="2">
        <v>10</v>
      </c>
      <c r="AE42">
        <v>60</v>
      </c>
      <c r="AF42" t="str">
        <f t="shared" si="77"/>
        <v>TRUE</v>
      </c>
      <c r="AG42">
        <f>VLOOKUP($A42,'FuturesInfo (3)'!$A$2:$V$80,22)</f>
        <v>2</v>
      </c>
      <c r="AH42">
        <f t="shared" si="78"/>
        <v>2</v>
      </c>
      <c r="AI42">
        <f t="shared" si="88"/>
        <v>2</v>
      </c>
      <c r="AJ42" s="138">
        <f>VLOOKUP($A42,'FuturesInfo (3)'!$A$2:$O$80,15)*AI42</f>
        <v>110514.80051480052</v>
      </c>
      <c r="AK42" s="196">
        <f t="shared" si="89"/>
        <v>709.66888830278322</v>
      </c>
      <c r="AL42" s="196">
        <f t="shared" si="90"/>
        <v>-709.66888830278322</v>
      </c>
      <c r="AN42">
        <f t="shared" si="79"/>
        <v>1</v>
      </c>
      <c r="AO42">
        <v>1</v>
      </c>
      <c r="AP42">
        <v>-1</v>
      </c>
      <c r="AQ42">
        <v>1</v>
      </c>
      <c r="AR42">
        <f t="shared" si="142"/>
        <v>1</v>
      </c>
      <c r="AS42">
        <f t="shared" si="80"/>
        <v>0</v>
      </c>
      <c r="AT42" s="1">
        <v>1.99535962877E-2</v>
      </c>
      <c r="AU42" s="2">
        <v>10</v>
      </c>
      <c r="AV42">
        <v>60</v>
      </c>
      <c r="AW42" t="str">
        <f t="shared" si="81"/>
        <v>TRUE</v>
      </c>
      <c r="AX42">
        <f>VLOOKUP($A42,'FuturesInfo (3)'!$A$2:$V$80,22)</f>
        <v>2</v>
      </c>
      <c r="AY42">
        <f t="shared" si="82"/>
        <v>2</v>
      </c>
      <c r="AZ42">
        <f t="shared" si="91"/>
        <v>2</v>
      </c>
      <c r="BA42" s="138">
        <f>VLOOKUP($A42,'FuturesInfo (3)'!$A$2:$O$80,15)*AZ42</f>
        <v>110514.80051480052</v>
      </c>
      <c r="BB42" s="196">
        <f t="shared" si="83"/>
        <v>2205.1677132880295</v>
      </c>
      <c r="BC42" s="196">
        <f t="shared" si="92"/>
        <v>-2205.1677132880295</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1181</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1181</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1181</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v>-1</v>
      </c>
      <c r="VN42" s="239">
        <v>-1</v>
      </c>
      <c r="VO42" s="239">
        <v>-1</v>
      </c>
      <c r="VP42" s="239">
        <v>-1</v>
      </c>
      <c r="VQ42" s="214">
        <v>1</v>
      </c>
      <c r="VR42" s="240">
        <v>-1</v>
      </c>
      <c r="VS42">
        <v>-1</v>
      </c>
      <c r="VT42">
        <v>-1</v>
      </c>
      <c r="VU42" s="214">
        <v>-1</v>
      </c>
      <c r="VV42">
        <v>1</v>
      </c>
      <c r="VW42">
        <v>0</v>
      </c>
      <c r="VX42">
        <v>1</v>
      </c>
      <c r="VY42">
        <v>1</v>
      </c>
      <c r="VZ42" s="248">
        <v>-1.5060240963900001E-2</v>
      </c>
      <c r="WA42" s="202">
        <v>42545</v>
      </c>
      <c r="WB42">
        <v>60</v>
      </c>
      <c r="WC42" t="s">
        <v>1181</v>
      </c>
      <c r="WD42">
        <v>2</v>
      </c>
      <c r="WE42" s="252">
        <v>2</v>
      </c>
      <c r="WF42">
        <v>2</v>
      </c>
      <c r="WG42" s="138">
        <v>109420.84942084942</v>
      </c>
      <c r="WH42" s="138">
        <v>109420.84942084942</v>
      </c>
      <c r="WI42" s="196">
        <v>1647.9043587526101</v>
      </c>
      <c r="WJ42" s="196">
        <v>1647.9043587526101</v>
      </c>
      <c r="WK42" s="196">
        <v>-1647.9043587526101</v>
      </c>
      <c r="WL42" s="196">
        <v>1647.9043587526101</v>
      </c>
      <c r="WM42" s="196">
        <v>1647.9043587526101</v>
      </c>
      <c r="WN42" s="196">
        <v>1647.9043587526101</v>
      </c>
      <c r="WO42" s="196">
        <v>1647.9043587526101</v>
      </c>
      <c r="WP42" s="196">
        <v>-1647.9043587526101</v>
      </c>
      <c r="WQ42" s="196">
        <v>1647.9043587526101</v>
      </c>
      <c r="WR42" s="196">
        <v>-1647.9043587526101</v>
      </c>
      <c r="WS42" s="196">
        <v>1647.9043587526101</v>
      </c>
      <c r="WU42">
        <f t="shared" si="93"/>
        <v>-1</v>
      </c>
      <c r="WV42" s="239">
        <v>-1</v>
      </c>
      <c r="WW42" s="239">
        <v>-1</v>
      </c>
      <c r="WX42" s="239">
        <v>-1</v>
      </c>
      <c r="WY42" s="214">
        <v>1</v>
      </c>
      <c r="WZ42" s="240">
        <v>-2</v>
      </c>
      <c r="XA42">
        <f t="shared" si="94"/>
        <v>-1</v>
      </c>
      <c r="XB42">
        <f t="shared" si="95"/>
        <v>-1</v>
      </c>
      <c r="XC42">
        <v>1</v>
      </c>
      <c r="XD42">
        <f t="shared" si="158"/>
        <v>0</v>
      </c>
      <c r="XE42">
        <f t="shared" si="155"/>
        <v>1</v>
      </c>
      <c r="XF42">
        <f t="shared" si="135"/>
        <v>0</v>
      </c>
      <c r="XG42">
        <f t="shared" si="97"/>
        <v>0</v>
      </c>
      <c r="XH42">
        <v>9.9976476123299993E-3</v>
      </c>
      <c r="XI42" s="202">
        <v>42545</v>
      </c>
      <c r="XJ42">
        <v>60</v>
      </c>
      <c r="XK42" t="str">
        <f t="shared" si="84"/>
        <v>TRUE</v>
      </c>
      <c r="XL42">
        <f>VLOOKUP($A42,'FuturesInfo (3)'!$A$2:$V$80,22)</f>
        <v>2</v>
      </c>
      <c r="XM42" s="252">
        <v>1</v>
      </c>
      <c r="XN42">
        <f t="shared" si="98"/>
        <v>3</v>
      </c>
      <c r="XO42" s="138">
        <f>VLOOKUP($A42,'FuturesInfo (3)'!$A$2:$O$80,15)*XL42</f>
        <v>110514.80051480052</v>
      </c>
      <c r="XP42" s="138">
        <f>VLOOKUP($A42,'FuturesInfo (3)'!$A$2:$O$80,15)*XN42</f>
        <v>165772.20077220077</v>
      </c>
      <c r="XQ42" s="196">
        <f t="shared" si="99"/>
        <v>-1104.8880314939215</v>
      </c>
      <c r="XR42" s="196">
        <f t="shared" si="100"/>
        <v>-1657.3320472408823</v>
      </c>
      <c r="XS42" s="196">
        <f t="shared" si="101"/>
        <v>1104.8880314939215</v>
      </c>
      <c r="XT42" s="196">
        <f t="shared" si="102"/>
        <v>-1104.8880314939215</v>
      </c>
      <c r="XU42" s="196">
        <f t="shared" si="152"/>
        <v>-1104.8880314939215</v>
      </c>
      <c r="XV42" s="196">
        <f t="shared" si="104"/>
        <v>-1104.8880314939215</v>
      </c>
      <c r="XW42" s="196">
        <f t="shared" si="136"/>
        <v>-1104.8880314939215</v>
      </c>
      <c r="XX42" s="196">
        <f>IF(IF(sym!$O31=XC42,1,0)=1,ABS(XO42*XH42),-ABS(XO42*XH42))</f>
        <v>1104.8880314939215</v>
      </c>
      <c r="XY42" s="196">
        <f>IF(IF(sym!$N31=XC42,1,0)=1,ABS(XO42*XH42),-ABS(XO42*XH42))</f>
        <v>-1104.8880314939215</v>
      </c>
      <c r="XZ42" s="196">
        <f t="shared" si="145"/>
        <v>-1104.8880314939215</v>
      </c>
      <c r="YA42" s="196">
        <f t="shared" si="106"/>
        <v>1104.8880314939215</v>
      </c>
      <c r="YC42">
        <f t="shared" si="107"/>
        <v>1</v>
      </c>
      <c r="YD42" s="239"/>
      <c r="YE42" s="239"/>
      <c r="YF42" s="239"/>
      <c r="YG42" s="214"/>
      <c r="YH42" s="240"/>
      <c r="YI42">
        <f t="shared" si="108"/>
        <v>1</v>
      </c>
      <c r="YJ42">
        <f t="shared" si="109"/>
        <v>0</v>
      </c>
      <c r="YK42" s="214"/>
      <c r="YL42">
        <f t="shared" si="159"/>
        <v>1</v>
      </c>
      <c r="YM42">
        <f t="shared" si="156"/>
        <v>1</v>
      </c>
      <c r="YN42">
        <f t="shared" si="137"/>
        <v>0</v>
      </c>
      <c r="YO42">
        <f t="shared" si="111"/>
        <v>1</v>
      </c>
      <c r="YP42" s="248"/>
      <c r="YQ42" s="202"/>
      <c r="YR42">
        <v>60</v>
      </c>
      <c r="YS42" t="str">
        <f t="shared" si="85"/>
        <v>FALSE</v>
      </c>
      <c r="YT42">
        <f>VLOOKUP($A42,'FuturesInfo (3)'!$A$2:$V$80,22)</f>
        <v>2</v>
      </c>
      <c r="YU42" s="252"/>
      <c r="YV42">
        <f t="shared" si="112"/>
        <v>2</v>
      </c>
      <c r="YW42" s="138">
        <f>VLOOKUP($A42,'FuturesInfo (3)'!$A$2:$O$80,15)*YT42</f>
        <v>110514.80051480052</v>
      </c>
      <c r="YX42" s="138">
        <f>VLOOKUP($A42,'FuturesInfo (3)'!$A$2:$O$80,15)*YV42</f>
        <v>110514.80051480052</v>
      </c>
      <c r="YY42" s="196">
        <f t="shared" si="113"/>
        <v>0</v>
      </c>
      <c r="YZ42" s="196">
        <f t="shared" si="114"/>
        <v>0</v>
      </c>
      <c r="ZA42" s="196">
        <f t="shared" si="115"/>
        <v>0</v>
      </c>
      <c r="ZB42" s="196">
        <f t="shared" si="116"/>
        <v>0</v>
      </c>
      <c r="ZC42" s="196">
        <f t="shared" si="153"/>
        <v>0</v>
      </c>
      <c r="ZD42" s="196">
        <f t="shared" si="118"/>
        <v>0</v>
      </c>
      <c r="ZE42" s="196">
        <f t="shared" si="138"/>
        <v>0</v>
      </c>
      <c r="ZF42" s="196">
        <f>IF(IF(sym!$O31=YK42,1,0)=1,ABS(YW42*YP42),-ABS(YW42*YP42))</f>
        <v>0</v>
      </c>
      <c r="ZG42" s="196">
        <f>IF(IF(sym!$N31=YK42,1,0)=1,ABS(YW42*YP42),-ABS(YW42*YP42))</f>
        <v>0</v>
      </c>
      <c r="ZH42" s="196">
        <f t="shared" si="148"/>
        <v>0</v>
      </c>
      <c r="ZI42" s="196">
        <f t="shared" si="120"/>
        <v>0</v>
      </c>
      <c r="ZK42">
        <f t="shared" si="121"/>
        <v>0</v>
      </c>
      <c r="ZL42" s="239"/>
      <c r="ZM42" s="239"/>
      <c r="ZN42" s="239"/>
      <c r="ZO42" s="214"/>
      <c r="ZP42" s="240"/>
      <c r="ZQ42">
        <f t="shared" si="122"/>
        <v>1</v>
      </c>
      <c r="ZR42">
        <f t="shared" si="123"/>
        <v>0</v>
      </c>
      <c r="ZS42" s="214"/>
      <c r="ZT42">
        <f t="shared" si="160"/>
        <v>1</v>
      </c>
      <c r="ZU42">
        <f t="shared" si="157"/>
        <v>1</v>
      </c>
      <c r="ZV42">
        <f t="shared" si="139"/>
        <v>0</v>
      </c>
      <c r="ZW42">
        <f t="shared" si="125"/>
        <v>1</v>
      </c>
      <c r="ZX42" s="248"/>
      <c r="ZY42" s="202"/>
      <c r="ZZ42">
        <v>60</v>
      </c>
      <c r="AAA42" t="str">
        <f t="shared" si="86"/>
        <v>FALSE</v>
      </c>
      <c r="AAB42">
        <f>VLOOKUP($A42,'FuturesInfo (3)'!$A$2:$V$80,22)</f>
        <v>2</v>
      </c>
      <c r="AAC42" s="252"/>
      <c r="AAD42">
        <f t="shared" si="126"/>
        <v>2</v>
      </c>
      <c r="AAE42" s="138">
        <f>VLOOKUP($A42,'FuturesInfo (3)'!$A$2:$O$80,15)*AAB42</f>
        <v>110514.80051480052</v>
      </c>
      <c r="AAF42" s="138">
        <f>VLOOKUP($A42,'FuturesInfo (3)'!$A$2:$O$80,15)*AAD42</f>
        <v>110514.80051480052</v>
      </c>
      <c r="AAG42" s="196">
        <f t="shared" si="127"/>
        <v>0</v>
      </c>
      <c r="AAH42" s="196">
        <f t="shared" si="128"/>
        <v>0</v>
      </c>
      <c r="AAI42" s="196">
        <f t="shared" si="129"/>
        <v>0</v>
      </c>
      <c r="AAJ42" s="196">
        <f t="shared" si="130"/>
        <v>0</v>
      </c>
      <c r="AAK42" s="196">
        <f t="shared" si="154"/>
        <v>0</v>
      </c>
      <c r="AAL42" s="196">
        <f t="shared" si="132"/>
        <v>0</v>
      </c>
      <c r="AAM42" s="196">
        <f t="shared" si="140"/>
        <v>0</v>
      </c>
      <c r="AAN42" s="196">
        <f>IF(IF(sym!$O31=ZS42,1,0)=1,ABS(AAE42*ZX42),-ABS(AAE42*ZX42))</f>
        <v>0</v>
      </c>
      <c r="AAO42" s="196">
        <f>IF(IF(sym!$N31=ZS42,1,0)=1,ABS(AAE42*ZX42),-ABS(AAE42*ZX42))</f>
        <v>0</v>
      </c>
      <c r="AAP42" s="196">
        <f t="shared" si="151"/>
        <v>0</v>
      </c>
      <c r="AAQ42" s="196">
        <f t="shared" si="134"/>
        <v>0</v>
      </c>
    </row>
    <row r="43" spans="1:719" x14ac:dyDescent="0.25">
      <c r="A43" s="1" t="s">
        <v>352</v>
      </c>
      <c r="B43" s="150" t="str">
        <f>'FuturesInfo (3)'!M31</f>
        <v>QHG</v>
      </c>
      <c r="C43" s="200" t="str">
        <f>VLOOKUP(A43,'FuturesInfo (3)'!$A$2:$K$80,11)</f>
        <v>metal</v>
      </c>
      <c r="F43" t="e">
        <f>#REF!</f>
        <v>#REF!</v>
      </c>
      <c r="G43">
        <v>-1</v>
      </c>
      <c r="H43">
        <v>1</v>
      </c>
      <c r="I43">
        <v>1</v>
      </c>
      <c r="J43">
        <f t="shared" si="70"/>
        <v>0</v>
      </c>
      <c r="K43">
        <f t="shared" si="71"/>
        <v>1</v>
      </c>
      <c r="L43" s="184">
        <v>2.0772946859899999E-2</v>
      </c>
      <c r="M43" s="2">
        <v>10</v>
      </c>
      <c r="N43">
        <v>60</v>
      </c>
      <c r="O43" t="str">
        <f t="shared" si="72"/>
        <v>TRUE</v>
      </c>
      <c r="P43">
        <f>VLOOKUP($A43,'FuturesInfo (3)'!$A$2:$V$80,22)</f>
        <v>2</v>
      </c>
      <c r="Q43">
        <f t="shared" si="73"/>
        <v>2</v>
      </c>
      <c r="R43">
        <f t="shared" si="73"/>
        <v>2</v>
      </c>
      <c r="S43" s="138">
        <f>VLOOKUP($A43,'FuturesInfo (3)'!$A$2:$O$80,15)*Q43</f>
        <v>106175</v>
      </c>
      <c r="T43" s="144">
        <f t="shared" si="74"/>
        <v>-2205.5676328498826</v>
      </c>
      <c r="U43" s="144">
        <f t="shared" si="87"/>
        <v>2205.5676328498826</v>
      </c>
      <c r="W43">
        <f t="shared" si="75"/>
        <v>-1</v>
      </c>
      <c r="X43">
        <v>1</v>
      </c>
      <c r="Y43">
        <v>1</v>
      </c>
      <c r="Z43">
        <v>1</v>
      </c>
      <c r="AA43">
        <f t="shared" si="141"/>
        <v>1</v>
      </c>
      <c r="AB43">
        <f t="shared" si="76"/>
        <v>1</v>
      </c>
      <c r="AC43" s="1">
        <v>2.1296734500699998E-3</v>
      </c>
      <c r="AD43" s="2">
        <v>10</v>
      </c>
      <c r="AE43">
        <v>60</v>
      </c>
      <c r="AF43" t="str">
        <f t="shared" si="77"/>
        <v>TRUE</v>
      </c>
      <c r="AG43">
        <f>VLOOKUP($A43,'FuturesInfo (3)'!$A$2:$V$80,22)</f>
        <v>2</v>
      </c>
      <c r="AH43">
        <f t="shared" si="78"/>
        <v>3</v>
      </c>
      <c r="AI43">
        <f t="shared" si="88"/>
        <v>2</v>
      </c>
      <c r="AJ43" s="138">
        <f>VLOOKUP($A43,'FuturesInfo (3)'!$A$2:$O$80,15)*AI43</f>
        <v>106175</v>
      </c>
      <c r="AK43" s="196">
        <f t="shared" si="89"/>
        <v>226.11807856118224</v>
      </c>
      <c r="AL43" s="196">
        <f t="shared" si="90"/>
        <v>226.11807856118224</v>
      </c>
      <c r="AN43">
        <f t="shared" si="79"/>
        <v>1</v>
      </c>
      <c r="AO43">
        <v>1</v>
      </c>
      <c r="AP43">
        <v>1</v>
      </c>
      <c r="AQ43">
        <v>-1</v>
      </c>
      <c r="AR43">
        <f t="shared" si="142"/>
        <v>0</v>
      </c>
      <c r="AS43">
        <f t="shared" si="80"/>
        <v>0</v>
      </c>
      <c r="AT43" s="1">
        <v>-3.1404958677699997E-2</v>
      </c>
      <c r="AU43" s="2">
        <v>10</v>
      </c>
      <c r="AV43">
        <v>60</v>
      </c>
      <c r="AW43" t="str">
        <f t="shared" si="81"/>
        <v>TRUE</v>
      </c>
      <c r="AX43">
        <f>VLOOKUP($A43,'FuturesInfo (3)'!$A$2:$V$80,22)</f>
        <v>2</v>
      </c>
      <c r="AY43">
        <f t="shared" si="82"/>
        <v>3</v>
      </c>
      <c r="AZ43">
        <f t="shared" si="91"/>
        <v>2</v>
      </c>
      <c r="BA43" s="138">
        <f>VLOOKUP($A43,'FuturesInfo (3)'!$A$2:$O$80,15)*AZ43</f>
        <v>106175</v>
      </c>
      <c r="BB43" s="196">
        <f t="shared" si="83"/>
        <v>-3334.4214876047972</v>
      </c>
      <c r="BC43" s="196">
        <f t="shared" si="92"/>
        <v>-3334.4214876047972</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1181</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1181</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1181</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v>-1</v>
      </c>
      <c r="VN43" s="239">
        <v>1</v>
      </c>
      <c r="VO43" s="239">
        <v>1</v>
      </c>
      <c r="VP43" s="239">
        <v>1</v>
      </c>
      <c r="VQ43" s="214">
        <v>1</v>
      </c>
      <c r="VR43" s="240">
        <v>14</v>
      </c>
      <c r="VS43">
        <v>-1</v>
      </c>
      <c r="VT43">
        <v>1</v>
      </c>
      <c r="VU43" s="214">
        <v>-1</v>
      </c>
      <c r="VV43">
        <v>0</v>
      </c>
      <c r="VW43">
        <v>0</v>
      </c>
      <c r="VX43">
        <v>1</v>
      </c>
      <c r="VY43">
        <v>0</v>
      </c>
      <c r="VZ43" s="248">
        <v>-1.37394092054E-2</v>
      </c>
      <c r="WA43" s="202">
        <v>42535</v>
      </c>
      <c r="WB43">
        <v>60</v>
      </c>
      <c r="WC43" t="s">
        <v>1181</v>
      </c>
      <c r="WD43">
        <v>2</v>
      </c>
      <c r="WE43" s="252">
        <v>1</v>
      </c>
      <c r="WF43">
        <v>2</v>
      </c>
      <c r="WG43" s="138">
        <v>107675</v>
      </c>
      <c r="WH43" s="138">
        <v>107675</v>
      </c>
      <c r="WI43" s="196">
        <v>-1479.3908861914449</v>
      </c>
      <c r="WJ43" s="196">
        <v>-1479.3908861914449</v>
      </c>
      <c r="WK43" s="196">
        <v>-1479.3908861914449</v>
      </c>
      <c r="WL43" s="196">
        <v>1479.3908861914449</v>
      </c>
      <c r="WM43" s="196">
        <v>-1479.3908861914449</v>
      </c>
      <c r="WN43" s="196">
        <v>-1479.3908861914449</v>
      </c>
      <c r="WO43" s="196">
        <v>-1479.3908861914449</v>
      </c>
      <c r="WP43" s="196">
        <v>-1479.3908861914449</v>
      </c>
      <c r="WQ43" s="196">
        <v>1479.3908861914449</v>
      </c>
      <c r="WR43" s="196">
        <v>-1479.3908861914449</v>
      </c>
      <c r="WS43" s="196">
        <v>1479.3908861914449</v>
      </c>
      <c r="WU43">
        <f t="shared" si="93"/>
        <v>-1</v>
      </c>
      <c r="WV43" s="239">
        <v>1</v>
      </c>
      <c r="WW43" s="239">
        <v>1</v>
      </c>
      <c r="WX43" s="239">
        <v>1</v>
      </c>
      <c r="WY43" s="214">
        <v>1</v>
      </c>
      <c r="WZ43" s="240">
        <v>15</v>
      </c>
      <c r="XA43">
        <f t="shared" si="94"/>
        <v>-1</v>
      </c>
      <c r="XB43">
        <f t="shared" si="95"/>
        <v>1</v>
      </c>
      <c r="XC43">
        <v>-1</v>
      </c>
      <c r="XD43">
        <f t="shared" si="158"/>
        <v>0</v>
      </c>
      <c r="XE43">
        <f t="shared" si="155"/>
        <v>0</v>
      </c>
      <c r="XF43">
        <f t="shared" si="135"/>
        <v>1</v>
      </c>
      <c r="XG43">
        <f t="shared" si="97"/>
        <v>0</v>
      </c>
      <c r="XH43">
        <v>-1.39308103088E-2</v>
      </c>
      <c r="XI43" s="202">
        <v>42535</v>
      </c>
      <c r="XJ43">
        <v>60</v>
      </c>
      <c r="XK43" t="str">
        <f t="shared" si="84"/>
        <v>TRUE</v>
      </c>
      <c r="XL43">
        <f>VLOOKUP($A43,'FuturesInfo (3)'!$A$2:$V$80,22)</f>
        <v>2</v>
      </c>
      <c r="XM43" s="252">
        <v>1</v>
      </c>
      <c r="XN43">
        <f t="shared" si="98"/>
        <v>3</v>
      </c>
      <c r="XO43" s="138">
        <f>VLOOKUP($A43,'FuturesInfo (3)'!$A$2:$O$80,15)*XL43</f>
        <v>106175</v>
      </c>
      <c r="XP43" s="138">
        <f>VLOOKUP($A43,'FuturesInfo (3)'!$A$2:$O$80,15)*XN43</f>
        <v>159262.5</v>
      </c>
      <c r="XQ43" s="196">
        <f t="shared" si="99"/>
        <v>-1479.1037845368398</v>
      </c>
      <c r="XR43" s="196">
        <f t="shared" si="100"/>
        <v>-2218.6556768052601</v>
      </c>
      <c r="XS43" s="196">
        <f t="shared" si="101"/>
        <v>-1479.1037845368398</v>
      </c>
      <c r="XT43" s="196">
        <f t="shared" si="102"/>
        <v>1479.1037845368398</v>
      </c>
      <c r="XU43" s="196">
        <f t="shared" si="152"/>
        <v>-1479.1037845368398</v>
      </c>
      <c r="XV43" s="196">
        <f t="shared" si="104"/>
        <v>-1479.1037845368398</v>
      </c>
      <c r="XW43" s="196">
        <f t="shared" si="136"/>
        <v>-1479.1037845368398</v>
      </c>
      <c r="XX43" s="196">
        <f>IF(IF(sym!$O32=XC43,1,0)=1,ABS(XO43*XH43),-ABS(XO43*XH43))</f>
        <v>-1479.1037845368398</v>
      </c>
      <c r="XY43" s="196">
        <f>IF(IF(sym!$N32=XC43,1,0)=1,ABS(XO43*XH43),-ABS(XO43*XH43))</f>
        <v>1479.1037845368398</v>
      </c>
      <c r="XZ43" s="196">
        <f t="shared" si="145"/>
        <v>-1479.1037845368398</v>
      </c>
      <c r="YA43" s="196">
        <f t="shared" si="106"/>
        <v>1479.1037845368398</v>
      </c>
      <c r="YC43">
        <f t="shared" si="107"/>
        <v>-1</v>
      </c>
      <c r="YD43" s="239"/>
      <c r="YE43" s="239"/>
      <c r="YF43" s="239"/>
      <c r="YG43" s="214"/>
      <c r="YH43" s="240"/>
      <c r="YI43">
        <f t="shared" si="108"/>
        <v>1</v>
      </c>
      <c r="YJ43">
        <f t="shared" si="109"/>
        <v>0</v>
      </c>
      <c r="YK43" s="214"/>
      <c r="YL43">
        <f t="shared" si="159"/>
        <v>1</v>
      </c>
      <c r="YM43">
        <f t="shared" si="156"/>
        <v>1</v>
      </c>
      <c r="YN43">
        <f t="shared" si="137"/>
        <v>0</v>
      </c>
      <c r="YO43">
        <f t="shared" si="111"/>
        <v>1</v>
      </c>
      <c r="YP43" s="248"/>
      <c r="YQ43" s="202"/>
      <c r="YR43">
        <v>60</v>
      </c>
      <c r="YS43" t="str">
        <f t="shared" si="85"/>
        <v>FALSE</v>
      </c>
      <c r="YT43">
        <f>VLOOKUP($A43,'FuturesInfo (3)'!$A$2:$V$80,22)</f>
        <v>2</v>
      </c>
      <c r="YU43" s="252"/>
      <c r="YV43">
        <f t="shared" si="112"/>
        <v>2</v>
      </c>
      <c r="YW43" s="138">
        <f>VLOOKUP($A43,'FuturesInfo (3)'!$A$2:$O$80,15)*YT43</f>
        <v>106175</v>
      </c>
      <c r="YX43" s="138">
        <f>VLOOKUP($A43,'FuturesInfo (3)'!$A$2:$O$80,15)*YV43</f>
        <v>106175</v>
      </c>
      <c r="YY43" s="196">
        <f t="shared" si="113"/>
        <v>0</v>
      </c>
      <c r="YZ43" s="196">
        <f t="shared" si="114"/>
        <v>0</v>
      </c>
      <c r="ZA43" s="196">
        <f t="shared" si="115"/>
        <v>0</v>
      </c>
      <c r="ZB43" s="196">
        <f t="shared" si="116"/>
        <v>0</v>
      </c>
      <c r="ZC43" s="196">
        <f t="shared" si="153"/>
        <v>0</v>
      </c>
      <c r="ZD43" s="196">
        <f t="shared" si="118"/>
        <v>0</v>
      </c>
      <c r="ZE43" s="196">
        <f t="shared" si="138"/>
        <v>0</v>
      </c>
      <c r="ZF43" s="196">
        <f>IF(IF(sym!$O32=YK43,1,0)=1,ABS(YW43*YP43),-ABS(YW43*YP43))</f>
        <v>0</v>
      </c>
      <c r="ZG43" s="196">
        <f>IF(IF(sym!$N32=YK43,1,0)=1,ABS(YW43*YP43),-ABS(YW43*YP43))</f>
        <v>0</v>
      </c>
      <c r="ZH43" s="196">
        <f t="shared" si="148"/>
        <v>0</v>
      </c>
      <c r="ZI43" s="196">
        <f t="shared" si="120"/>
        <v>0</v>
      </c>
      <c r="ZK43">
        <f t="shared" si="121"/>
        <v>0</v>
      </c>
      <c r="ZL43" s="239"/>
      <c r="ZM43" s="239"/>
      <c r="ZN43" s="239"/>
      <c r="ZO43" s="214"/>
      <c r="ZP43" s="240"/>
      <c r="ZQ43">
        <f t="shared" si="122"/>
        <v>1</v>
      </c>
      <c r="ZR43">
        <f t="shared" si="123"/>
        <v>0</v>
      </c>
      <c r="ZS43" s="214"/>
      <c r="ZT43">
        <f t="shared" si="160"/>
        <v>1</v>
      </c>
      <c r="ZU43">
        <f t="shared" si="157"/>
        <v>1</v>
      </c>
      <c r="ZV43">
        <f t="shared" si="139"/>
        <v>0</v>
      </c>
      <c r="ZW43">
        <f t="shared" si="125"/>
        <v>1</v>
      </c>
      <c r="ZX43" s="248"/>
      <c r="ZY43" s="202"/>
      <c r="ZZ43">
        <v>60</v>
      </c>
      <c r="AAA43" t="str">
        <f t="shared" si="86"/>
        <v>FALSE</v>
      </c>
      <c r="AAB43">
        <f>VLOOKUP($A43,'FuturesInfo (3)'!$A$2:$V$80,22)</f>
        <v>2</v>
      </c>
      <c r="AAC43" s="252"/>
      <c r="AAD43">
        <f t="shared" si="126"/>
        <v>2</v>
      </c>
      <c r="AAE43" s="138">
        <f>VLOOKUP($A43,'FuturesInfo (3)'!$A$2:$O$80,15)*AAB43</f>
        <v>106175</v>
      </c>
      <c r="AAF43" s="138">
        <f>VLOOKUP($A43,'FuturesInfo (3)'!$A$2:$O$80,15)*AAD43</f>
        <v>106175</v>
      </c>
      <c r="AAG43" s="196">
        <f t="shared" si="127"/>
        <v>0</v>
      </c>
      <c r="AAH43" s="196">
        <f t="shared" si="128"/>
        <v>0</v>
      </c>
      <c r="AAI43" s="196">
        <f t="shared" si="129"/>
        <v>0</v>
      </c>
      <c r="AAJ43" s="196">
        <f t="shared" si="130"/>
        <v>0</v>
      </c>
      <c r="AAK43" s="196">
        <f t="shared" si="154"/>
        <v>0</v>
      </c>
      <c r="AAL43" s="196">
        <f t="shared" si="132"/>
        <v>0</v>
      </c>
      <c r="AAM43" s="196">
        <f t="shared" si="140"/>
        <v>0</v>
      </c>
      <c r="AAN43" s="196">
        <f>IF(IF(sym!$O32=ZS43,1,0)=1,ABS(AAE43*ZX43),-ABS(AAE43*ZX43))</f>
        <v>0</v>
      </c>
      <c r="AAO43" s="196">
        <f>IF(IF(sym!$N32=ZS43,1,0)=1,ABS(AAE43*ZX43),-ABS(AAE43*ZX43))</f>
        <v>0</v>
      </c>
      <c r="AAP43" s="196">
        <f t="shared" si="151"/>
        <v>0</v>
      </c>
      <c r="AAQ43" s="196">
        <f t="shared" si="134"/>
        <v>0</v>
      </c>
    </row>
    <row r="44" spans="1:719" x14ac:dyDescent="0.25">
      <c r="A44" s="1" t="s">
        <v>1033</v>
      </c>
      <c r="B44" s="150" t="str">
        <f>'FuturesInfo (3)'!M32</f>
        <v>HSI</v>
      </c>
      <c r="C44" s="200" t="str">
        <f>VLOOKUP(A44,'FuturesInfo (3)'!$A$2:$K$80,11)</f>
        <v>index</v>
      </c>
      <c r="F44" t="e">
        <f>#REF!</f>
        <v>#REF!</v>
      </c>
      <c r="G44">
        <v>1</v>
      </c>
      <c r="H44">
        <v>-1</v>
      </c>
      <c r="I44">
        <v>1</v>
      </c>
      <c r="J44">
        <f t="shared" si="70"/>
        <v>1</v>
      </c>
      <c r="K44">
        <f t="shared" si="71"/>
        <v>0</v>
      </c>
      <c r="L44" s="184">
        <v>4.8517781767000003E-3</v>
      </c>
      <c r="M44" s="2">
        <v>10</v>
      </c>
      <c r="N44">
        <v>60</v>
      </c>
      <c r="O44" t="str">
        <f t="shared" si="72"/>
        <v>TRUE</v>
      </c>
      <c r="P44">
        <f>VLOOKUP($A44,'FuturesInfo (3)'!$A$2:$V$80,22)</f>
        <v>1</v>
      </c>
      <c r="Q44">
        <f t="shared" si="73"/>
        <v>1</v>
      </c>
      <c r="R44">
        <f t="shared" si="73"/>
        <v>1</v>
      </c>
      <c r="S44" s="138">
        <f>VLOOKUP($A44,'FuturesInfo (3)'!$A$2:$O$80,15)*Q44</f>
        <v>133243.24324324325</v>
      </c>
      <c r="T44" s="144">
        <f t="shared" si="74"/>
        <v>646.46665976029738</v>
      </c>
      <c r="U44" s="144">
        <f t="shared" si="87"/>
        <v>-646.46665976029738</v>
      </c>
      <c r="W44">
        <f t="shared" si="75"/>
        <v>1</v>
      </c>
      <c r="X44">
        <v>1</v>
      </c>
      <c r="Y44">
        <v>-1</v>
      </c>
      <c r="Z44">
        <v>1</v>
      </c>
      <c r="AA44">
        <f t="shared" si="141"/>
        <v>1</v>
      </c>
      <c r="AB44">
        <f t="shared" si="76"/>
        <v>0</v>
      </c>
      <c r="AC44" s="1">
        <v>3.1384288542300001E-3</v>
      </c>
      <c r="AD44" s="2">
        <v>10</v>
      </c>
      <c r="AE44">
        <v>60</v>
      </c>
      <c r="AF44" t="str">
        <f t="shared" si="77"/>
        <v>TRUE</v>
      </c>
      <c r="AG44">
        <f>VLOOKUP($A44,'FuturesInfo (3)'!$A$2:$V$80,22)</f>
        <v>1</v>
      </c>
      <c r="AH44">
        <f t="shared" si="78"/>
        <v>1</v>
      </c>
      <c r="AI44">
        <f t="shared" si="88"/>
        <v>1</v>
      </c>
      <c r="AJ44" s="138">
        <f>VLOOKUP($A44,'FuturesInfo (3)'!$A$2:$O$80,15)*AI44</f>
        <v>133243.24324324325</v>
      </c>
      <c r="AK44" s="196">
        <f t="shared" si="89"/>
        <v>418.1744392257811</v>
      </c>
      <c r="AL44" s="196">
        <f t="shared" si="90"/>
        <v>-418.1744392257811</v>
      </c>
      <c r="AN44">
        <f t="shared" si="79"/>
        <v>1</v>
      </c>
      <c r="AO44">
        <v>1</v>
      </c>
      <c r="AP44">
        <v>-1</v>
      </c>
      <c r="AQ44">
        <v>1</v>
      </c>
      <c r="AR44">
        <f t="shared" si="142"/>
        <v>1</v>
      </c>
      <c r="AS44">
        <f t="shared" si="80"/>
        <v>0</v>
      </c>
      <c r="AT44" s="1">
        <v>1.57393145938E-2</v>
      </c>
      <c r="AU44" s="2">
        <v>10</v>
      </c>
      <c r="AV44">
        <v>60</v>
      </c>
      <c r="AW44" t="str">
        <f t="shared" si="81"/>
        <v>TRUE</v>
      </c>
      <c r="AX44">
        <f>VLOOKUP($A44,'FuturesInfo (3)'!$A$2:$V$80,22)</f>
        <v>1</v>
      </c>
      <c r="AY44">
        <f t="shared" si="82"/>
        <v>1</v>
      </c>
      <c r="AZ44">
        <f t="shared" si="91"/>
        <v>1</v>
      </c>
      <c r="BA44" s="138">
        <f>VLOOKUP($A44,'FuturesInfo (3)'!$A$2:$O$80,15)*AZ44</f>
        <v>133243.24324324325</v>
      </c>
      <c r="BB44" s="196">
        <f t="shared" si="83"/>
        <v>2097.1573229036217</v>
      </c>
      <c r="BC44" s="196">
        <f t="shared" si="92"/>
        <v>-2097.1573229036217</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1181</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1181</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1181</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v>-1</v>
      </c>
      <c r="VN44" s="239">
        <v>1</v>
      </c>
      <c r="VO44" s="239">
        <v>-1</v>
      </c>
      <c r="VP44" s="239">
        <v>1</v>
      </c>
      <c r="VQ44" s="214">
        <v>1</v>
      </c>
      <c r="VR44" s="240">
        <v>5</v>
      </c>
      <c r="VS44">
        <v>-1</v>
      </c>
      <c r="VT44">
        <v>1</v>
      </c>
      <c r="VU44" s="214">
        <v>-1</v>
      </c>
      <c r="VV44">
        <v>0</v>
      </c>
      <c r="VW44">
        <v>0</v>
      </c>
      <c r="VX44">
        <v>1</v>
      </c>
      <c r="VY44">
        <v>0</v>
      </c>
      <c r="VZ44" s="248">
        <v>-1.03739445115E-2</v>
      </c>
      <c r="WA44" s="202">
        <v>42548</v>
      </c>
      <c r="WB44">
        <v>60</v>
      </c>
      <c r="WC44" t="s">
        <v>1181</v>
      </c>
      <c r="WD44">
        <v>1</v>
      </c>
      <c r="WE44" s="252">
        <v>2</v>
      </c>
      <c r="WF44">
        <v>1</v>
      </c>
      <c r="WG44" s="138">
        <v>131981.98198198198</v>
      </c>
      <c r="WH44" s="138">
        <v>131981.98198198198</v>
      </c>
      <c r="WI44" s="196">
        <v>-1369.1737575988739</v>
      </c>
      <c r="WJ44" s="196">
        <v>-1369.1737575988739</v>
      </c>
      <c r="WK44" s="196">
        <v>-1369.1737575988739</v>
      </c>
      <c r="WL44" s="196">
        <v>1369.1737575988739</v>
      </c>
      <c r="WM44" s="196">
        <v>-1369.1737575988739</v>
      </c>
      <c r="WN44" s="196">
        <v>1369.1737575988739</v>
      </c>
      <c r="WO44" s="196">
        <v>-1369.1737575988739</v>
      </c>
      <c r="WP44" s="196">
        <v>-1369.1737575988739</v>
      </c>
      <c r="WQ44" s="196">
        <v>1369.1737575988739</v>
      </c>
      <c r="WR44" s="196">
        <v>-1369.1737575988739</v>
      </c>
      <c r="WS44" s="196">
        <v>1369.1737575988739</v>
      </c>
      <c r="WU44">
        <f t="shared" si="93"/>
        <v>-1</v>
      </c>
      <c r="WV44" s="239">
        <v>1</v>
      </c>
      <c r="WW44" s="239">
        <v>-1</v>
      </c>
      <c r="WX44" s="239">
        <v>1</v>
      </c>
      <c r="WY44" s="214">
        <v>1</v>
      </c>
      <c r="WZ44" s="240">
        <v>-1</v>
      </c>
      <c r="XA44">
        <f t="shared" si="94"/>
        <v>-1</v>
      </c>
      <c r="XB44">
        <f t="shared" si="95"/>
        <v>-1</v>
      </c>
      <c r="XC44">
        <v>1</v>
      </c>
      <c r="XD44">
        <f t="shared" si="158"/>
        <v>1</v>
      </c>
      <c r="XE44">
        <f t="shared" si="155"/>
        <v>1</v>
      </c>
      <c r="XF44">
        <f t="shared" si="135"/>
        <v>0</v>
      </c>
      <c r="XG44">
        <f t="shared" si="97"/>
        <v>0</v>
      </c>
      <c r="XH44">
        <v>9.5563139931699997E-3</v>
      </c>
      <c r="XI44" s="202">
        <v>42548</v>
      </c>
      <c r="XJ44">
        <v>60</v>
      </c>
      <c r="XK44" t="str">
        <f t="shared" si="84"/>
        <v>TRUE</v>
      </c>
      <c r="XL44">
        <f>VLOOKUP($A44,'FuturesInfo (3)'!$A$2:$V$80,22)</f>
        <v>1</v>
      </c>
      <c r="XM44" s="252">
        <v>1</v>
      </c>
      <c r="XN44">
        <f t="shared" si="98"/>
        <v>1</v>
      </c>
      <c r="XO44" s="138">
        <f>VLOOKUP($A44,'FuturesInfo (3)'!$A$2:$O$80,15)*XL44</f>
        <v>133243.24324324325</v>
      </c>
      <c r="XP44" s="138">
        <f>VLOOKUP($A44,'FuturesInfo (3)'!$A$2:$O$80,15)*XN44</f>
        <v>133243.24324324325</v>
      </c>
      <c r="XQ44" s="196">
        <f t="shared" si="99"/>
        <v>1273.3142699007594</v>
      </c>
      <c r="XR44" s="196">
        <f t="shared" si="100"/>
        <v>1273.3142699007594</v>
      </c>
      <c r="XS44" s="196">
        <f t="shared" si="101"/>
        <v>1273.3142699007594</v>
      </c>
      <c r="XT44" s="196">
        <f t="shared" si="102"/>
        <v>-1273.3142699007594</v>
      </c>
      <c r="XU44" s="196">
        <f t="shared" si="152"/>
        <v>-1273.3142699007594</v>
      </c>
      <c r="XV44" s="196">
        <f t="shared" si="104"/>
        <v>-1273.3142699007594</v>
      </c>
      <c r="XW44" s="196">
        <f t="shared" si="136"/>
        <v>1273.3142699007594</v>
      </c>
      <c r="XX44" s="196">
        <f>IF(IF(sym!$O33=XC44,1,0)=1,ABS(XO44*XH44),-ABS(XO44*XH44))</f>
        <v>1273.3142699007594</v>
      </c>
      <c r="XY44" s="196">
        <f>IF(IF(sym!$N33=XC44,1,0)=1,ABS(XO44*XH44),-ABS(XO44*XH44))</f>
        <v>-1273.3142699007594</v>
      </c>
      <c r="XZ44" s="196">
        <f t="shared" si="145"/>
        <v>-1273.3142699007594</v>
      </c>
      <c r="YA44" s="196">
        <f t="shared" si="106"/>
        <v>1273.3142699007594</v>
      </c>
      <c r="YC44">
        <f t="shared" si="107"/>
        <v>1</v>
      </c>
      <c r="YD44" s="239"/>
      <c r="YE44" s="239"/>
      <c r="YF44" s="239"/>
      <c r="YG44" s="214"/>
      <c r="YH44" s="240"/>
      <c r="YI44">
        <f t="shared" si="108"/>
        <v>1</v>
      </c>
      <c r="YJ44">
        <f t="shared" si="109"/>
        <v>0</v>
      </c>
      <c r="YK44" s="214"/>
      <c r="YL44">
        <f t="shared" si="159"/>
        <v>1</v>
      </c>
      <c r="YM44">
        <f t="shared" si="156"/>
        <v>1</v>
      </c>
      <c r="YN44">
        <f t="shared" si="137"/>
        <v>0</v>
      </c>
      <c r="YO44">
        <f t="shared" si="111"/>
        <v>1</v>
      </c>
      <c r="YP44" s="248"/>
      <c r="YQ44" s="202"/>
      <c r="YR44">
        <v>60</v>
      </c>
      <c r="YS44" t="str">
        <f t="shared" si="85"/>
        <v>FALSE</v>
      </c>
      <c r="YT44">
        <f>VLOOKUP($A44,'FuturesInfo (3)'!$A$2:$V$80,22)</f>
        <v>1</v>
      </c>
      <c r="YU44" s="252"/>
      <c r="YV44">
        <f t="shared" si="112"/>
        <v>1</v>
      </c>
      <c r="YW44" s="138">
        <f>VLOOKUP($A44,'FuturesInfo (3)'!$A$2:$O$80,15)*YT44</f>
        <v>133243.24324324325</v>
      </c>
      <c r="YX44" s="138">
        <f>VLOOKUP($A44,'FuturesInfo (3)'!$A$2:$O$80,15)*YV44</f>
        <v>133243.24324324325</v>
      </c>
      <c r="YY44" s="196">
        <f t="shared" si="113"/>
        <v>0</v>
      </c>
      <c r="YZ44" s="196">
        <f t="shared" si="114"/>
        <v>0</v>
      </c>
      <c r="ZA44" s="196">
        <f t="shared" si="115"/>
        <v>0</v>
      </c>
      <c r="ZB44" s="196">
        <f t="shared" si="116"/>
        <v>0</v>
      </c>
      <c r="ZC44" s="196">
        <f t="shared" si="153"/>
        <v>0</v>
      </c>
      <c r="ZD44" s="196">
        <f t="shared" si="118"/>
        <v>0</v>
      </c>
      <c r="ZE44" s="196">
        <f t="shared" si="138"/>
        <v>0</v>
      </c>
      <c r="ZF44" s="196">
        <f>IF(IF(sym!$O33=YK44,1,0)=1,ABS(YW44*YP44),-ABS(YW44*YP44))</f>
        <v>0</v>
      </c>
      <c r="ZG44" s="196">
        <f>IF(IF(sym!$N33=YK44,1,0)=1,ABS(YW44*YP44),-ABS(YW44*YP44))</f>
        <v>0</v>
      </c>
      <c r="ZH44" s="196">
        <f t="shared" si="148"/>
        <v>0</v>
      </c>
      <c r="ZI44" s="196">
        <f t="shared" si="120"/>
        <v>0</v>
      </c>
      <c r="ZK44">
        <f t="shared" si="121"/>
        <v>0</v>
      </c>
      <c r="ZL44" s="239"/>
      <c r="ZM44" s="239"/>
      <c r="ZN44" s="239"/>
      <c r="ZO44" s="214"/>
      <c r="ZP44" s="240"/>
      <c r="ZQ44">
        <f t="shared" si="122"/>
        <v>1</v>
      </c>
      <c r="ZR44">
        <f t="shared" si="123"/>
        <v>0</v>
      </c>
      <c r="ZS44" s="214"/>
      <c r="ZT44">
        <f t="shared" si="160"/>
        <v>1</v>
      </c>
      <c r="ZU44">
        <f t="shared" si="157"/>
        <v>1</v>
      </c>
      <c r="ZV44">
        <f t="shared" si="139"/>
        <v>0</v>
      </c>
      <c r="ZW44">
        <f t="shared" si="125"/>
        <v>1</v>
      </c>
      <c r="ZX44" s="248"/>
      <c r="ZY44" s="202"/>
      <c r="ZZ44">
        <v>60</v>
      </c>
      <c r="AAA44" t="str">
        <f t="shared" si="86"/>
        <v>FALSE</v>
      </c>
      <c r="AAB44">
        <f>VLOOKUP($A44,'FuturesInfo (3)'!$A$2:$V$80,22)</f>
        <v>1</v>
      </c>
      <c r="AAC44" s="252"/>
      <c r="AAD44">
        <f t="shared" si="126"/>
        <v>1</v>
      </c>
      <c r="AAE44" s="138">
        <f>VLOOKUP($A44,'FuturesInfo (3)'!$A$2:$O$80,15)*AAB44</f>
        <v>133243.24324324325</v>
      </c>
      <c r="AAF44" s="138">
        <f>VLOOKUP($A44,'FuturesInfo (3)'!$A$2:$O$80,15)*AAD44</f>
        <v>133243.24324324325</v>
      </c>
      <c r="AAG44" s="196">
        <f t="shared" si="127"/>
        <v>0</v>
      </c>
      <c r="AAH44" s="196">
        <f t="shared" si="128"/>
        <v>0</v>
      </c>
      <c r="AAI44" s="196">
        <f t="shared" si="129"/>
        <v>0</v>
      </c>
      <c r="AAJ44" s="196">
        <f t="shared" si="130"/>
        <v>0</v>
      </c>
      <c r="AAK44" s="196">
        <f t="shared" si="154"/>
        <v>0</v>
      </c>
      <c r="AAL44" s="196">
        <f t="shared" si="132"/>
        <v>0</v>
      </c>
      <c r="AAM44" s="196">
        <f t="shared" si="140"/>
        <v>0</v>
      </c>
      <c r="AAN44" s="196">
        <f>IF(IF(sym!$O33=ZS44,1,0)=1,ABS(AAE44*ZX44),-ABS(AAE44*ZX44))</f>
        <v>0</v>
      </c>
      <c r="AAO44" s="196">
        <f>IF(IF(sym!$N33=ZS44,1,0)=1,ABS(AAE44*ZX44),-ABS(AAE44*ZX44))</f>
        <v>0</v>
      </c>
      <c r="AAP44" s="196">
        <f t="shared" si="151"/>
        <v>0</v>
      </c>
      <c r="AAQ44" s="196">
        <f t="shared" si="134"/>
        <v>0</v>
      </c>
    </row>
    <row r="45" spans="1:719" x14ac:dyDescent="0.25">
      <c r="A45" s="1" t="s">
        <v>354</v>
      </c>
      <c r="B45" s="150" t="str">
        <f>'FuturesInfo (3)'!M33</f>
        <v>QHO</v>
      </c>
      <c r="C45" s="200" t="str">
        <f>VLOOKUP(A45,'FuturesInfo (3)'!$A$2:$K$80,11)</f>
        <v>energy</v>
      </c>
      <c r="F45" t="e">
        <f>#REF!</f>
        <v>#REF!</v>
      </c>
      <c r="G45">
        <v>1</v>
      </c>
      <c r="H45">
        <v>-1</v>
      </c>
      <c r="I45">
        <v>-1</v>
      </c>
      <c r="J45">
        <f t="shared" si="70"/>
        <v>0</v>
      </c>
      <c r="K45">
        <f t="shared" si="71"/>
        <v>1</v>
      </c>
      <c r="L45" s="184">
        <v>-1.37195121951E-2</v>
      </c>
      <c r="M45" s="2">
        <v>10</v>
      </c>
      <c r="N45">
        <v>60</v>
      </c>
      <c r="O45" t="str">
        <f t="shared" si="72"/>
        <v>TRUE</v>
      </c>
      <c r="P45">
        <f>VLOOKUP($A45,'FuturesInfo (3)'!$A$2:$V$80,22)</f>
        <v>1</v>
      </c>
      <c r="Q45">
        <f t="shared" si="73"/>
        <v>1</v>
      </c>
      <c r="R45">
        <f t="shared" si="73"/>
        <v>1</v>
      </c>
      <c r="S45" s="138">
        <f>VLOOKUP($A45,'FuturesInfo (3)'!$A$2:$O$80,15)*Q45</f>
        <v>59245.200000000004</v>
      </c>
      <c r="T45" s="144">
        <f t="shared" si="74"/>
        <v>-812.81524390113862</v>
      </c>
      <c r="U45" s="144">
        <f t="shared" si="87"/>
        <v>812.81524390113862</v>
      </c>
      <c r="W45">
        <f t="shared" si="75"/>
        <v>1</v>
      </c>
      <c r="X45">
        <v>-1</v>
      </c>
      <c r="Y45">
        <v>-1</v>
      </c>
      <c r="Z45">
        <v>1</v>
      </c>
      <c r="AA45">
        <f t="shared" si="141"/>
        <v>0</v>
      </c>
      <c r="AB45">
        <f t="shared" si="76"/>
        <v>0</v>
      </c>
      <c r="AC45" s="1">
        <v>1.0079967744100001E-2</v>
      </c>
      <c r="AD45" s="2">
        <v>10</v>
      </c>
      <c r="AE45">
        <v>60</v>
      </c>
      <c r="AF45" t="str">
        <f t="shared" si="77"/>
        <v>TRUE</v>
      </c>
      <c r="AG45">
        <f>VLOOKUP($A45,'FuturesInfo (3)'!$A$2:$V$80,22)</f>
        <v>1</v>
      </c>
      <c r="AH45">
        <f t="shared" si="78"/>
        <v>1</v>
      </c>
      <c r="AI45">
        <f t="shared" si="88"/>
        <v>1</v>
      </c>
      <c r="AJ45" s="138">
        <f>VLOOKUP($A45,'FuturesInfo (3)'!$A$2:$O$80,15)*AI45</f>
        <v>59245.200000000004</v>
      </c>
      <c r="AK45" s="196">
        <f t="shared" si="89"/>
        <v>-597.18970499275338</v>
      </c>
      <c r="AL45" s="196">
        <f t="shared" si="90"/>
        <v>-597.18970499275338</v>
      </c>
      <c r="AN45">
        <f t="shared" si="79"/>
        <v>-1</v>
      </c>
      <c r="AO45">
        <v>1</v>
      </c>
      <c r="AP45">
        <v>-1</v>
      </c>
      <c r="AQ45">
        <v>1</v>
      </c>
      <c r="AR45">
        <f t="shared" si="142"/>
        <v>1</v>
      </c>
      <c r="AS45">
        <f t="shared" si="80"/>
        <v>0</v>
      </c>
      <c r="AT45" s="1">
        <v>2.5547202448299999E-2</v>
      </c>
      <c r="AU45" s="2">
        <v>10</v>
      </c>
      <c r="AV45">
        <v>60</v>
      </c>
      <c r="AW45" t="str">
        <f t="shared" si="81"/>
        <v>TRUE</v>
      </c>
      <c r="AX45">
        <f>VLOOKUP($A45,'FuturesInfo (3)'!$A$2:$V$80,22)</f>
        <v>1</v>
      </c>
      <c r="AY45">
        <f t="shared" si="82"/>
        <v>1</v>
      </c>
      <c r="AZ45">
        <f t="shared" si="91"/>
        <v>1</v>
      </c>
      <c r="BA45" s="138">
        <f>VLOOKUP($A45,'FuturesInfo (3)'!$A$2:$O$80,15)*AZ45</f>
        <v>59245.200000000004</v>
      </c>
      <c r="BB45" s="196">
        <f t="shared" si="83"/>
        <v>1513.5491184900231</v>
      </c>
      <c r="BC45" s="196">
        <f t="shared" si="92"/>
        <v>-1513.5491184900231</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1181</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1181</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1181</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v>-1</v>
      </c>
      <c r="VN45" s="239">
        <v>-1</v>
      </c>
      <c r="VO45" s="239">
        <v>1</v>
      </c>
      <c r="VP45" s="239">
        <v>-1</v>
      </c>
      <c r="VQ45" s="214">
        <v>1</v>
      </c>
      <c r="VR45" s="240">
        <v>3</v>
      </c>
      <c r="VS45">
        <v>-1</v>
      </c>
      <c r="VT45">
        <v>1</v>
      </c>
      <c r="VU45" s="214">
        <v>1</v>
      </c>
      <c r="VV45">
        <v>0</v>
      </c>
      <c r="VW45">
        <v>1</v>
      </c>
      <c r="VX45">
        <v>0</v>
      </c>
      <c r="VY45">
        <v>1</v>
      </c>
      <c r="VZ45" s="248">
        <v>1.7639734366400001E-2</v>
      </c>
      <c r="WA45" s="202">
        <v>42548</v>
      </c>
      <c r="WB45">
        <v>60</v>
      </c>
      <c r="WC45" t="s">
        <v>1181</v>
      </c>
      <c r="WD45">
        <v>1</v>
      </c>
      <c r="WE45" s="252">
        <v>2</v>
      </c>
      <c r="WF45">
        <v>1</v>
      </c>
      <c r="WG45" s="138">
        <v>61786.200000000004</v>
      </c>
      <c r="WH45" s="138">
        <v>61786.200000000004</v>
      </c>
      <c r="WI45" s="196">
        <v>-1089.8921555092638</v>
      </c>
      <c r="WJ45" s="196">
        <v>-1089.8921555092638</v>
      </c>
      <c r="WK45" s="196">
        <v>1089.8921555092638</v>
      </c>
      <c r="WL45" s="196">
        <v>-1089.8921555092638</v>
      </c>
      <c r="WM45" s="196">
        <v>1089.8921555092638</v>
      </c>
      <c r="WN45" s="196">
        <v>1089.8921555092638</v>
      </c>
      <c r="WO45" s="196">
        <v>-1089.8921555092638</v>
      </c>
      <c r="WP45" s="196">
        <v>1089.8921555092638</v>
      </c>
      <c r="WQ45" s="196">
        <v>-1089.8921555092638</v>
      </c>
      <c r="WR45" s="196">
        <v>-1089.8921555092638</v>
      </c>
      <c r="WS45" s="196">
        <v>1089.8921555092638</v>
      </c>
      <c r="WU45">
        <f t="shared" si="93"/>
        <v>1</v>
      </c>
      <c r="WV45" s="239">
        <v>-1</v>
      </c>
      <c r="WW45" s="239">
        <v>1</v>
      </c>
      <c r="WX45" s="239">
        <v>-1</v>
      </c>
      <c r="WY45" s="214">
        <v>1</v>
      </c>
      <c r="WZ45" s="240">
        <v>4</v>
      </c>
      <c r="XA45">
        <f t="shared" si="94"/>
        <v>-1</v>
      </c>
      <c r="XB45">
        <f t="shared" si="95"/>
        <v>1</v>
      </c>
      <c r="XC45">
        <v>-1</v>
      </c>
      <c r="XD45">
        <f t="shared" si="158"/>
        <v>1</v>
      </c>
      <c r="XE45">
        <f t="shared" si="155"/>
        <v>0</v>
      </c>
      <c r="XF45">
        <f t="shared" si="135"/>
        <v>1</v>
      </c>
      <c r="XG45">
        <f t="shared" si="97"/>
        <v>0</v>
      </c>
      <c r="XH45">
        <v>-4.1125688260499997E-2</v>
      </c>
      <c r="XI45" s="202">
        <v>42550</v>
      </c>
      <c r="XJ45">
        <v>60</v>
      </c>
      <c r="XK45" t="str">
        <f t="shared" si="84"/>
        <v>TRUE</v>
      </c>
      <c r="XL45">
        <f>VLOOKUP($A45,'FuturesInfo (3)'!$A$2:$V$80,22)</f>
        <v>1</v>
      </c>
      <c r="XM45" s="252">
        <v>1</v>
      </c>
      <c r="XN45">
        <f t="shared" si="98"/>
        <v>1</v>
      </c>
      <c r="XO45" s="138">
        <f>VLOOKUP($A45,'FuturesInfo (3)'!$A$2:$O$80,15)*XL45</f>
        <v>59245.200000000004</v>
      </c>
      <c r="XP45" s="138">
        <f>VLOOKUP($A45,'FuturesInfo (3)'!$A$2:$O$80,15)*XN45</f>
        <v>59245.200000000004</v>
      </c>
      <c r="XQ45" s="196">
        <f t="shared" si="99"/>
        <v>2436.4996261309748</v>
      </c>
      <c r="XR45" s="196">
        <f t="shared" si="100"/>
        <v>2436.4996261309748</v>
      </c>
      <c r="XS45" s="196">
        <f t="shared" si="101"/>
        <v>-2436.4996261309748</v>
      </c>
      <c r="XT45" s="196">
        <f t="shared" si="102"/>
        <v>2436.4996261309748</v>
      </c>
      <c r="XU45" s="196">
        <f t="shared" si="152"/>
        <v>-2436.4996261309748</v>
      </c>
      <c r="XV45" s="196">
        <f t="shared" si="104"/>
        <v>-2436.4996261309748</v>
      </c>
      <c r="XW45" s="196">
        <f t="shared" si="136"/>
        <v>2436.4996261309748</v>
      </c>
      <c r="XX45" s="196">
        <f>IF(IF(sym!$O34=XC45,1,0)=1,ABS(XO45*XH45),-ABS(XO45*XH45))</f>
        <v>-2436.4996261309748</v>
      </c>
      <c r="XY45" s="196">
        <f>IF(IF(sym!$N34=XC45,1,0)=1,ABS(XO45*XH45),-ABS(XO45*XH45))</f>
        <v>2436.4996261309748</v>
      </c>
      <c r="XZ45" s="196">
        <f t="shared" si="145"/>
        <v>-2436.4996261309748</v>
      </c>
      <c r="YA45" s="196">
        <f t="shared" si="106"/>
        <v>2436.4996261309748</v>
      </c>
      <c r="YC45">
        <f t="shared" si="107"/>
        <v>-1</v>
      </c>
      <c r="YD45" s="239"/>
      <c r="YE45" s="239"/>
      <c r="YF45" s="239"/>
      <c r="YG45" s="214"/>
      <c r="YH45" s="240"/>
      <c r="YI45">
        <f t="shared" si="108"/>
        <v>1</v>
      </c>
      <c r="YJ45">
        <f t="shared" si="109"/>
        <v>0</v>
      </c>
      <c r="YK45" s="214"/>
      <c r="YL45">
        <f t="shared" si="159"/>
        <v>1</v>
      </c>
      <c r="YM45">
        <f t="shared" si="156"/>
        <v>1</v>
      </c>
      <c r="YN45">
        <f t="shared" si="137"/>
        <v>0</v>
      </c>
      <c r="YO45">
        <f t="shared" si="111"/>
        <v>1</v>
      </c>
      <c r="YP45" s="248"/>
      <c r="YQ45" s="202"/>
      <c r="YR45">
        <v>60</v>
      </c>
      <c r="YS45" t="str">
        <f t="shared" si="85"/>
        <v>FALSE</v>
      </c>
      <c r="YT45">
        <f>VLOOKUP($A45,'FuturesInfo (3)'!$A$2:$V$80,22)</f>
        <v>1</v>
      </c>
      <c r="YU45" s="252"/>
      <c r="YV45">
        <f t="shared" si="112"/>
        <v>1</v>
      </c>
      <c r="YW45" s="138">
        <f>VLOOKUP($A45,'FuturesInfo (3)'!$A$2:$O$80,15)*YT45</f>
        <v>59245.200000000004</v>
      </c>
      <c r="YX45" s="138">
        <f>VLOOKUP($A45,'FuturesInfo (3)'!$A$2:$O$80,15)*YV45</f>
        <v>59245.200000000004</v>
      </c>
      <c r="YY45" s="196">
        <f t="shared" si="113"/>
        <v>0</v>
      </c>
      <c r="YZ45" s="196">
        <f t="shared" si="114"/>
        <v>0</v>
      </c>
      <c r="ZA45" s="196">
        <f t="shared" si="115"/>
        <v>0</v>
      </c>
      <c r="ZB45" s="196">
        <f t="shared" si="116"/>
        <v>0</v>
      </c>
      <c r="ZC45" s="196">
        <f t="shared" si="153"/>
        <v>0</v>
      </c>
      <c r="ZD45" s="196">
        <f t="shared" si="118"/>
        <v>0</v>
      </c>
      <c r="ZE45" s="196">
        <f t="shared" si="138"/>
        <v>0</v>
      </c>
      <c r="ZF45" s="196">
        <f>IF(IF(sym!$O34=YK45,1,0)=1,ABS(YW45*YP45),-ABS(YW45*YP45))</f>
        <v>0</v>
      </c>
      <c r="ZG45" s="196">
        <f>IF(IF(sym!$N34=YK45,1,0)=1,ABS(YW45*YP45),-ABS(YW45*YP45))</f>
        <v>0</v>
      </c>
      <c r="ZH45" s="196">
        <f t="shared" si="148"/>
        <v>0</v>
      </c>
      <c r="ZI45" s="196">
        <f t="shared" si="120"/>
        <v>0</v>
      </c>
      <c r="ZK45">
        <f t="shared" si="121"/>
        <v>0</v>
      </c>
      <c r="ZL45" s="239"/>
      <c r="ZM45" s="239"/>
      <c r="ZN45" s="239"/>
      <c r="ZO45" s="214"/>
      <c r="ZP45" s="240"/>
      <c r="ZQ45">
        <f t="shared" si="122"/>
        <v>1</v>
      </c>
      <c r="ZR45">
        <f t="shared" si="123"/>
        <v>0</v>
      </c>
      <c r="ZS45" s="214"/>
      <c r="ZT45">
        <f t="shared" si="160"/>
        <v>1</v>
      </c>
      <c r="ZU45">
        <f t="shared" si="157"/>
        <v>1</v>
      </c>
      <c r="ZV45">
        <f t="shared" si="139"/>
        <v>0</v>
      </c>
      <c r="ZW45">
        <f t="shared" si="125"/>
        <v>1</v>
      </c>
      <c r="ZX45" s="248"/>
      <c r="ZY45" s="202"/>
      <c r="ZZ45">
        <v>60</v>
      </c>
      <c r="AAA45" t="str">
        <f t="shared" si="86"/>
        <v>FALSE</v>
      </c>
      <c r="AAB45">
        <f>VLOOKUP($A45,'FuturesInfo (3)'!$A$2:$V$80,22)</f>
        <v>1</v>
      </c>
      <c r="AAC45" s="252"/>
      <c r="AAD45">
        <f t="shared" si="126"/>
        <v>1</v>
      </c>
      <c r="AAE45" s="138">
        <f>VLOOKUP($A45,'FuturesInfo (3)'!$A$2:$O$80,15)*AAB45</f>
        <v>59245.200000000004</v>
      </c>
      <c r="AAF45" s="138">
        <f>VLOOKUP($A45,'FuturesInfo (3)'!$A$2:$O$80,15)*AAD45</f>
        <v>59245.200000000004</v>
      </c>
      <c r="AAG45" s="196">
        <f t="shared" si="127"/>
        <v>0</v>
      </c>
      <c r="AAH45" s="196">
        <f t="shared" si="128"/>
        <v>0</v>
      </c>
      <c r="AAI45" s="196">
        <f t="shared" si="129"/>
        <v>0</v>
      </c>
      <c r="AAJ45" s="196">
        <f t="shared" si="130"/>
        <v>0</v>
      </c>
      <c r="AAK45" s="196">
        <f t="shared" si="154"/>
        <v>0</v>
      </c>
      <c r="AAL45" s="196">
        <f t="shared" si="132"/>
        <v>0</v>
      </c>
      <c r="AAM45" s="196">
        <f t="shared" si="140"/>
        <v>0</v>
      </c>
      <c r="AAN45" s="196">
        <f>IF(IF(sym!$O34=ZS45,1,0)=1,ABS(AAE45*ZX45),-ABS(AAE45*ZX45))</f>
        <v>0</v>
      </c>
      <c r="AAO45" s="196">
        <f>IF(IF(sym!$N34=ZS45,1,0)=1,ABS(AAE45*ZX45),-ABS(AAE45*ZX45))</f>
        <v>0</v>
      </c>
      <c r="AAP45" s="196">
        <f t="shared" si="151"/>
        <v>0</v>
      </c>
      <c r="AAQ45" s="196">
        <f t="shared" si="134"/>
        <v>0</v>
      </c>
    </row>
    <row r="46" spans="1:719" x14ac:dyDescent="0.25">
      <c r="A46" s="1" t="s">
        <v>358</v>
      </c>
      <c r="B46" s="150" t="str">
        <f>'FuturesInfo (3)'!M34</f>
        <v>@JY</v>
      </c>
      <c r="C46" s="200" t="str">
        <f>VLOOKUP(A46,'FuturesInfo (3)'!$A$2:$K$80,11)</f>
        <v>currency</v>
      </c>
      <c r="F46" t="e">
        <f>#REF!</f>
        <v>#REF!</v>
      </c>
      <c r="G46">
        <v>1</v>
      </c>
      <c r="H46">
        <v>1</v>
      </c>
      <c r="I46">
        <v>1</v>
      </c>
      <c r="J46">
        <f t="shared" ref="J46:J77" si="161">IF(G46=I46,1,0)</f>
        <v>1</v>
      </c>
      <c r="K46">
        <f t="shared" ref="K46:K77" si="162">IF(I46=H46,1,0)</f>
        <v>1</v>
      </c>
      <c r="L46" s="184">
        <v>2.0577027762700002E-2</v>
      </c>
      <c r="M46" s="2">
        <v>10</v>
      </c>
      <c r="N46">
        <v>60</v>
      </c>
      <c r="O46" t="str">
        <f t="shared" ref="O46:O77" si="163">IF(G46="","FALSE","TRUE")</f>
        <v>TRUE</v>
      </c>
      <c r="P46">
        <f>VLOOKUP($A46,'FuturesInfo (3)'!$A$2:$V$80,22)</f>
        <v>2</v>
      </c>
      <c r="Q46">
        <f t="shared" si="73"/>
        <v>2</v>
      </c>
      <c r="R46">
        <f t="shared" si="73"/>
        <v>2</v>
      </c>
      <c r="S46" s="138">
        <f>VLOOKUP($A46,'FuturesInfo (3)'!$A$2:$O$80,15)*Q46</f>
        <v>248675</v>
      </c>
      <c r="T46" s="144">
        <f t="shared" ref="T46:T77" si="164">IF(J46=1,ABS(S46*L46),-ABS(S46*L46))</f>
        <v>5116.992378889423</v>
      </c>
      <c r="U46" s="144">
        <f t="shared" si="87"/>
        <v>5116.992378889423</v>
      </c>
      <c r="W46">
        <f t="shared" ref="W46:W77" si="165">G46</f>
        <v>1</v>
      </c>
      <c r="X46">
        <v>1</v>
      </c>
      <c r="Y46">
        <v>1</v>
      </c>
      <c r="Z46">
        <v>-1</v>
      </c>
      <c r="AA46">
        <f t="shared" si="141"/>
        <v>0</v>
      </c>
      <c r="AB46">
        <f t="shared" ref="AB46:AB77" si="166">IF(Z46=Y46,1,0)</f>
        <v>0</v>
      </c>
      <c r="AC46" s="1">
        <v>-6.40068273949E-3</v>
      </c>
      <c r="AD46" s="2">
        <v>10</v>
      </c>
      <c r="AE46">
        <v>60</v>
      </c>
      <c r="AF46" t="str">
        <f t="shared" ref="AF46:AF77" si="167">IF(X46="","FALSE","TRUE")</f>
        <v>TRUE</v>
      </c>
      <c r="AG46">
        <f>VLOOKUP($A46,'FuturesInfo (3)'!$A$2:$V$80,22)</f>
        <v>2</v>
      </c>
      <c r="AH46">
        <f t="shared" ref="AH46:AH77" si="168">ROUND(IF(X46=Y46,AG46*(1+$AH$95),AG46*(1-$AH$95)),0)</f>
        <v>3</v>
      </c>
      <c r="AI46">
        <f t="shared" si="88"/>
        <v>2</v>
      </c>
      <c r="AJ46" s="138">
        <f>VLOOKUP($A46,'FuturesInfo (3)'!$A$2:$O$80,15)*AI46</f>
        <v>248675</v>
      </c>
      <c r="AK46" s="196">
        <f t="shared" ref="AK46:AK77" si="169">IF(AA46=1,ABS(AJ46*AC46),-ABS(AJ46*AC46))</f>
        <v>-1591.6897802426759</v>
      </c>
      <c r="AL46" s="196">
        <f t="shared" si="90"/>
        <v>-1591.6897802426759</v>
      </c>
      <c r="AN46">
        <f t="shared" si="79"/>
        <v>1</v>
      </c>
      <c r="AO46">
        <v>-1</v>
      </c>
      <c r="AP46">
        <v>1</v>
      </c>
      <c r="AQ46">
        <v>1</v>
      </c>
      <c r="AR46">
        <f t="shared" si="142"/>
        <v>0</v>
      </c>
      <c r="AS46">
        <f t="shared" si="80"/>
        <v>1</v>
      </c>
      <c r="AT46" s="1">
        <v>6.9787416791900001E-4</v>
      </c>
      <c r="AU46" s="2">
        <v>10</v>
      </c>
      <c r="AV46">
        <v>60</v>
      </c>
      <c r="AW46" t="str">
        <f t="shared" si="81"/>
        <v>TRUE</v>
      </c>
      <c r="AX46">
        <f>VLOOKUP($A46,'FuturesInfo (3)'!$A$2:$V$80,22)</f>
        <v>2</v>
      </c>
      <c r="AY46">
        <f t="shared" si="82"/>
        <v>2</v>
      </c>
      <c r="AZ46">
        <f t="shared" si="91"/>
        <v>2</v>
      </c>
      <c r="BA46" s="138">
        <f>VLOOKUP($A46,'FuturesInfo (3)'!$A$2:$O$80,15)*AZ46</f>
        <v>248675</v>
      </c>
      <c r="BB46" s="196">
        <f t="shared" si="83"/>
        <v>-173.54385870725733</v>
      </c>
      <c r="BC46" s="196">
        <f t="shared" si="92"/>
        <v>173.54385870725733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1181</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1181</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1181</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v>1</v>
      </c>
      <c r="VN46" s="239">
        <v>1</v>
      </c>
      <c r="VO46" s="239">
        <v>1</v>
      </c>
      <c r="VP46" s="239">
        <v>1</v>
      </c>
      <c r="VQ46" s="214">
        <v>1</v>
      </c>
      <c r="VR46" s="240">
        <v>7</v>
      </c>
      <c r="VS46">
        <v>-1</v>
      </c>
      <c r="VT46">
        <v>1</v>
      </c>
      <c r="VU46" s="214">
        <v>1</v>
      </c>
      <c r="VV46">
        <v>1</v>
      </c>
      <c r="VW46">
        <v>1</v>
      </c>
      <c r="VX46">
        <v>0</v>
      </c>
      <c r="VY46">
        <v>1</v>
      </c>
      <c r="VZ46" s="248">
        <v>1.5703358492499999E-3</v>
      </c>
      <c r="WA46" s="202">
        <v>42544</v>
      </c>
      <c r="WB46">
        <v>60</v>
      </c>
      <c r="WC46" t="s">
        <v>1181</v>
      </c>
      <c r="WD46">
        <v>2</v>
      </c>
      <c r="WE46" s="252">
        <v>2</v>
      </c>
      <c r="WF46">
        <v>2</v>
      </c>
      <c r="WG46" s="138">
        <v>247150</v>
      </c>
      <c r="WH46" s="138">
        <v>247150</v>
      </c>
      <c r="WI46" s="196">
        <v>388.10850514213746</v>
      </c>
      <c r="WJ46" s="196">
        <v>388.10850514213746</v>
      </c>
      <c r="WK46" s="196">
        <v>388.10850514213746</v>
      </c>
      <c r="WL46" s="196">
        <v>-388.10850514213746</v>
      </c>
      <c r="WM46" s="196">
        <v>388.10850514213746</v>
      </c>
      <c r="WN46" s="196">
        <v>388.10850514213746</v>
      </c>
      <c r="WO46" s="196">
        <v>388.10850514213746</v>
      </c>
      <c r="WP46" s="196">
        <v>-388.10850514213746</v>
      </c>
      <c r="WQ46" s="196">
        <v>388.10850514213746</v>
      </c>
      <c r="WR46" s="196">
        <v>-388.10850514213746</v>
      </c>
      <c r="WS46" s="196">
        <v>388.10850514213746</v>
      </c>
      <c r="WU46">
        <f t="shared" si="93"/>
        <v>1</v>
      </c>
      <c r="WV46" s="239">
        <v>1</v>
      </c>
      <c r="WW46" s="239">
        <v>1</v>
      </c>
      <c r="WX46" s="239">
        <v>1</v>
      </c>
      <c r="WY46" s="214">
        <v>1</v>
      </c>
      <c r="WZ46" s="240">
        <v>8</v>
      </c>
      <c r="XA46">
        <f t="shared" si="94"/>
        <v>-1</v>
      </c>
      <c r="XB46">
        <f t="shared" si="95"/>
        <v>1</v>
      </c>
      <c r="XC46">
        <v>1</v>
      </c>
      <c r="XD46">
        <f t="shared" si="158"/>
        <v>1</v>
      </c>
      <c r="XE46">
        <f t="shared" si="155"/>
        <v>1</v>
      </c>
      <c r="XF46">
        <f t="shared" si="135"/>
        <v>0</v>
      </c>
      <c r="XG46">
        <f t="shared" si="97"/>
        <v>1</v>
      </c>
      <c r="XH46">
        <v>6.17034189763E-3</v>
      </c>
      <c r="XI46" s="202">
        <v>42544</v>
      </c>
      <c r="XJ46">
        <v>60</v>
      </c>
      <c r="XK46" t="str">
        <f t="shared" si="84"/>
        <v>TRUE</v>
      </c>
      <c r="XL46">
        <f>VLOOKUP($A46,'FuturesInfo (3)'!$A$2:$V$80,22)</f>
        <v>2</v>
      </c>
      <c r="XM46" s="252">
        <v>1</v>
      </c>
      <c r="XN46">
        <f t="shared" si="98"/>
        <v>3</v>
      </c>
      <c r="XO46" s="138">
        <f>VLOOKUP($A46,'FuturesInfo (3)'!$A$2:$O$80,15)*XL46</f>
        <v>248675</v>
      </c>
      <c r="XP46" s="138">
        <f>VLOOKUP($A46,'FuturesInfo (3)'!$A$2:$O$80,15)*XN46</f>
        <v>373012.5</v>
      </c>
      <c r="XQ46" s="196">
        <f t="shared" si="99"/>
        <v>1534.4097713931403</v>
      </c>
      <c r="XR46" s="196">
        <f t="shared" si="100"/>
        <v>2301.6146570897104</v>
      </c>
      <c r="XS46" s="196">
        <f t="shared" si="101"/>
        <v>1534.4097713931403</v>
      </c>
      <c r="XT46" s="196">
        <f t="shared" si="102"/>
        <v>-1534.4097713931403</v>
      </c>
      <c r="XU46" s="196">
        <f t="shared" si="152"/>
        <v>1534.4097713931403</v>
      </c>
      <c r="XV46" s="196">
        <f t="shared" si="104"/>
        <v>1534.4097713931403</v>
      </c>
      <c r="XW46" s="196">
        <f t="shared" si="136"/>
        <v>1534.4097713931403</v>
      </c>
      <c r="XX46" s="196">
        <f>IF(IF(sym!$O35=XC46,1,0)=1,ABS(XO46*XH46),-ABS(XO46*XH46))</f>
        <v>-1534.4097713931403</v>
      </c>
      <c r="XY46" s="196">
        <f>IF(IF(sym!$N35=XC46,1,0)=1,ABS(XO46*XH46),-ABS(XO46*XH46))</f>
        <v>1534.4097713931403</v>
      </c>
      <c r="XZ46" s="196">
        <f t="shared" si="145"/>
        <v>-1534.4097713931403</v>
      </c>
      <c r="YA46" s="196">
        <f t="shared" si="106"/>
        <v>1534.4097713931403</v>
      </c>
      <c r="YC46">
        <f t="shared" si="107"/>
        <v>1</v>
      </c>
      <c r="YD46" s="239"/>
      <c r="YE46" s="239"/>
      <c r="YF46" s="239"/>
      <c r="YG46" s="214"/>
      <c r="YH46" s="240"/>
      <c r="YI46">
        <f t="shared" si="108"/>
        <v>1</v>
      </c>
      <c r="YJ46">
        <f t="shared" si="109"/>
        <v>0</v>
      </c>
      <c r="YK46" s="214"/>
      <c r="YL46">
        <f t="shared" si="159"/>
        <v>1</v>
      </c>
      <c r="YM46">
        <f t="shared" si="156"/>
        <v>1</v>
      </c>
      <c r="YN46">
        <f t="shared" si="137"/>
        <v>0</v>
      </c>
      <c r="YO46">
        <f t="shared" si="111"/>
        <v>1</v>
      </c>
      <c r="YP46" s="248"/>
      <c r="YQ46" s="202"/>
      <c r="YR46">
        <v>60</v>
      </c>
      <c r="YS46" t="str">
        <f t="shared" si="85"/>
        <v>FALSE</v>
      </c>
      <c r="YT46">
        <f>VLOOKUP($A46,'FuturesInfo (3)'!$A$2:$V$80,22)</f>
        <v>2</v>
      </c>
      <c r="YU46" s="252"/>
      <c r="YV46">
        <f t="shared" si="112"/>
        <v>2</v>
      </c>
      <c r="YW46" s="138">
        <f>VLOOKUP($A46,'FuturesInfo (3)'!$A$2:$O$80,15)*YT46</f>
        <v>248675</v>
      </c>
      <c r="YX46" s="138">
        <f>VLOOKUP($A46,'FuturesInfo (3)'!$A$2:$O$80,15)*YV46</f>
        <v>248675</v>
      </c>
      <c r="YY46" s="196">
        <f t="shared" si="113"/>
        <v>0</v>
      </c>
      <c r="YZ46" s="196">
        <f t="shared" si="114"/>
        <v>0</v>
      </c>
      <c r="ZA46" s="196">
        <f t="shared" si="115"/>
        <v>0</v>
      </c>
      <c r="ZB46" s="196">
        <f t="shared" si="116"/>
        <v>0</v>
      </c>
      <c r="ZC46" s="196">
        <f t="shared" si="153"/>
        <v>0</v>
      </c>
      <c r="ZD46" s="196">
        <f t="shared" si="118"/>
        <v>0</v>
      </c>
      <c r="ZE46" s="196">
        <f t="shared" si="138"/>
        <v>0</v>
      </c>
      <c r="ZF46" s="196">
        <f>IF(IF(sym!$O35=YK46,1,0)=1,ABS(YW46*YP46),-ABS(YW46*YP46))</f>
        <v>0</v>
      </c>
      <c r="ZG46" s="196">
        <f>IF(IF(sym!$N35=YK46,1,0)=1,ABS(YW46*YP46),-ABS(YW46*YP46))</f>
        <v>0</v>
      </c>
      <c r="ZH46" s="196">
        <f t="shared" si="148"/>
        <v>0</v>
      </c>
      <c r="ZI46" s="196">
        <f t="shared" si="120"/>
        <v>0</v>
      </c>
      <c r="ZK46">
        <f t="shared" si="121"/>
        <v>0</v>
      </c>
      <c r="ZL46" s="239"/>
      <c r="ZM46" s="239"/>
      <c r="ZN46" s="239"/>
      <c r="ZO46" s="214"/>
      <c r="ZP46" s="240"/>
      <c r="ZQ46">
        <f t="shared" si="122"/>
        <v>1</v>
      </c>
      <c r="ZR46">
        <f t="shared" si="123"/>
        <v>0</v>
      </c>
      <c r="ZS46" s="214"/>
      <c r="ZT46">
        <f t="shared" si="160"/>
        <v>1</v>
      </c>
      <c r="ZU46">
        <f t="shared" si="157"/>
        <v>1</v>
      </c>
      <c r="ZV46">
        <f t="shared" si="139"/>
        <v>0</v>
      </c>
      <c r="ZW46">
        <f t="shared" si="125"/>
        <v>1</v>
      </c>
      <c r="ZX46" s="248"/>
      <c r="ZY46" s="202"/>
      <c r="ZZ46">
        <v>60</v>
      </c>
      <c r="AAA46" t="str">
        <f t="shared" si="86"/>
        <v>FALSE</v>
      </c>
      <c r="AAB46">
        <f>VLOOKUP($A46,'FuturesInfo (3)'!$A$2:$V$80,22)</f>
        <v>2</v>
      </c>
      <c r="AAC46" s="252"/>
      <c r="AAD46">
        <f t="shared" si="126"/>
        <v>2</v>
      </c>
      <c r="AAE46" s="138">
        <f>VLOOKUP($A46,'FuturesInfo (3)'!$A$2:$O$80,15)*AAB46</f>
        <v>248675</v>
      </c>
      <c r="AAF46" s="138">
        <f>VLOOKUP($A46,'FuturesInfo (3)'!$A$2:$O$80,15)*AAD46</f>
        <v>248675</v>
      </c>
      <c r="AAG46" s="196">
        <f t="shared" si="127"/>
        <v>0</v>
      </c>
      <c r="AAH46" s="196">
        <f t="shared" si="128"/>
        <v>0</v>
      </c>
      <c r="AAI46" s="196">
        <f t="shared" si="129"/>
        <v>0</v>
      </c>
      <c r="AAJ46" s="196">
        <f t="shared" si="130"/>
        <v>0</v>
      </c>
      <c r="AAK46" s="196">
        <f t="shared" si="154"/>
        <v>0</v>
      </c>
      <c r="AAL46" s="196">
        <f t="shared" si="132"/>
        <v>0</v>
      </c>
      <c r="AAM46" s="196">
        <f t="shared" si="140"/>
        <v>0</v>
      </c>
      <c r="AAN46" s="196">
        <f>IF(IF(sym!$O35=ZS46,1,0)=1,ABS(AAE46*ZX46),-ABS(AAE46*ZX46))</f>
        <v>0</v>
      </c>
      <c r="AAO46" s="196">
        <f>IF(IF(sym!$N35=ZS46,1,0)=1,ABS(AAE46*ZX46),-ABS(AAE46*ZX46))</f>
        <v>0</v>
      </c>
      <c r="AAP46" s="196">
        <f t="shared" si="151"/>
        <v>0</v>
      </c>
      <c r="AAQ46" s="196">
        <f t="shared" si="134"/>
        <v>0</v>
      </c>
    </row>
    <row r="47" spans="1:719" x14ac:dyDescent="0.25">
      <c r="A47" s="1" t="s">
        <v>360</v>
      </c>
      <c r="B47" s="150" t="str">
        <f>'FuturesInfo (3)'!M35</f>
        <v>@KC</v>
      </c>
      <c r="C47" s="200" t="str">
        <f>VLOOKUP(A47,'FuturesInfo (3)'!$A$2:$K$80,11)</f>
        <v>soft</v>
      </c>
      <c r="F47" t="e">
        <f>#REF!</f>
        <v>#REF!</v>
      </c>
      <c r="G47">
        <v>-1</v>
      </c>
      <c r="H47">
        <v>-1</v>
      </c>
      <c r="I47">
        <v>1</v>
      </c>
      <c r="J47">
        <f t="shared" si="161"/>
        <v>0</v>
      </c>
      <c r="K47">
        <f t="shared" si="162"/>
        <v>0</v>
      </c>
      <c r="L47" s="184">
        <v>3.3333333333299998E-2</v>
      </c>
      <c r="M47" s="2">
        <v>10</v>
      </c>
      <c r="N47">
        <v>60</v>
      </c>
      <c r="O47" t="str">
        <f t="shared" si="163"/>
        <v>TRUE</v>
      </c>
      <c r="P47">
        <f>VLOOKUP($A47,'FuturesInfo (3)'!$A$2:$V$80,22)</f>
        <v>2</v>
      </c>
      <c r="Q47">
        <f t="shared" si="73"/>
        <v>2</v>
      </c>
      <c r="R47">
        <f t="shared" si="73"/>
        <v>2</v>
      </c>
      <c r="S47" s="138">
        <f>VLOOKUP($A47,'FuturesInfo (3)'!$A$2:$O$80,15)*Q47</f>
        <v>106350.00000000001</v>
      </c>
      <c r="T47" s="144">
        <f t="shared" si="164"/>
        <v>-3544.9999999964552</v>
      </c>
      <c r="U47" s="144">
        <f t="shared" si="87"/>
        <v>-3544.9999999964552</v>
      </c>
      <c r="W47">
        <f t="shared" si="165"/>
        <v>-1</v>
      </c>
      <c r="X47">
        <v>-1</v>
      </c>
      <c r="Y47">
        <v>-1</v>
      </c>
      <c r="Z47">
        <v>1</v>
      </c>
      <c r="AA47">
        <f t="shared" si="141"/>
        <v>0</v>
      </c>
      <c r="AB47">
        <f t="shared" si="166"/>
        <v>0</v>
      </c>
      <c r="AC47" s="1">
        <v>3.6191974823000003E-2</v>
      </c>
      <c r="AD47" s="2">
        <v>10</v>
      </c>
      <c r="AE47">
        <v>60</v>
      </c>
      <c r="AF47" t="str">
        <f t="shared" si="167"/>
        <v>TRUE</v>
      </c>
      <c r="AG47">
        <f>VLOOKUP($A47,'FuturesInfo (3)'!$A$2:$V$80,22)</f>
        <v>2</v>
      </c>
      <c r="AH47">
        <f t="shared" si="168"/>
        <v>3</v>
      </c>
      <c r="AI47">
        <f t="shared" si="88"/>
        <v>2</v>
      </c>
      <c r="AJ47" s="138">
        <f>VLOOKUP($A47,'FuturesInfo (3)'!$A$2:$O$80,15)*AI47</f>
        <v>106350.00000000001</v>
      </c>
      <c r="AK47" s="196">
        <f t="shared" si="169"/>
        <v>-3849.0165224260509</v>
      </c>
      <c r="AL47" s="196">
        <f t="shared" si="90"/>
        <v>-3849.0165224260509</v>
      </c>
      <c r="AN47">
        <f t="shared" si="79"/>
        <v>-1</v>
      </c>
      <c r="AO47">
        <v>-1</v>
      </c>
      <c r="AP47">
        <v>1</v>
      </c>
      <c r="AQ47">
        <v>1</v>
      </c>
      <c r="AR47">
        <f t="shared" si="142"/>
        <v>0</v>
      </c>
      <c r="AS47">
        <f t="shared" si="80"/>
        <v>1</v>
      </c>
      <c r="AT47" s="1">
        <v>3.79650721336E-3</v>
      </c>
      <c r="AU47" s="2">
        <v>10</v>
      </c>
      <c r="AV47">
        <v>60</v>
      </c>
      <c r="AW47" t="str">
        <f t="shared" si="81"/>
        <v>TRUE</v>
      </c>
      <c r="AX47">
        <f>VLOOKUP($A47,'FuturesInfo (3)'!$A$2:$V$80,22)</f>
        <v>2</v>
      </c>
      <c r="AY47">
        <f t="shared" si="82"/>
        <v>2</v>
      </c>
      <c r="AZ47">
        <f t="shared" si="91"/>
        <v>2</v>
      </c>
      <c r="BA47" s="138">
        <f>VLOOKUP($A47,'FuturesInfo (3)'!$A$2:$O$80,15)*AZ47</f>
        <v>106350.00000000001</v>
      </c>
      <c r="BB47" s="196">
        <f t="shared" si="83"/>
        <v>-403.75854214083603</v>
      </c>
      <c r="BC47" s="196">
        <f t="shared" si="92"/>
        <v>403.75854214083603</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1181</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1181</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1181</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v>-1</v>
      </c>
      <c r="VN47" s="239">
        <v>1</v>
      </c>
      <c r="VO47" s="239">
        <v>-1</v>
      </c>
      <c r="VP47" s="239">
        <v>1</v>
      </c>
      <c r="VQ47" s="214">
        <v>1</v>
      </c>
      <c r="VR47" s="240">
        <v>-5</v>
      </c>
      <c r="VS47">
        <v>-1</v>
      </c>
      <c r="VT47">
        <v>-1</v>
      </c>
      <c r="VU47" s="214">
        <v>-1</v>
      </c>
      <c r="VV47">
        <v>0</v>
      </c>
      <c r="VW47">
        <v>0</v>
      </c>
      <c r="VX47">
        <v>1</v>
      </c>
      <c r="VY47">
        <v>1</v>
      </c>
      <c r="VZ47" s="248">
        <v>-1.54586052903E-2</v>
      </c>
      <c r="WA47" s="202">
        <v>42548</v>
      </c>
      <c r="WB47">
        <v>60</v>
      </c>
      <c r="WC47" t="s">
        <v>1181</v>
      </c>
      <c r="WD47">
        <v>2</v>
      </c>
      <c r="WE47" s="252">
        <v>1</v>
      </c>
      <c r="WF47">
        <v>2</v>
      </c>
      <c r="WG47" s="138">
        <v>107475.00000000001</v>
      </c>
      <c r="WH47" s="138">
        <v>107475.00000000001</v>
      </c>
      <c r="WI47" s="196">
        <v>-1661.4136035749927</v>
      </c>
      <c r="WJ47" s="196">
        <v>-1661.4136035749927</v>
      </c>
      <c r="WK47" s="196">
        <v>-1661.4136035749927</v>
      </c>
      <c r="WL47" s="196">
        <v>1661.4136035749927</v>
      </c>
      <c r="WM47" s="196">
        <v>1661.4136035749927</v>
      </c>
      <c r="WN47" s="196">
        <v>1661.4136035749927</v>
      </c>
      <c r="WO47" s="196">
        <v>-1661.4136035749927</v>
      </c>
      <c r="WP47" s="196">
        <v>-1661.4136035749927</v>
      </c>
      <c r="WQ47" s="196">
        <v>1661.4136035749927</v>
      </c>
      <c r="WR47" s="196">
        <v>-1661.4136035749927</v>
      </c>
      <c r="WS47" s="196">
        <v>1661.4136035749927</v>
      </c>
      <c r="WU47">
        <f t="shared" si="93"/>
        <v>-1</v>
      </c>
      <c r="WV47" s="239">
        <v>1</v>
      </c>
      <c r="WW47" s="239">
        <v>-1</v>
      </c>
      <c r="WX47" s="239">
        <v>1</v>
      </c>
      <c r="WY47" s="214">
        <v>1</v>
      </c>
      <c r="WZ47" s="240">
        <v>-6</v>
      </c>
      <c r="XA47">
        <f t="shared" si="94"/>
        <v>-1</v>
      </c>
      <c r="XB47">
        <f t="shared" si="95"/>
        <v>-1</v>
      </c>
      <c r="XC47">
        <v>-1</v>
      </c>
      <c r="XD47">
        <f t="shared" si="158"/>
        <v>0</v>
      </c>
      <c r="XE47">
        <f t="shared" si="155"/>
        <v>0</v>
      </c>
      <c r="XF47">
        <f t="shared" si="135"/>
        <v>1</v>
      </c>
      <c r="XG47">
        <f t="shared" si="97"/>
        <v>1</v>
      </c>
      <c r="XH47">
        <v>-1.04675505932E-2</v>
      </c>
      <c r="XI47" s="202">
        <v>42548</v>
      </c>
      <c r="XJ47">
        <v>60</v>
      </c>
      <c r="XK47" t="str">
        <f t="shared" si="84"/>
        <v>TRUE</v>
      </c>
      <c r="XL47">
        <f>VLOOKUP($A47,'FuturesInfo (3)'!$A$2:$V$80,22)</f>
        <v>2</v>
      </c>
      <c r="XM47" s="252">
        <v>1</v>
      </c>
      <c r="XN47">
        <f t="shared" si="98"/>
        <v>3</v>
      </c>
      <c r="XO47" s="138">
        <f>VLOOKUP($A47,'FuturesInfo (3)'!$A$2:$O$80,15)*XL47</f>
        <v>106350.00000000001</v>
      </c>
      <c r="XP47" s="138">
        <f>VLOOKUP($A47,'FuturesInfo (3)'!$A$2:$O$80,15)*XN47</f>
        <v>159525.00000000003</v>
      </c>
      <c r="XQ47" s="196">
        <f t="shared" si="99"/>
        <v>-1113.2240055868201</v>
      </c>
      <c r="XR47" s="196">
        <f t="shared" si="100"/>
        <v>-1669.8360083802304</v>
      </c>
      <c r="XS47" s="196">
        <f t="shared" si="101"/>
        <v>-1113.2240055868201</v>
      </c>
      <c r="XT47" s="196">
        <f t="shared" si="102"/>
        <v>1113.2240055868201</v>
      </c>
      <c r="XU47" s="196">
        <f t="shared" si="152"/>
        <v>1113.2240055868201</v>
      </c>
      <c r="XV47" s="196">
        <f t="shared" si="104"/>
        <v>1113.2240055868201</v>
      </c>
      <c r="XW47" s="196">
        <f t="shared" si="136"/>
        <v>-1113.2240055868201</v>
      </c>
      <c r="XX47" s="196">
        <f>IF(IF(sym!$O36=XC47,1,0)=1,ABS(XO47*XH47),-ABS(XO47*XH47))</f>
        <v>-1113.2240055868201</v>
      </c>
      <c r="XY47" s="196">
        <f>IF(IF(sym!$N36=XC47,1,0)=1,ABS(XO47*XH47),-ABS(XO47*XH47))</f>
        <v>1113.2240055868201</v>
      </c>
      <c r="XZ47" s="196">
        <f t="shared" si="145"/>
        <v>-1113.2240055868201</v>
      </c>
      <c r="YA47" s="196">
        <f t="shared" si="106"/>
        <v>1113.2240055868201</v>
      </c>
      <c r="YC47">
        <f t="shared" si="107"/>
        <v>-1</v>
      </c>
      <c r="YD47" s="239"/>
      <c r="YE47" s="239"/>
      <c r="YF47" s="239"/>
      <c r="YG47" s="214"/>
      <c r="YH47" s="240"/>
      <c r="YI47">
        <f t="shared" si="108"/>
        <v>1</v>
      </c>
      <c r="YJ47">
        <f t="shared" si="109"/>
        <v>0</v>
      </c>
      <c r="YK47" s="214"/>
      <c r="YL47">
        <f t="shared" si="159"/>
        <v>1</v>
      </c>
      <c r="YM47">
        <f t="shared" si="156"/>
        <v>1</v>
      </c>
      <c r="YN47">
        <f t="shared" si="137"/>
        <v>0</v>
      </c>
      <c r="YO47">
        <f t="shared" si="111"/>
        <v>1</v>
      </c>
      <c r="YP47" s="248"/>
      <c r="YQ47" s="202"/>
      <c r="YR47">
        <v>60</v>
      </c>
      <c r="YS47" t="str">
        <f t="shared" si="85"/>
        <v>FALSE</v>
      </c>
      <c r="YT47">
        <f>VLOOKUP($A47,'FuturesInfo (3)'!$A$2:$V$80,22)</f>
        <v>2</v>
      </c>
      <c r="YU47" s="252"/>
      <c r="YV47">
        <f t="shared" si="112"/>
        <v>2</v>
      </c>
      <c r="YW47" s="138">
        <f>VLOOKUP($A47,'FuturesInfo (3)'!$A$2:$O$80,15)*YT47</f>
        <v>106350.00000000001</v>
      </c>
      <c r="YX47" s="138">
        <f>VLOOKUP($A47,'FuturesInfo (3)'!$A$2:$O$80,15)*YV47</f>
        <v>106350.00000000001</v>
      </c>
      <c r="YY47" s="196">
        <f t="shared" si="113"/>
        <v>0</v>
      </c>
      <c r="YZ47" s="196">
        <f t="shared" si="114"/>
        <v>0</v>
      </c>
      <c r="ZA47" s="196">
        <f t="shared" si="115"/>
        <v>0</v>
      </c>
      <c r="ZB47" s="196">
        <f t="shared" si="116"/>
        <v>0</v>
      </c>
      <c r="ZC47" s="196">
        <f t="shared" si="153"/>
        <v>0</v>
      </c>
      <c r="ZD47" s="196">
        <f t="shared" si="118"/>
        <v>0</v>
      </c>
      <c r="ZE47" s="196">
        <f t="shared" si="138"/>
        <v>0</v>
      </c>
      <c r="ZF47" s="196">
        <f>IF(IF(sym!$O36=YK47,1,0)=1,ABS(YW47*YP47),-ABS(YW47*YP47))</f>
        <v>0</v>
      </c>
      <c r="ZG47" s="196">
        <f>IF(IF(sym!$N36=YK47,1,0)=1,ABS(YW47*YP47),-ABS(YW47*YP47))</f>
        <v>0</v>
      </c>
      <c r="ZH47" s="196">
        <f t="shared" si="148"/>
        <v>0</v>
      </c>
      <c r="ZI47" s="196">
        <f t="shared" si="120"/>
        <v>0</v>
      </c>
      <c r="ZK47">
        <f t="shared" si="121"/>
        <v>0</v>
      </c>
      <c r="ZL47" s="239"/>
      <c r="ZM47" s="239"/>
      <c r="ZN47" s="239"/>
      <c r="ZO47" s="214"/>
      <c r="ZP47" s="240"/>
      <c r="ZQ47">
        <f t="shared" si="122"/>
        <v>1</v>
      </c>
      <c r="ZR47">
        <f t="shared" si="123"/>
        <v>0</v>
      </c>
      <c r="ZS47" s="214"/>
      <c r="ZT47">
        <f t="shared" si="160"/>
        <v>1</v>
      </c>
      <c r="ZU47">
        <f t="shared" si="157"/>
        <v>1</v>
      </c>
      <c r="ZV47">
        <f t="shared" si="139"/>
        <v>0</v>
      </c>
      <c r="ZW47">
        <f t="shared" si="125"/>
        <v>1</v>
      </c>
      <c r="ZX47" s="248"/>
      <c r="ZY47" s="202"/>
      <c r="ZZ47">
        <v>60</v>
      </c>
      <c r="AAA47" t="str">
        <f t="shared" si="86"/>
        <v>FALSE</v>
      </c>
      <c r="AAB47">
        <f>VLOOKUP($A47,'FuturesInfo (3)'!$A$2:$V$80,22)</f>
        <v>2</v>
      </c>
      <c r="AAC47" s="252"/>
      <c r="AAD47">
        <f t="shared" si="126"/>
        <v>2</v>
      </c>
      <c r="AAE47" s="138">
        <f>VLOOKUP($A47,'FuturesInfo (3)'!$A$2:$O$80,15)*AAB47</f>
        <v>106350.00000000001</v>
      </c>
      <c r="AAF47" s="138">
        <f>VLOOKUP($A47,'FuturesInfo (3)'!$A$2:$O$80,15)*AAD47</f>
        <v>106350.00000000001</v>
      </c>
      <c r="AAG47" s="196">
        <f t="shared" si="127"/>
        <v>0</v>
      </c>
      <c r="AAH47" s="196">
        <f t="shared" si="128"/>
        <v>0</v>
      </c>
      <c r="AAI47" s="196">
        <f t="shared" si="129"/>
        <v>0</v>
      </c>
      <c r="AAJ47" s="196">
        <f t="shared" si="130"/>
        <v>0</v>
      </c>
      <c r="AAK47" s="196">
        <f t="shared" si="154"/>
        <v>0</v>
      </c>
      <c r="AAL47" s="196">
        <f t="shared" si="132"/>
        <v>0</v>
      </c>
      <c r="AAM47" s="196">
        <f t="shared" si="140"/>
        <v>0</v>
      </c>
      <c r="AAN47" s="196">
        <f>IF(IF(sym!$O36=ZS47,1,0)=1,ABS(AAE47*ZX47),-ABS(AAE47*ZX47))</f>
        <v>0</v>
      </c>
      <c r="AAO47" s="196">
        <f>IF(IF(sym!$N36=ZS47,1,0)=1,ABS(AAE47*ZX47),-ABS(AAE47*ZX47))</f>
        <v>0</v>
      </c>
      <c r="AAP47" s="196">
        <f t="shared" si="151"/>
        <v>0</v>
      </c>
      <c r="AAQ47" s="196">
        <f t="shared" si="134"/>
        <v>0</v>
      </c>
    </row>
    <row r="48" spans="1:719" x14ac:dyDescent="0.25">
      <c r="A48" s="1" t="s">
        <v>1060</v>
      </c>
      <c r="B48" s="150" t="str">
        <f>'FuturesInfo (3)'!M36</f>
        <v>@KW</v>
      </c>
      <c r="C48" s="200" t="str">
        <f>VLOOKUP(A48,'FuturesInfo (3)'!$A$2:$K$80,11)</f>
        <v>grain</v>
      </c>
      <c r="F48" t="e">
        <f>#REF!</f>
        <v>#REF!</v>
      </c>
      <c r="G48">
        <v>1</v>
      </c>
      <c r="H48">
        <v>-1</v>
      </c>
      <c r="I48">
        <v>1</v>
      </c>
      <c r="J48">
        <f t="shared" si="161"/>
        <v>1</v>
      </c>
      <c r="K48">
        <f t="shared" si="162"/>
        <v>0</v>
      </c>
      <c r="L48" s="184">
        <v>2.0452099031199999E-2</v>
      </c>
      <c r="M48" s="2">
        <v>10</v>
      </c>
      <c r="N48">
        <v>60</v>
      </c>
      <c r="O48" t="str">
        <f t="shared" si="163"/>
        <v>TRUE</v>
      </c>
      <c r="P48">
        <f>VLOOKUP($A48,'FuturesInfo (3)'!$A$2:$V$80,22)</f>
        <v>4</v>
      </c>
      <c r="Q48">
        <f t="shared" si="73"/>
        <v>4</v>
      </c>
      <c r="R48">
        <f t="shared" si="73"/>
        <v>4</v>
      </c>
      <c r="S48" s="138">
        <f>VLOOKUP($A48,'FuturesInfo (3)'!$A$2:$O$80,15)*Q48</f>
        <v>82450</v>
      </c>
      <c r="T48" s="144">
        <f t="shared" si="164"/>
        <v>1686.27556512244</v>
      </c>
      <c r="U48" s="144">
        <f t="shared" si="87"/>
        <v>-1686.27556512244</v>
      </c>
      <c r="W48">
        <f t="shared" si="165"/>
        <v>1</v>
      </c>
      <c r="X48">
        <v>1</v>
      </c>
      <c r="Y48">
        <v>-1</v>
      </c>
      <c r="Z48">
        <v>1</v>
      </c>
      <c r="AA48">
        <f t="shared" si="141"/>
        <v>1</v>
      </c>
      <c r="AB48">
        <f t="shared" si="166"/>
        <v>0</v>
      </c>
      <c r="AC48" s="1">
        <v>1.52953586498E-2</v>
      </c>
      <c r="AD48" s="2">
        <v>10</v>
      </c>
      <c r="AE48">
        <v>60</v>
      </c>
      <c r="AF48" t="str">
        <f t="shared" si="167"/>
        <v>TRUE</v>
      </c>
      <c r="AG48">
        <f>VLOOKUP($A48,'FuturesInfo (3)'!$A$2:$V$80,22)</f>
        <v>4</v>
      </c>
      <c r="AH48">
        <f t="shared" si="168"/>
        <v>3</v>
      </c>
      <c r="AI48">
        <f t="shared" si="88"/>
        <v>4</v>
      </c>
      <c r="AJ48" s="138">
        <f>VLOOKUP($A48,'FuturesInfo (3)'!$A$2:$O$80,15)*AI48</f>
        <v>82450</v>
      </c>
      <c r="AK48" s="196">
        <f t="shared" si="169"/>
        <v>1261.1023206760101</v>
      </c>
      <c r="AL48" s="196">
        <f t="shared" si="90"/>
        <v>-1261.1023206760101</v>
      </c>
      <c r="AN48">
        <f t="shared" si="79"/>
        <v>1</v>
      </c>
      <c r="AO48">
        <v>-1</v>
      </c>
      <c r="AP48">
        <v>-1</v>
      </c>
      <c r="AQ48">
        <v>1</v>
      </c>
      <c r="AR48">
        <f t="shared" si="142"/>
        <v>0</v>
      </c>
      <c r="AS48">
        <f t="shared" si="80"/>
        <v>0</v>
      </c>
      <c r="AT48" s="1">
        <v>7.7922077922099996E-3</v>
      </c>
      <c r="AU48" s="2">
        <v>10</v>
      </c>
      <c r="AV48">
        <v>60</v>
      </c>
      <c r="AW48" t="str">
        <f t="shared" si="81"/>
        <v>TRUE</v>
      </c>
      <c r="AX48">
        <f>VLOOKUP($A48,'FuturesInfo (3)'!$A$2:$V$80,22)</f>
        <v>4</v>
      </c>
      <c r="AY48">
        <f t="shared" si="82"/>
        <v>5</v>
      </c>
      <c r="AZ48">
        <f t="shared" si="91"/>
        <v>4</v>
      </c>
      <c r="BA48" s="138">
        <f>VLOOKUP($A48,'FuturesInfo (3)'!$A$2:$O$80,15)*AZ48</f>
        <v>82450</v>
      </c>
      <c r="BB48" s="196">
        <f t="shared" si="83"/>
        <v>-642.46753246771448</v>
      </c>
      <c r="BC48" s="196">
        <f t="shared" si="92"/>
        <v>-642.46753246771448</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1181</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1181</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1181</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v>1</v>
      </c>
      <c r="VN48" s="239">
        <v>1</v>
      </c>
      <c r="VO48" s="239">
        <v>1</v>
      </c>
      <c r="VP48" s="239">
        <v>-1</v>
      </c>
      <c r="VQ48" s="214">
        <v>-1</v>
      </c>
      <c r="VR48" s="240">
        <v>18</v>
      </c>
      <c r="VS48">
        <v>1</v>
      </c>
      <c r="VT48">
        <v>-1</v>
      </c>
      <c r="VU48" s="214">
        <v>-1</v>
      </c>
      <c r="VV48">
        <v>0</v>
      </c>
      <c r="VW48">
        <v>1</v>
      </c>
      <c r="VX48">
        <v>0</v>
      </c>
      <c r="VY48">
        <v>1</v>
      </c>
      <c r="VZ48" s="248">
        <v>-4.2016806722700003E-3</v>
      </c>
      <c r="WA48" s="202">
        <v>42529</v>
      </c>
      <c r="WB48">
        <v>60</v>
      </c>
      <c r="WC48" t="s">
        <v>1181</v>
      </c>
      <c r="WD48">
        <v>4</v>
      </c>
      <c r="WE48" s="252">
        <v>1</v>
      </c>
      <c r="WF48">
        <v>4</v>
      </c>
      <c r="WG48" s="138">
        <v>82950</v>
      </c>
      <c r="WH48" s="138">
        <v>82950</v>
      </c>
      <c r="WI48" s="196">
        <v>-348.52941176479652</v>
      </c>
      <c r="WJ48" s="196">
        <v>-348.52941176479652</v>
      </c>
      <c r="WK48" s="196">
        <v>348.52941176479652</v>
      </c>
      <c r="WL48" s="196">
        <v>-348.52941176479652</v>
      </c>
      <c r="WM48" s="196">
        <v>348.52941176479652</v>
      </c>
      <c r="WN48" s="196">
        <v>-348.52941176479652</v>
      </c>
      <c r="WO48" s="196">
        <v>348.52941176479652</v>
      </c>
      <c r="WP48" s="196">
        <v>-348.52941176479652</v>
      </c>
      <c r="WQ48" s="196">
        <v>348.52941176479652</v>
      </c>
      <c r="WR48" s="196">
        <v>-348.52941176479652</v>
      </c>
      <c r="WS48" s="196">
        <v>348.52941176479652</v>
      </c>
      <c r="WU48">
        <f t="shared" si="93"/>
        <v>-1</v>
      </c>
      <c r="WV48" s="239">
        <v>1</v>
      </c>
      <c r="WW48" s="239">
        <v>1</v>
      </c>
      <c r="WX48" s="239">
        <v>-1</v>
      </c>
      <c r="WY48" s="214">
        <v>-1</v>
      </c>
      <c r="WZ48" s="240">
        <v>19</v>
      </c>
      <c r="XA48">
        <f t="shared" si="94"/>
        <v>1</v>
      </c>
      <c r="XB48">
        <f t="shared" si="95"/>
        <v>-1</v>
      </c>
      <c r="XC48">
        <v>-1</v>
      </c>
      <c r="XD48">
        <f t="shared" si="158"/>
        <v>0</v>
      </c>
      <c r="XE48">
        <f t="shared" si="155"/>
        <v>1</v>
      </c>
      <c r="XF48">
        <f t="shared" si="135"/>
        <v>0</v>
      </c>
      <c r="XG48">
        <f t="shared" si="97"/>
        <v>1</v>
      </c>
      <c r="XH48">
        <v>-6.0277275467100003E-3</v>
      </c>
      <c r="XI48" s="202">
        <v>42529</v>
      </c>
      <c r="XJ48">
        <v>60</v>
      </c>
      <c r="XK48" t="str">
        <f t="shared" si="84"/>
        <v>TRUE</v>
      </c>
      <c r="XL48">
        <f>VLOOKUP($A48,'FuturesInfo (3)'!$A$2:$V$80,22)</f>
        <v>4</v>
      </c>
      <c r="XM48" s="252">
        <v>1</v>
      </c>
      <c r="XN48">
        <f t="shared" si="98"/>
        <v>5</v>
      </c>
      <c r="XO48" s="138">
        <f>VLOOKUP($A48,'FuturesInfo (3)'!$A$2:$O$80,15)*XL48</f>
        <v>82450</v>
      </c>
      <c r="XP48" s="138">
        <f>VLOOKUP($A48,'FuturesInfo (3)'!$A$2:$O$80,15)*XN48</f>
        <v>103062.5</v>
      </c>
      <c r="XQ48" s="196">
        <f t="shared" si="99"/>
        <v>-496.98613622623952</v>
      </c>
      <c r="XR48" s="196">
        <f t="shared" si="100"/>
        <v>-621.2326702827994</v>
      </c>
      <c r="XS48" s="196">
        <f t="shared" si="101"/>
        <v>496.98613622623952</v>
      </c>
      <c r="XT48" s="196">
        <f t="shared" si="102"/>
        <v>-496.98613622623952</v>
      </c>
      <c r="XU48" s="196">
        <f t="shared" si="152"/>
        <v>496.98613622623952</v>
      </c>
      <c r="XV48" s="196">
        <f t="shared" si="104"/>
        <v>-496.98613622623952</v>
      </c>
      <c r="XW48" s="196">
        <f t="shared" si="136"/>
        <v>496.98613622623952</v>
      </c>
      <c r="XX48" s="196">
        <f>IF(IF(sym!$O37=XC48,1,0)=1,ABS(XO48*XH48),-ABS(XO48*XH48))</f>
        <v>-496.98613622623952</v>
      </c>
      <c r="XY48" s="196">
        <f>IF(IF(sym!$N37=XC48,1,0)=1,ABS(XO48*XH48),-ABS(XO48*XH48))</f>
        <v>496.98613622623952</v>
      </c>
      <c r="XZ48" s="196">
        <f t="shared" si="145"/>
        <v>-496.98613622623952</v>
      </c>
      <c r="YA48" s="196">
        <f t="shared" si="106"/>
        <v>496.98613622623952</v>
      </c>
      <c r="YC48">
        <f t="shared" si="107"/>
        <v>-1</v>
      </c>
      <c r="YD48" s="239"/>
      <c r="YE48" s="239"/>
      <c r="YF48" s="239"/>
      <c r="YG48" s="214"/>
      <c r="YH48" s="240"/>
      <c r="YI48">
        <f t="shared" si="108"/>
        <v>1</v>
      </c>
      <c r="YJ48">
        <f t="shared" si="109"/>
        <v>0</v>
      </c>
      <c r="YK48" s="214"/>
      <c r="YL48">
        <f t="shared" si="159"/>
        <v>1</v>
      </c>
      <c r="YM48">
        <f t="shared" si="156"/>
        <v>1</v>
      </c>
      <c r="YN48">
        <f t="shared" si="137"/>
        <v>0</v>
      </c>
      <c r="YO48">
        <f t="shared" si="111"/>
        <v>1</v>
      </c>
      <c r="YP48" s="248"/>
      <c r="YQ48" s="202"/>
      <c r="YR48">
        <v>60</v>
      </c>
      <c r="YS48" t="str">
        <f t="shared" si="85"/>
        <v>FALSE</v>
      </c>
      <c r="YT48">
        <f>VLOOKUP($A48,'FuturesInfo (3)'!$A$2:$V$80,22)</f>
        <v>4</v>
      </c>
      <c r="YU48" s="252"/>
      <c r="YV48">
        <f t="shared" si="112"/>
        <v>3</v>
      </c>
      <c r="YW48" s="138">
        <f>VLOOKUP($A48,'FuturesInfo (3)'!$A$2:$O$80,15)*YT48</f>
        <v>82450</v>
      </c>
      <c r="YX48" s="138">
        <f>VLOOKUP($A48,'FuturesInfo (3)'!$A$2:$O$80,15)*YV48</f>
        <v>61837.5</v>
      </c>
      <c r="YY48" s="196">
        <f t="shared" si="113"/>
        <v>0</v>
      </c>
      <c r="YZ48" s="196">
        <f t="shared" si="114"/>
        <v>0</v>
      </c>
      <c r="ZA48" s="196">
        <f t="shared" si="115"/>
        <v>0</v>
      </c>
      <c r="ZB48" s="196">
        <f t="shared" si="116"/>
        <v>0</v>
      </c>
      <c r="ZC48" s="196">
        <f t="shared" si="153"/>
        <v>0</v>
      </c>
      <c r="ZD48" s="196">
        <f t="shared" si="118"/>
        <v>0</v>
      </c>
      <c r="ZE48" s="196">
        <f t="shared" si="138"/>
        <v>0</v>
      </c>
      <c r="ZF48" s="196">
        <f>IF(IF(sym!$O37=YK48,1,0)=1,ABS(YW48*YP48),-ABS(YW48*YP48))</f>
        <v>0</v>
      </c>
      <c r="ZG48" s="196">
        <f>IF(IF(sym!$N37=YK48,1,0)=1,ABS(YW48*YP48),-ABS(YW48*YP48))</f>
        <v>0</v>
      </c>
      <c r="ZH48" s="196">
        <f t="shared" si="148"/>
        <v>0</v>
      </c>
      <c r="ZI48" s="196">
        <f t="shared" si="120"/>
        <v>0</v>
      </c>
      <c r="ZK48">
        <f t="shared" si="121"/>
        <v>0</v>
      </c>
      <c r="ZL48" s="239"/>
      <c r="ZM48" s="239"/>
      <c r="ZN48" s="239"/>
      <c r="ZO48" s="214"/>
      <c r="ZP48" s="240"/>
      <c r="ZQ48">
        <f t="shared" si="122"/>
        <v>1</v>
      </c>
      <c r="ZR48">
        <f t="shared" si="123"/>
        <v>0</v>
      </c>
      <c r="ZS48" s="214"/>
      <c r="ZT48">
        <f t="shared" si="160"/>
        <v>1</v>
      </c>
      <c r="ZU48">
        <f t="shared" si="157"/>
        <v>1</v>
      </c>
      <c r="ZV48">
        <f t="shared" si="139"/>
        <v>0</v>
      </c>
      <c r="ZW48">
        <f t="shared" si="125"/>
        <v>1</v>
      </c>
      <c r="ZX48" s="248"/>
      <c r="ZY48" s="202"/>
      <c r="ZZ48">
        <v>60</v>
      </c>
      <c r="AAA48" t="str">
        <f t="shared" si="86"/>
        <v>FALSE</v>
      </c>
      <c r="AAB48">
        <f>VLOOKUP($A48,'FuturesInfo (3)'!$A$2:$V$80,22)</f>
        <v>4</v>
      </c>
      <c r="AAC48" s="252"/>
      <c r="AAD48">
        <f t="shared" si="126"/>
        <v>3</v>
      </c>
      <c r="AAE48" s="138">
        <f>VLOOKUP($A48,'FuturesInfo (3)'!$A$2:$O$80,15)*AAB48</f>
        <v>82450</v>
      </c>
      <c r="AAF48" s="138">
        <f>VLOOKUP($A48,'FuturesInfo (3)'!$A$2:$O$80,15)*AAD48</f>
        <v>61837.5</v>
      </c>
      <c r="AAG48" s="196">
        <f t="shared" si="127"/>
        <v>0</v>
      </c>
      <c r="AAH48" s="196">
        <f t="shared" si="128"/>
        <v>0</v>
      </c>
      <c r="AAI48" s="196">
        <f t="shared" si="129"/>
        <v>0</v>
      </c>
      <c r="AAJ48" s="196">
        <f t="shared" si="130"/>
        <v>0</v>
      </c>
      <c r="AAK48" s="196">
        <f t="shared" si="154"/>
        <v>0</v>
      </c>
      <c r="AAL48" s="196">
        <f t="shared" si="132"/>
        <v>0</v>
      </c>
      <c r="AAM48" s="196">
        <f t="shared" si="140"/>
        <v>0</v>
      </c>
      <c r="AAN48" s="196">
        <f>IF(IF(sym!$O37=ZS48,1,0)=1,ABS(AAE48*ZX48),-ABS(AAE48*ZX48))</f>
        <v>0</v>
      </c>
      <c r="AAO48" s="196">
        <f>IF(IF(sym!$N37=ZS48,1,0)=1,ABS(AAE48*ZX48),-ABS(AAE48*ZX48))</f>
        <v>0</v>
      </c>
      <c r="AAP48" s="196">
        <f t="shared" si="151"/>
        <v>0</v>
      </c>
      <c r="AAQ48" s="196">
        <f t="shared" si="134"/>
        <v>0</v>
      </c>
    </row>
    <row r="49" spans="1:719" x14ac:dyDescent="0.25">
      <c r="A49" s="5" t="s">
        <v>362</v>
      </c>
      <c r="B49" s="150" t="str">
        <f>'FuturesInfo (3)'!M37</f>
        <v>@LB</v>
      </c>
      <c r="C49" s="200" t="str">
        <f>VLOOKUP(A49,'FuturesInfo (3)'!$A$2:$K$80,11)</f>
        <v>soft</v>
      </c>
      <c r="F49" s="5" t="e">
        <f>#REF!</f>
        <v>#REF!</v>
      </c>
      <c r="G49" s="5">
        <v>1</v>
      </c>
      <c r="H49">
        <v>1</v>
      </c>
      <c r="I49" s="5">
        <v>1</v>
      </c>
      <c r="J49">
        <f t="shared" si="161"/>
        <v>1</v>
      </c>
      <c r="K49">
        <f t="shared" si="162"/>
        <v>1</v>
      </c>
      <c r="L49" s="185">
        <v>1.6846361186000001E-2</v>
      </c>
      <c r="M49" s="167">
        <v>10</v>
      </c>
      <c r="N49" s="5">
        <v>60</v>
      </c>
      <c r="O49" t="str">
        <f t="shared" si="163"/>
        <v>TRUE</v>
      </c>
      <c r="P49">
        <f>VLOOKUP($A49,'FuturesInfo (3)'!$A$2:$V$80,22)</f>
        <v>3</v>
      </c>
      <c r="Q49">
        <f t="shared" si="73"/>
        <v>3</v>
      </c>
      <c r="R49">
        <f t="shared" si="73"/>
        <v>3</v>
      </c>
      <c r="S49" s="138">
        <f>VLOOKUP($A49,'FuturesInfo (3)'!$A$2:$O$80,15)*Q49</f>
        <v>105204</v>
      </c>
      <c r="T49" s="144">
        <f t="shared" si="164"/>
        <v>1772.3045822119441</v>
      </c>
      <c r="U49" s="144">
        <f t="shared" si="87"/>
        <v>1772.3045822119441</v>
      </c>
      <c r="W49" s="5">
        <f t="shared" si="165"/>
        <v>1</v>
      </c>
      <c r="X49" s="5">
        <v>1</v>
      </c>
      <c r="Y49">
        <v>1</v>
      </c>
      <c r="Z49" s="5">
        <v>1</v>
      </c>
      <c r="AA49">
        <f t="shared" si="141"/>
        <v>1</v>
      </c>
      <c r="AB49">
        <f t="shared" si="166"/>
        <v>1</v>
      </c>
      <c r="AC49" s="5">
        <v>1.4247846255800001E-2</v>
      </c>
      <c r="AD49" s="167">
        <v>10</v>
      </c>
      <c r="AE49" s="5">
        <v>60</v>
      </c>
      <c r="AF49" t="str">
        <f t="shared" si="167"/>
        <v>TRUE</v>
      </c>
      <c r="AG49">
        <f>VLOOKUP($A49,'FuturesInfo (3)'!$A$2:$V$80,22)</f>
        <v>3</v>
      </c>
      <c r="AH49">
        <f t="shared" si="168"/>
        <v>4</v>
      </c>
      <c r="AI49">
        <f t="shared" si="88"/>
        <v>3</v>
      </c>
      <c r="AJ49" s="138">
        <f>VLOOKUP($A49,'FuturesInfo (3)'!$A$2:$O$80,15)*AI49</f>
        <v>105204</v>
      </c>
      <c r="AK49" s="196">
        <f t="shared" si="169"/>
        <v>1498.9304174951833</v>
      </c>
      <c r="AL49" s="196">
        <f t="shared" si="90"/>
        <v>1498.9304174951833</v>
      </c>
      <c r="AN49" s="5">
        <f t="shared" si="79"/>
        <v>1</v>
      </c>
      <c r="AO49" s="5">
        <v>-1</v>
      </c>
      <c r="AP49">
        <v>1</v>
      </c>
      <c r="AQ49" s="5">
        <v>-1</v>
      </c>
      <c r="AR49">
        <f t="shared" si="142"/>
        <v>1</v>
      </c>
      <c r="AS49">
        <f t="shared" si="80"/>
        <v>0</v>
      </c>
      <c r="AT49" s="5">
        <v>-2.3521724926499999E-2</v>
      </c>
      <c r="AU49" s="167">
        <v>10</v>
      </c>
      <c r="AV49" s="5">
        <v>60</v>
      </c>
      <c r="AW49" t="str">
        <f t="shared" si="81"/>
        <v>TRUE</v>
      </c>
      <c r="AX49">
        <f>VLOOKUP($A49,'FuturesInfo (3)'!$A$2:$V$80,22)</f>
        <v>3</v>
      </c>
      <c r="AY49">
        <f t="shared" si="82"/>
        <v>2</v>
      </c>
      <c r="AZ49">
        <f t="shared" si="91"/>
        <v>3</v>
      </c>
      <c r="BA49" s="138">
        <f>VLOOKUP($A49,'FuturesInfo (3)'!$A$2:$O$80,15)*AZ49</f>
        <v>105204</v>
      </c>
      <c r="BB49" s="196">
        <f t="shared" si="83"/>
        <v>2474.5795491675058</v>
      </c>
      <c r="BC49" s="196">
        <f t="shared" si="92"/>
        <v>-2474.5795491675058</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1181</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1181</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1181</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v>1</v>
      </c>
      <c r="VN49" s="242">
        <v>1</v>
      </c>
      <c r="VO49" s="242">
        <v>-1</v>
      </c>
      <c r="VP49" s="242">
        <v>1</v>
      </c>
      <c r="VQ49" s="214">
        <v>-1</v>
      </c>
      <c r="VR49" s="240">
        <v>4</v>
      </c>
      <c r="VS49">
        <v>1</v>
      </c>
      <c r="VT49">
        <v>-1</v>
      </c>
      <c r="VU49" s="246">
        <v>-1</v>
      </c>
      <c r="VV49">
        <v>0</v>
      </c>
      <c r="VW49">
        <v>1</v>
      </c>
      <c r="VX49">
        <v>0</v>
      </c>
      <c r="VY49">
        <v>1</v>
      </c>
      <c r="VZ49" s="246">
        <v>-3.7174721189600001E-3</v>
      </c>
      <c r="WA49" s="202">
        <v>42549</v>
      </c>
      <c r="WB49" s="5">
        <v>60</v>
      </c>
      <c r="WC49" t="s">
        <v>1181</v>
      </c>
      <c r="WD49">
        <v>3</v>
      </c>
      <c r="WE49" s="252">
        <v>2</v>
      </c>
      <c r="WF49">
        <v>3</v>
      </c>
      <c r="WG49" s="138">
        <v>106128</v>
      </c>
      <c r="WH49" s="138">
        <v>106128</v>
      </c>
      <c r="WI49" s="196">
        <v>-394.52788104098687</v>
      </c>
      <c r="WJ49" s="196">
        <v>-394.52788104098687</v>
      </c>
      <c r="WK49" s="196">
        <v>394.52788104098687</v>
      </c>
      <c r="WL49" s="196">
        <v>-394.52788104098687</v>
      </c>
      <c r="WM49" s="196">
        <v>394.52788104098687</v>
      </c>
      <c r="WN49" s="196">
        <v>394.52788104098687</v>
      </c>
      <c r="WO49" s="196">
        <v>-394.52788104098687</v>
      </c>
      <c r="WP49" s="196">
        <v>-394.52788104098687</v>
      </c>
      <c r="WQ49" s="196">
        <v>394.52788104098687</v>
      </c>
      <c r="WR49" s="196">
        <v>-394.52788104098687</v>
      </c>
      <c r="WS49" s="196">
        <v>394.52788104098687</v>
      </c>
      <c r="WU49">
        <f t="shared" si="93"/>
        <v>-1</v>
      </c>
      <c r="WV49" s="242">
        <v>1</v>
      </c>
      <c r="WW49" s="242">
        <v>-1</v>
      </c>
      <c r="WX49" s="242">
        <v>1</v>
      </c>
      <c r="WY49" s="214">
        <v>-1</v>
      </c>
      <c r="WZ49" s="240">
        <v>5</v>
      </c>
      <c r="XA49">
        <f t="shared" si="94"/>
        <v>1</v>
      </c>
      <c r="XB49">
        <f t="shared" si="95"/>
        <v>-1</v>
      </c>
      <c r="XC49">
        <v>-1</v>
      </c>
      <c r="XD49">
        <f t="shared" si="158"/>
        <v>0</v>
      </c>
      <c r="XE49">
        <f t="shared" si="155"/>
        <v>1</v>
      </c>
      <c r="XF49">
        <f t="shared" si="135"/>
        <v>0</v>
      </c>
      <c r="XG49">
        <f t="shared" si="97"/>
        <v>1</v>
      </c>
      <c r="XH49">
        <v>-8.7064676616900004E-3</v>
      </c>
      <c r="XI49" s="202">
        <v>42549</v>
      </c>
      <c r="XJ49" s="5">
        <v>60</v>
      </c>
      <c r="XK49" t="str">
        <f t="shared" si="84"/>
        <v>TRUE</v>
      </c>
      <c r="XL49">
        <f>VLOOKUP($A49,'FuturesInfo (3)'!$A$2:$V$80,22)</f>
        <v>3</v>
      </c>
      <c r="XM49" s="252">
        <v>1</v>
      </c>
      <c r="XN49">
        <f t="shared" si="98"/>
        <v>4</v>
      </c>
      <c r="XO49" s="138">
        <f>VLOOKUP($A49,'FuturesInfo (3)'!$A$2:$O$80,15)*XL49</f>
        <v>105204</v>
      </c>
      <c r="XP49" s="138">
        <f>VLOOKUP($A49,'FuturesInfo (3)'!$A$2:$O$80,15)*XN49</f>
        <v>140272</v>
      </c>
      <c r="XQ49" s="196">
        <f t="shared" si="99"/>
        <v>-915.9552238804348</v>
      </c>
      <c r="XR49" s="196">
        <f t="shared" si="100"/>
        <v>-1221.2736318405798</v>
      </c>
      <c r="XS49" s="196">
        <f t="shared" si="101"/>
        <v>915.9552238804348</v>
      </c>
      <c r="XT49" s="196">
        <f t="shared" si="102"/>
        <v>-915.9552238804348</v>
      </c>
      <c r="XU49" s="196">
        <f t="shared" si="152"/>
        <v>915.9552238804348</v>
      </c>
      <c r="XV49" s="196">
        <f t="shared" si="104"/>
        <v>915.9552238804348</v>
      </c>
      <c r="XW49" s="196">
        <f t="shared" si="136"/>
        <v>-915.9552238804348</v>
      </c>
      <c r="XX49" s="196">
        <f>IF(IF(sym!$O38=XC49,1,0)=1,ABS(XO49*XH49),-ABS(XO49*XH49))</f>
        <v>-915.9552238804348</v>
      </c>
      <c r="XY49" s="196">
        <f>IF(IF(sym!$N38=XC49,1,0)=1,ABS(XO49*XH49),-ABS(XO49*XH49))</f>
        <v>915.9552238804348</v>
      </c>
      <c r="XZ49" s="196">
        <f t="shared" si="145"/>
        <v>-915.9552238804348</v>
      </c>
      <c r="YA49" s="196">
        <f t="shared" si="106"/>
        <v>915.9552238804348</v>
      </c>
      <c r="YC49">
        <f t="shared" si="107"/>
        <v>-1</v>
      </c>
      <c r="YD49" s="242"/>
      <c r="YE49" s="242"/>
      <c r="YF49" s="242"/>
      <c r="YG49" s="214"/>
      <c r="YH49" s="240"/>
      <c r="YI49">
        <f t="shared" si="108"/>
        <v>1</v>
      </c>
      <c r="YJ49">
        <f t="shared" si="109"/>
        <v>0</v>
      </c>
      <c r="YK49" s="246"/>
      <c r="YL49">
        <f t="shared" si="159"/>
        <v>1</v>
      </c>
      <c r="YM49">
        <f t="shared" si="156"/>
        <v>1</v>
      </c>
      <c r="YN49">
        <f t="shared" si="137"/>
        <v>0</v>
      </c>
      <c r="YO49">
        <f t="shared" si="111"/>
        <v>1</v>
      </c>
      <c r="YP49" s="246"/>
      <c r="YQ49" s="202"/>
      <c r="YR49" s="5">
        <v>60</v>
      </c>
      <c r="YS49" t="str">
        <f t="shared" si="85"/>
        <v>FALSE</v>
      </c>
      <c r="YT49">
        <f>VLOOKUP($A49,'FuturesInfo (3)'!$A$2:$V$80,22)</f>
        <v>3</v>
      </c>
      <c r="YU49" s="252"/>
      <c r="YV49">
        <f t="shared" si="112"/>
        <v>2</v>
      </c>
      <c r="YW49" s="138">
        <f>VLOOKUP($A49,'FuturesInfo (3)'!$A$2:$O$80,15)*YT49</f>
        <v>105204</v>
      </c>
      <c r="YX49" s="138">
        <f>VLOOKUP($A49,'FuturesInfo (3)'!$A$2:$O$80,15)*YV49</f>
        <v>70136</v>
      </c>
      <c r="YY49" s="196">
        <f t="shared" si="113"/>
        <v>0</v>
      </c>
      <c r="YZ49" s="196">
        <f t="shared" si="114"/>
        <v>0</v>
      </c>
      <c r="ZA49" s="196">
        <f t="shared" si="115"/>
        <v>0</v>
      </c>
      <c r="ZB49" s="196">
        <f t="shared" si="116"/>
        <v>0</v>
      </c>
      <c r="ZC49" s="196">
        <f t="shared" si="153"/>
        <v>0</v>
      </c>
      <c r="ZD49" s="196">
        <f t="shared" si="118"/>
        <v>0</v>
      </c>
      <c r="ZE49" s="196">
        <f t="shared" si="138"/>
        <v>0</v>
      </c>
      <c r="ZF49" s="196">
        <f>IF(IF(sym!$O38=YK49,1,0)=1,ABS(YW49*YP49),-ABS(YW49*YP49))</f>
        <v>0</v>
      </c>
      <c r="ZG49" s="196">
        <f>IF(IF(sym!$N38=YK49,1,0)=1,ABS(YW49*YP49),-ABS(YW49*YP49))</f>
        <v>0</v>
      </c>
      <c r="ZH49" s="196">
        <f t="shared" si="148"/>
        <v>0</v>
      </c>
      <c r="ZI49" s="196">
        <f t="shared" si="120"/>
        <v>0</v>
      </c>
      <c r="ZK49">
        <f t="shared" si="121"/>
        <v>0</v>
      </c>
      <c r="ZL49" s="242"/>
      <c r="ZM49" s="242"/>
      <c r="ZN49" s="242"/>
      <c r="ZO49" s="214"/>
      <c r="ZP49" s="240"/>
      <c r="ZQ49">
        <f t="shared" si="122"/>
        <v>1</v>
      </c>
      <c r="ZR49">
        <f t="shared" si="123"/>
        <v>0</v>
      </c>
      <c r="ZS49" s="246"/>
      <c r="ZT49">
        <f t="shared" si="160"/>
        <v>1</v>
      </c>
      <c r="ZU49">
        <f t="shared" si="157"/>
        <v>1</v>
      </c>
      <c r="ZV49">
        <f t="shared" si="139"/>
        <v>0</v>
      </c>
      <c r="ZW49">
        <f t="shared" si="125"/>
        <v>1</v>
      </c>
      <c r="ZX49" s="246"/>
      <c r="ZY49" s="202"/>
      <c r="ZZ49" s="5">
        <v>60</v>
      </c>
      <c r="AAA49" t="str">
        <f t="shared" si="86"/>
        <v>FALSE</v>
      </c>
      <c r="AAB49">
        <f>VLOOKUP($A49,'FuturesInfo (3)'!$A$2:$V$80,22)</f>
        <v>3</v>
      </c>
      <c r="AAC49" s="252"/>
      <c r="AAD49">
        <f t="shared" si="126"/>
        <v>2</v>
      </c>
      <c r="AAE49" s="138">
        <f>VLOOKUP($A49,'FuturesInfo (3)'!$A$2:$O$80,15)*AAB49</f>
        <v>105204</v>
      </c>
      <c r="AAF49" s="138">
        <f>VLOOKUP($A49,'FuturesInfo (3)'!$A$2:$O$80,15)*AAD49</f>
        <v>70136</v>
      </c>
      <c r="AAG49" s="196">
        <f t="shared" si="127"/>
        <v>0</v>
      </c>
      <c r="AAH49" s="196">
        <f t="shared" si="128"/>
        <v>0</v>
      </c>
      <c r="AAI49" s="196">
        <f t="shared" si="129"/>
        <v>0</v>
      </c>
      <c r="AAJ49" s="196">
        <f t="shared" si="130"/>
        <v>0</v>
      </c>
      <c r="AAK49" s="196">
        <f t="shared" si="154"/>
        <v>0</v>
      </c>
      <c r="AAL49" s="196">
        <f t="shared" si="132"/>
        <v>0</v>
      </c>
      <c r="AAM49" s="196">
        <f t="shared" si="140"/>
        <v>0</v>
      </c>
      <c r="AAN49" s="196">
        <f>IF(IF(sym!$O38=ZS49,1,0)=1,ABS(AAE49*ZX49),-ABS(AAE49*ZX49))</f>
        <v>0</v>
      </c>
      <c r="AAO49" s="196">
        <f>IF(IF(sym!$N38=ZS49,1,0)=1,ABS(AAE49*ZX49),-ABS(AAE49*ZX49))</f>
        <v>0</v>
      </c>
      <c r="AAP49" s="196">
        <f t="shared" si="151"/>
        <v>0</v>
      </c>
      <c r="AAQ49" s="196">
        <f t="shared" si="134"/>
        <v>0</v>
      </c>
    </row>
    <row r="50" spans="1:719" x14ac:dyDescent="0.25">
      <c r="A50" s="1" t="s">
        <v>364</v>
      </c>
      <c r="B50" s="150" t="str">
        <f>'FuturesInfo (3)'!M38</f>
        <v>@LE</v>
      </c>
      <c r="C50" s="200" t="str">
        <f>VLOOKUP(A50,'FuturesInfo (3)'!$A$2:$K$80,11)</f>
        <v>meat</v>
      </c>
      <c r="F50" t="e">
        <f>#REF!</f>
        <v>#REF!</v>
      </c>
      <c r="G50">
        <v>-1</v>
      </c>
      <c r="H50">
        <v>1</v>
      </c>
      <c r="I50">
        <v>1</v>
      </c>
      <c r="J50">
        <f t="shared" si="161"/>
        <v>0</v>
      </c>
      <c r="K50">
        <f t="shared" si="162"/>
        <v>1</v>
      </c>
      <c r="L50" s="184">
        <v>1.2749681258E-3</v>
      </c>
      <c r="M50" s="2">
        <v>10</v>
      </c>
      <c r="N50">
        <v>60</v>
      </c>
      <c r="O50" t="str">
        <f t="shared" si="163"/>
        <v>TRUE</v>
      </c>
      <c r="P50">
        <f>VLOOKUP($A50,'FuturesInfo (3)'!$A$2:$V$80,22)</f>
        <v>3</v>
      </c>
      <c r="Q50">
        <f t="shared" si="73"/>
        <v>3</v>
      </c>
      <c r="R50">
        <f t="shared" si="73"/>
        <v>3</v>
      </c>
      <c r="S50" s="138">
        <f>VLOOKUP($A50,'FuturesInfo (3)'!$A$2:$O$80,15)*Q50</f>
        <v>134160</v>
      </c>
      <c r="T50" s="144">
        <f t="shared" si="164"/>
        <v>-171.049723757328</v>
      </c>
      <c r="U50" s="144">
        <f t="shared" si="87"/>
        <v>171.049723757328</v>
      </c>
      <c r="W50">
        <f t="shared" si="165"/>
        <v>-1</v>
      </c>
      <c r="X50">
        <v>-1</v>
      </c>
      <c r="Y50">
        <v>1</v>
      </c>
      <c r="Z50">
        <v>-1</v>
      </c>
      <c r="AA50">
        <f t="shared" si="141"/>
        <v>1</v>
      </c>
      <c r="AB50">
        <f t="shared" si="166"/>
        <v>0</v>
      </c>
      <c r="AC50" s="1">
        <v>-1.0611205432900001E-2</v>
      </c>
      <c r="AD50" s="2">
        <v>10</v>
      </c>
      <c r="AE50">
        <v>60</v>
      </c>
      <c r="AF50" t="str">
        <f t="shared" si="167"/>
        <v>TRUE</v>
      </c>
      <c r="AG50">
        <f>VLOOKUP($A50,'FuturesInfo (3)'!$A$2:$V$80,22)</f>
        <v>3</v>
      </c>
      <c r="AH50">
        <f t="shared" si="168"/>
        <v>2</v>
      </c>
      <c r="AI50">
        <f t="shared" si="88"/>
        <v>3</v>
      </c>
      <c r="AJ50" s="138">
        <f>VLOOKUP($A50,'FuturesInfo (3)'!$A$2:$O$80,15)*AI50</f>
        <v>134160</v>
      </c>
      <c r="AK50" s="196">
        <f t="shared" si="169"/>
        <v>1423.5993208778641</v>
      </c>
      <c r="AL50" s="196">
        <f t="shared" si="90"/>
        <v>-1423.5993208778641</v>
      </c>
      <c r="AN50">
        <f t="shared" si="79"/>
        <v>-1</v>
      </c>
      <c r="AO50">
        <v>-1</v>
      </c>
      <c r="AP50">
        <v>1</v>
      </c>
      <c r="AQ50">
        <v>-1</v>
      </c>
      <c r="AR50">
        <f t="shared" si="142"/>
        <v>1</v>
      </c>
      <c r="AS50">
        <f t="shared" si="80"/>
        <v>0</v>
      </c>
      <c r="AT50" s="1">
        <v>-4.7190047189999999E-3</v>
      </c>
      <c r="AU50" s="2">
        <v>10</v>
      </c>
      <c r="AV50">
        <v>60</v>
      </c>
      <c r="AW50" t="str">
        <f t="shared" si="81"/>
        <v>TRUE</v>
      </c>
      <c r="AX50">
        <f>VLOOKUP($A50,'FuturesInfo (3)'!$A$2:$V$80,22)</f>
        <v>3</v>
      </c>
      <c r="AY50">
        <f t="shared" si="82"/>
        <v>2</v>
      </c>
      <c r="AZ50">
        <f t="shared" si="91"/>
        <v>3</v>
      </c>
      <c r="BA50" s="138">
        <f>VLOOKUP($A50,'FuturesInfo (3)'!$A$2:$O$80,15)*AZ50</f>
        <v>134160</v>
      </c>
      <c r="BB50" s="196">
        <f t="shared" si="83"/>
        <v>633.10167310103998</v>
      </c>
      <c r="BC50" s="196">
        <f t="shared" si="92"/>
        <v>-633.10167310103998</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1181</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1181</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1181</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v>1</v>
      </c>
      <c r="VN50" s="239">
        <v>1</v>
      </c>
      <c r="VO50" s="239">
        <v>-1</v>
      </c>
      <c r="VP50" s="239">
        <v>1</v>
      </c>
      <c r="VQ50" s="214">
        <v>1</v>
      </c>
      <c r="VR50" s="240">
        <v>6</v>
      </c>
      <c r="VS50">
        <v>-1</v>
      </c>
      <c r="VT50">
        <v>1</v>
      </c>
      <c r="VU50" s="214">
        <v>-1</v>
      </c>
      <c r="VV50">
        <v>0</v>
      </c>
      <c r="VW50">
        <v>0</v>
      </c>
      <c r="VX50">
        <v>1</v>
      </c>
      <c r="VY50">
        <v>0</v>
      </c>
      <c r="VZ50" s="248">
        <v>-7.4791025076999997E-3</v>
      </c>
      <c r="WA50" s="202">
        <v>42545</v>
      </c>
      <c r="WB50">
        <v>60</v>
      </c>
      <c r="WC50" t="s">
        <v>1181</v>
      </c>
      <c r="WD50">
        <v>3</v>
      </c>
      <c r="WE50" s="252">
        <v>2</v>
      </c>
      <c r="WF50">
        <v>3</v>
      </c>
      <c r="WG50" s="138">
        <v>135360</v>
      </c>
      <c r="WH50" s="138">
        <v>135360</v>
      </c>
      <c r="WI50" s="196">
        <v>-1012.3713154422719</v>
      </c>
      <c r="WJ50" s="196">
        <v>-1012.3713154422719</v>
      </c>
      <c r="WK50" s="196">
        <v>-1012.3713154422719</v>
      </c>
      <c r="WL50" s="196">
        <v>1012.3713154422719</v>
      </c>
      <c r="WM50" s="196">
        <v>-1012.3713154422719</v>
      </c>
      <c r="WN50" s="196">
        <v>1012.3713154422719</v>
      </c>
      <c r="WO50" s="196">
        <v>-1012.3713154422719</v>
      </c>
      <c r="WP50" s="196">
        <v>-1012.3713154422719</v>
      </c>
      <c r="WQ50" s="196">
        <v>1012.3713154422719</v>
      </c>
      <c r="WR50" s="196">
        <v>-1012.3713154422719</v>
      </c>
      <c r="WS50" s="196">
        <v>1012.3713154422719</v>
      </c>
      <c r="WU50">
        <f t="shared" si="93"/>
        <v>-1</v>
      </c>
      <c r="WV50" s="239">
        <v>1</v>
      </c>
      <c r="WW50" s="239">
        <v>-1</v>
      </c>
      <c r="WX50" s="239">
        <v>1</v>
      </c>
      <c r="WY50" s="214">
        <v>1</v>
      </c>
      <c r="WZ50" s="240">
        <v>7</v>
      </c>
      <c r="XA50">
        <f t="shared" si="94"/>
        <v>-1</v>
      </c>
      <c r="XB50">
        <f t="shared" si="95"/>
        <v>1</v>
      </c>
      <c r="XC50">
        <v>-1</v>
      </c>
      <c r="XD50">
        <f t="shared" si="158"/>
        <v>0</v>
      </c>
      <c r="XE50">
        <f t="shared" si="155"/>
        <v>0</v>
      </c>
      <c r="XF50">
        <f t="shared" si="135"/>
        <v>1</v>
      </c>
      <c r="XG50">
        <f t="shared" si="97"/>
        <v>0</v>
      </c>
      <c r="XH50">
        <v>-8.8652482269499996E-3</v>
      </c>
      <c r="XI50" s="202">
        <v>42545</v>
      </c>
      <c r="XJ50">
        <v>60</v>
      </c>
      <c r="XK50" t="str">
        <f t="shared" si="84"/>
        <v>TRUE</v>
      </c>
      <c r="XL50">
        <f>VLOOKUP($A50,'FuturesInfo (3)'!$A$2:$V$80,22)</f>
        <v>3</v>
      </c>
      <c r="XM50" s="252">
        <v>1</v>
      </c>
      <c r="XN50">
        <f t="shared" si="98"/>
        <v>4</v>
      </c>
      <c r="XO50" s="138">
        <f>VLOOKUP($A50,'FuturesInfo (3)'!$A$2:$O$80,15)*XL50</f>
        <v>134160</v>
      </c>
      <c r="XP50" s="138">
        <f>VLOOKUP($A50,'FuturesInfo (3)'!$A$2:$O$80,15)*XN50</f>
        <v>178880</v>
      </c>
      <c r="XQ50" s="196">
        <f t="shared" si="99"/>
        <v>-1189.361702127612</v>
      </c>
      <c r="XR50" s="196">
        <f t="shared" si="100"/>
        <v>-1585.815602836816</v>
      </c>
      <c r="XS50" s="196">
        <f t="shared" si="101"/>
        <v>-1189.361702127612</v>
      </c>
      <c r="XT50" s="196">
        <f t="shared" si="102"/>
        <v>1189.361702127612</v>
      </c>
      <c r="XU50" s="196">
        <f t="shared" si="152"/>
        <v>-1189.361702127612</v>
      </c>
      <c r="XV50" s="196">
        <f t="shared" si="104"/>
        <v>1189.361702127612</v>
      </c>
      <c r="XW50" s="196">
        <f t="shared" si="136"/>
        <v>-1189.361702127612</v>
      </c>
      <c r="XX50" s="196">
        <f>IF(IF(sym!$O39=XC50,1,0)=1,ABS(XO50*XH50),-ABS(XO50*XH50))</f>
        <v>-1189.361702127612</v>
      </c>
      <c r="XY50" s="196">
        <f>IF(IF(sym!$N39=XC50,1,0)=1,ABS(XO50*XH50),-ABS(XO50*XH50))</f>
        <v>1189.361702127612</v>
      </c>
      <c r="XZ50" s="196">
        <f t="shared" si="145"/>
        <v>-1189.361702127612</v>
      </c>
      <c r="YA50" s="196">
        <f t="shared" si="106"/>
        <v>1189.361702127612</v>
      </c>
      <c r="YC50">
        <f t="shared" si="107"/>
        <v>-1</v>
      </c>
      <c r="YD50" s="239"/>
      <c r="YE50" s="239"/>
      <c r="YF50" s="239"/>
      <c r="YG50" s="214"/>
      <c r="YH50" s="240"/>
      <c r="YI50">
        <f t="shared" si="108"/>
        <v>1</v>
      </c>
      <c r="YJ50">
        <f t="shared" si="109"/>
        <v>0</v>
      </c>
      <c r="YK50" s="214"/>
      <c r="YL50">
        <f t="shared" si="159"/>
        <v>1</v>
      </c>
      <c r="YM50">
        <f t="shared" si="156"/>
        <v>1</v>
      </c>
      <c r="YN50">
        <f t="shared" si="137"/>
        <v>0</v>
      </c>
      <c r="YO50">
        <f t="shared" si="111"/>
        <v>1</v>
      </c>
      <c r="YP50" s="248"/>
      <c r="YQ50" s="202"/>
      <c r="YR50">
        <v>60</v>
      </c>
      <c r="YS50" t="str">
        <f t="shared" si="85"/>
        <v>FALSE</v>
      </c>
      <c r="YT50">
        <f>VLOOKUP($A50,'FuturesInfo (3)'!$A$2:$V$80,22)</f>
        <v>3</v>
      </c>
      <c r="YU50" s="252"/>
      <c r="YV50">
        <f t="shared" si="112"/>
        <v>2</v>
      </c>
      <c r="YW50" s="138">
        <f>VLOOKUP($A50,'FuturesInfo (3)'!$A$2:$O$80,15)*YT50</f>
        <v>134160</v>
      </c>
      <c r="YX50" s="138">
        <f>VLOOKUP($A50,'FuturesInfo (3)'!$A$2:$O$80,15)*YV50</f>
        <v>89440</v>
      </c>
      <c r="YY50" s="196">
        <f t="shared" si="113"/>
        <v>0</v>
      </c>
      <c r="YZ50" s="196">
        <f t="shared" si="114"/>
        <v>0</v>
      </c>
      <c r="ZA50" s="196">
        <f t="shared" si="115"/>
        <v>0</v>
      </c>
      <c r="ZB50" s="196">
        <f t="shared" si="116"/>
        <v>0</v>
      </c>
      <c r="ZC50" s="196">
        <f t="shared" si="153"/>
        <v>0</v>
      </c>
      <c r="ZD50" s="196">
        <f t="shared" si="118"/>
        <v>0</v>
      </c>
      <c r="ZE50" s="196">
        <f t="shared" si="138"/>
        <v>0</v>
      </c>
      <c r="ZF50" s="196">
        <f>IF(IF(sym!$O39=YK50,1,0)=1,ABS(YW50*YP50),-ABS(YW50*YP50))</f>
        <v>0</v>
      </c>
      <c r="ZG50" s="196">
        <f>IF(IF(sym!$N39=YK50,1,0)=1,ABS(YW50*YP50),-ABS(YW50*YP50))</f>
        <v>0</v>
      </c>
      <c r="ZH50" s="196">
        <f t="shared" si="148"/>
        <v>0</v>
      </c>
      <c r="ZI50" s="196">
        <f t="shared" si="120"/>
        <v>0</v>
      </c>
      <c r="ZK50">
        <f t="shared" si="121"/>
        <v>0</v>
      </c>
      <c r="ZL50" s="239"/>
      <c r="ZM50" s="239"/>
      <c r="ZN50" s="239"/>
      <c r="ZO50" s="214"/>
      <c r="ZP50" s="240"/>
      <c r="ZQ50">
        <f t="shared" si="122"/>
        <v>1</v>
      </c>
      <c r="ZR50">
        <f t="shared" si="123"/>
        <v>0</v>
      </c>
      <c r="ZS50" s="214"/>
      <c r="ZT50">
        <f t="shared" si="160"/>
        <v>1</v>
      </c>
      <c r="ZU50">
        <f t="shared" si="157"/>
        <v>1</v>
      </c>
      <c r="ZV50">
        <f t="shared" si="139"/>
        <v>0</v>
      </c>
      <c r="ZW50">
        <f t="shared" si="125"/>
        <v>1</v>
      </c>
      <c r="ZX50" s="248"/>
      <c r="ZY50" s="202"/>
      <c r="ZZ50">
        <v>60</v>
      </c>
      <c r="AAA50" t="str">
        <f t="shared" si="86"/>
        <v>FALSE</v>
      </c>
      <c r="AAB50">
        <f>VLOOKUP($A50,'FuturesInfo (3)'!$A$2:$V$80,22)</f>
        <v>3</v>
      </c>
      <c r="AAC50" s="252"/>
      <c r="AAD50">
        <f t="shared" si="126"/>
        <v>2</v>
      </c>
      <c r="AAE50" s="138">
        <f>VLOOKUP($A50,'FuturesInfo (3)'!$A$2:$O$80,15)*AAB50</f>
        <v>134160</v>
      </c>
      <c r="AAF50" s="138">
        <f>VLOOKUP($A50,'FuturesInfo (3)'!$A$2:$O$80,15)*AAD50</f>
        <v>89440</v>
      </c>
      <c r="AAG50" s="196">
        <f t="shared" si="127"/>
        <v>0</v>
      </c>
      <c r="AAH50" s="196">
        <f t="shared" si="128"/>
        <v>0</v>
      </c>
      <c r="AAI50" s="196">
        <f t="shared" si="129"/>
        <v>0</v>
      </c>
      <c r="AAJ50" s="196">
        <f t="shared" si="130"/>
        <v>0</v>
      </c>
      <c r="AAK50" s="196">
        <f t="shared" si="154"/>
        <v>0</v>
      </c>
      <c r="AAL50" s="196">
        <f t="shared" si="132"/>
        <v>0</v>
      </c>
      <c r="AAM50" s="196">
        <f t="shared" si="140"/>
        <v>0</v>
      </c>
      <c r="AAN50" s="196">
        <f>IF(IF(sym!$O39=ZS50,1,0)=1,ABS(AAE50*ZX50),-ABS(AAE50*ZX50))</f>
        <v>0</v>
      </c>
      <c r="AAO50" s="196">
        <f>IF(IF(sym!$N39=ZS50,1,0)=1,ABS(AAE50*ZX50),-ABS(AAE50*ZX50))</f>
        <v>0</v>
      </c>
      <c r="AAP50" s="196">
        <f t="shared" si="151"/>
        <v>0</v>
      </c>
      <c r="AAQ50" s="196">
        <f t="shared" si="134"/>
        <v>0</v>
      </c>
    </row>
    <row r="51" spans="1:719" x14ac:dyDescent="0.25">
      <c r="A51" s="1" t="s">
        <v>366</v>
      </c>
      <c r="B51" s="150" t="str">
        <f>'FuturesInfo (3)'!M39</f>
        <v>EB</v>
      </c>
      <c r="C51" s="200" t="str">
        <f>VLOOKUP(A51,'FuturesInfo (3)'!$A$2:$K$80,11)</f>
        <v>energy</v>
      </c>
      <c r="F51" t="e">
        <f>#REF!</f>
        <v>#REF!</v>
      </c>
      <c r="G51">
        <v>-1</v>
      </c>
      <c r="H51">
        <v>-1</v>
      </c>
      <c r="I51">
        <v>-1</v>
      </c>
      <c r="J51">
        <f t="shared" si="161"/>
        <v>1</v>
      </c>
      <c r="K51">
        <f t="shared" si="162"/>
        <v>1</v>
      </c>
      <c r="L51" s="184">
        <v>-7.9936051159099995E-3</v>
      </c>
      <c r="M51" s="2">
        <v>10</v>
      </c>
      <c r="N51">
        <v>60</v>
      </c>
      <c r="O51" t="str">
        <f t="shared" si="163"/>
        <v>TRUE</v>
      </c>
      <c r="P51">
        <f>VLOOKUP($A51,'FuturesInfo (3)'!$A$2:$V$80,22)</f>
        <v>2</v>
      </c>
      <c r="Q51">
        <f t="shared" si="73"/>
        <v>2</v>
      </c>
      <c r="R51">
        <f t="shared" si="73"/>
        <v>2</v>
      </c>
      <c r="S51" s="138">
        <f>VLOOKUP($A51,'FuturesInfo (3)'!$A$2:$O$80,15)*Q51</f>
        <v>96260</v>
      </c>
      <c r="T51" s="144">
        <f t="shared" si="164"/>
        <v>769.46442845749652</v>
      </c>
      <c r="U51" s="144">
        <f t="shared" si="87"/>
        <v>769.46442845749652</v>
      </c>
      <c r="W51">
        <f t="shared" si="165"/>
        <v>-1</v>
      </c>
      <c r="X51">
        <v>-1</v>
      </c>
      <c r="Y51">
        <v>-1</v>
      </c>
      <c r="Z51">
        <v>1</v>
      </c>
      <c r="AA51">
        <f t="shared" si="141"/>
        <v>0</v>
      </c>
      <c r="AB51">
        <f t="shared" si="166"/>
        <v>0</v>
      </c>
      <c r="AC51" s="1">
        <v>1.8331990330399998E-2</v>
      </c>
      <c r="AD51" s="2">
        <v>10</v>
      </c>
      <c r="AE51">
        <v>60</v>
      </c>
      <c r="AF51" t="str">
        <f t="shared" si="167"/>
        <v>TRUE</v>
      </c>
      <c r="AG51">
        <f>VLOOKUP($A51,'FuturesInfo (3)'!$A$2:$V$80,22)</f>
        <v>2</v>
      </c>
      <c r="AH51">
        <f t="shared" si="168"/>
        <v>3</v>
      </c>
      <c r="AI51">
        <f t="shared" si="88"/>
        <v>2</v>
      </c>
      <c r="AJ51" s="138">
        <f>VLOOKUP($A51,'FuturesInfo (3)'!$A$2:$O$80,15)*AI51</f>
        <v>96260</v>
      </c>
      <c r="AK51" s="196">
        <f t="shared" si="169"/>
        <v>-1764.6373892043039</v>
      </c>
      <c r="AL51" s="196">
        <f t="shared" si="90"/>
        <v>-1764.6373892043039</v>
      </c>
      <c r="AN51">
        <f t="shared" si="79"/>
        <v>-1</v>
      </c>
      <c r="AO51">
        <v>1</v>
      </c>
      <c r="AP51">
        <v>-1</v>
      </c>
      <c r="AQ51">
        <v>1</v>
      </c>
      <c r="AR51">
        <f t="shared" si="142"/>
        <v>1</v>
      </c>
      <c r="AS51">
        <f t="shared" si="80"/>
        <v>0</v>
      </c>
      <c r="AT51" s="1">
        <v>1.7606330366000001E-2</v>
      </c>
      <c r="AU51" s="2">
        <v>10</v>
      </c>
      <c r="AV51">
        <v>60</v>
      </c>
      <c r="AW51" t="str">
        <f t="shared" si="81"/>
        <v>TRUE</v>
      </c>
      <c r="AX51">
        <f>VLOOKUP($A51,'FuturesInfo (3)'!$A$2:$V$80,22)</f>
        <v>2</v>
      </c>
      <c r="AY51">
        <f t="shared" si="82"/>
        <v>2</v>
      </c>
      <c r="AZ51">
        <f t="shared" si="91"/>
        <v>2</v>
      </c>
      <c r="BA51" s="138">
        <f>VLOOKUP($A51,'FuturesInfo (3)'!$A$2:$O$80,15)*AZ51</f>
        <v>96260</v>
      </c>
      <c r="BB51" s="196">
        <f t="shared" si="83"/>
        <v>1694.7853610311602</v>
      </c>
      <c r="BC51" s="196">
        <f t="shared" si="92"/>
        <v>-1694.7853610311602</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1181</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1181</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1181</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v>-1</v>
      </c>
      <c r="VN51" s="239">
        <v>1</v>
      </c>
      <c r="VO51" s="239">
        <v>1</v>
      </c>
      <c r="VP51" s="239">
        <v>1</v>
      </c>
      <c r="VQ51" s="214">
        <v>1</v>
      </c>
      <c r="VR51" s="240">
        <v>4</v>
      </c>
      <c r="VS51">
        <v>-1</v>
      </c>
      <c r="VT51">
        <v>1</v>
      </c>
      <c r="VU51" s="214">
        <v>1</v>
      </c>
      <c r="VV51">
        <v>1</v>
      </c>
      <c r="VW51">
        <v>1</v>
      </c>
      <c r="VX51">
        <v>0</v>
      </c>
      <c r="VY51">
        <v>1</v>
      </c>
      <c r="VZ51" s="248">
        <v>1.7749092376E-2</v>
      </c>
      <c r="WA51" s="202">
        <v>42550</v>
      </c>
      <c r="WB51">
        <v>60</v>
      </c>
      <c r="WC51" t="s">
        <v>1181</v>
      </c>
      <c r="WD51">
        <v>2</v>
      </c>
      <c r="WE51" s="252">
        <v>2</v>
      </c>
      <c r="WF51">
        <v>2</v>
      </c>
      <c r="WG51" s="138">
        <v>100920</v>
      </c>
      <c r="WH51" s="138">
        <v>100920</v>
      </c>
      <c r="WI51" s="196">
        <v>1791.2384025859199</v>
      </c>
      <c r="WJ51" s="196">
        <v>1791.2384025859199</v>
      </c>
      <c r="WK51" s="196">
        <v>1791.2384025859199</v>
      </c>
      <c r="WL51" s="196">
        <v>-1791.2384025859199</v>
      </c>
      <c r="WM51" s="196">
        <v>1791.2384025859199</v>
      </c>
      <c r="WN51" s="196">
        <v>1791.2384025859199</v>
      </c>
      <c r="WO51" s="196">
        <v>1791.2384025859199</v>
      </c>
      <c r="WP51" s="196">
        <v>1791.2384025859199</v>
      </c>
      <c r="WQ51" s="196">
        <v>-1791.2384025859199</v>
      </c>
      <c r="WR51" s="196">
        <v>-1791.2384025859199</v>
      </c>
      <c r="WS51" s="196">
        <v>1791.2384025859199</v>
      </c>
      <c r="WU51">
        <f t="shared" si="93"/>
        <v>1</v>
      </c>
      <c r="WV51" s="239">
        <v>1</v>
      </c>
      <c r="WW51" s="239">
        <v>1</v>
      </c>
      <c r="WX51" s="239">
        <v>1</v>
      </c>
      <c r="WY51" s="214">
        <v>1</v>
      </c>
      <c r="WZ51" s="240">
        <v>5</v>
      </c>
      <c r="XA51">
        <f t="shared" si="94"/>
        <v>-1</v>
      </c>
      <c r="XB51">
        <f t="shared" si="95"/>
        <v>1</v>
      </c>
      <c r="XC51">
        <v>-1</v>
      </c>
      <c r="XD51">
        <f t="shared" si="158"/>
        <v>0</v>
      </c>
      <c r="XE51">
        <f t="shared" si="155"/>
        <v>0</v>
      </c>
      <c r="XF51">
        <f t="shared" si="135"/>
        <v>1</v>
      </c>
      <c r="XG51">
        <f t="shared" si="97"/>
        <v>0</v>
      </c>
      <c r="XH51">
        <v>-4.61751882679E-2</v>
      </c>
      <c r="XI51" s="202">
        <v>42550</v>
      </c>
      <c r="XJ51">
        <v>60</v>
      </c>
      <c r="XK51" t="str">
        <f t="shared" si="84"/>
        <v>TRUE</v>
      </c>
      <c r="XL51">
        <f>VLOOKUP($A51,'FuturesInfo (3)'!$A$2:$V$80,22)</f>
        <v>2</v>
      </c>
      <c r="XM51" s="252">
        <v>1</v>
      </c>
      <c r="XN51">
        <f t="shared" si="98"/>
        <v>3</v>
      </c>
      <c r="XO51" s="138">
        <f>VLOOKUP($A51,'FuturesInfo (3)'!$A$2:$O$80,15)*XL51</f>
        <v>96260</v>
      </c>
      <c r="XP51" s="138">
        <f>VLOOKUP($A51,'FuturesInfo (3)'!$A$2:$O$80,15)*XN51</f>
        <v>144390</v>
      </c>
      <c r="XQ51" s="196">
        <f t="shared" si="99"/>
        <v>-4444.8236226680538</v>
      </c>
      <c r="XR51" s="196">
        <f t="shared" si="100"/>
        <v>-6667.2354340020811</v>
      </c>
      <c r="XS51" s="196">
        <f t="shared" si="101"/>
        <v>-4444.8236226680538</v>
      </c>
      <c r="XT51" s="196">
        <f t="shared" si="102"/>
        <v>4444.8236226680538</v>
      </c>
      <c r="XU51" s="196">
        <f t="shared" si="152"/>
        <v>-4444.8236226680538</v>
      </c>
      <c r="XV51" s="196">
        <f t="shared" si="104"/>
        <v>-4444.8236226680538</v>
      </c>
      <c r="XW51" s="196">
        <f t="shared" si="136"/>
        <v>-4444.8236226680538</v>
      </c>
      <c r="XX51" s="196">
        <f>IF(IF(sym!$O40=XC51,1,0)=1,ABS(XO51*XH51),-ABS(XO51*XH51))</f>
        <v>-4444.8236226680538</v>
      </c>
      <c r="XY51" s="196">
        <f>IF(IF(sym!$N40=XC51,1,0)=1,ABS(XO51*XH51),-ABS(XO51*XH51))</f>
        <v>4444.8236226680538</v>
      </c>
      <c r="XZ51" s="196">
        <f t="shared" si="145"/>
        <v>-4444.8236226680538</v>
      </c>
      <c r="YA51" s="196">
        <f t="shared" si="106"/>
        <v>4444.8236226680538</v>
      </c>
      <c r="YC51">
        <f t="shared" si="107"/>
        <v>-1</v>
      </c>
      <c r="YD51" s="239"/>
      <c r="YE51" s="239"/>
      <c r="YF51" s="239"/>
      <c r="YG51" s="214"/>
      <c r="YH51" s="240"/>
      <c r="YI51">
        <f t="shared" si="108"/>
        <v>1</v>
      </c>
      <c r="YJ51">
        <f t="shared" si="109"/>
        <v>0</v>
      </c>
      <c r="YK51" s="214"/>
      <c r="YL51">
        <f t="shared" si="159"/>
        <v>1</v>
      </c>
      <c r="YM51">
        <f t="shared" si="156"/>
        <v>1</v>
      </c>
      <c r="YN51">
        <f t="shared" si="137"/>
        <v>0</v>
      </c>
      <c r="YO51">
        <f t="shared" si="111"/>
        <v>1</v>
      </c>
      <c r="YP51" s="248"/>
      <c r="YQ51" s="202"/>
      <c r="YR51">
        <v>60</v>
      </c>
      <c r="YS51" t="str">
        <f t="shared" si="85"/>
        <v>FALSE</v>
      </c>
      <c r="YT51">
        <f>VLOOKUP($A51,'FuturesInfo (3)'!$A$2:$V$80,22)</f>
        <v>2</v>
      </c>
      <c r="YU51" s="252"/>
      <c r="YV51">
        <f t="shared" si="112"/>
        <v>2</v>
      </c>
      <c r="YW51" s="138">
        <f>VLOOKUP($A51,'FuturesInfo (3)'!$A$2:$O$80,15)*YT51</f>
        <v>96260</v>
      </c>
      <c r="YX51" s="138">
        <f>VLOOKUP($A51,'FuturesInfo (3)'!$A$2:$O$80,15)*YV51</f>
        <v>96260</v>
      </c>
      <c r="YY51" s="196">
        <f t="shared" si="113"/>
        <v>0</v>
      </c>
      <c r="YZ51" s="196">
        <f t="shared" si="114"/>
        <v>0</v>
      </c>
      <c r="ZA51" s="196">
        <f t="shared" si="115"/>
        <v>0</v>
      </c>
      <c r="ZB51" s="196">
        <f t="shared" si="116"/>
        <v>0</v>
      </c>
      <c r="ZC51" s="196">
        <f t="shared" si="153"/>
        <v>0</v>
      </c>
      <c r="ZD51" s="196">
        <f t="shared" si="118"/>
        <v>0</v>
      </c>
      <c r="ZE51" s="196">
        <f t="shared" si="138"/>
        <v>0</v>
      </c>
      <c r="ZF51" s="196">
        <f>IF(IF(sym!$O40=YK51,1,0)=1,ABS(YW51*YP51),-ABS(YW51*YP51))</f>
        <v>0</v>
      </c>
      <c r="ZG51" s="196">
        <f>IF(IF(sym!$N40=YK51,1,0)=1,ABS(YW51*YP51),-ABS(YW51*YP51))</f>
        <v>0</v>
      </c>
      <c r="ZH51" s="196">
        <f t="shared" si="148"/>
        <v>0</v>
      </c>
      <c r="ZI51" s="196">
        <f t="shared" si="120"/>
        <v>0</v>
      </c>
      <c r="ZK51">
        <f t="shared" si="121"/>
        <v>0</v>
      </c>
      <c r="ZL51" s="239"/>
      <c r="ZM51" s="239"/>
      <c r="ZN51" s="239"/>
      <c r="ZO51" s="214"/>
      <c r="ZP51" s="240"/>
      <c r="ZQ51">
        <f t="shared" si="122"/>
        <v>1</v>
      </c>
      <c r="ZR51">
        <f t="shared" si="123"/>
        <v>0</v>
      </c>
      <c r="ZS51" s="214"/>
      <c r="ZT51">
        <f t="shared" si="160"/>
        <v>1</v>
      </c>
      <c r="ZU51">
        <f t="shared" si="157"/>
        <v>1</v>
      </c>
      <c r="ZV51">
        <f t="shared" si="139"/>
        <v>0</v>
      </c>
      <c r="ZW51">
        <f t="shared" si="125"/>
        <v>1</v>
      </c>
      <c r="ZX51" s="248"/>
      <c r="ZY51" s="202"/>
      <c r="ZZ51">
        <v>60</v>
      </c>
      <c r="AAA51" t="str">
        <f t="shared" si="86"/>
        <v>FALSE</v>
      </c>
      <c r="AAB51">
        <f>VLOOKUP($A51,'FuturesInfo (3)'!$A$2:$V$80,22)</f>
        <v>2</v>
      </c>
      <c r="AAC51" s="252"/>
      <c r="AAD51">
        <f t="shared" si="126"/>
        <v>2</v>
      </c>
      <c r="AAE51" s="138">
        <f>VLOOKUP($A51,'FuturesInfo (3)'!$A$2:$O$80,15)*AAB51</f>
        <v>96260</v>
      </c>
      <c r="AAF51" s="138">
        <f>VLOOKUP($A51,'FuturesInfo (3)'!$A$2:$O$80,15)*AAD51</f>
        <v>96260</v>
      </c>
      <c r="AAG51" s="196">
        <f t="shared" si="127"/>
        <v>0</v>
      </c>
      <c r="AAH51" s="196">
        <f t="shared" si="128"/>
        <v>0</v>
      </c>
      <c r="AAI51" s="196">
        <f t="shared" si="129"/>
        <v>0</v>
      </c>
      <c r="AAJ51" s="196">
        <f t="shared" si="130"/>
        <v>0</v>
      </c>
      <c r="AAK51" s="196">
        <f t="shared" si="154"/>
        <v>0</v>
      </c>
      <c r="AAL51" s="196">
        <f t="shared" si="132"/>
        <v>0</v>
      </c>
      <c r="AAM51" s="196">
        <f t="shared" si="140"/>
        <v>0</v>
      </c>
      <c r="AAN51" s="196">
        <f>IF(IF(sym!$O40=ZS51,1,0)=1,ABS(AAE51*ZX51),-ABS(AAE51*ZX51))</f>
        <v>0</v>
      </c>
      <c r="AAO51" s="196">
        <f>IF(IF(sym!$N40=ZS51,1,0)=1,ABS(AAE51*ZX51),-ABS(AAE51*ZX51))</f>
        <v>0</v>
      </c>
      <c r="AAP51" s="196">
        <f t="shared" si="151"/>
        <v>0</v>
      </c>
      <c r="AAQ51" s="196">
        <f t="shared" si="134"/>
        <v>0</v>
      </c>
    </row>
    <row r="52" spans="1:719" x14ac:dyDescent="0.25">
      <c r="A52" s="1" t="s">
        <v>368</v>
      </c>
      <c r="B52" s="150" t="s">
        <v>1114</v>
      </c>
      <c r="C52" s="200" t="str">
        <f>VLOOKUP(A52,'FuturesInfo (3)'!$A$2:$K$80,11)</f>
        <v>energy</v>
      </c>
      <c r="F52" t="e">
        <f>#REF!</f>
        <v>#REF!</v>
      </c>
      <c r="G52">
        <v>1</v>
      </c>
      <c r="H52">
        <v>-1</v>
      </c>
      <c r="I52">
        <v>-1</v>
      </c>
      <c r="J52">
        <f t="shared" si="161"/>
        <v>0</v>
      </c>
      <c r="K52">
        <f t="shared" si="162"/>
        <v>1</v>
      </c>
      <c r="L52" s="184">
        <v>-1.4452473596399999E-2</v>
      </c>
      <c r="M52" s="2">
        <v>10</v>
      </c>
      <c r="N52">
        <v>60</v>
      </c>
      <c r="O52" t="str">
        <f t="shared" si="163"/>
        <v>TRUE</v>
      </c>
      <c r="P52">
        <f>VLOOKUP($A52,'FuturesInfo (3)'!$A$2:$V$80,22)</f>
        <v>2</v>
      </c>
      <c r="Q52">
        <f t="shared" si="73"/>
        <v>2</v>
      </c>
      <c r="R52">
        <f t="shared" si="73"/>
        <v>2</v>
      </c>
      <c r="S52" s="138">
        <f>VLOOKUP($A52,'FuturesInfo (3)'!$A$2:$O$80,15)*Q52</f>
        <v>84800</v>
      </c>
      <c r="T52" s="144">
        <f t="shared" si="164"/>
        <v>-1225.5697609747199</v>
      </c>
      <c r="U52" s="144">
        <f t="shared" si="87"/>
        <v>1225.5697609747199</v>
      </c>
      <c r="W52">
        <f t="shared" si="165"/>
        <v>1</v>
      </c>
      <c r="X52">
        <v>-1</v>
      </c>
      <c r="Y52">
        <v>-1</v>
      </c>
      <c r="Z52">
        <v>1</v>
      </c>
      <c r="AA52">
        <f t="shared" si="141"/>
        <v>0</v>
      </c>
      <c r="AB52">
        <f t="shared" si="166"/>
        <v>0</v>
      </c>
      <c r="AC52" s="1">
        <v>5.6401579244200004E-3</v>
      </c>
      <c r="AD52" s="2">
        <v>10</v>
      </c>
      <c r="AE52">
        <v>60</v>
      </c>
      <c r="AF52" t="str">
        <f t="shared" si="167"/>
        <v>TRUE</v>
      </c>
      <c r="AG52">
        <f>VLOOKUP($A52,'FuturesInfo (3)'!$A$2:$V$80,22)</f>
        <v>2</v>
      </c>
      <c r="AH52">
        <f t="shared" si="168"/>
        <v>3</v>
      </c>
      <c r="AI52">
        <f t="shared" si="88"/>
        <v>2</v>
      </c>
      <c r="AJ52" s="138">
        <f>VLOOKUP($A52,'FuturesInfo (3)'!$A$2:$O$80,15)*AI52</f>
        <v>84800</v>
      </c>
      <c r="AK52" s="196">
        <f t="shared" si="169"/>
        <v>-478.28539199081604</v>
      </c>
      <c r="AL52" s="196">
        <f t="shared" si="90"/>
        <v>-478.28539199081604</v>
      </c>
      <c r="AN52">
        <f t="shared" si="79"/>
        <v>-1</v>
      </c>
      <c r="AO52">
        <v>-1</v>
      </c>
      <c r="AP52">
        <v>1</v>
      </c>
      <c r="AQ52">
        <v>1</v>
      </c>
      <c r="AR52">
        <f t="shared" si="142"/>
        <v>0</v>
      </c>
      <c r="AS52">
        <f t="shared" si="80"/>
        <v>1</v>
      </c>
      <c r="AT52" s="1">
        <v>2.41166573191E-2</v>
      </c>
      <c r="AU52" s="2">
        <v>10</v>
      </c>
      <c r="AV52">
        <v>60</v>
      </c>
      <c r="AW52" t="str">
        <f t="shared" si="81"/>
        <v>TRUE</v>
      </c>
      <c r="AX52">
        <f>VLOOKUP($A52,'FuturesInfo (3)'!$A$2:$V$80,22)</f>
        <v>2</v>
      </c>
      <c r="AY52">
        <f t="shared" si="82"/>
        <v>2</v>
      </c>
      <c r="AZ52">
        <f t="shared" si="91"/>
        <v>2</v>
      </c>
      <c r="BA52" s="138">
        <f>VLOOKUP($A52,'FuturesInfo (3)'!$A$2:$O$80,15)*AZ52</f>
        <v>84800</v>
      </c>
      <c r="BB52" s="196">
        <f t="shared" si="83"/>
        <v>-2045.09254065968</v>
      </c>
      <c r="BC52" s="196">
        <f t="shared" si="92"/>
        <v>2045.09254065968</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1181</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1181</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1181</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v>-1</v>
      </c>
      <c r="VN52" s="239">
        <v>-1</v>
      </c>
      <c r="VO52" s="239">
        <v>1</v>
      </c>
      <c r="VP52" s="239">
        <v>-1</v>
      </c>
      <c r="VQ52" s="214">
        <v>1</v>
      </c>
      <c r="VR52" s="240">
        <v>-4</v>
      </c>
      <c r="VS52">
        <v>-1</v>
      </c>
      <c r="VT52">
        <v>-1</v>
      </c>
      <c r="VU52" s="214">
        <v>-1</v>
      </c>
      <c r="VV52">
        <v>1</v>
      </c>
      <c r="VW52">
        <v>0</v>
      </c>
      <c r="VX52">
        <v>1</v>
      </c>
      <c r="VY52">
        <v>1</v>
      </c>
      <c r="VZ52" s="248">
        <v>-2.35849056604E-3</v>
      </c>
      <c r="WA52" s="202">
        <v>42550</v>
      </c>
      <c r="WB52">
        <v>60</v>
      </c>
      <c r="WC52" t="s">
        <v>1181</v>
      </c>
      <c r="WD52">
        <v>2</v>
      </c>
      <c r="WE52" s="252">
        <v>2</v>
      </c>
      <c r="WF52">
        <v>2</v>
      </c>
      <c r="WG52" s="138">
        <v>84600</v>
      </c>
      <c r="WH52" s="138">
        <v>84600</v>
      </c>
      <c r="WI52" s="196">
        <v>199.528301886984</v>
      </c>
      <c r="WJ52" s="196">
        <v>199.528301886984</v>
      </c>
      <c r="WK52" s="196">
        <v>-199.528301886984</v>
      </c>
      <c r="WL52" s="196">
        <v>199.528301886984</v>
      </c>
      <c r="WM52" s="196">
        <v>199.528301886984</v>
      </c>
      <c r="WN52" s="196">
        <v>-199.528301886984</v>
      </c>
      <c r="WO52" s="196">
        <v>199.528301886984</v>
      </c>
      <c r="WP52" s="196">
        <v>-199.528301886984</v>
      </c>
      <c r="WQ52" s="196">
        <v>199.528301886984</v>
      </c>
      <c r="WR52" s="196">
        <v>-199.528301886984</v>
      </c>
      <c r="WS52" s="196">
        <v>199.528301886984</v>
      </c>
      <c r="WU52">
        <f t="shared" si="93"/>
        <v>-1</v>
      </c>
      <c r="WV52" s="239">
        <v>-1</v>
      </c>
      <c r="WW52" s="239">
        <v>1</v>
      </c>
      <c r="WX52" s="239">
        <v>-1</v>
      </c>
      <c r="WY52" s="214">
        <v>1</v>
      </c>
      <c r="WZ52" s="240">
        <v>-5</v>
      </c>
      <c r="XA52">
        <f t="shared" si="94"/>
        <v>-1</v>
      </c>
      <c r="XB52">
        <f t="shared" si="95"/>
        <v>-1</v>
      </c>
      <c r="XC52">
        <v>1</v>
      </c>
      <c r="XD52">
        <f t="shared" si="158"/>
        <v>0</v>
      </c>
      <c r="XE52">
        <f t="shared" si="155"/>
        <v>1</v>
      </c>
      <c r="XF52">
        <f t="shared" si="135"/>
        <v>0</v>
      </c>
      <c r="XG52">
        <f t="shared" si="97"/>
        <v>0</v>
      </c>
      <c r="XH52">
        <v>2.36406619385E-3</v>
      </c>
      <c r="XI52" s="202">
        <v>42550</v>
      </c>
      <c r="XJ52">
        <v>60</v>
      </c>
      <c r="XK52" t="str">
        <f t="shared" si="84"/>
        <v>TRUE</v>
      </c>
      <c r="XL52">
        <f>VLOOKUP($A52,'FuturesInfo (3)'!$A$2:$V$80,22)</f>
        <v>2</v>
      </c>
      <c r="XM52" s="252">
        <v>1</v>
      </c>
      <c r="XN52">
        <f t="shared" si="98"/>
        <v>3</v>
      </c>
      <c r="XO52" s="138">
        <f>VLOOKUP($A52,'FuturesInfo (3)'!$A$2:$O$80,15)*XL52</f>
        <v>84800</v>
      </c>
      <c r="XP52" s="138">
        <f>VLOOKUP($A52,'FuturesInfo (3)'!$A$2:$O$80,15)*XN52</f>
        <v>127200</v>
      </c>
      <c r="XQ52" s="196">
        <f t="shared" si="99"/>
        <v>-200.47281323848</v>
      </c>
      <c r="XR52" s="196">
        <f t="shared" si="100"/>
        <v>-300.70921985772003</v>
      </c>
      <c r="XS52" s="196">
        <f t="shared" si="101"/>
        <v>200.47281323848</v>
      </c>
      <c r="XT52" s="196">
        <f t="shared" si="102"/>
        <v>-200.47281323848</v>
      </c>
      <c r="XU52" s="196">
        <f t="shared" si="152"/>
        <v>-200.47281323848</v>
      </c>
      <c r="XV52" s="196">
        <f t="shared" si="104"/>
        <v>200.47281323848</v>
      </c>
      <c r="XW52" s="196">
        <f t="shared" si="136"/>
        <v>-200.47281323848</v>
      </c>
      <c r="XX52" s="196">
        <f>IF(IF(sym!$O41=XC52,1,0)=1,ABS(XO52*XH52),-ABS(XO52*XH52))</f>
        <v>200.47281323848</v>
      </c>
      <c r="XY52" s="196">
        <f>IF(IF(sym!$N41=XC52,1,0)=1,ABS(XO52*XH52),-ABS(XO52*XH52))</f>
        <v>-200.47281323848</v>
      </c>
      <c r="XZ52" s="196">
        <f t="shared" si="145"/>
        <v>-200.47281323848</v>
      </c>
      <c r="YA52" s="196">
        <f t="shared" si="106"/>
        <v>200.47281323848</v>
      </c>
      <c r="YC52">
        <f t="shared" si="107"/>
        <v>1</v>
      </c>
      <c r="YD52" s="239"/>
      <c r="YE52" s="239"/>
      <c r="YF52" s="239"/>
      <c r="YG52" s="214"/>
      <c r="YH52" s="240"/>
      <c r="YI52">
        <f t="shared" si="108"/>
        <v>1</v>
      </c>
      <c r="YJ52">
        <f t="shared" si="109"/>
        <v>0</v>
      </c>
      <c r="YK52" s="214"/>
      <c r="YL52">
        <f t="shared" si="159"/>
        <v>1</v>
      </c>
      <c r="YM52">
        <f t="shared" si="156"/>
        <v>1</v>
      </c>
      <c r="YN52">
        <f t="shared" si="137"/>
        <v>0</v>
      </c>
      <c r="YO52">
        <f t="shared" si="111"/>
        <v>1</v>
      </c>
      <c r="YP52" s="248"/>
      <c r="YQ52" s="202"/>
      <c r="YR52">
        <v>60</v>
      </c>
      <c r="YS52" t="str">
        <f t="shared" si="85"/>
        <v>FALSE</v>
      </c>
      <c r="YT52">
        <f>VLOOKUP($A52,'FuturesInfo (3)'!$A$2:$V$80,22)</f>
        <v>2</v>
      </c>
      <c r="YU52" s="252"/>
      <c r="YV52">
        <f t="shared" si="112"/>
        <v>2</v>
      </c>
      <c r="YW52" s="138">
        <f>VLOOKUP($A52,'FuturesInfo (3)'!$A$2:$O$80,15)*YT52</f>
        <v>84800</v>
      </c>
      <c r="YX52" s="138">
        <f>VLOOKUP($A52,'FuturesInfo (3)'!$A$2:$O$80,15)*YV52</f>
        <v>84800</v>
      </c>
      <c r="YY52" s="196">
        <f t="shared" si="113"/>
        <v>0</v>
      </c>
      <c r="YZ52" s="196">
        <f t="shared" si="114"/>
        <v>0</v>
      </c>
      <c r="ZA52" s="196">
        <f t="shared" si="115"/>
        <v>0</v>
      </c>
      <c r="ZB52" s="196">
        <f t="shared" si="116"/>
        <v>0</v>
      </c>
      <c r="ZC52" s="196">
        <f t="shared" si="153"/>
        <v>0</v>
      </c>
      <c r="ZD52" s="196">
        <f t="shared" si="118"/>
        <v>0</v>
      </c>
      <c r="ZE52" s="196">
        <f t="shared" si="138"/>
        <v>0</v>
      </c>
      <c r="ZF52" s="196">
        <f>IF(IF(sym!$O41=YK52,1,0)=1,ABS(YW52*YP52),-ABS(YW52*YP52))</f>
        <v>0</v>
      </c>
      <c r="ZG52" s="196">
        <f>IF(IF(sym!$N41=YK52,1,0)=1,ABS(YW52*YP52),-ABS(YW52*YP52))</f>
        <v>0</v>
      </c>
      <c r="ZH52" s="196">
        <f t="shared" si="148"/>
        <v>0</v>
      </c>
      <c r="ZI52" s="196">
        <f t="shared" si="120"/>
        <v>0</v>
      </c>
      <c r="ZK52">
        <f t="shared" si="121"/>
        <v>0</v>
      </c>
      <c r="ZL52" s="239"/>
      <c r="ZM52" s="239"/>
      <c r="ZN52" s="239"/>
      <c r="ZO52" s="214"/>
      <c r="ZP52" s="240"/>
      <c r="ZQ52">
        <f t="shared" si="122"/>
        <v>1</v>
      </c>
      <c r="ZR52">
        <f t="shared" si="123"/>
        <v>0</v>
      </c>
      <c r="ZS52" s="214"/>
      <c r="ZT52">
        <f t="shared" si="160"/>
        <v>1</v>
      </c>
      <c r="ZU52">
        <f t="shared" si="157"/>
        <v>1</v>
      </c>
      <c r="ZV52">
        <f t="shared" si="139"/>
        <v>0</v>
      </c>
      <c r="ZW52">
        <f t="shared" si="125"/>
        <v>1</v>
      </c>
      <c r="ZX52" s="248"/>
      <c r="ZY52" s="202"/>
      <c r="ZZ52">
        <v>60</v>
      </c>
      <c r="AAA52" t="str">
        <f t="shared" si="86"/>
        <v>FALSE</v>
      </c>
      <c r="AAB52">
        <f>VLOOKUP($A52,'FuturesInfo (3)'!$A$2:$V$80,22)</f>
        <v>2</v>
      </c>
      <c r="AAC52" s="252"/>
      <c r="AAD52">
        <f t="shared" si="126"/>
        <v>2</v>
      </c>
      <c r="AAE52" s="138">
        <f>VLOOKUP($A52,'FuturesInfo (3)'!$A$2:$O$80,15)*AAB52</f>
        <v>84800</v>
      </c>
      <c r="AAF52" s="138">
        <f>VLOOKUP($A52,'FuturesInfo (3)'!$A$2:$O$80,15)*AAD52</f>
        <v>84800</v>
      </c>
      <c r="AAG52" s="196">
        <f t="shared" si="127"/>
        <v>0</v>
      </c>
      <c r="AAH52" s="196">
        <f t="shared" si="128"/>
        <v>0</v>
      </c>
      <c r="AAI52" s="196">
        <f t="shared" si="129"/>
        <v>0</v>
      </c>
      <c r="AAJ52" s="196">
        <f t="shared" si="130"/>
        <v>0</v>
      </c>
      <c r="AAK52" s="196">
        <f t="shared" si="154"/>
        <v>0</v>
      </c>
      <c r="AAL52" s="196">
        <f t="shared" si="132"/>
        <v>0</v>
      </c>
      <c r="AAM52" s="196">
        <f t="shared" si="140"/>
        <v>0</v>
      </c>
      <c r="AAN52" s="196">
        <f>IF(IF(sym!$O41=ZS52,1,0)=1,ABS(AAE52*ZX52),-ABS(AAE52*ZX52))</f>
        <v>0</v>
      </c>
      <c r="AAO52" s="196">
        <f>IF(IF(sym!$N41=ZS52,1,0)=1,ABS(AAE52*ZX52),-ABS(AAE52*ZX52))</f>
        <v>0</v>
      </c>
      <c r="AAP52" s="196">
        <f t="shared" si="151"/>
        <v>0</v>
      </c>
      <c r="AAQ52" s="196">
        <f t="shared" si="134"/>
        <v>0</v>
      </c>
    </row>
    <row r="53" spans="1:719" x14ac:dyDescent="0.25">
      <c r="A53" s="1" t="s">
        <v>370</v>
      </c>
      <c r="B53" s="150" t="str">
        <f>'FuturesInfo (3)'!M41</f>
        <v>@HE</v>
      </c>
      <c r="C53" s="200" t="str">
        <f>VLOOKUP(A53,'FuturesInfo (3)'!$A$2:$K$80,11)</f>
        <v>meat</v>
      </c>
      <c r="F53" t="e">
        <f>#REF!</f>
        <v>#REF!</v>
      </c>
      <c r="G53">
        <v>1</v>
      </c>
      <c r="H53">
        <v>-1</v>
      </c>
      <c r="I53">
        <v>1</v>
      </c>
      <c r="J53">
        <f t="shared" si="161"/>
        <v>1</v>
      </c>
      <c r="K53">
        <f t="shared" si="162"/>
        <v>0</v>
      </c>
      <c r="L53" s="184">
        <v>1.8058022498500002E-2</v>
      </c>
      <c r="M53" s="2">
        <v>10</v>
      </c>
      <c r="N53">
        <v>60</v>
      </c>
      <c r="O53" t="str">
        <f t="shared" si="163"/>
        <v>TRUE</v>
      </c>
      <c r="P53">
        <f>VLOOKUP($A53,'FuturesInfo (3)'!$A$2:$V$80,22)</f>
        <v>4</v>
      </c>
      <c r="Q53">
        <f t="shared" si="73"/>
        <v>4</v>
      </c>
      <c r="R53">
        <f t="shared" si="73"/>
        <v>4</v>
      </c>
      <c r="S53" s="138">
        <f>VLOOKUP($A53,'FuturesInfo (3)'!$A$2:$O$80,15)*Q53</f>
        <v>128200</v>
      </c>
      <c r="T53" s="144">
        <f t="shared" si="164"/>
        <v>2315.0384843077004</v>
      </c>
      <c r="U53" s="144">
        <f t="shared" si="87"/>
        <v>-2315.0384843077004</v>
      </c>
      <c r="W53">
        <f t="shared" si="165"/>
        <v>1</v>
      </c>
      <c r="X53">
        <v>1</v>
      </c>
      <c r="Y53">
        <v>-1</v>
      </c>
      <c r="Z53">
        <v>1</v>
      </c>
      <c r="AA53">
        <f t="shared" si="141"/>
        <v>1</v>
      </c>
      <c r="AB53">
        <f t="shared" si="166"/>
        <v>0</v>
      </c>
      <c r="AC53" s="1">
        <v>9.5958127362599996E-3</v>
      </c>
      <c r="AD53" s="2">
        <v>10</v>
      </c>
      <c r="AE53">
        <v>60</v>
      </c>
      <c r="AF53" t="str">
        <f t="shared" si="167"/>
        <v>TRUE</v>
      </c>
      <c r="AG53">
        <f>VLOOKUP($A53,'FuturesInfo (3)'!$A$2:$V$80,22)</f>
        <v>4</v>
      </c>
      <c r="AH53">
        <f t="shared" si="168"/>
        <v>3</v>
      </c>
      <c r="AI53">
        <f t="shared" si="88"/>
        <v>4</v>
      </c>
      <c r="AJ53" s="138">
        <f>VLOOKUP($A53,'FuturesInfo (3)'!$A$2:$O$80,15)*AI53</f>
        <v>128200</v>
      </c>
      <c r="AK53" s="196">
        <f t="shared" si="169"/>
        <v>1230.1831927885319</v>
      </c>
      <c r="AL53" s="196">
        <f t="shared" si="90"/>
        <v>-1230.1831927885319</v>
      </c>
      <c r="AN53">
        <f t="shared" si="79"/>
        <v>1</v>
      </c>
      <c r="AO53">
        <v>1</v>
      </c>
      <c r="AP53">
        <v>-1</v>
      </c>
      <c r="AQ53">
        <v>-1</v>
      </c>
      <c r="AR53">
        <f t="shared" si="142"/>
        <v>0</v>
      </c>
      <c r="AS53">
        <f t="shared" si="80"/>
        <v>1</v>
      </c>
      <c r="AT53" s="1">
        <v>-6.0483870967699997E-3</v>
      </c>
      <c r="AU53" s="2">
        <v>10</v>
      </c>
      <c r="AV53">
        <v>60</v>
      </c>
      <c r="AW53" t="str">
        <f t="shared" si="81"/>
        <v>TRUE</v>
      </c>
      <c r="AX53">
        <f>VLOOKUP($A53,'FuturesInfo (3)'!$A$2:$V$80,22)</f>
        <v>4</v>
      </c>
      <c r="AY53">
        <f t="shared" si="82"/>
        <v>3</v>
      </c>
      <c r="AZ53">
        <f t="shared" si="91"/>
        <v>4</v>
      </c>
      <c r="BA53" s="138">
        <f>VLOOKUP($A53,'FuturesInfo (3)'!$A$2:$O$80,15)*AZ53</f>
        <v>128200</v>
      </c>
      <c r="BB53" s="196">
        <f t="shared" si="83"/>
        <v>-775.40322580591396</v>
      </c>
      <c r="BC53" s="196">
        <f t="shared" si="92"/>
        <v>775.40322580591396</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1181</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1181</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1181</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v>-1</v>
      </c>
      <c r="VN53" s="239">
        <v>-1</v>
      </c>
      <c r="VO53" s="239">
        <v>1</v>
      </c>
      <c r="VP53" s="239">
        <v>-1</v>
      </c>
      <c r="VQ53" s="214">
        <v>-1</v>
      </c>
      <c r="VR53" s="240">
        <v>10</v>
      </c>
      <c r="VS53">
        <v>1</v>
      </c>
      <c r="VT53">
        <v>-1</v>
      </c>
      <c r="VU53" s="214">
        <v>-1</v>
      </c>
      <c r="VV53">
        <v>1</v>
      </c>
      <c r="VW53">
        <v>1</v>
      </c>
      <c r="VX53">
        <v>0</v>
      </c>
      <c r="VY53">
        <v>1</v>
      </c>
      <c r="VZ53" s="248">
        <v>-3.1531531531499998E-2</v>
      </c>
      <c r="WA53" s="202">
        <v>42541</v>
      </c>
      <c r="WB53">
        <v>60</v>
      </c>
      <c r="WC53" t="s">
        <v>1181</v>
      </c>
      <c r="WD53">
        <v>4</v>
      </c>
      <c r="WE53" s="252">
        <v>2</v>
      </c>
      <c r="WF53">
        <v>4</v>
      </c>
      <c r="WG53" s="138">
        <v>129000</v>
      </c>
      <c r="WH53" s="138">
        <v>129000</v>
      </c>
      <c r="WI53" s="196">
        <v>4067.5675675634998</v>
      </c>
      <c r="WJ53" s="196">
        <v>4067.5675675634998</v>
      </c>
      <c r="WK53" s="196">
        <v>4067.5675675634998</v>
      </c>
      <c r="WL53" s="196">
        <v>-4067.5675675634998</v>
      </c>
      <c r="WM53" s="196">
        <v>4067.5675675634998</v>
      </c>
      <c r="WN53" s="196">
        <v>-4067.5675675634998</v>
      </c>
      <c r="WO53" s="196">
        <v>4067.5675675634998</v>
      </c>
      <c r="WP53" s="196">
        <v>-4067.5675675634998</v>
      </c>
      <c r="WQ53" s="196">
        <v>4067.5675675634998</v>
      </c>
      <c r="WR53" s="196">
        <v>-4067.5675675634998</v>
      </c>
      <c r="WS53" s="196">
        <v>4067.5675675634998</v>
      </c>
      <c r="WU53">
        <f t="shared" si="93"/>
        <v>-1</v>
      </c>
      <c r="WV53" s="239">
        <v>-1</v>
      </c>
      <c r="WW53" s="239">
        <v>1</v>
      </c>
      <c r="WX53" s="239">
        <v>-1</v>
      </c>
      <c r="WY53" s="214">
        <v>-1</v>
      </c>
      <c r="WZ53" s="240">
        <v>11</v>
      </c>
      <c r="XA53">
        <f t="shared" si="94"/>
        <v>1</v>
      </c>
      <c r="XB53">
        <f t="shared" si="95"/>
        <v>-1</v>
      </c>
      <c r="XC53">
        <v>-1</v>
      </c>
      <c r="XD53">
        <f t="shared" si="158"/>
        <v>1</v>
      </c>
      <c r="XE53">
        <f t="shared" si="155"/>
        <v>1</v>
      </c>
      <c r="XF53">
        <f t="shared" si="135"/>
        <v>0</v>
      </c>
      <c r="XG53">
        <f t="shared" si="97"/>
        <v>1</v>
      </c>
      <c r="XH53">
        <v>-6.2015503876E-3</v>
      </c>
      <c r="XI53" s="202">
        <v>42541</v>
      </c>
      <c r="XJ53">
        <v>60</v>
      </c>
      <c r="XK53" t="str">
        <f t="shared" si="84"/>
        <v>TRUE</v>
      </c>
      <c r="XL53">
        <f>VLOOKUP($A53,'FuturesInfo (3)'!$A$2:$V$80,22)</f>
        <v>4</v>
      </c>
      <c r="XM53" s="252">
        <v>1</v>
      </c>
      <c r="XN53">
        <f t="shared" si="98"/>
        <v>5</v>
      </c>
      <c r="XO53" s="138">
        <f>VLOOKUP($A53,'FuturesInfo (3)'!$A$2:$O$80,15)*XL53</f>
        <v>128200</v>
      </c>
      <c r="XP53" s="138">
        <f>VLOOKUP($A53,'FuturesInfo (3)'!$A$2:$O$80,15)*XN53</f>
        <v>160250</v>
      </c>
      <c r="XQ53" s="196">
        <f t="shared" si="99"/>
        <v>795.03875969032003</v>
      </c>
      <c r="XR53" s="196">
        <f t="shared" si="100"/>
        <v>993.79844961289996</v>
      </c>
      <c r="XS53" s="196">
        <f t="shared" si="101"/>
        <v>795.03875969032003</v>
      </c>
      <c r="XT53" s="196">
        <f t="shared" si="102"/>
        <v>-795.03875969032003</v>
      </c>
      <c r="XU53" s="196">
        <f t="shared" si="152"/>
        <v>795.03875969032003</v>
      </c>
      <c r="XV53" s="196">
        <f t="shared" si="104"/>
        <v>-795.03875969032003</v>
      </c>
      <c r="XW53" s="196">
        <f t="shared" si="136"/>
        <v>795.03875969032003</v>
      </c>
      <c r="XX53" s="196">
        <f>IF(IF(sym!$O42=XC53,1,0)=1,ABS(XO53*XH53),-ABS(XO53*XH53))</f>
        <v>-795.03875969032003</v>
      </c>
      <c r="XY53" s="196">
        <f>IF(IF(sym!$N42=XC53,1,0)=1,ABS(XO53*XH53),-ABS(XO53*XH53))</f>
        <v>795.03875969032003</v>
      </c>
      <c r="XZ53" s="196">
        <f t="shared" si="145"/>
        <v>-795.03875969032003</v>
      </c>
      <c r="YA53" s="196">
        <f t="shared" si="106"/>
        <v>795.03875969032003</v>
      </c>
      <c r="YC53">
        <f t="shared" si="107"/>
        <v>-1</v>
      </c>
      <c r="YD53" s="239"/>
      <c r="YE53" s="239"/>
      <c r="YF53" s="239"/>
      <c r="YG53" s="214"/>
      <c r="YH53" s="240"/>
      <c r="YI53">
        <f t="shared" si="108"/>
        <v>1</v>
      </c>
      <c r="YJ53">
        <f t="shared" si="109"/>
        <v>0</v>
      </c>
      <c r="YK53" s="214"/>
      <c r="YL53">
        <f t="shared" si="159"/>
        <v>1</v>
      </c>
      <c r="YM53">
        <f t="shared" si="156"/>
        <v>1</v>
      </c>
      <c r="YN53">
        <f t="shared" si="137"/>
        <v>0</v>
      </c>
      <c r="YO53">
        <f t="shared" si="111"/>
        <v>1</v>
      </c>
      <c r="YP53" s="248"/>
      <c r="YQ53" s="202"/>
      <c r="YR53">
        <v>60</v>
      </c>
      <c r="YS53" t="str">
        <f t="shared" si="85"/>
        <v>FALSE</v>
      </c>
      <c r="YT53">
        <f>VLOOKUP($A53,'FuturesInfo (3)'!$A$2:$V$80,22)</f>
        <v>4</v>
      </c>
      <c r="YU53" s="252"/>
      <c r="YV53">
        <f t="shared" si="112"/>
        <v>3</v>
      </c>
      <c r="YW53" s="138">
        <f>VLOOKUP($A53,'FuturesInfo (3)'!$A$2:$O$80,15)*YT53</f>
        <v>128200</v>
      </c>
      <c r="YX53" s="138">
        <f>VLOOKUP($A53,'FuturesInfo (3)'!$A$2:$O$80,15)*YV53</f>
        <v>96150</v>
      </c>
      <c r="YY53" s="196">
        <f t="shared" si="113"/>
        <v>0</v>
      </c>
      <c r="YZ53" s="196">
        <f t="shared" si="114"/>
        <v>0</v>
      </c>
      <c r="ZA53" s="196">
        <f t="shared" si="115"/>
        <v>0</v>
      </c>
      <c r="ZB53" s="196">
        <f t="shared" si="116"/>
        <v>0</v>
      </c>
      <c r="ZC53" s="196">
        <f t="shared" si="153"/>
        <v>0</v>
      </c>
      <c r="ZD53" s="196">
        <f t="shared" si="118"/>
        <v>0</v>
      </c>
      <c r="ZE53" s="196">
        <f t="shared" si="138"/>
        <v>0</v>
      </c>
      <c r="ZF53" s="196">
        <f>IF(IF(sym!$O42=YK53,1,0)=1,ABS(YW53*YP53),-ABS(YW53*YP53))</f>
        <v>0</v>
      </c>
      <c r="ZG53" s="196">
        <f>IF(IF(sym!$N42=YK53,1,0)=1,ABS(YW53*YP53),-ABS(YW53*YP53))</f>
        <v>0</v>
      </c>
      <c r="ZH53" s="196">
        <f t="shared" si="148"/>
        <v>0</v>
      </c>
      <c r="ZI53" s="196">
        <f t="shared" si="120"/>
        <v>0</v>
      </c>
      <c r="ZK53">
        <f t="shared" si="121"/>
        <v>0</v>
      </c>
      <c r="ZL53" s="239"/>
      <c r="ZM53" s="239"/>
      <c r="ZN53" s="239"/>
      <c r="ZO53" s="214"/>
      <c r="ZP53" s="240"/>
      <c r="ZQ53">
        <f t="shared" si="122"/>
        <v>1</v>
      </c>
      <c r="ZR53">
        <f t="shared" si="123"/>
        <v>0</v>
      </c>
      <c r="ZS53" s="214"/>
      <c r="ZT53">
        <f t="shared" si="160"/>
        <v>1</v>
      </c>
      <c r="ZU53">
        <f t="shared" si="157"/>
        <v>1</v>
      </c>
      <c r="ZV53">
        <f t="shared" si="139"/>
        <v>0</v>
      </c>
      <c r="ZW53">
        <f t="shared" si="125"/>
        <v>1</v>
      </c>
      <c r="ZX53" s="248"/>
      <c r="ZY53" s="202"/>
      <c r="ZZ53">
        <v>60</v>
      </c>
      <c r="AAA53" t="str">
        <f t="shared" si="86"/>
        <v>FALSE</v>
      </c>
      <c r="AAB53">
        <f>VLOOKUP($A53,'FuturesInfo (3)'!$A$2:$V$80,22)</f>
        <v>4</v>
      </c>
      <c r="AAC53" s="252"/>
      <c r="AAD53">
        <f t="shared" si="126"/>
        <v>3</v>
      </c>
      <c r="AAE53" s="138">
        <f>VLOOKUP($A53,'FuturesInfo (3)'!$A$2:$O$80,15)*AAB53</f>
        <v>128200</v>
      </c>
      <c r="AAF53" s="138">
        <f>VLOOKUP($A53,'FuturesInfo (3)'!$A$2:$O$80,15)*AAD53</f>
        <v>96150</v>
      </c>
      <c r="AAG53" s="196">
        <f t="shared" si="127"/>
        <v>0</v>
      </c>
      <c r="AAH53" s="196">
        <f t="shared" si="128"/>
        <v>0</v>
      </c>
      <c r="AAI53" s="196">
        <f t="shared" si="129"/>
        <v>0</v>
      </c>
      <c r="AAJ53" s="196">
        <f t="shared" si="130"/>
        <v>0</v>
      </c>
      <c r="AAK53" s="196">
        <f t="shared" si="154"/>
        <v>0</v>
      </c>
      <c r="AAL53" s="196">
        <f t="shared" si="132"/>
        <v>0</v>
      </c>
      <c r="AAM53" s="196">
        <f t="shared" si="140"/>
        <v>0</v>
      </c>
      <c r="AAN53" s="196">
        <f>IF(IF(sym!$O42=ZS53,1,0)=1,ABS(AAE53*ZX53),-ABS(AAE53*ZX53))</f>
        <v>0</v>
      </c>
      <c r="AAO53" s="196">
        <f>IF(IF(sym!$N42=ZS53,1,0)=1,ABS(AAE53*ZX53),-ABS(AAE53*ZX53))</f>
        <v>0</v>
      </c>
      <c r="AAP53" s="196">
        <f t="shared" si="151"/>
        <v>0</v>
      </c>
      <c r="AAQ53" s="196">
        <f t="shared" si="134"/>
        <v>0</v>
      </c>
    </row>
    <row r="54" spans="1:719" x14ac:dyDescent="0.25">
      <c r="A54" s="1" t="s">
        <v>515</v>
      </c>
      <c r="B54" s="150" t="str">
        <f>'FuturesInfo (3)'!M42</f>
        <v>LRC</v>
      </c>
      <c r="C54" s="200" t="str">
        <f>VLOOKUP(A54,'FuturesInfo (3)'!$A$2:$K$80,11)</f>
        <v>soft</v>
      </c>
      <c r="F54" t="e">
        <f>#REF!</f>
        <v>#REF!</v>
      </c>
      <c r="G54">
        <v>1</v>
      </c>
      <c r="H54">
        <v>-1</v>
      </c>
      <c r="I54">
        <v>1</v>
      </c>
      <c r="J54">
        <f t="shared" si="161"/>
        <v>1</v>
      </c>
      <c r="K54">
        <f t="shared" si="162"/>
        <v>0</v>
      </c>
      <c r="L54" s="184">
        <v>5.5147058823500003E-3</v>
      </c>
      <c r="M54" s="2">
        <v>10</v>
      </c>
      <c r="N54">
        <v>60</v>
      </c>
      <c r="O54" t="str">
        <f t="shared" si="163"/>
        <v>TRUE</v>
      </c>
      <c r="P54">
        <f>VLOOKUP($A54,'FuturesInfo (3)'!$A$2:$V$80,22)</f>
        <v>7</v>
      </c>
      <c r="Q54">
        <f t="shared" si="73"/>
        <v>7</v>
      </c>
      <c r="R54">
        <f t="shared" si="73"/>
        <v>7</v>
      </c>
      <c r="S54" s="138">
        <f>VLOOKUP($A54,'FuturesInfo (3)'!$A$2:$O$80,15)*Q54</f>
        <v>123340</v>
      </c>
      <c r="T54" s="144">
        <f t="shared" si="164"/>
        <v>680.18382352904905</v>
      </c>
      <c r="U54" s="144">
        <f t="shared" si="87"/>
        <v>-680.18382352904905</v>
      </c>
      <c r="W54">
        <f t="shared" si="165"/>
        <v>1</v>
      </c>
      <c r="X54">
        <v>-1</v>
      </c>
      <c r="Y54">
        <v>-1</v>
      </c>
      <c r="Z54">
        <v>1</v>
      </c>
      <c r="AA54">
        <f t="shared" si="141"/>
        <v>0</v>
      </c>
      <c r="AB54">
        <f t="shared" si="166"/>
        <v>0</v>
      </c>
      <c r="AC54" s="1">
        <v>1.4625228519199999E-2</v>
      </c>
      <c r="AD54" s="2">
        <v>10</v>
      </c>
      <c r="AE54">
        <v>60</v>
      </c>
      <c r="AF54" t="str">
        <f t="shared" si="167"/>
        <v>TRUE</v>
      </c>
      <c r="AG54">
        <f>VLOOKUP($A54,'FuturesInfo (3)'!$A$2:$V$80,22)</f>
        <v>7</v>
      </c>
      <c r="AH54">
        <f t="shared" si="168"/>
        <v>9</v>
      </c>
      <c r="AI54">
        <f t="shared" si="88"/>
        <v>7</v>
      </c>
      <c r="AJ54" s="138">
        <f>VLOOKUP($A54,'FuturesInfo (3)'!$A$2:$O$80,15)*AI54</f>
        <v>123340</v>
      </c>
      <c r="AK54" s="196">
        <f t="shared" si="169"/>
        <v>-1803.875685558128</v>
      </c>
      <c r="AL54" s="196">
        <f t="shared" si="90"/>
        <v>-1803.875685558128</v>
      </c>
      <c r="AN54">
        <f t="shared" si="79"/>
        <v>-1</v>
      </c>
      <c r="AO54">
        <v>1</v>
      </c>
      <c r="AP54">
        <v>-1</v>
      </c>
      <c r="AQ54">
        <v>1</v>
      </c>
      <c r="AR54">
        <f t="shared" si="142"/>
        <v>1</v>
      </c>
      <c r="AS54">
        <f t="shared" si="80"/>
        <v>0</v>
      </c>
      <c r="AT54" s="1">
        <v>1.4414414414400001E-2</v>
      </c>
      <c r="AU54" s="2">
        <v>10</v>
      </c>
      <c r="AV54">
        <v>60</v>
      </c>
      <c r="AW54" t="str">
        <f t="shared" si="81"/>
        <v>TRUE</v>
      </c>
      <c r="AX54">
        <f>VLOOKUP($A54,'FuturesInfo (3)'!$A$2:$V$80,22)</f>
        <v>7</v>
      </c>
      <c r="AY54">
        <f t="shared" si="82"/>
        <v>5</v>
      </c>
      <c r="AZ54">
        <f t="shared" si="91"/>
        <v>7</v>
      </c>
      <c r="BA54" s="138">
        <f>VLOOKUP($A54,'FuturesInfo (3)'!$A$2:$O$80,15)*AZ54</f>
        <v>123340</v>
      </c>
      <c r="BB54" s="196">
        <f t="shared" si="83"/>
        <v>1777.8738738720961</v>
      </c>
      <c r="BC54" s="196">
        <f t="shared" si="92"/>
        <v>-1777.8738738720961</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1181</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1181</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1181</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v>-1</v>
      </c>
      <c r="VN54" s="239">
        <v>1</v>
      </c>
      <c r="VO54" s="239">
        <v>-1</v>
      </c>
      <c r="VP54" s="239">
        <v>1</v>
      </c>
      <c r="VQ54" s="214">
        <v>1</v>
      </c>
      <c r="VR54" s="240">
        <v>-6</v>
      </c>
      <c r="VS54">
        <v>-1</v>
      </c>
      <c r="VT54">
        <v>-1</v>
      </c>
      <c r="VU54" s="214">
        <v>-1</v>
      </c>
      <c r="VV54">
        <v>0</v>
      </c>
      <c r="VW54">
        <v>0</v>
      </c>
      <c r="VX54">
        <v>1</v>
      </c>
      <c r="VY54">
        <v>1</v>
      </c>
      <c r="VZ54" s="248">
        <v>-5.6850483229099998E-3</v>
      </c>
      <c r="WA54" s="202">
        <v>42548</v>
      </c>
      <c r="WB54">
        <v>60</v>
      </c>
      <c r="WC54" t="s">
        <v>1181</v>
      </c>
      <c r="WD54">
        <v>7</v>
      </c>
      <c r="WE54" s="252">
        <v>2</v>
      </c>
      <c r="WF54">
        <v>7</v>
      </c>
      <c r="WG54" s="138">
        <v>122430</v>
      </c>
      <c r="WH54" s="138">
        <v>122430</v>
      </c>
      <c r="WI54" s="196">
        <v>-696.02046617387123</v>
      </c>
      <c r="WJ54" s="196">
        <v>-696.02046617387123</v>
      </c>
      <c r="WK54" s="196">
        <v>-696.02046617387123</v>
      </c>
      <c r="WL54" s="196">
        <v>696.02046617387123</v>
      </c>
      <c r="WM54" s="196">
        <v>696.02046617387123</v>
      </c>
      <c r="WN54" s="196">
        <v>696.02046617387123</v>
      </c>
      <c r="WO54" s="196">
        <v>-696.02046617387123</v>
      </c>
      <c r="WP54" s="196">
        <v>-696.02046617387123</v>
      </c>
      <c r="WQ54" s="196">
        <v>696.02046617387123</v>
      </c>
      <c r="WR54" s="196">
        <v>-696.02046617387123</v>
      </c>
      <c r="WS54" s="196">
        <v>696.02046617387123</v>
      </c>
      <c r="WU54">
        <f t="shared" si="93"/>
        <v>-1</v>
      </c>
      <c r="WV54" s="239">
        <v>1</v>
      </c>
      <c r="WW54" s="239">
        <v>-1</v>
      </c>
      <c r="WX54" s="239">
        <v>1</v>
      </c>
      <c r="WY54" s="214">
        <v>1</v>
      </c>
      <c r="WZ54" s="240">
        <v>-7</v>
      </c>
      <c r="XA54">
        <f t="shared" si="94"/>
        <v>-1</v>
      </c>
      <c r="XB54">
        <f t="shared" si="95"/>
        <v>-1</v>
      </c>
      <c r="XC54">
        <v>1</v>
      </c>
      <c r="XD54">
        <f t="shared" si="158"/>
        <v>1</v>
      </c>
      <c r="XE54">
        <f t="shared" si="155"/>
        <v>1</v>
      </c>
      <c r="XF54">
        <f t="shared" si="135"/>
        <v>0</v>
      </c>
      <c r="XG54">
        <f t="shared" si="97"/>
        <v>0</v>
      </c>
      <c r="XH54">
        <v>7.4328187535699997E-3</v>
      </c>
      <c r="XI54" s="202">
        <v>42548</v>
      </c>
      <c r="XJ54">
        <v>60</v>
      </c>
      <c r="XK54" t="str">
        <f t="shared" si="84"/>
        <v>TRUE</v>
      </c>
      <c r="XL54">
        <f>VLOOKUP($A54,'FuturesInfo (3)'!$A$2:$V$80,22)</f>
        <v>7</v>
      </c>
      <c r="XM54" s="252">
        <v>1</v>
      </c>
      <c r="XN54">
        <f t="shared" si="98"/>
        <v>9</v>
      </c>
      <c r="XO54" s="138">
        <f>VLOOKUP($A54,'FuturesInfo (3)'!$A$2:$O$80,15)*XL54</f>
        <v>123340</v>
      </c>
      <c r="XP54" s="138">
        <f>VLOOKUP($A54,'FuturesInfo (3)'!$A$2:$O$80,15)*XN54</f>
        <v>158580</v>
      </c>
      <c r="XQ54" s="196">
        <f t="shared" si="99"/>
        <v>916.76386506532378</v>
      </c>
      <c r="XR54" s="196">
        <f t="shared" si="100"/>
        <v>1178.6963979411305</v>
      </c>
      <c r="XS54" s="196">
        <f t="shared" si="101"/>
        <v>916.76386506532378</v>
      </c>
      <c r="XT54" s="196">
        <f t="shared" si="102"/>
        <v>-916.76386506532378</v>
      </c>
      <c r="XU54" s="196">
        <f t="shared" si="152"/>
        <v>-916.76386506532378</v>
      </c>
      <c r="XV54" s="196">
        <f t="shared" si="104"/>
        <v>-916.76386506532378</v>
      </c>
      <c r="XW54" s="196">
        <f t="shared" si="136"/>
        <v>916.76386506532378</v>
      </c>
      <c r="XX54" s="196">
        <f>IF(IF(sym!$O43=XC54,1,0)=1,ABS(XO54*XH54),-ABS(XO54*XH54))</f>
        <v>916.76386506532378</v>
      </c>
      <c r="XY54" s="196">
        <f>IF(IF(sym!$N43=XC54,1,0)=1,ABS(XO54*XH54),-ABS(XO54*XH54))</f>
        <v>-916.76386506532378</v>
      </c>
      <c r="XZ54" s="196">
        <f t="shared" si="145"/>
        <v>-916.76386506532378</v>
      </c>
      <c r="YA54" s="196">
        <f t="shared" si="106"/>
        <v>916.76386506532378</v>
      </c>
      <c r="YC54">
        <f t="shared" si="107"/>
        <v>1</v>
      </c>
      <c r="YD54" s="239"/>
      <c r="YE54" s="239"/>
      <c r="YF54" s="239"/>
      <c r="YG54" s="214"/>
      <c r="YH54" s="240"/>
      <c r="YI54">
        <f t="shared" si="108"/>
        <v>1</v>
      </c>
      <c r="YJ54">
        <f t="shared" si="109"/>
        <v>0</v>
      </c>
      <c r="YK54" s="214"/>
      <c r="YL54">
        <f t="shared" si="159"/>
        <v>1</v>
      </c>
      <c r="YM54">
        <f t="shared" si="156"/>
        <v>1</v>
      </c>
      <c r="YN54">
        <f t="shared" si="137"/>
        <v>0</v>
      </c>
      <c r="YO54">
        <f t="shared" si="111"/>
        <v>1</v>
      </c>
      <c r="YP54" s="248"/>
      <c r="YQ54" s="202"/>
      <c r="YR54">
        <v>60</v>
      </c>
      <c r="YS54" t="str">
        <f t="shared" si="85"/>
        <v>FALSE</v>
      </c>
      <c r="YT54">
        <f>VLOOKUP($A54,'FuturesInfo (3)'!$A$2:$V$80,22)</f>
        <v>7</v>
      </c>
      <c r="YU54" s="252"/>
      <c r="YV54">
        <f t="shared" si="112"/>
        <v>5</v>
      </c>
      <c r="YW54" s="138">
        <f>VLOOKUP($A54,'FuturesInfo (3)'!$A$2:$O$80,15)*YT54</f>
        <v>123340</v>
      </c>
      <c r="YX54" s="138">
        <f>VLOOKUP($A54,'FuturesInfo (3)'!$A$2:$O$80,15)*YV54</f>
        <v>88100</v>
      </c>
      <c r="YY54" s="196">
        <f t="shared" si="113"/>
        <v>0</v>
      </c>
      <c r="YZ54" s="196">
        <f t="shared" si="114"/>
        <v>0</v>
      </c>
      <c r="ZA54" s="196">
        <f t="shared" si="115"/>
        <v>0</v>
      </c>
      <c r="ZB54" s="196">
        <f t="shared" si="116"/>
        <v>0</v>
      </c>
      <c r="ZC54" s="196">
        <f t="shared" si="153"/>
        <v>0</v>
      </c>
      <c r="ZD54" s="196">
        <f t="shared" si="118"/>
        <v>0</v>
      </c>
      <c r="ZE54" s="196">
        <f t="shared" si="138"/>
        <v>0</v>
      </c>
      <c r="ZF54" s="196">
        <f>IF(IF(sym!$O43=YK54,1,0)=1,ABS(YW54*YP54),-ABS(YW54*YP54))</f>
        <v>0</v>
      </c>
      <c r="ZG54" s="196">
        <f>IF(IF(sym!$N43=YK54,1,0)=1,ABS(YW54*YP54),-ABS(YW54*YP54))</f>
        <v>0</v>
      </c>
      <c r="ZH54" s="196">
        <f t="shared" si="148"/>
        <v>0</v>
      </c>
      <c r="ZI54" s="196">
        <f t="shared" si="120"/>
        <v>0</v>
      </c>
      <c r="ZK54">
        <f t="shared" si="121"/>
        <v>0</v>
      </c>
      <c r="ZL54" s="239"/>
      <c r="ZM54" s="239"/>
      <c r="ZN54" s="239"/>
      <c r="ZO54" s="214"/>
      <c r="ZP54" s="240"/>
      <c r="ZQ54">
        <f t="shared" si="122"/>
        <v>1</v>
      </c>
      <c r="ZR54">
        <f t="shared" si="123"/>
        <v>0</v>
      </c>
      <c r="ZS54" s="214"/>
      <c r="ZT54">
        <f t="shared" si="160"/>
        <v>1</v>
      </c>
      <c r="ZU54">
        <f t="shared" si="157"/>
        <v>1</v>
      </c>
      <c r="ZV54">
        <f t="shared" si="139"/>
        <v>0</v>
      </c>
      <c r="ZW54">
        <f t="shared" si="125"/>
        <v>1</v>
      </c>
      <c r="ZX54" s="248"/>
      <c r="ZY54" s="202"/>
      <c r="ZZ54">
        <v>60</v>
      </c>
      <c r="AAA54" t="str">
        <f t="shared" si="86"/>
        <v>FALSE</v>
      </c>
      <c r="AAB54">
        <f>VLOOKUP($A54,'FuturesInfo (3)'!$A$2:$V$80,22)</f>
        <v>7</v>
      </c>
      <c r="AAC54" s="252"/>
      <c r="AAD54">
        <f t="shared" si="126"/>
        <v>5</v>
      </c>
      <c r="AAE54" s="138">
        <f>VLOOKUP($A54,'FuturesInfo (3)'!$A$2:$O$80,15)*AAB54</f>
        <v>123340</v>
      </c>
      <c r="AAF54" s="138">
        <f>VLOOKUP($A54,'FuturesInfo (3)'!$A$2:$O$80,15)*AAD54</f>
        <v>88100</v>
      </c>
      <c r="AAG54" s="196">
        <f t="shared" si="127"/>
        <v>0</v>
      </c>
      <c r="AAH54" s="196">
        <f t="shared" si="128"/>
        <v>0</v>
      </c>
      <c r="AAI54" s="196">
        <f t="shared" si="129"/>
        <v>0</v>
      </c>
      <c r="AAJ54" s="196">
        <f t="shared" si="130"/>
        <v>0</v>
      </c>
      <c r="AAK54" s="196">
        <f t="shared" si="154"/>
        <v>0</v>
      </c>
      <c r="AAL54" s="196">
        <f t="shared" si="132"/>
        <v>0</v>
      </c>
      <c r="AAM54" s="196">
        <f t="shared" si="140"/>
        <v>0</v>
      </c>
      <c r="AAN54" s="196">
        <f>IF(IF(sym!$O43=ZS54,1,0)=1,ABS(AAE54*ZX54),-ABS(AAE54*ZX54))</f>
        <v>0</v>
      </c>
      <c r="AAO54" s="196">
        <f>IF(IF(sym!$N43=ZS54,1,0)=1,ABS(AAE54*ZX54),-ABS(AAE54*ZX54))</f>
        <v>0</v>
      </c>
      <c r="AAP54" s="196">
        <f t="shared" si="151"/>
        <v>0</v>
      </c>
      <c r="AAQ54" s="196">
        <f t="shared" si="134"/>
        <v>0</v>
      </c>
    </row>
    <row r="55" spans="1:719" x14ac:dyDescent="0.25">
      <c r="A55" s="1" t="s">
        <v>997</v>
      </c>
      <c r="B55" s="150" t="str">
        <f>'FuturesInfo (3)'!M43</f>
        <v>QW</v>
      </c>
      <c r="C55" s="200" t="str">
        <f>VLOOKUP(A55,'FuturesInfo (3)'!$A$2:$K$80,11)</f>
        <v>soft</v>
      </c>
      <c r="F55" t="e">
        <f>#REF!</f>
        <v>#REF!</v>
      </c>
      <c r="G55">
        <v>-1</v>
      </c>
      <c r="H55">
        <v>1</v>
      </c>
      <c r="I55">
        <v>1</v>
      </c>
      <c r="J55">
        <f t="shared" si="161"/>
        <v>0</v>
      </c>
      <c r="K55">
        <f t="shared" si="162"/>
        <v>1</v>
      </c>
      <c r="L55" s="184">
        <v>2.52627324171E-2</v>
      </c>
      <c r="M55" s="2">
        <v>10</v>
      </c>
      <c r="N55">
        <v>60</v>
      </c>
      <c r="O55" t="str">
        <f t="shared" si="163"/>
        <v>TRUE</v>
      </c>
      <c r="P55">
        <f>VLOOKUP($A55,'FuturesInfo (3)'!$A$2:$V$80,22)</f>
        <v>4</v>
      </c>
      <c r="Q55">
        <f t="shared" si="73"/>
        <v>4</v>
      </c>
      <c r="R55">
        <f t="shared" si="73"/>
        <v>4</v>
      </c>
      <c r="S55" s="138">
        <f>VLOOKUP($A55,'FuturesInfo (3)'!$A$2:$O$80,15)*Q55</f>
        <v>108720</v>
      </c>
      <c r="T55" s="144">
        <f t="shared" si="164"/>
        <v>-2746.564268387112</v>
      </c>
      <c r="U55" s="144">
        <f t="shared" si="87"/>
        <v>2746.564268387112</v>
      </c>
      <c r="W55">
        <f t="shared" si="165"/>
        <v>-1</v>
      </c>
      <c r="X55">
        <v>1</v>
      </c>
      <c r="Y55">
        <v>1</v>
      </c>
      <c r="Z55">
        <v>1</v>
      </c>
      <c r="AA55">
        <f t="shared" si="141"/>
        <v>1</v>
      </c>
      <c r="AB55">
        <f t="shared" si="166"/>
        <v>1</v>
      </c>
      <c r="AC55" s="1">
        <v>7.8848807411799999E-4</v>
      </c>
      <c r="AD55" s="2">
        <v>10</v>
      </c>
      <c r="AE55">
        <v>60</v>
      </c>
      <c r="AF55" t="str">
        <f t="shared" si="167"/>
        <v>TRUE</v>
      </c>
      <c r="AG55">
        <f>VLOOKUP($A55,'FuturesInfo (3)'!$A$2:$V$80,22)</f>
        <v>4</v>
      </c>
      <c r="AH55">
        <f t="shared" si="168"/>
        <v>5</v>
      </c>
      <c r="AI55">
        <f t="shared" si="88"/>
        <v>4</v>
      </c>
      <c r="AJ55" s="138">
        <f>VLOOKUP($A55,'FuturesInfo (3)'!$A$2:$O$80,15)*AI55</f>
        <v>108720</v>
      </c>
      <c r="AK55" s="196">
        <f t="shared" si="169"/>
        <v>85.724423418108955</v>
      </c>
      <c r="AL55" s="196">
        <f t="shared" si="90"/>
        <v>85.724423418108955</v>
      </c>
      <c r="AN55">
        <f t="shared" si="79"/>
        <v>1</v>
      </c>
      <c r="AO55">
        <v>1</v>
      </c>
      <c r="AP55">
        <v>1</v>
      </c>
      <c r="AQ55">
        <v>1</v>
      </c>
      <c r="AR55">
        <f t="shared" si="142"/>
        <v>1</v>
      </c>
      <c r="AS55">
        <f t="shared" si="80"/>
        <v>1</v>
      </c>
      <c r="AT55" s="1">
        <v>1.22119361828E-2</v>
      </c>
      <c r="AU55" s="2">
        <v>10</v>
      </c>
      <c r="AV55">
        <v>60</v>
      </c>
      <c r="AW55" t="str">
        <f t="shared" si="81"/>
        <v>TRUE</v>
      </c>
      <c r="AX55">
        <f>VLOOKUP($A55,'FuturesInfo (3)'!$A$2:$V$80,22)</f>
        <v>4</v>
      </c>
      <c r="AY55">
        <f t="shared" si="82"/>
        <v>5</v>
      </c>
      <c r="AZ55">
        <f t="shared" si="91"/>
        <v>4</v>
      </c>
      <c r="BA55" s="138">
        <f>VLOOKUP($A55,'FuturesInfo (3)'!$A$2:$O$80,15)*AZ55</f>
        <v>108720</v>
      </c>
      <c r="BB55" s="196">
        <f t="shared" si="83"/>
        <v>1327.6817017940161</v>
      </c>
      <c r="BC55" s="196">
        <f t="shared" si="92"/>
        <v>1327.6817017940161</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1181</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1181</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1181</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v>1</v>
      </c>
      <c r="VN55" s="239">
        <v>1</v>
      </c>
      <c r="VO55" s="239">
        <v>-1</v>
      </c>
      <c r="VP55" s="239">
        <v>1</v>
      </c>
      <c r="VQ55" s="214">
        <v>-1</v>
      </c>
      <c r="VR55" s="240">
        <v>27</v>
      </c>
      <c r="VS55">
        <v>1</v>
      </c>
      <c r="VT55">
        <v>-1</v>
      </c>
      <c r="VU55" s="214">
        <v>-1</v>
      </c>
      <c r="VV55">
        <v>0</v>
      </c>
      <c r="VW55">
        <v>1</v>
      </c>
      <c r="VX55">
        <v>0</v>
      </c>
      <c r="VY55">
        <v>1</v>
      </c>
      <c r="VZ55" s="248">
        <v>-1.2870239774299999E-2</v>
      </c>
      <c r="WA55" s="202">
        <v>42516</v>
      </c>
      <c r="WB55">
        <v>60</v>
      </c>
      <c r="WC55" t="s">
        <v>1181</v>
      </c>
      <c r="WD55">
        <v>4</v>
      </c>
      <c r="WE55" s="252">
        <v>2</v>
      </c>
      <c r="WF55">
        <v>4</v>
      </c>
      <c r="WG55" s="138">
        <v>111980</v>
      </c>
      <c r="WH55" s="138">
        <v>111980</v>
      </c>
      <c r="WI55" s="196">
        <v>-1441.2094499261138</v>
      </c>
      <c r="WJ55" s="196">
        <v>-1441.2094499261138</v>
      </c>
      <c r="WK55" s="196">
        <v>1441.2094499261138</v>
      </c>
      <c r="WL55" s="196">
        <v>-1441.2094499261138</v>
      </c>
      <c r="WM55" s="196">
        <v>1441.2094499261138</v>
      </c>
      <c r="WN55" s="196">
        <v>1441.2094499261138</v>
      </c>
      <c r="WO55" s="196">
        <v>-1441.2094499261138</v>
      </c>
      <c r="WP55" s="196">
        <v>-1441.2094499261138</v>
      </c>
      <c r="WQ55" s="196">
        <v>1441.2094499261138</v>
      </c>
      <c r="WR55" s="196">
        <v>-1441.2094499261138</v>
      </c>
      <c r="WS55" s="196">
        <v>1441.2094499261138</v>
      </c>
      <c r="WU55">
        <f t="shared" si="93"/>
        <v>-1</v>
      </c>
      <c r="WV55" s="239">
        <v>1</v>
      </c>
      <c r="WW55" s="239">
        <v>-1</v>
      </c>
      <c r="WX55" s="239">
        <v>1</v>
      </c>
      <c r="WY55" s="214">
        <v>-1</v>
      </c>
      <c r="WZ55" s="240">
        <v>28</v>
      </c>
      <c r="XA55">
        <f t="shared" si="94"/>
        <v>1</v>
      </c>
      <c r="XB55">
        <f t="shared" si="95"/>
        <v>-1</v>
      </c>
      <c r="XC55">
        <v>-1</v>
      </c>
      <c r="XD55">
        <f t="shared" si="158"/>
        <v>0</v>
      </c>
      <c r="XE55">
        <f t="shared" si="155"/>
        <v>1</v>
      </c>
      <c r="XF55">
        <f t="shared" si="135"/>
        <v>0</v>
      </c>
      <c r="XG55">
        <f t="shared" si="97"/>
        <v>1</v>
      </c>
      <c r="XH55">
        <v>-2.9112341489599999E-2</v>
      </c>
      <c r="XI55" s="202">
        <v>42516</v>
      </c>
      <c r="XJ55">
        <v>60</v>
      </c>
      <c r="XK55" t="str">
        <f t="shared" si="84"/>
        <v>TRUE</v>
      </c>
      <c r="XL55">
        <f>VLOOKUP($A55,'FuturesInfo (3)'!$A$2:$V$80,22)</f>
        <v>4</v>
      </c>
      <c r="XM55" s="252">
        <v>1</v>
      </c>
      <c r="XN55">
        <f t="shared" si="98"/>
        <v>5</v>
      </c>
      <c r="XO55" s="138">
        <f>VLOOKUP($A55,'FuturesInfo (3)'!$A$2:$O$80,15)*XL55</f>
        <v>108720</v>
      </c>
      <c r="XP55" s="138">
        <f>VLOOKUP($A55,'FuturesInfo (3)'!$A$2:$O$80,15)*XN55</f>
        <v>135900</v>
      </c>
      <c r="XQ55" s="196">
        <f t="shared" si="99"/>
        <v>-3165.0937667493117</v>
      </c>
      <c r="XR55" s="196">
        <f t="shared" si="100"/>
        <v>-3956.3672084366399</v>
      </c>
      <c r="XS55" s="196">
        <f t="shared" si="101"/>
        <v>3165.0937667493117</v>
      </c>
      <c r="XT55" s="196">
        <f t="shared" si="102"/>
        <v>-3165.0937667493117</v>
      </c>
      <c r="XU55" s="196">
        <f t="shared" si="152"/>
        <v>3165.0937667493117</v>
      </c>
      <c r="XV55" s="196">
        <f t="shared" si="104"/>
        <v>3165.0937667493117</v>
      </c>
      <c r="XW55" s="196">
        <f t="shared" si="136"/>
        <v>-3165.0937667493117</v>
      </c>
      <c r="XX55" s="196">
        <f>IF(IF(sym!$O44=XC55,1,0)=1,ABS(XO55*XH55),-ABS(XO55*XH55))</f>
        <v>-3165.0937667493117</v>
      </c>
      <c r="XY55" s="196">
        <f>IF(IF(sym!$N44=XC55,1,0)=1,ABS(XO55*XH55),-ABS(XO55*XH55))</f>
        <v>3165.0937667493117</v>
      </c>
      <c r="XZ55" s="196">
        <f t="shared" si="145"/>
        <v>-3165.0937667493117</v>
      </c>
      <c r="YA55" s="196">
        <f t="shared" si="106"/>
        <v>3165.0937667493117</v>
      </c>
      <c r="YC55">
        <f t="shared" si="107"/>
        <v>-1</v>
      </c>
      <c r="YD55" s="239"/>
      <c r="YE55" s="239"/>
      <c r="YF55" s="239"/>
      <c r="YG55" s="214"/>
      <c r="YH55" s="240"/>
      <c r="YI55">
        <f t="shared" si="108"/>
        <v>1</v>
      </c>
      <c r="YJ55">
        <f t="shared" si="109"/>
        <v>0</v>
      </c>
      <c r="YK55" s="214"/>
      <c r="YL55">
        <f t="shared" si="159"/>
        <v>1</v>
      </c>
      <c r="YM55">
        <f t="shared" si="156"/>
        <v>1</v>
      </c>
      <c r="YN55">
        <f t="shared" si="137"/>
        <v>0</v>
      </c>
      <c r="YO55">
        <f t="shared" si="111"/>
        <v>1</v>
      </c>
      <c r="YP55" s="248"/>
      <c r="YQ55" s="202"/>
      <c r="YR55">
        <v>60</v>
      </c>
      <c r="YS55" t="str">
        <f t="shared" si="85"/>
        <v>FALSE</v>
      </c>
      <c r="YT55">
        <f>VLOOKUP($A55,'FuturesInfo (3)'!$A$2:$V$80,22)</f>
        <v>4</v>
      </c>
      <c r="YU55" s="252"/>
      <c r="YV55">
        <f t="shared" si="112"/>
        <v>3</v>
      </c>
      <c r="YW55" s="138">
        <f>VLOOKUP($A55,'FuturesInfo (3)'!$A$2:$O$80,15)*YT55</f>
        <v>108720</v>
      </c>
      <c r="YX55" s="138">
        <f>VLOOKUP($A55,'FuturesInfo (3)'!$A$2:$O$80,15)*YV55</f>
        <v>81540</v>
      </c>
      <c r="YY55" s="196">
        <f t="shared" si="113"/>
        <v>0</v>
      </c>
      <c r="YZ55" s="196">
        <f t="shared" si="114"/>
        <v>0</v>
      </c>
      <c r="ZA55" s="196">
        <f t="shared" si="115"/>
        <v>0</v>
      </c>
      <c r="ZB55" s="196">
        <f t="shared" si="116"/>
        <v>0</v>
      </c>
      <c r="ZC55" s="196">
        <f t="shared" si="153"/>
        <v>0</v>
      </c>
      <c r="ZD55" s="196">
        <f t="shared" si="118"/>
        <v>0</v>
      </c>
      <c r="ZE55" s="196">
        <f t="shared" si="138"/>
        <v>0</v>
      </c>
      <c r="ZF55" s="196">
        <f>IF(IF(sym!$O44=YK55,1,0)=1,ABS(YW55*YP55),-ABS(YW55*YP55))</f>
        <v>0</v>
      </c>
      <c r="ZG55" s="196">
        <f>IF(IF(sym!$N44=YK55,1,0)=1,ABS(YW55*YP55),-ABS(YW55*YP55))</f>
        <v>0</v>
      </c>
      <c r="ZH55" s="196">
        <f t="shared" si="148"/>
        <v>0</v>
      </c>
      <c r="ZI55" s="196">
        <f t="shared" si="120"/>
        <v>0</v>
      </c>
      <c r="ZK55">
        <f t="shared" si="121"/>
        <v>0</v>
      </c>
      <c r="ZL55" s="239"/>
      <c r="ZM55" s="239"/>
      <c r="ZN55" s="239"/>
      <c r="ZO55" s="214"/>
      <c r="ZP55" s="240"/>
      <c r="ZQ55">
        <f t="shared" si="122"/>
        <v>1</v>
      </c>
      <c r="ZR55">
        <f t="shared" si="123"/>
        <v>0</v>
      </c>
      <c r="ZS55" s="214"/>
      <c r="ZT55">
        <f t="shared" si="160"/>
        <v>1</v>
      </c>
      <c r="ZU55">
        <f t="shared" si="157"/>
        <v>1</v>
      </c>
      <c r="ZV55">
        <f t="shared" si="139"/>
        <v>0</v>
      </c>
      <c r="ZW55">
        <f t="shared" si="125"/>
        <v>1</v>
      </c>
      <c r="ZX55" s="248"/>
      <c r="ZY55" s="202"/>
      <c r="ZZ55">
        <v>60</v>
      </c>
      <c r="AAA55" t="str">
        <f t="shared" si="86"/>
        <v>FALSE</v>
      </c>
      <c r="AAB55">
        <f>VLOOKUP($A55,'FuturesInfo (3)'!$A$2:$V$80,22)</f>
        <v>4</v>
      </c>
      <c r="AAC55" s="252"/>
      <c r="AAD55">
        <f t="shared" si="126"/>
        <v>3</v>
      </c>
      <c r="AAE55" s="138">
        <f>VLOOKUP($A55,'FuturesInfo (3)'!$A$2:$O$80,15)*AAB55</f>
        <v>108720</v>
      </c>
      <c r="AAF55" s="138">
        <f>VLOOKUP($A55,'FuturesInfo (3)'!$A$2:$O$80,15)*AAD55</f>
        <v>81540</v>
      </c>
      <c r="AAG55" s="196">
        <f t="shared" si="127"/>
        <v>0</v>
      </c>
      <c r="AAH55" s="196">
        <f t="shared" si="128"/>
        <v>0</v>
      </c>
      <c r="AAI55" s="196">
        <f t="shared" si="129"/>
        <v>0</v>
      </c>
      <c r="AAJ55" s="196">
        <f t="shared" si="130"/>
        <v>0</v>
      </c>
      <c r="AAK55" s="196">
        <f t="shared" si="154"/>
        <v>0</v>
      </c>
      <c r="AAL55" s="196">
        <f t="shared" si="132"/>
        <v>0</v>
      </c>
      <c r="AAM55" s="196">
        <f t="shared" si="140"/>
        <v>0</v>
      </c>
      <c r="AAN55" s="196">
        <f>IF(IF(sym!$O44=ZS55,1,0)=1,ABS(AAE55*ZX55),-ABS(AAE55*ZX55))</f>
        <v>0</v>
      </c>
      <c r="AAO55" s="196">
        <f>IF(IF(sym!$N44=ZS55,1,0)=1,ABS(AAE55*ZX55),-ABS(AAE55*ZX55))</f>
        <v>0</v>
      </c>
      <c r="AAP55" s="196">
        <f t="shared" si="151"/>
        <v>0</v>
      </c>
      <c r="AAQ55" s="196">
        <f t="shared" si="134"/>
        <v>0</v>
      </c>
    </row>
    <row r="56" spans="1:719" x14ac:dyDescent="0.25">
      <c r="A56" s="1" t="s">
        <v>998</v>
      </c>
      <c r="B56" s="150" t="str">
        <f>'FuturesInfo (3)'!M44</f>
        <v>@MME</v>
      </c>
      <c r="C56" s="200" t="str">
        <f>VLOOKUP(A56,'FuturesInfo (3)'!$A$2:$K$80,11)</f>
        <v>index</v>
      </c>
      <c r="F56" t="e">
        <f>#REF!</f>
        <v>#REF!</v>
      </c>
      <c r="G56">
        <v>1</v>
      </c>
      <c r="H56">
        <v>-1</v>
      </c>
      <c r="I56">
        <v>1</v>
      </c>
      <c r="J56">
        <f t="shared" si="161"/>
        <v>1</v>
      </c>
      <c r="K56">
        <f t="shared" si="162"/>
        <v>0</v>
      </c>
      <c r="L56" s="184">
        <v>1.51459179904E-2</v>
      </c>
      <c r="M56" s="2">
        <v>10</v>
      </c>
      <c r="N56">
        <v>60</v>
      </c>
      <c r="O56" t="str">
        <f t="shared" si="163"/>
        <v>TRUE</v>
      </c>
      <c r="P56">
        <f>VLOOKUP($A56,'FuturesInfo (3)'!$A$2:$V$80,22)</f>
        <v>3</v>
      </c>
      <c r="Q56">
        <f t="shared" si="73"/>
        <v>3</v>
      </c>
      <c r="R56">
        <f t="shared" si="73"/>
        <v>3</v>
      </c>
      <c r="S56" s="138">
        <f>VLOOKUP($A56,'FuturesInfo (3)'!$A$2:$O$80,15)*Q56</f>
        <v>123150</v>
      </c>
      <c r="T56" s="144">
        <f t="shared" si="164"/>
        <v>1865.2198005177599</v>
      </c>
      <c r="U56" s="144">
        <f t="shared" si="87"/>
        <v>-1865.2198005177599</v>
      </c>
      <c r="W56">
        <f t="shared" si="165"/>
        <v>1</v>
      </c>
      <c r="X56">
        <v>1</v>
      </c>
      <c r="Y56">
        <v>-1</v>
      </c>
      <c r="Z56">
        <v>1</v>
      </c>
      <c r="AA56">
        <f t="shared" si="141"/>
        <v>1</v>
      </c>
      <c r="AB56">
        <f t="shared" si="166"/>
        <v>0</v>
      </c>
      <c r="AC56" s="1">
        <v>1.00679281902E-2</v>
      </c>
      <c r="AD56" s="2">
        <v>10</v>
      </c>
      <c r="AE56">
        <v>60</v>
      </c>
      <c r="AF56" t="str">
        <f t="shared" si="167"/>
        <v>TRUE</v>
      </c>
      <c r="AG56">
        <f>VLOOKUP($A56,'FuturesInfo (3)'!$A$2:$V$80,22)</f>
        <v>3</v>
      </c>
      <c r="AH56">
        <f t="shared" si="168"/>
        <v>2</v>
      </c>
      <c r="AI56">
        <f t="shared" si="88"/>
        <v>3</v>
      </c>
      <c r="AJ56" s="138">
        <f>VLOOKUP($A56,'FuturesInfo (3)'!$A$2:$O$80,15)*AI56</f>
        <v>123150</v>
      </c>
      <c r="AK56" s="196">
        <f t="shared" si="169"/>
        <v>1239.8653566231301</v>
      </c>
      <c r="AL56" s="196">
        <f t="shared" si="90"/>
        <v>-1239.8653566231301</v>
      </c>
      <c r="AN56">
        <f t="shared" si="79"/>
        <v>1</v>
      </c>
      <c r="AO56">
        <v>1</v>
      </c>
      <c r="AP56">
        <v>-1</v>
      </c>
      <c r="AQ56">
        <v>1</v>
      </c>
      <c r="AR56">
        <f t="shared" si="142"/>
        <v>1</v>
      </c>
      <c r="AS56">
        <f t="shared" si="80"/>
        <v>0</v>
      </c>
      <c r="AT56" s="1">
        <v>9.7273928185399993E-3</v>
      </c>
      <c r="AU56" s="2">
        <v>10</v>
      </c>
      <c r="AV56">
        <v>60</v>
      </c>
      <c r="AW56" t="str">
        <f t="shared" si="81"/>
        <v>TRUE</v>
      </c>
      <c r="AX56">
        <f>VLOOKUP($A56,'FuturesInfo (3)'!$A$2:$V$80,22)</f>
        <v>3</v>
      </c>
      <c r="AY56">
        <f t="shared" si="82"/>
        <v>2</v>
      </c>
      <c r="AZ56">
        <f t="shared" si="91"/>
        <v>3</v>
      </c>
      <c r="BA56" s="138">
        <f>VLOOKUP($A56,'FuturesInfo (3)'!$A$2:$O$80,15)*AZ56</f>
        <v>123150</v>
      </c>
      <c r="BB56" s="196">
        <f t="shared" si="83"/>
        <v>1197.9284256032008</v>
      </c>
      <c r="BC56" s="196">
        <f t="shared" si="92"/>
        <v>-1197.9284256032008</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1181</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1181</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1181</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v>1</v>
      </c>
      <c r="VN56" s="239">
        <v>1</v>
      </c>
      <c r="VO56" s="239">
        <v>-1</v>
      </c>
      <c r="VP56" s="239">
        <v>1</v>
      </c>
      <c r="VQ56" s="214">
        <v>-1</v>
      </c>
      <c r="VR56" s="240">
        <v>5</v>
      </c>
      <c r="VS56">
        <v>1</v>
      </c>
      <c r="VT56">
        <v>-1</v>
      </c>
      <c r="VU56" s="214">
        <v>-1</v>
      </c>
      <c r="VV56">
        <v>0</v>
      </c>
      <c r="VW56">
        <v>1</v>
      </c>
      <c r="VX56">
        <v>0</v>
      </c>
      <c r="VY56">
        <v>1</v>
      </c>
      <c r="VZ56" s="248">
        <v>-2.6660203587000001E-3</v>
      </c>
      <c r="WA56" s="202">
        <v>42548</v>
      </c>
      <c r="WB56">
        <v>60</v>
      </c>
      <c r="WC56" t="s">
        <v>1181</v>
      </c>
      <c r="WD56">
        <v>3</v>
      </c>
      <c r="WE56" s="252">
        <v>2</v>
      </c>
      <c r="WF56">
        <v>3</v>
      </c>
      <c r="WG56" s="138">
        <v>123450</v>
      </c>
      <c r="WH56" s="138">
        <v>123450</v>
      </c>
      <c r="WI56" s="196">
        <v>-329.12021328151502</v>
      </c>
      <c r="WJ56" s="196">
        <v>-329.12021328151502</v>
      </c>
      <c r="WK56" s="196">
        <v>329.12021328151502</v>
      </c>
      <c r="WL56" s="196">
        <v>-329.12021328151502</v>
      </c>
      <c r="WM56" s="196">
        <v>329.12021328151502</v>
      </c>
      <c r="WN56" s="196">
        <v>329.12021328151502</v>
      </c>
      <c r="WO56" s="196">
        <v>-329.12021328151502</v>
      </c>
      <c r="WP56" s="196">
        <v>-329.12021328151502</v>
      </c>
      <c r="WQ56" s="196">
        <v>329.12021328151502</v>
      </c>
      <c r="WR56" s="196">
        <v>-329.12021328151502</v>
      </c>
      <c r="WS56" s="196">
        <v>329.12021328151502</v>
      </c>
      <c r="WU56">
        <f t="shared" si="93"/>
        <v>-1</v>
      </c>
      <c r="WV56" s="239">
        <v>1</v>
      </c>
      <c r="WW56" s="239">
        <v>-1</v>
      </c>
      <c r="WX56" s="239">
        <v>1</v>
      </c>
      <c r="WY56" s="214">
        <v>1</v>
      </c>
      <c r="WZ56" s="240">
        <v>7</v>
      </c>
      <c r="XA56">
        <f t="shared" si="94"/>
        <v>-1</v>
      </c>
      <c r="XB56">
        <f t="shared" si="95"/>
        <v>1</v>
      </c>
      <c r="XC56">
        <v>-1</v>
      </c>
      <c r="XD56">
        <f t="shared" si="158"/>
        <v>0</v>
      </c>
      <c r="XE56">
        <f t="shared" si="155"/>
        <v>0</v>
      </c>
      <c r="XF56">
        <f t="shared" si="135"/>
        <v>1</v>
      </c>
      <c r="XG56">
        <f t="shared" si="97"/>
        <v>0</v>
      </c>
      <c r="XH56">
        <v>-2.4301336573500001E-3</v>
      </c>
      <c r="XI56" s="202">
        <v>42548</v>
      </c>
      <c r="XJ56">
        <v>60</v>
      </c>
      <c r="XK56" t="str">
        <f t="shared" si="84"/>
        <v>TRUE</v>
      </c>
      <c r="XL56">
        <f>VLOOKUP($A56,'FuturesInfo (3)'!$A$2:$V$80,22)</f>
        <v>3</v>
      </c>
      <c r="XM56" s="252">
        <v>1</v>
      </c>
      <c r="XN56">
        <f t="shared" si="98"/>
        <v>4</v>
      </c>
      <c r="XO56" s="138">
        <f>VLOOKUP($A56,'FuturesInfo (3)'!$A$2:$O$80,15)*XL56</f>
        <v>123150</v>
      </c>
      <c r="XP56" s="138">
        <f>VLOOKUP($A56,'FuturesInfo (3)'!$A$2:$O$80,15)*XN56</f>
        <v>164200</v>
      </c>
      <c r="XQ56" s="196">
        <f t="shared" si="99"/>
        <v>-299.27095990265252</v>
      </c>
      <c r="XR56" s="196">
        <f t="shared" si="100"/>
        <v>-399.02794653686999</v>
      </c>
      <c r="XS56" s="196">
        <f t="shared" si="101"/>
        <v>-299.27095990265252</v>
      </c>
      <c r="XT56" s="196">
        <f t="shared" si="102"/>
        <v>299.27095990265252</v>
      </c>
      <c r="XU56" s="196">
        <f t="shared" si="152"/>
        <v>-299.27095990265252</v>
      </c>
      <c r="XV56" s="196">
        <f t="shared" si="104"/>
        <v>299.27095990265252</v>
      </c>
      <c r="XW56" s="196">
        <f t="shared" si="136"/>
        <v>-299.27095990265252</v>
      </c>
      <c r="XX56" s="196">
        <f>IF(IF(sym!$O45=XC56,1,0)=1,ABS(XO56*XH56),-ABS(XO56*XH56))</f>
        <v>-299.27095990265252</v>
      </c>
      <c r="XY56" s="196">
        <f>IF(IF(sym!$N45=XC56,1,0)=1,ABS(XO56*XH56),-ABS(XO56*XH56))</f>
        <v>299.27095990265252</v>
      </c>
      <c r="XZ56" s="196">
        <f t="shared" si="145"/>
        <v>-299.27095990265252</v>
      </c>
      <c r="YA56" s="196">
        <f t="shared" si="106"/>
        <v>299.27095990265252</v>
      </c>
      <c r="YC56">
        <f t="shared" si="107"/>
        <v>-1</v>
      </c>
      <c r="YD56" s="239"/>
      <c r="YE56" s="239"/>
      <c r="YF56" s="239"/>
      <c r="YG56" s="214"/>
      <c r="YH56" s="240"/>
      <c r="YI56">
        <f t="shared" si="108"/>
        <v>1</v>
      </c>
      <c r="YJ56">
        <f t="shared" si="109"/>
        <v>0</v>
      </c>
      <c r="YK56" s="214"/>
      <c r="YL56">
        <f t="shared" si="159"/>
        <v>1</v>
      </c>
      <c r="YM56">
        <f t="shared" si="156"/>
        <v>1</v>
      </c>
      <c r="YN56">
        <f t="shared" si="137"/>
        <v>0</v>
      </c>
      <c r="YO56">
        <f t="shared" si="111"/>
        <v>1</v>
      </c>
      <c r="YP56" s="248"/>
      <c r="YQ56" s="202"/>
      <c r="YR56">
        <v>60</v>
      </c>
      <c r="YS56" t="str">
        <f t="shared" si="85"/>
        <v>FALSE</v>
      </c>
      <c r="YT56">
        <f>VLOOKUP($A56,'FuturesInfo (3)'!$A$2:$V$80,22)</f>
        <v>3</v>
      </c>
      <c r="YU56" s="252"/>
      <c r="YV56">
        <f t="shared" si="112"/>
        <v>2</v>
      </c>
      <c r="YW56" s="138">
        <f>VLOOKUP($A56,'FuturesInfo (3)'!$A$2:$O$80,15)*YT56</f>
        <v>123150</v>
      </c>
      <c r="YX56" s="138">
        <f>VLOOKUP($A56,'FuturesInfo (3)'!$A$2:$O$80,15)*YV56</f>
        <v>82100</v>
      </c>
      <c r="YY56" s="196">
        <f t="shared" si="113"/>
        <v>0</v>
      </c>
      <c r="YZ56" s="196">
        <f t="shared" si="114"/>
        <v>0</v>
      </c>
      <c r="ZA56" s="196">
        <f t="shared" si="115"/>
        <v>0</v>
      </c>
      <c r="ZB56" s="196">
        <f t="shared" si="116"/>
        <v>0</v>
      </c>
      <c r="ZC56" s="196">
        <f t="shared" si="153"/>
        <v>0</v>
      </c>
      <c r="ZD56" s="196">
        <f t="shared" si="118"/>
        <v>0</v>
      </c>
      <c r="ZE56" s="196">
        <f t="shared" si="138"/>
        <v>0</v>
      </c>
      <c r="ZF56" s="196">
        <f>IF(IF(sym!$O45=YK56,1,0)=1,ABS(YW56*YP56),-ABS(YW56*YP56))</f>
        <v>0</v>
      </c>
      <c r="ZG56" s="196">
        <f>IF(IF(sym!$N45=YK56,1,0)=1,ABS(YW56*YP56),-ABS(YW56*YP56))</f>
        <v>0</v>
      </c>
      <c r="ZH56" s="196">
        <f t="shared" si="148"/>
        <v>0</v>
      </c>
      <c r="ZI56" s="196">
        <f t="shared" si="120"/>
        <v>0</v>
      </c>
      <c r="ZK56">
        <f t="shared" si="121"/>
        <v>0</v>
      </c>
      <c r="ZL56" s="239"/>
      <c r="ZM56" s="239"/>
      <c r="ZN56" s="239"/>
      <c r="ZO56" s="214"/>
      <c r="ZP56" s="240"/>
      <c r="ZQ56">
        <f t="shared" si="122"/>
        <v>1</v>
      </c>
      <c r="ZR56">
        <f t="shared" si="123"/>
        <v>0</v>
      </c>
      <c r="ZS56" s="214"/>
      <c r="ZT56">
        <f t="shared" si="160"/>
        <v>1</v>
      </c>
      <c r="ZU56">
        <f t="shared" si="157"/>
        <v>1</v>
      </c>
      <c r="ZV56">
        <f t="shared" si="139"/>
        <v>0</v>
      </c>
      <c r="ZW56">
        <f t="shared" si="125"/>
        <v>1</v>
      </c>
      <c r="ZX56" s="248"/>
      <c r="ZY56" s="202"/>
      <c r="ZZ56">
        <v>60</v>
      </c>
      <c r="AAA56" t="str">
        <f t="shared" si="86"/>
        <v>FALSE</v>
      </c>
      <c r="AAB56">
        <f>VLOOKUP($A56,'FuturesInfo (3)'!$A$2:$V$80,22)</f>
        <v>3</v>
      </c>
      <c r="AAC56" s="252"/>
      <c r="AAD56">
        <f t="shared" si="126"/>
        <v>2</v>
      </c>
      <c r="AAE56" s="138">
        <f>VLOOKUP($A56,'FuturesInfo (3)'!$A$2:$O$80,15)*AAB56</f>
        <v>123150</v>
      </c>
      <c r="AAF56" s="138">
        <f>VLOOKUP($A56,'FuturesInfo (3)'!$A$2:$O$80,15)*AAD56</f>
        <v>82100</v>
      </c>
      <c r="AAG56" s="196">
        <f t="shared" si="127"/>
        <v>0</v>
      </c>
      <c r="AAH56" s="196">
        <f t="shared" si="128"/>
        <v>0</v>
      </c>
      <c r="AAI56" s="196">
        <f t="shared" si="129"/>
        <v>0</v>
      </c>
      <c r="AAJ56" s="196">
        <f t="shared" si="130"/>
        <v>0</v>
      </c>
      <c r="AAK56" s="196">
        <f t="shared" si="154"/>
        <v>0</v>
      </c>
      <c r="AAL56" s="196">
        <f t="shared" si="132"/>
        <v>0</v>
      </c>
      <c r="AAM56" s="196">
        <f t="shared" si="140"/>
        <v>0</v>
      </c>
      <c r="AAN56" s="196">
        <f>IF(IF(sym!$O45=ZS56,1,0)=1,ABS(AAE56*ZX56),-ABS(AAE56*ZX56))</f>
        <v>0</v>
      </c>
      <c r="AAO56" s="196">
        <f>IF(IF(sym!$N45=ZS56,1,0)=1,ABS(AAE56*ZX56),-ABS(AAE56*ZX56))</f>
        <v>0</v>
      </c>
      <c r="AAP56" s="196">
        <f t="shared" si="151"/>
        <v>0</v>
      </c>
      <c r="AAQ56" s="196">
        <f t="shared" si="134"/>
        <v>0</v>
      </c>
    </row>
    <row r="57" spans="1:719" x14ac:dyDescent="0.25">
      <c r="A57" s="1" t="s">
        <v>372</v>
      </c>
      <c r="B57" s="150" t="str">
        <f>'FuturesInfo (3)'!M45</f>
        <v>IB</v>
      </c>
      <c r="C57" s="200" t="str">
        <f>VLOOKUP(A57,'FuturesInfo (3)'!$A$2:$K$80,11)</f>
        <v>index</v>
      </c>
      <c r="F57" t="e">
        <f>#REF!</f>
        <v>#REF!</v>
      </c>
      <c r="G57">
        <v>-1</v>
      </c>
      <c r="H57">
        <v>-1</v>
      </c>
      <c r="I57">
        <v>-1</v>
      </c>
      <c r="J57">
        <f t="shared" si="161"/>
        <v>1</v>
      </c>
      <c r="K57">
        <f t="shared" si="162"/>
        <v>1</v>
      </c>
      <c r="L57" s="184">
        <v>-2.02548879564E-2</v>
      </c>
      <c r="M57" s="2">
        <v>10</v>
      </c>
      <c r="N57">
        <v>60</v>
      </c>
      <c r="O57" t="str">
        <f t="shared" si="163"/>
        <v>TRUE</v>
      </c>
      <c r="P57">
        <f>VLOOKUP($A57,'FuturesInfo (3)'!$A$2:$V$80,22)</f>
        <v>1</v>
      </c>
      <c r="Q57">
        <f t="shared" si="73"/>
        <v>1</v>
      </c>
      <c r="R57">
        <f t="shared" si="73"/>
        <v>1</v>
      </c>
      <c r="S57" s="138">
        <f>VLOOKUP($A57,'FuturesInfo (3)'!$A$2:$O$80,15)*Q57</f>
        <v>88609.363199999993</v>
      </c>
      <c r="T57" s="144">
        <f t="shared" si="164"/>
        <v>1794.7727235039533</v>
      </c>
      <c r="U57" s="144">
        <f t="shared" si="87"/>
        <v>1794.7727235039533</v>
      </c>
      <c r="W57">
        <f t="shared" si="165"/>
        <v>-1</v>
      </c>
      <c r="X57">
        <v>-1</v>
      </c>
      <c r="Y57">
        <v>-1</v>
      </c>
      <c r="Z57">
        <v>1</v>
      </c>
      <c r="AA57">
        <f t="shared" si="141"/>
        <v>0</v>
      </c>
      <c r="AB57">
        <f t="shared" si="166"/>
        <v>0</v>
      </c>
      <c r="AC57" s="1">
        <v>4.9092752269499999E-3</v>
      </c>
      <c r="AD57" s="2">
        <v>10</v>
      </c>
      <c r="AE57">
        <v>60</v>
      </c>
      <c r="AF57" t="str">
        <f t="shared" si="167"/>
        <v>TRUE</v>
      </c>
      <c r="AG57">
        <f>VLOOKUP($A57,'FuturesInfo (3)'!$A$2:$V$80,22)</f>
        <v>1</v>
      </c>
      <c r="AH57">
        <f t="shared" si="168"/>
        <v>1</v>
      </c>
      <c r="AI57">
        <f t="shared" si="88"/>
        <v>1</v>
      </c>
      <c r="AJ57" s="138">
        <f>VLOOKUP($A57,'FuturesInfo (3)'!$A$2:$O$80,15)*AI57</f>
        <v>88609.363199999993</v>
      </c>
      <c r="AK57" s="196">
        <f t="shared" si="169"/>
        <v>-435.00775163357491</v>
      </c>
      <c r="AL57" s="196">
        <f t="shared" si="90"/>
        <v>-435.00775163357491</v>
      </c>
      <c r="AN57">
        <f t="shared" si="79"/>
        <v>-1</v>
      </c>
      <c r="AO57">
        <v>-1</v>
      </c>
      <c r="AP57">
        <v>-1</v>
      </c>
      <c r="AQ57">
        <v>1</v>
      </c>
      <c r="AR57">
        <f t="shared" si="142"/>
        <v>0</v>
      </c>
      <c r="AS57">
        <f t="shared" si="80"/>
        <v>0</v>
      </c>
      <c r="AT57" s="1">
        <v>6.7895357272400002E-3</v>
      </c>
      <c r="AU57" s="2">
        <v>10</v>
      </c>
      <c r="AV57">
        <v>60</v>
      </c>
      <c r="AW57" t="str">
        <f t="shared" si="81"/>
        <v>TRUE</v>
      </c>
      <c r="AX57">
        <f>VLOOKUP($A57,'FuturesInfo (3)'!$A$2:$V$80,22)</f>
        <v>1</v>
      </c>
      <c r="AY57">
        <f t="shared" si="82"/>
        <v>1</v>
      </c>
      <c r="AZ57">
        <f t="shared" si="91"/>
        <v>1</v>
      </c>
      <c r="BA57" s="138">
        <f>VLOOKUP($A57,'FuturesInfo (3)'!$A$2:$O$80,15)*AZ57</f>
        <v>88609.363199999993</v>
      </c>
      <c r="BB57" s="196">
        <f t="shared" si="83"/>
        <v>-601.61643721438531</v>
      </c>
      <c r="BC57" s="196">
        <f t="shared" si="92"/>
        <v>-601.61643721438531</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1181</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1181</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1181</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v>-1</v>
      </c>
      <c r="VN57" s="239">
        <v>1</v>
      </c>
      <c r="VO57" s="239">
        <v>1</v>
      </c>
      <c r="VP57" s="239">
        <v>1</v>
      </c>
      <c r="VQ57" s="214">
        <v>-1</v>
      </c>
      <c r="VR57" s="240">
        <v>-2</v>
      </c>
      <c r="VS57">
        <v>1</v>
      </c>
      <c r="VT57">
        <v>1</v>
      </c>
      <c r="VU57" s="214">
        <v>-1</v>
      </c>
      <c r="VV57">
        <v>0</v>
      </c>
      <c r="VW57">
        <v>1</v>
      </c>
      <c r="VX57">
        <v>0</v>
      </c>
      <c r="VY57">
        <v>0</v>
      </c>
      <c r="VZ57" s="248">
        <v>-1.8308112131E-2</v>
      </c>
      <c r="WA57" s="202">
        <v>42548</v>
      </c>
      <c r="WB57">
        <v>60</v>
      </c>
      <c r="WC57" t="s">
        <v>1181</v>
      </c>
      <c r="WD57">
        <v>1</v>
      </c>
      <c r="WE57" s="252">
        <v>1</v>
      </c>
      <c r="WF57">
        <v>1</v>
      </c>
      <c r="WG57" s="138">
        <v>87564.921600000001</v>
      </c>
      <c r="WH57" s="138">
        <v>87564.921600000001</v>
      </c>
      <c r="WI57" s="196">
        <v>-1603.1484033950239</v>
      </c>
      <c r="WJ57" s="196">
        <v>-1603.1484033950239</v>
      </c>
      <c r="WK57" s="196">
        <v>1603.1484033950239</v>
      </c>
      <c r="WL57" s="196">
        <v>-1603.1484033950239</v>
      </c>
      <c r="WM57" s="196">
        <v>-1603.1484033950239</v>
      </c>
      <c r="WN57" s="196">
        <v>-1603.1484033950239</v>
      </c>
      <c r="WO57" s="196">
        <v>-1603.1484033950239</v>
      </c>
      <c r="WP57" s="196">
        <v>-1603.1484033950239</v>
      </c>
      <c r="WQ57" s="196">
        <v>1603.1484033950239</v>
      </c>
      <c r="WR57" s="196">
        <v>-1603.1484033950239</v>
      </c>
      <c r="WS57" s="196">
        <v>1603.1484033950239</v>
      </c>
      <c r="WU57">
        <f t="shared" si="93"/>
        <v>-1</v>
      </c>
      <c r="WV57" s="239">
        <v>1</v>
      </c>
      <c r="WW57" s="239">
        <v>1</v>
      </c>
      <c r="WX57" s="239">
        <v>1</v>
      </c>
      <c r="WY57" s="214">
        <v>1</v>
      </c>
      <c r="WZ57" s="240">
        <v>2</v>
      </c>
      <c r="XA57">
        <f t="shared" si="94"/>
        <v>-1</v>
      </c>
      <c r="XB57">
        <f t="shared" si="95"/>
        <v>1</v>
      </c>
      <c r="XC57">
        <v>1</v>
      </c>
      <c r="XD57">
        <f t="shared" si="158"/>
        <v>1</v>
      </c>
      <c r="XE57">
        <f t="shared" si="155"/>
        <v>1</v>
      </c>
      <c r="XF57">
        <f t="shared" si="135"/>
        <v>0</v>
      </c>
      <c r="XG57">
        <f t="shared" si="97"/>
        <v>1</v>
      </c>
      <c r="XH57">
        <v>1.1927625593899999E-2</v>
      </c>
      <c r="XI57" s="202">
        <v>42548</v>
      </c>
      <c r="XJ57">
        <v>60</v>
      </c>
      <c r="XK57" t="str">
        <f t="shared" si="84"/>
        <v>TRUE</v>
      </c>
      <c r="XL57">
        <f>VLOOKUP($A57,'FuturesInfo (3)'!$A$2:$V$80,22)</f>
        <v>1</v>
      </c>
      <c r="XM57" s="252">
        <v>1</v>
      </c>
      <c r="XN57">
        <f t="shared" si="98"/>
        <v>1</v>
      </c>
      <c r="XO57" s="138">
        <f>VLOOKUP($A57,'FuturesInfo (3)'!$A$2:$O$80,15)*XL57</f>
        <v>88609.363199999993</v>
      </c>
      <c r="XP57" s="138">
        <f>VLOOKUP($A57,'FuturesInfo (3)'!$A$2:$O$80,15)*XN57</f>
        <v>88609.363199999993</v>
      </c>
      <c r="XQ57" s="196">
        <f t="shared" si="99"/>
        <v>1056.8993083635007</v>
      </c>
      <c r="XR57" s="196">
        <f t="shared" si="100"/>
        <v>1056.8993083635007</v>
      </c>
      <c r="XS57" s="196">
        <f t="shared" si="101"/>
        <v>1056.8993083635007</v>
      </c>
      <c r="XT57" s="196">
        <f t="shared" si="102"/>
        <v>-1056.8993083635007</v>
      </c>
      <c r="XU57" s="196">
        <f t="shared" si="152"/>
        <v>1056.8993083635007</v>
      </c>
      <c r="XV57" s="196">
        <f t="shared" si="104"/>
        <v>1056.8993083635007</v>
      </c>
      <c r="XW57" s="196">
        <f t="shared" si="136"/>
        <v>1056.8993083635007</v>
      </c>
      <c r="XX57" s="196">
        <f>IF(IF(sym!$O46=XC57,1,0)=1,ABS(XO57*XH57),-ABS(XO57*XH57))</f>
        <v>1056.8993083635007</v>
      </c>
      <c r="XY57" s="196">
        <f>IF(IF(sym!$N46=XC57,1,0)=1,ABS(XO57*XH57),-ABS(XO57*XH57))</f>
        <v>-1056.8993083635007</v>
      </c>
      <c r="XZ57" s="196">
        <f t="shared" si="145"/>
        <v>-1056.8993083635007</v>
      </c>
      <c r="YA57" s="196">
        <f t="shared" si="106"/>
        <v>1056.8993083635007</v>
      </c>
      <c r="YC57">
        <f t="shared" si="107"/>
        <v>1</v>
      </c>
      <c r="YD57" s="239"/>
      <c r="YE57" s="239"/>
      <c r="YF57" s="239"/>
      <c r="YG57" s="214"/>
      <c r="YH57" s="240"/>
      <c r="YI57">
        <f t="shared" si="108"/>
        <v>1</v>
      </c>
      <c r="YJ57">
        <f t="shared" si="109"/>
        <v>0</v>
      </c>
      <c r="YK57" s="214"/>
      <c r="YL57">
        <f t="shared" si="159"/>
        <v>1</v>
      </c>
      <c r="YM57">
        <f t="shared" si="156"/>
        <v>1</v>
      </c>
      <c r="YN57">
        <f t="shared" si="137"/>
        <v>0</v>
      </c>
      <c r="YO57">
        <f t="shared" si="111"/>
        <v>1</v>
      </c>
      <c r="YP57" s="248"/>
      <c r="YQ57" s="202"/>
      <c r="YR57">
        <v>60</v>
      </c>
      <c r="YS57" t="str">
        <f t="shared" si="85"/>
        <v>FALSE</v>
      </c>
      <c r="YT57">
        <f>VLOOKUP($A57,'FuturesInfo (3)'!$A$2:$V$80,22)</f>
        <v>1</v>
      </c>
      <c r="YU57" s="252"/>
      <c r="YV57">
        <f t="shared" si="112"/>
        <v>1</v>
      </c>
      <c r="YW57" s="138">
        <f>VLOOKUP($A57,'FuturesInfo (3)'!$A$2:$O$80,15)*YT57</f>
        <v>88609.363199999993</v>
      </c>
      <c r="YX57" s="138">
        <f>VLOOKUP($A57,'FuturesInfo (3)'!$A$2:$O$80,15)*YV57</f>
        <v>88609.363199999993</v>
      </c>
      <c r="YY57" s="196">
        <f t="shared" si="113"/>
        <v>0</v>
      </c>
      <c r="YZ57" s="196">
        <f t="shared" si="114"/>
        <v>0</v>
      </c>
      <c r="ZA57" s="196">
        <f t="shared" si="115"/>
        <v>0</v>
      </c>
      <c r="ZB57" s="196">
        <f t="shared" si="116"/>
        <v>0</v>
      </c>
      <c r="ZC57" s="196">
        <f t="shared" si="153"/>
        <v>0</v>
      </c>
      <c r="ZD57" s="196">
        <f t="shared" si="118"/>
        <v>0</v>
      </c>
      <c r="ZE57" s="196">
        <f t="shared" si="138"/>
        <v>0</v>
      </c>
      <c r="ZF57" s="196">
        <f>IF(IF(sym!$O46=YK57,1,0)=1,ABS(YW57*YP57),-ABS(YW57*YP57))</f>
        <v>0</v>
      </c>
      <c r="ZG57" s="196">
        <f>IF(IF(sym!$N46=YK57,1,0)=1,ABS(YW57*YP57),-ABS(YW57*YP57))</f>
        <v>0</v>
      </c>
      <c r="ZH57" s="196">
        <f t="shared" si="148"/>
        <v>0</v>
      </c>
      <c r="ZI57" s="196">
        <f t="shared" si="120"/>
        <v>0</v>
      </c>
      <c r="ZK57">
        <f t="shared" si="121"/>
        <v>0</v>
      </c>
      <c r="ZL57" s="239"/>
      <c r="ZM57" s="239"/>
      <c r="ZN57" s="239"/>
      <c r="ZO57" s="214"/>
      <c r="ZP57" s="240"/>
      <c r="ZQ57">
        <f t="shared" si="122"/>
        <v>1</v>
      </c>
      <c r="ZR57">
        <f t="shared" si="123"/>
        <v>0</v>
      </c>
      <c r="ZS57" s="214"/>
      <c r="ZT57">
        <f t="shared" si="160"/>
        <v>1</v>
      </c>
      <c r="ZU57">
        <f t="shared" si="157"/>
        <v>1</v>
      </c>
      <c r="ZV57">
        <f t="shared" si="139"/>
        <v>0</v>
      </c>
      <c r="ZW57">
        <f t="shared" si="125"/>
        <v>1</v>
      </c>
      <c r="ZX57" s="248"/>
      <c r="ZY57" s="202"/>
      <c r="ZZ57">
        <v>60</v>
      </c>
      <c r="AAA57" t="str">
        <f t="shared" si="86"/>
        <v>FALSE</v>
      </c>
      <c r="AAB57">
        <f>VLOOKUP($A57,'FuturesInfo (3)'!$A$2:$V$80,22)</f>
        <v>1</v>
      </c>
      <c r="AAC57" s="252"/>
      <c r="AAD57">
        <f t="shared" si="126"/>
        <v>1</v>
      </c>
      <c r="AAE57" s="138">
        <f>VLOOKUP($A57,'FuturesInfo (3)'!$A$2:$O$80,15)*AAB57</f>
        <v>88609.363199999993</v>
      </c>
      <c r="AAF57" s="138">
        <f>VLOOKUP($A57,'FuturesInfo (3)'!$A$2:$O$80,15)*AAD57</f>
        <v>88609.363199999993</v>
      </c>
      <c r="AAG57" s="196">
        <f t="shared" si="127"/>
        <v>0</v>
      </c>
      <c r="AAH57" s="196">
        <f t="shared" si="128"/>
        <v>0</v>
      </c>
      <c r="AAI57" s="196">
        <f t="shared" si="129"/>
        <v>0</v>
      </c>
      <c r="AAJ57" s="196">
        <f t="shared" si="130"/>
        <v>0</v>
      </c>
      <c r="AAK57" s="196">
        <f t="shared" si="154"/>
        <v>0</v>
      </c>
      <c r="AAL57" s="196">
        <f t="shared" si="132"/>
        <v>0</v>
      </c>
      <c r="AAM57" s="196">
        <f t="shared" si="140"/>
        <v>0</v>
      </c>
      <c r="AAN57" s="196">
        <f>IF(IF(sym!$O46=ZS57,1,0)=1,ABS(AAE57*ZX57),-ABS(AAE57*ZX57))</f>
        <v>0</v>
      </c>
      <c r="AAO57" s="196">
        <f>IF(IF(sym!$N46=ZS57,1,0)=1,ABS(AAE57*ZX57),-ABS(AAE57*ZX57))</f>
        <v>0</v>
      </c>
      <c r="AAP57" s="196">
        <f t="shared" si="151"/>
        <v>0</v>
      </c>
      <c r="AAQ57" s="196">
        <f t="shared" si="134"/>
        <v>0</v>
      </c>
    </row>
    <row r="58" spans="1:719" x14ac:dyDescent="0.25">
      <c r="A58" s="1" t="s">
        <v>374</v>
      </c>
      <c r="B58" s="150" t="str">
        <f>'FuturesInfo (3)'!M46</f>
        <v>@PX</v>
      </c>
      <c r="C58" s="200" t="str">
        <f>VLOOKUP(A58,'FuturesInfo (3)'!$A$2:$K$80,11)</f>
        <v>currency</v>
      </c>
      <c r="F58" t="e">
        <f>#REF!</f>
        <v>#REF!</v>
      </c>
      <c r="G58">
        <v>-1</v>
      </c>
      <c r="H58">
        <v>1</v>
      </c>
      <c r="I58">
        <v>1</v>
      </c>
      <c r="J58">
        <f t="shared" si="161"/>
        <v>0</v>
      </c>
      <c r="K58">
        <f t="shared" si="162"/>
        <v>1</v>
      </c>
      <c r="L58" s="184">
        <v>3.1757892770399999E-3</v>
      </c>
      <c r="M58" s="2">
        <v>10</v>
      </c>
      <c r="N58">
        <v>60</v>
      </c>
      <c r="O58" t="str">
        <f t="shared" si="163"/>
        <v>TRUE</v>
      </c>
      <c r="P58">
        <f>VLOOKUP($A58,'FuturesInfo (3)'!$A$2:$V$80,22)</f>
        <v>5</v>
      </c>
      <c r="Q58">
        <f t="shared" si="73"/>
        <v>5</v>
      </c>
      <c r="R58">
        <f t="shared" si="73"/>
        <v>5</v>
      </c>
      <c r="S58" s="138">
        <f>VLOOKUP($A58,'FuturesInfo (3)'!$A$2:$O$80,15)*Q58</f>
        <v>131500</v>
      </c>
      <c r="T58" s="144">
        <f t="shared" si="164"/>
        <v>-417.61628993075999</v>
      </c>
      <c r="U58" s="144">
        <f t="shared" si="87"/>
        <v>417.61628993075999</v>
      </c>
      <c r="W58">
        <f t="shared" si="165"/>
        <v>-1</v>
      </c>
      <c r="X58">
        <v>-1</v>
      </c>
      <c r="Y58">
        <v>1</v>
      </c>
      <c r="Z58">
        <v>-1</v>
      </c>
      <c r="AA58">
        <f t="shared" si="141"/>
        <v>1</v>
      </c>
      <c r="AB58">
        <f t="shared" si="166"/>
        <v>0</v>
      </c>
      <c r="AC58" s="1">
        <v>-7.4487895716900002E-4</v>
      </c>
      <c r="AD58" s="2">
        <v>10</v>
      </c>
      <c r="AE58">
        <v>60</v>
      </c>
      <c r="AF58" t="str">
        <f t="shared" si="167"/>
        <v>TRUE</v>
      </c>
      <c r="AG58">
        <f>VLOOKUP($A58,'FuturesInfo (3)'!$A$2:$V$80,22)</f>
        <v>5</v>
      </c>
      <c r="AH58">
        <f t="shared" si="168"/>
        <v>4</v>
      </c>
      <c r="AI58">
        <f t="shared" si="88"/>
        <v>5</v>
      </c>
      <c r="AJ58" s="138">
        <f>VLOOKUP($A58,'FuturesInfo (3)'!$A$2:$O$80,15)*AI58</f>
        <v>131500</v>
      </c>
      <c r="AK58" s="196">
        <f t="shared" si="169"/>
        <v>97.951582867723502</v>
      </c>
      <c r="AL58" s="196">
        <f t="shared" si="90"/>
        <v>-97.951582867723502</v>
      </c>
      <c r="AN58">
        <f t="shared" si="79"/>
        <v>-1</v>
      </c>
      <c r="AO58">
        <v>-1</v>
      </c>
      <c r="AP58">
        <v>1</v>
      </c>
      <c r="AQ58">
        <v>1</v>
      </c>
      <c r="AR58">
        <f t="shared" si="142"/>
        <v>0</v>
      </c>
      <c r="AS58">
        <f t="shared" si="80"/>
        <v>1</v>
      </c>
      <c r="AT58" s="1">
        <v>1.39768915393E-2</v>
      </c>
      <c r="AU58" s="2">
        <v>10</v>
      </c>
      <c r="AV58">
        <v>60</v>
      </c>
      <c r="AW58" t="str">
        <f t="shared" si="81"/>
        <v>TRUE</v>
      </c>
      <c r="AX58">
        <f>VLOOKUP($A58,'FuturesInfo (3)'!$A$2:$V$80,22)</f>
        <v>5</v>
      </c>
      <c r="AY58">
        <f t="shared" si="82"/>
        <v>4</v>
      </c>
      <c r="AZ58">
        <f t="shared" si="91"/>
        <v>5</v>
      </c>
      <c r="BA58" s="138">
        <f>VLOOKUP($A58,'FuturesInfo (3)'!$A$2:$O$80,15)*AZ58</f>
        <v>131500</v>
      </c>
      <c r="BB58" s="196">
        <f t="shared" si="83"/>
        <v>-1837.9612374179501</v>
      </c>
      <c r="BC58" s="196">
        <f t="shared" si="92"/>
        <v>1837.9612374179501</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1181</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1181</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1181</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v>-1</v>
      </c>
      <c r="VN58" s="239">
        <v>-1</v>
      </c>
      <c r="VO58" s="239">
        <v>1</v>
      </c>
      <c r="VP58" s="239">
        <v>-1</v>
      </c>
      <c r="VQ58" s="214">
        <v>1</v>
      </c>
      <c r="VR58" s="240">
        <v>-2</v>
      </c>
      <c r="VS58">
        <v>-1</v>
      </c>
      <c r="VT58">
        <v>-1</v>
      </c>
      <c r="VU58" s="214">
        <v>1</v>
      </c>
      <c r="VV58">
        <v>0</v>
      </c>
      <c r="VW58">
        <v>1</v>
      </c>
      <c r="VX58">
        <v>0</v>
      </c>
      <c r="VY58">
        <v>0</v>
      </c>
      <c r="VZ58" s="248">
        <v>2.46352093993E-3</v>
      </c>
      <c r="WA58" s="202">
        <v>42548</v>
      </c>
      <c r="WB58">
        <v>60</v>
      </c>
      <c r="WC58" t="s">
        <v>1181</v>
      </c>
      <c r="WD58">
        <v>5</v>
      </c>
      <c r="WE58" s="252">
        <v>2</v>
      </c>
      <c r="WF58">
        <v>5</v>
      </c>
      <c r="WG58" s="138">
        <v>132250</v>
      </c>
      <c r="WH58" s="138">
        <v>132250</v>
      </c>
      <c r="WI58" s="196">
        <v>-325.80064430574248</v>
      </c>
      <c r="WJ58" s="196">
        <v>-325.80064430574248</v>
      </c>
      <c r="WK58" s="196">
        <v>325.80064430574248</v>
      </c>
      <c r="WL58" s="196">
        <v>-325.80064430574248</v>
      </c>
      <c r="WM58" s="196">
        <v>-325.80064430574248</v>
      </c>
      <c r="WN58" s="196">
        <v>325.80064430574248</v>
      </c>
      <c r="WO58" s="196">
        <v>-325.80064430574248</v>
      </c>
      <c r="WP58" s="196">
        <v>325.80064430574248</v>
      </c>
      <c r="WQ58" s="196">
        <v>-325.80064430574248</v>
      </c>
      <c r="WR58" s="196">
        <v>-325.80064430574248</v>
      </c>
      <c r="WS58" s="196">
        <v>325.80064430574248</v>
      </c>
      <c r="WU58">
        <f t="shared" si="93"/>
        <v>1</v>
      </c>
      <c r="WV58" s="239">
        <v>-1</v>
      </c>
      <c r="WW58" s="239">
        <v>1</v>
      </c>
      <c r="WX58" s="239">
        <v>-1</v>
      </c>
      <c r="WY58" s="214">
        <v>1</v>
      </c>
      <c r="WZ58" s="240">
        <v>-3</v>
      </c>
      <c r="XA58">
        <f t="shared" si="94"/>
        <v>-1</v>
      </c>
      <c r="XB58">
        <f t="shared" si="95"/>
        <v>-1</v>
      </c>
      <c r="XC58">
        <v>-1</v>
      </c>
      <c r="XD58">
        <f t="shared" si="158"/>
        <v>1</v>
      </c>
      <c r="XE58">
        <f t="shared" si="155"/>
        <v>0</v>
      </c>
      <c r="XF58">
        <f t="shared" si="135"/>
        <v>1</v>
      </c>
      <c r="XG58">
        <f t="shared" si="97"/>
        <v>1</v>
      </c>
      <c r="XH58">
        <v>-5.67107750473E-3</v>
      </c>
      <c r="XI58" s="202">
        <v>42548</v>
      </c>
      <c r="XJ58">
        <v>60</v>
      </c>
      <c r="XK58" t="str">
        <f t="shared" si="84"/>
        <v>TRUE</v>
      </c>
      <c r="XL58">
        <f>VLOOKUP($A58,'FuturesInfo (3)'!$A$2:$V$80,22)</f>
        <v>5</v>
      </c>
      <c r="XM58" s="252">
        <v>1</v>
      </c>
      <c r="XN58">
        <f t="shared" si="98"/>
        <v>6</v>
      </c>
      <c r="XO58" s="138">
        <f>VLOOKUP($A58,'FuturesInfo (3)'!$A$2:$O$80,15)*XL58</f>
        <v>131500</v>
      </c>
      <c r="XP58" s="138">
        <f>VLOOKUP($A58,'FuturesInfo (3)'!$A$2:$O$80,15)*XN58</f>
        <v>157800</v>
      </c>
      <c r="XQ58" s="196">
        <f t="shared" si="99"/>
        <v>745.74669187199504</v>
      </c>
      <c r="XR58" s="196">
        <f t="shared" si="100"/>
        <v>894.89603024639405</v>
      </c>
      <c r="XS58" s="196">
        <f t="shared" si="101"/>
        <v>-745.74669187199504</v>
      </c>
      <c r="XT58" s="196">
        <f t="shared" si="102"/>
        <v>745.74669187199504</v>
      </c>
      <c r="XU58" s="196">
        <f t="shared" si="152"/>
        <v>745.74669187199504</v>
      </c>
      <c r="XV58" s="196">
        <f t="shared" si="104"/>
        <v>-745.74669187199504</v>
      </c>
      <c r="XW58" s="196">
        <f t="shared" si="136"/>
        <v>745.74669187199504</v>
      </c>
      <c r="XX58" s="196">
        <f>IF(IF(sym!$O47=XC58,1,0)=1,ABS(XO58*XH58),-ABS(XO58*XH58))</f>
        <v>-745.74669187199504</v>
      </c>
      <c r="XY58" s="196">
        <f>IF(IF(sym!$N47=XC58,1,0)=1,ABS(XO58*XH58),-ABS(XO58*XH58))</f>
        <v>745.74669187199504</v>
      </c>
      <c r="XZ58" s="196">
        <f t="shared" si="145"/>
        <v>-745.74669187199504</v>
      </c>
      <c r="YA58" s="196">
        <f t="shared" si="106"/>
        <v>745.74669187199504</v>
      </c>
      <c r="YC58">
        <f t="shared" si="107"/>
        <v>-1</v>
      </c>
      <c r="YD58" s="239"/>
      <c r="YE58" s="239"/>
      <c r="YF58" s="239"/>
      <c r="YG58" s="214"/>
      <c r="YH58" s="240"/>
      <c r="YI58">
        <f t="shared" si="108"/>
        <v>1</v>
      </c>
      <c r="YJ58">
        <f t="shared" si="109"/>
        <v>0</v>
      </c>
      <c r="YK58" s="214"/>
      <c r="YL58">
        <f t="shared" si="159"/>
        <v>1</v>
      </c>
      <c r="YM58">
        <f t="shared" si="156"/>
        <v>1</v>
      </c>
      <c r="YN58">
        <f t="shared" si="137"/>
        <v>0</v>
      </c>
      <c r="YO58">
        <f t="shared" si="111"/>
        <v>1</v>
      </c>
      <c r="YP58" s="248"/>
      <c r="YQ58" s="202"/>
      <c r="YR58">
        <v>60</v>
      </c>
      <c r="YS58" t="str">
        <f t="shared" si="85"/>
        <v>FALSE</v>
      </c>
      <c r="YT58">
        <f>VLOOKUP($A58,'FuturesInfo (3)'!$A$2:$V$80,22)</f>
        <v>5</v>
      </c>
      <c r="YU58" s="252"/>
      <c r="YV58">
        <f t="shared" si="112"/>
        <v>4</v>
      </c>
      <c r="YW58" s="138">
        <f>VLOOKUP($A58,'FuturesInfo (3)'!$A$2:$O$80,15)*YT58</f>
        <v>131500</v>
      </c>
      <c r="YX58" s="138">
        <f>VLOOKUP($A58,'FuturesInfo (3)'!$A$2:$O$80,15)*YV58</f>
        <v>105200</v>
      </c>
      <c r="YY58" s="196">
        <f t="shared" si="113"/>
        <v>0</v>
      </c>
      <c r="YZ58" s="196">
        <f t="shared" si="114"/>
        <v>0</v>
      </c>
      <c r="ZA58" s="196">
        <f t="shared" si="115"/>
        <v>0</v>
      </c>
      <c r="ZB58" s="196">
        <f t="shared" si="116"/>
        <v>0</v>
      </c>
      <c r="ZC58" s="196">
        <f t="shared" si="153"/>
        <v>0</v>
      </c>
      <c r="ZD58" s="196">
        <f t="shared" si="118"/>
        <v>0</v>
      </c>
      <c r="ZE58" s="196">
        <f t="shared" si="138"/>
        <v>0</v>
      </c>
      <c r="ZF58" s="196">
        <f>IF(IF(sym!$O47=YK58,1,0)=1,ABS(YW58*YP58),-ABS(YW58*YP58))</f>
        <v>0</v>
      </c>
      <c r="ZG58" s="196">
        <f>IF(IF(sym!$N47=YK58,1,0)=1,ABS(YW58*YP58),-ABS(YW58*YP58))</f>
        <v>0</v>
      </c>
      <c r="ZH58" s="196">
        <f t="shared" si="148"/>
        <v>0</v>
      </c>
      <c r="ZI58" s="196">
        <f t="shared" si="120"/>
        <v>0</v>
      </c>
      <c r="ZK58">
        <f t="shared" si="121"/>
        <v>0</v>
      </c>
      <c r="ZL58" s="239"/>
      <c r="ZM58" s="239"/>
      <c r="ZN58" s="239"/>
      <c r="ZO58" s="214"/>
      <c r="ZP58" s="240"/>
      <c r="ZQ58">
        <f t="shared" si="122"/>
        <v>1</v>
      </c>
      <c r="ZR58">
        <f t="shared" si="123"/>
        <v>0</v>
      </c>
      <c r="ZS58" s="214"/>
      <c r="ZT58">
        <f t="shared" si="160"/>
        <v>1</v>
      </c>
      <c r="ZU58">
        <f t="shared" si="157"/>
        <v>1</v>
      </c>
      <c r="ZV58">
        <f t="shared" si="139"/>
        <v>0</v>
      </c>
      <c r="ZW58">
        <f t="shared" si="125"/>
        <v>1</v>
      </c>
      <c r="ZX58" s="248"/>
      <c r="ZY58" s="202"/>
      <c r="ZZ58">
        <v>60</v>
      </c>
      <c r="AAA58" t="str">
        <f t="shared" si="86"/>
        <v>FALSE</v>
      </c>
      <c r="AAB58">
        <f>VLOOKUP($A58,'FuturesInfo (3)'!$A$2:$V$80,22)</f>
        <v>5</v>
      </c>
      <c r="AAC58" s="252"/>
      <c r="AAD58">
        <f t="shared" si="126"/>
        <v>4</v>
      </c>
      <c r="AAE58" s="138">
        <f>VLOOKUP($A58,'FuturesInfo (3)'!$A$2:$O$80,15)*AAB58</f>
        <v>131500</v>
      </c>
      <c r="AAF58" s="138">
        <f>VLOOKUP($A58,'FuturesInfo (3)'!$A$2:$O$80,15)*AAD58</f>
        <v>105200</v>
      </c>
      <c r="AAG58" s="196">
        <f t="shared" si="127"/>
        <v>0</v>
      </c>
      <c r="AAH58" s="196">
        <f t="shared" si="128"/>
        <v>0</v>
      </c>
      <c r="AAI58" s="196">
        <f t="shared" si="129"/>
        <v>0</v>
      </c>
      <c r="AAJ58" s="196">
        <f t="shared" si="130"/>
        <v>0</v>
      </c>
      <c r="AAK58" s="196">
        <f t="shared" si="154"/>
        <v>0</v>
      </c>
      <c r="AAL58" s="196">
        <f t="shared" si="132"/>
        <v>0</v>
      </c>
      <c r="AAM58" s="196">
        <f t="shared" si="140"/>
        <v>0</v>
      </c>
      <c r="AAN58" s="196">
        <f>IF(IF(sym!$O47=ZS58,1,0)=1,ABS(AAE58*ZX58),-ABS(AAE58*ZX58))</f>
        <v>0</v>
      </c>
      <c r="AAO58" s="196">
        <f>IF(IF(sym!$N47=ZS58,1,0)=1,ABS(AAE58*ZX58),-ABS(AAE58*ZX58))</f>
        <v>0</v>
      </c>
      <c r="AAP58" s="196">
        <f t="shared" si="151"/>
        <v>0</v>
      </c>
      <c r="AAQ58" s="196">
        <f t="shared" si="134"/>
        <v>0</v>
      </c>
    </row>
    <row r="59" spans="1:719" x14ac:dyDescent="0.25">
      <c r="A59" s="1" t="s">
        <v>1061</v>
      </c>
      <c r="B59" s="150" t="str">
        <f>'FuturesInfo (3)'!M47</f>
        <v>@MW</v>
      </c>
      <c r="C59" s="200" t="str">
        <f>VLOOKUP(A59,'FuturesInfo (3)'!$A$2:$K$80,11)</f>
        <v>grain</v>
      </c>
      <c r="F59" t="e">
        <f>#REF!</f>
        <v>#REF!</v>
      </c>
      <c r="G59">
        <v>-1</v>
      </c>
      <c r="H59">
        <v>-1</v>
      </c>
      <c r="I59">
        <v>1</v>
      </c>
      <c r="J59">
        <f t="shared" si="161"/>
        <v>0</v>
      </c>
      <c r="K59">
        <f t="shared" si="162"/>
        <v>0</v>
      </c>
      <c r="L59" s="184">
        <v>1.36214185063E-2</v>
      </c>
      <c r="M59" s="2">
        <v>10</v>
      </c>
      <c r="N59">
        <v>60</v>
      </c>
      <c r="O59" t="str">
        <f t="shared" si="163"/>
        <v>TRUE</v>
      </c>
      <c r="P59">
        <f>VLOOKUP($A59,'FuturesInfo (3)'!$A$2:$V$80,22)</f>
        <v>4</v>
      </c>
      <c r="Q59">
        <f t="shared" si="73"/>
        <v>4</v>
      </c>
      <c r="R59">
        <f t="shared" si="73"/>
        <v>4</v>
      </c>
      <c r="S59" s="138">
        <f>VLOOKUP($A59,'FuturesInfo (3)'!$A$2:$O$80,15)*Q59</f>
        <v>99050</v>
      </c>
      <c r="T59" s="144">
        <f t="shared" si="164"/>
        <v>-1349.2015030490149</v>
      </c>
      <c r="U59" s="144">
        <f t="shared" si="87"/>
        <v>-1349.2015030490149</v>
      </c>
      <c r="W59">
        <f t="shared" si="165"/>
        <v>-1</v>
      </c>
      <c r="X59">
        <v>-1</v>
      </c>
      <c r="Y59">
        <v>-1</v>
      </c>
      <c r="Z59">
        <v>1</v>
      </c>
      <c r="AA59">
        <f t="shared" si="141"/>
        <v>0</v>
      </c>
      <c r="AB59">
        <f t="shared" si="166"/>
        <v>0</v>
      </c>
      <c r="AC59" s="1">
        <v>1.25115848007E-2</v>
      </c>
      <c r="AD59" s="2">
        <v>10</v>
      </c>
      <c r="AE59">
        <v>60</v>
      </c>
      <c r="AF59" t="str">
        <f t="shared" si="167"/>
        <v>TRUE</v>
      </c>
      <c r="AG59">
        <f>VLOOKUP($A59,'FuturesInfo (3)'!$A$2:$V$80,22)</f>
        <v>4</v>
      </c>
      <c r="AH59">
        <f t="shared" si="168"/>
        <v>5</v>
      </c>
      <c r="AI59">
        <f t="shared" si="88"/>
        <v>4</v>
      </c>
      <c r="AJ59" s="138">
        <f>VLOOKUP($A59,'FuturesInfo (3)'!$A$2:$O$80,15)*AI59</f>
        <v>99050</v>
      </c>
      <c r="AK59" s="196">
        <f t="shared" si="169"/>
        <v>-1239.2724745093351</v>
      </c>
      <c r="AL59" s="196">
        <f t="shared" si="90"/>
        <v>-1239.2724745093351</v>
      </c>
      <c r="AN59">
        <f t="shared" si="79"/>
        <v>-1</v>
      </c>
      <c r="AO59">
        <v>-1</v>
      </c>
      <c r="AP59">
        <v>-1</v>
      </c>
      <c r="AQ59">
        <v>1</v>
      </c>
      <c r="AR59">
        <f t="shared" si="142"/>
        <v>0</v>
      </c>
      <c r="AS59">
        <f t="shared" si="80"/>
        <v>0</v>
      </c>
      <c r="AT59" s="1">
        <v>0</v>
      </c>
      <c r="AU59" s="2">
        <v>10</v>
      </c>
      <c r="AV59">
        <v>60</v>
      </c>
      <c r="AW59" t="str">
        <f t="shared" si="81"/>
        <v>TRUE</v>
      </c>
      <c r="AX59">
        <f>VLOOKUP($A59,'FuturesInfo (3)'!$A$2:$V$80,22)</f>
        <v>4</v>
      </c>
      <c r="AY59">
        <f t="shared" si="82"/>
        <v>5</v>
      </c>
      <c r="AZ59">
        <f t="shared" si="91"/>
        <v>4</v>
      </c>
      <c r="BA59" s="138">
        <f>VLOOKUP($A59,'FuturesInfo (3)'!$A$2:$O$80,15)*AZ59</f>
        <v>99050</v>
      </c>
      <c r="BB59" s="196">
        <f t="shared" si="83"/>
        <v>0</v>
      </c>
      <c r="BC59" s="196">
        <f t="shared" si="92"/>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1181</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1181</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1181</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v>1</v>
      </c>
      <c r="VN59" s="239">
        <v>-1</v>
      </c>
      <c r="VO59" s="239">
        <v>1</v>
      </c>
      <c r="VP59" s="239">
        <v>-1</v>
      </c>
      <c r="VQ59" s="214">
        <v>-1</v>
      </c>
      <c r="VR59" s="240">
        <v>8</v>
      </c>
      <c r="VS59">
        <v>1</v>
      </c>
      <c r="VT59">
        <v>-1</v>
      </c>
      <c r="VU59" s="214">
        <v>-1</v>
      </c>
      <c r="VV59">
        <v>1</v>
      </c>
      <c r="VW59">
        <v>1</v>
      </c>
      <c r="VX59">
        <v>0</v>
      </c>
      <c r="VY59">
        <v>1</v>
      </c>
      <c r="VZ59" s="248">
        <v>-1.18052139695E-2</v>
      </c>
      <c r="WA59" s="202">
        <v>42543</v>
      </c>
      <c r="WB59">
        <v>60</v>
      </c>
      <c r="WC59" t="s">
        <v>1181</v>
      </c>
      <c r="WD59">
        <v>4</v>
      </c>
      <c r="WE59" s="252">
        <v>2</v>
      </c>
      <c r="WF59">
        <v>4</v>
      </c>
      <c r="WG59" s="138">
        <v>100450</v>
      </c>
      <c r="WH59" s="138">
        <v>100450</v>
      </c>
      <c r="WI59" s="196">
        <v>1185.833743236275</v>
      </c>
      <c r="WJ59" s="196">
        <v>1185.833743236275</v>
      </c>
      <c r="WK59" s="196">
        <v>1185.833743236275</v>
      </c>
      <c r="WL59" s="196">
        <v>-1185.833743236275</v>
      </c>
      <c r="WM59" s="196">
        <v>1185.833743236275</v>
      </c>
      <c r="WN59" s="196">
        <v>-1185.833743236275</v>
      </c>
      <c r="WO59" s="196">
        <v>1185.833743236275</v>
      </c>
      <c r="WP59" s="196">
        <v>-1185.833743236275</v>
      </c>
      <c r="WQ59" s="196">
        <v>1185.833743236275</v>
      </c>
      <c r="WR59" s="196">
        <v>-1185.833743236275</v>
      </c>
      <c r="WS59" s="196">
        <v>1185.833743236275</v>
      </c>
      <c r="WU59">
        <f t="shared" si="93"/>
        <v>-1</v>
      </c>
      <c r="WV59" s="239">
        <v>-1</v>
      </c>
      <c r="WW59" s="239">
        <v>1</v>
      </c>
      <c r="WX59" s="239">
        <v>-1</v>
      </c>
      <c r="WY59" s="214">
        <v>-1</v>
      </c>
      <c r="WZ59" s="240">
        <v>-3</v>
      </c>
      <c r="XA59">
        <f t="shared" si="94"/>
        <v>1</v>
      </c>
      <c r="XB59">
        <f t="shared" si="95"/>
        <v>1</v>
      </c>
      <c r="XC59">
        <v>-1</v>
      </c>
      <c r="XD59">
        <f t="shared" si="158"/>
        <v>1</v>
      </c>
      <c r="XE59">
        <f t="shared" si="155"/>
        <v>1</v>
      </c>
      <c r="XF59">
        <f t="shared" si="135"/>
        <v>0</v>
      </c>
      <c r="XG59">
        <f t="shared" si="97"/>
        <v>0</v>
      </c>
      <c r="XH59">
        <v>-1.393728223E-2</v>
      </c>
      <c r="XI59" s="202">
        <v>42543</v>
      </c>
      <c r="XJ59">
        <v>60</v>
      </c>
      <c r="XK59" t="str">
        <f t="shared" si="84"/>
        <v>TRUE</v>
      </c>
      <c r="XL59">
        <f>VLOOKUP($A59,'FuturesInfo (3)'!$A$2:$V$80,22)</f>
        <v>4</v>
      </c>
      <c r="XM59" s="252">
        <v>1</v>
      </c>
      <c r="XN59">
        <f t="shared" si="98"/>
        <v>5</v>
      </c>
      <c r="XO59" s="138">
        <f>VLOOKUP($A59,'FuturesInfo (3)'!$A$2:$O$80,15)*XL59</f>
        <v>99050</v>
      </c>
      <c r="XP59" s="138">
        <f>VLOOKUP($A59,'FuturesInfo (3)'!$A$2:$O$80,15)*XN59</f>
        <v>123812.5</v>
      </c>
      <c r="XQ59" s="196">
        <f t="shared" si="99"/>
        <v>1380.4878048815001</v>
      </c>
      <c r="XR59" s="196">
        <f t="shared" si="100"/>
        <v>1725.6097561018751</v>
      </c>
      <c r="XS59" s="196">
        <f t="shared" si="101"/>
        <v>1380.4878048815001</v>
      </c>
      <c r="XT59" s="196">
        <f t="shared" si="102"/>
        <v>-1380.4878048815001</v>
      </c>
      <c r="XU59" s="196">
        <f t="shared" si="152"/>
        <v>-1380.4878048815001</v>
      </c>
      <c r="XV59" s="196">
        <f t="shared" si="104"/>
        <v>-1380.4878048815001</v>
      </c>
      <c r="XW59" s="196">
        <f t="shared" si="136"/>
        <v>1380.4878048815001</v>
      </c>
      <c r="XX59" s="196">
        <f>IF(IF(sym!$O48=XC59,1,0)=1,ABS(XO59*XH59),-ABS(XO59*XH59))</f>
        <v>-1380.4878048815001</v>
      </c>
      <c r="XY59" s="196">
        <f>IF(IF(sym!$N48=XC59,1,0)=1,ABS(XO59*XH59),-ABS(XO59*XH59))</f>
        <v>1380.4878048815001</v>
      </c>
      <c r="XZ59" s="196">
        <f t="shared" si="145"/>
        <v>-1380.4878048815001</v>
      </c>
      <c r="YA59" s="196">
        <f t="shared" si="106"/>
        <v>1380.4878048815001</v>
      </c>
      <c r="YC59">
        <f t="shared" si="107"/>
        <v>-1</v>
      </c>
      <c r="YD59" s="239"/>
      <c r="YE59" s="239"/>
      <c r="YF59" s="239"/>
      <c r="YG59" s="214"/>
      <c r="YH59" s="240"/>
      <c r="YI59">
        <f t="shared" si="108"/>
        <v>1</v>
      </c>
      <c r="YJ59">
        <f t="shared" si="109"/>
        <v>0</v>
      </c>
      <c r="YK59" s="214"/>
      <c r="YL59">
        <f t="shared" si="159"/>
        <v>1</v>
      </c>
      <c r="YM59">
        <f t="shared" si="156"/>
        <v>1</v>
      </c>
      <c r="YN59">
        <f t="shared" si="137"/>
        <v>0</v>
      </c>
      <c r="YO59">
        <f t="shared" si="111"/>
        <v>1</v>
      </c>
      <c r="YP59" s="248"/>
      <c r="YQ59" s="202"/>
      <c r="YR59">
        <v>60</v>
      </c>
      <c r="YS59" t="str">
        <f t="shared" si="85"/>
        <v>FALSE</v>
      </c>
      <c r="YT59">
        <f>VLOOKUP($A59,'FuturesInfo (3)'!$A$2:$V$80,22)</f>
        <v>4</v>
      </c>
      <c r="YU59" s="252"/>
      <c r="YV59">
        <f t="shared" si="112"/>
        <v>3</v>
      </c>
      <c r="YW59" s="138">
        <f>VLOOKUP($A59,'FuturesInfo (3)'!$A$2:$O$80,15)*YT59</f>
        <v>99050</v>
      </c>
      <c r="YX59" s="138">
        <f>VLOOKUP($A59,'FuturesInfo (3)'!$A$2:$O$80,15)*YV59</f>
        <v>74287.5</v>
      </c>
      <c r="YY59" s="196">
        <f t="shared" si="113"/>
        <v>0</v>
      </c>
      <c r="YZ59" s="196">
        <f t="shared" si="114"/>
        <v>0</v>
      </c>
      <c r="ZA59" s="196">
        <f t="shared" si="115"/>
        <v>0</v>
      </c>
      <c r="ZB59" s="196">
        <f t="shared" si="116"/>
        <v>0</v>
      </c>
      <c r="ZC59" s="196">
        <f t="shared" si="153"/>
        <v>0</v>
      </c>
      <c r="ZD59" s="196">
        <f t="shared" si="118"/>
        <v>0</v>
      </c>
      <c r="ZE59" s="196">
        <f t="shared" si="138"/>
        <v>0</v>
      </c>
      <c r="ZF59" s="196">
        <f>IF(IF(sym!$O48=YK59,1,0)=1,ABS(YW59*YP59),-ABS(YW59*YP59))</f>
        <v>0</v>
      </c>
      <c r="ZG59" s="196">
        <f>IF(IF(sym!$N48=YK59,1,0)=1,ABS(YW59*YP59),-ABS(YW59*YP59))</f>
        <v>0</v>
      </c>
      <c r="ZH59" s="196">
        <f t="shared" si="148"/>
        <v>0</v>
      </c>
      <c r="ZI59" s="196">
        <f t="shared" si="120"/>
        <v>0</v>
      </c>
      <c r="ZK59">
        <f t="shared" si="121"/>
        <v>0</v>
      </c>
      <c r="ZL59" s="239"/>
      <c r="ZM59" s="239"/>
      <c r="ZN59" s="239"/>
      <c r="ZO59" s="214"/>
      <c r="ZP59" s="240"/>
      <c r="ZQ59">
        <f t="shared" si="122"/>
        <v>1</v>
      </c>
      <c r="ZR59">
        <f t="shared" si="123"/>
        <v>0</v>
      </c>
      <c r="ZS59" s="214"/>
      <c r="ZT59">
        <f t="shared" si="160"/>
        <v>1</v>
      </c>
      <c r="ZU59">
        <f t="shared" si="157"/>
        <v>1</v>
      </c>
      <c r="ZV59">
        <f t="shared" si="139"/>
        <v>0</v>
      </c>
      <c r="ZW59">
        <f t="shared" si="125"/>
        <v>1</v>
      </c>
      <c r="ZX59" s="248"/>
      <c r="ZY59" s="202"/>
      <c r="ZZ59">
        <v>60</v>
      </c>
      <c r="AAA59" t="str">
        <f t="shared" si="86"/>
        <v>FALSE</v>
      </c>
      <c r="AAB59">
        <f>VLOOKUP($A59,'FuturesInfo (3)'!$A$2:$V$80,22)</f>
        <v>4</v>
      </c>
      <c r="AAC59" s="252"/>
      <c r="AAD59">
        <f t="shared" si="126"/>
        <v>3</v>
      </c>
      <c r="AAE59" s="138">
        <f>VLOOKUP($A59,'FuturesInfo (3)'!$A$2:$O$80,15)*AAB59</f>
        <v>99050</v>
      </c>
      <c r="AAF59" s="138">
        <f>VLOOKUP($A59,'FuturesInfo (3)'!$A$2:$O$80,15)*AAD59</f>
        <v>74287.5</v>
      </c>
      <c r="AAG59" s="196">
        <f t="shared" si="127"/>
        <v>0</v>
      </c>
      <c r="AAH59" s="196">
        <f t="shared" si="128"/>
        <v>0</v>
      </c>
      <c r="AAI59" s="196">
        <f t="shared" si="129"/>
        <v>0</v>
      </c>
      <c r="AAJ59" s="196">
        <f t="shared" si="130"/>
        <v>0</v>
      </c>
      <c r="AAK59" s="196">
        <f t="shared" si="154"/>
        <v>0</v>
      </c>
      <c r="AAL59" s="196">
        <f t="shared" si="132"/>
        <v>0</v>
      </c>
      <c r="AAM59" s="196">
        <f t="shared" si="140"/>
        <v>0</v>
      </c>
      <c r="AAN59" s="196">
        <f>IF(IF(sym!$O48=ZS59,1,0)=1,ABS(AAE59*ZX59),-ABS(AAE59*ZX59))</f>
        <v>0</v>
      </c>
      <c r="AAO59" s="196">
        <f>IF(IF(sym!$N48=ZS59,1,0)=1,ABS(AAE59*ZX59),-ABS(AAE59*ZX59))</f>
        <v>0</v>
      </c>
      <c r="AAP59" s="196">
        <f t="shared" si="151"/>
        <v>0</v>
      </c>
      <c r="AAQ59" s="196">
        <f t="shared" si="134"/>
        <v>0</v>
      </c>
    </row>
    <row r="60" spans="1:719" x14ac:dyDescent="0.25">
      <c r="A60" s="1" t="s">
        <v>376</v>
      </c>
      <c r="B60" s="150" t="str">
        <f>'FuturesInfo (3)'!M48</f>
        <v>@NE</v>
      </c>
      <c r="C60" s="200" t="str">
        <f>VLOOKUP(A60,'FuturesInfo (3)'!$A$2:$K$80,11)</f>
        <v>currency</v>
      </c>
      <c r="F60" t="e">
        <f>#REF!</f>
        <v>#REF!</v>
      </c>
      <c r="G60">
        <v>1</v>
      </c>
      <c r="H60">
        <v>1</v>
      </c>
      <c r="I60">
        <v>1</v>
      </c>
      <c r="J60">
        <f t="shared" si="161"/>
        <v>1</v>
      </c>
      <c r="K60">
        <f t="shared" si="162"/>
        <v>1</v>
      </c>
      <c r="L60" s="184">
        <v>2.16049382716E-2</v>
      </c>
      <c r="M60" s="2">
        <v>10</v>
      </c>
      <c r="N60">
        <v>60</v>
      </c>
      <c r="O60" t="str">
        <f t="shared" si="163"/>
        <v>TRUE</v>
      </c>
      <c r="P60">
        <f>VLOOKUP($A60,'FuturesInfo (3)'!$A$2:$V$80,22)</f>
        <v>3</v>
      </c>
      <c r="Q60">
        <f t="shared" si="73"/>
        <v>3</v>
      </c>
      <c r="R60">
        <f t="shared" si="73"/>
        <v>3</v>
      </c>
      <c r="S60" s="138">
        <f>VLOOKUP($A60,'FuturesInfo (3)'!$A$2:$O$80,15)*Q60</f>
        <v>215910</v>
      </c>
      <c r="T60" s="144">
        <f t="shared" si="164"/>
        <v>4664.7222222211558</v>
      </c>
      <c r="U60" s="144">
        <f t="shared" si="87"/>
        <v>4664.7222222211558</v>
      </c>
      <c r="W60">
        <f t="shared" si="165"/>
        <v>1</v>
      </c>
      <c r="X60">
        <v>-1</v>
      </c>
      <c r="Y60">
        <v>1</v>
      </c>
      <c r="Z60">
        <v>-1</v>
      </c>
      <c r="AA60">
        <f t="shared" si="141"/>
        <v>1</v>
      </c>
      <c r="AB60">
        <f t="shared" si="166"/>
        <v>0</v>
      </c>
      <c r="AC60" s="1">
        <v>-2.5895554596499998E-3</v>
      </c>
      <c r="AD60" s="2">
        <v>10</v>
      </c>
      <c r="AE60">
        <v>60</v>
      </c>
      <c r="AF60" t="str">
        <f t="shared" si="167"/>
        <v>TRUE</v>
      </c>
      <c r="AG60">
        <f>VLOOKUP($A60,'FuturesInfo (3)'!$A$2:$V$80,22)</f>
        <v>3</v>
      </c>
      <c r="AH60">
        <f t="shared" si="168"/>
        <v>2</v>
      </c>
      <c r="AI60">
        <f t="shared" si="88"/>
        <v>3</v>
      </c>
      <c r="AJ60" s="138">
        <f>VLOOKUP($A60,'FuturesInfo (3)'!$A$2:$O$80,15)*AI60</f>
        <v>215910</v>
      </c>
      <c r="AK60" s="196">
        <f t="shared" si="169"/>
        <v>559.11091929303143</v>
      </c>
      <c r="AL60" s="196">
        <f t="shared" si="90"/>
        <v>-559.11091929303143</v>
      </c>
      <c r="AN60">
        <f t="shared" si="79"/>
        <v>-1</v>
      </c>
      <c r="AO60">
        <v>-1</v>
      </c>
      <c r="AP60">
        <v>1</v>
      </c>
      <c r="AQ60">
        <v>1</v>
      </c>
      <c r="AR60">
        <f t="shared" si="142"/>
        <v>0</v>
      </c>
      <c r="AS60">
        <f t="shared" si="80"/>
        <v>1</v>
      </c>
      <c r="AT60" s="1">
        <v>5.1925573344900004E-3</v>
      </c>
      <c r="AU60" s="2">
        <v>10</v>
      </c>
      <c r="AV60">
        <v>60</v>
      </c>
      <c r="AW60" t="str">
        <f t="shared" si="81"/>
        <v>TRUE</v>
      </c>
      <c r="AX60">
        <f>VLOOKUP($A60,'FuturesInfo (3)'!$A$2:$V$80,22)</f>
        <v>3</v>
      </c>
      <c r="AY60">
        <f t="shared" si="82"/>
        <v>2</v>
      </c>
      <c r="AZ60">
        <f t="shared" si="91"/>
        <v>3</v>
      </c>
      <c r="BA60" s="138">
        <f>VLOOKUP($A60,'FuturesInfo (3)'!$A$2:$O$80,15)*AZ60</f>
        <v>215910</v>
      </c>
      <c r="BB60" s="196">
        <f t="shared" si="83"/>
        <v>-1121.1250540897361</v>
      </c>
      <c r="BC60" s="196">
        <f t="shared" si="92"/>
        <v>1121.1250540897361</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1181</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1181</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1181</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v>-1</v>
      </c>
      <c r="VN60" s="239">
        <v>-1</v>
      </c>
      <c r="VO60" s="239">
        <v>-1</v>
      </c>
      <c r="VP60" s="239">
        <v>1</v>
      </c>
      <c r="VQ60" s="214">
        <v>1</v>
      </c>
      <c r="VR60" s="240">
        <v>5</v>
      </c>
      <c r="VS60">
        <v>-1</v>
      </c>
      <c r="VT60">
        <v>1</v>
      </c>
      <c r="VU60" s="214">
        <v>-1</v>
      </c>
      <c r="VV60">
        <v>1</v>
      </c>
      <c r="VW60">
        <v>0</v>
      </c>
      <c r="VX60">
        <v>1</v>
      </c>
      <c r="VY60">
        <v>0</v>
      </c>
      <c r="VZ60" s="248">
        <v>-1.4044943820200001E-3</v>
      </c>
      <c r="WA60" s="202">
        <v>42548</v>
      </c>
      <c r="WB60">
        <v>60</v>
      </c>
      <c r="WC60" t="s">
        <v>1181</v>
      </c>
      <c r="WD60">
        <v>3</v>
      </c>
      <c r="WE60" s="252">
        <v>1</v>
      </c>
      <c r="WF60">
        <v>3</v>
      </c>
      <c r="WG60" s="138">
        <v>213300</v>
      </c>
      <c r="WH60" s="138">
        <v>213300</v>
      </c>
      <c r="WI60" s="196">
        <v>299.57865168486603</v>
      </c>
      <c r="WJ60" s="196">
        <v>299.57865168486603</v>
      </c>
      <c r="WK60" s="196">
        <v>-299.57865168486603</v>
      </c>
      <c r="WL60" s="196">
        <v>299.57865168486603</v>
      </c>
      <c r="WM60" s="196">
        <v>-299.57865168486603</v>
      </c>
      <c r="WN60" s="196">
        <v>299.57865168486603</v>
      </c>
      <c r="WO60" s="196">
        <v>-299.57865168486603</v>
      </c>
      <c r="WP60" s="196">
        <v>-299.57865168486603</v>
      </c>
      <c r="WQ60" s="196">
        <v>299.57865168486603</v>
      </c>
      <c r="WR60" s="196">
        <v>-299.57865168486603</v>
      </c>
      <c r="WS60" s="196">
        <v>299.57865168486603</v>
      </c>
      <c r="WU60">
        <f t="shared" si="93"/>
        <v>-1</v>
      </c>
      <c r="WV60" s="239">
        <v>-1</v>
      </c>
      <c r="WW60" s="239">
        <v>-1</v>
      </c>
      <c r="WX60" s="239">
        <v>1</v>
      </c>
      <c r="WY60" s="214">
        <v>1</v>
      </c>
      <c r="WZ60" s="240">
        <v>6</v>
      </c>
      <c r="XA60">
        <f t="shared" si="94"/>
        <v>-1</v>
      </c>
      <c r="XB60">
        <f t="shared" si="95"/>
        <v>1</v>
      </c>
      <c r="XC60">
        <v>1</v>
      </c>
      <c r="XD60">
        <f t="shared" si="158"/>
        <v>0</v>
      </c>
      <c r="XE60">
        <f t="shared" si="155"/>
        <v>1</v>
      </c>
      <c r="XF60">
        <f t="shared" si="135"/>
        <v>0</v>
      </c>
      <c r="XG60">
        <f t="shared" si="97"/>
        <v>1</v>
      </c>
      <c r="XH60">
        <v>1.2236286919800001E-2</v>
      </c>
      <c r="XI60" s="202">
        <v>42548</v>
      </c>
      <c r="XJ60">
        <v>60</v>
      </c>
      <c r="XK60" t="str">
        <f t="shared" si="84"/>
        <v>TRUE</v>
      </c>
      <c r="XL60">
        <f>VLOOKUP($A60,'FuturesInfo (3)'!$A$2:$V$80,22)</f>
        <v>3</v>
      </c>
      <c r="XM60" s="252">
        <v>1</v>
      </c>
      <c r="XN60">
        <f t="shared" si="98"/>
        <v>4</v>
      </c>
      <c r="XO60" s="138">
        <f>VLOOKUP($A60,'FuturesInfo (3)'!$A$2:$O$80,15)*XL60</f>
        <v>215910</v>
      </c>
      <c r="XP60" s="138">
        <f>VLOOKUP($A60,'FuturesInfo (3)'!$A$2:$O$80,15)*XN60</f>
        <v>287880</v>
      </c>
      <c r="XQ60" s="196">
        <f t="shared" si="99"/>
        <v>-2641.936708854018</v>
      </c>
      <c r="XR60" s="196">
        <f t="shared" si="100"/>
        <v>-3522.5822784720244</v>
      </c>
      <c r="XS60" s="196">
        <f t="shared" si="101"/>
        <v>2641.936708854018</v>
      </c>
      <c r="XT60" s="196">
        <f t="shared" si="102"/>
        <v>-2641.936708854018</v>
      </c>
      <c r="XU60" s="196">
        <f t="shared" si="152"/>
        <v>2641.936708854018</v>
      </c>
      <c r="XV60" s="196">
        <f t="shared" si="104"/>
        <v>-2641.936708854018</v>
      </c>
      <c r="XW60" s="196">
        <f t="shared" si="136"/>
        <v>2641.936708854018</v>
      </c>
      <c r="XX60" s="196">
        <f>IF(IF(sym!$O49=XC60,1,0)=1,ABS(XO60*XH60),-ABS(XO60*XH60))</f>
        <v>2641.936708854018</v>
      </c>
      <c r="XY60" s="196">
        <f>IF(IF(sym!$N49=XC60,1,0)=1,ABS(XO60*XH60),-ABS(XO60*XH60))</f>
        <v>-2641.936708854018</v>
      </c>
      <c r="XZ60" s="196">
        <f t="shared" si="145"/>
        <v>-2641.936708854018</v>
      </c>
      <c r="YA60" s="196">
        <f t="shared" si="106"/>
        <v>2641.936708854018</v>
      </c>
      <c r="YC60">
        <f t="shared" si="107"/>
        <v>1</v>
      </c>
      <c r="YD60" s="239"/>
      <c r="YE60" s="239"/>
      <c r="YF60" s="239"/>
      <c r="YG60" s="214"/>
      <c r="YH60" s="240"/>
      <c r="YI60">
        <f t="shared" si="108"/>
        <v>1</v>
      </c>
      <c r="YJ60">
        <f t="shared" si="109"/>
        <v>0</v>
      </c>
      <c r="YK60" s="214"/>
      <c r="YL60">
        <f t="shared" si="159"/>
        <v>1</v>
      </c>
      <c r="YM60">
        <f t="shared" si="156"/>
        <v>1</v>
      </c>
      <c r="YN60">
        <f t="shared" si="137"/>
        <v>0</v>
      </c>
      <c r="YO60">
        <f t="shared" si="111"/>
        <v>1</v>
      </c>
      <c r="YP60" s="248"/>
      <c r="YQ60" s="202"/>
      <c r="YR60">
        <v>60</v>
      </c>
      <c r="YS60" t="str">
        <f t="shared" si="85"/>
        <v>FALSE</v>
      </c>
      <c r="YT60">
        <f>VLOOKUP($A60,'FuturesInfo (3)'!$A$2:$V$80,22)</f>
        <v>3</v>
      </c>
      <c r="YU60" s="252"/>
      <c r="YV60">
        <f t="shared" si="112"/>
        <v>2</v>
      </c>
      <c r="YW60" s="138">
        <f>VLOOKUP($A60,'FuturesInfo (3)'!$A$2:$O$80,15)*YT60</f>
        <v>215910</v>
      </c>
      <c r="YX60" s="138">
        <f>VLOOKUP($A60,'FuturesInfo (3)'!$A$2:$O$80,15)*YV60</f>
        <v>143940</v>
      </c>
      <c r="YY60" s="196">
        <f t="shared" si="113"/>
        <v>0</v>
      </c>
      <c r="YZ60" s="196">
        <f t="shared" si="114"/>
        <v>0</v>
      </c>
      <c r="ZA60" s="196">
        <f t="shared" si="115"/>
        <v>0</v>
      </c>
      <c r="ZB60" s="196">
        <f t="shared" si="116"/>
        <v>0</v>
      </c>
      <c r="ZC60" s="196">
        <f t="shared" si="153"/>
        <v>0</v>
      </c>
      <c r="ZD60" s="196">
        <f t="shared" si="118"/>
        <v>0</v>
      </c>
      <c r="ZE60" s="196">
        <f t="shared" si="138"/>
        <v>0</v>
      </c>
      <c r="ZF60" s="196">
        <f>IF(IF(sym!$O49=YK60,1,0)=1,ABS(YW60*YP60),-ABS(YW60*YP60))</f>
        <v>0</v>
      </c>
      <c r="ZG60" s="196">
        <f>IF(IF(sym!$N49=YK60,1,0)=1,ABS(YW60*YP60),-ABS(YW60*YP60))</f>
        <v>0</v>
      </c>
      <c r="ZH60" s="196">
        <f t="shared" si="148"/>
        <v>0</v>
      </c>
      <c r="ZI60" s="196">
        <f t="shared" si="120"/>
        <v>0</v>
      </c>
      <c r="ZK60">
        <f t="shared" si="121"/>
        <v>0</v>
      </c>
      <c r="ZL60" s="239"/>
      <c r="ZM60" s="239"/>
      <c r="ZN60" s="239"/>
      <c r="ZO60" s="214"/>
      <c r="ZP60" s="240"/>
      <c r="ZQ60">
        <f t="shared" si="122"/>
        <v>1</v>
      </c>
      <c r="ZR60">
        <f t="shared" si="123"/>
        <v>0</v>
      </c>
      <c r="ZS60" s="214"/>
      <c r="ZT60">
        <f t="shared" si="160"/>
        <v>1</v>
      </c>
      <c r="ZU60">
        <f t="shared" si="157"/>
        <v>1</v>
      </c>
      <c r="ZV60">
        <f t="shared" si="139"/>
        <v>0</v>
      </c>
      <c r="ZW60">
        <f t="shared" si="125"/>
        <v>1</v>
      </c>
      <c r="ZX60" s="248"/>
      <c r="ZY60" s="202"/>
      <c r="ZZ60">
        <v>60</v>
      </c>
      <c r="AAA60" t="str">
        <f t="shared" si="86"/>
        <v>FALSE</v>
      </c>
      <c r="AAB60">
        <f>VLOOKUP($A60,'FuturesInfo (3)'!$A$2:$V$80,22)</f>
        <v>3</v>
      </c>
      <c r="AAC60" s="252"/>
      <c r="AAD60">
        <f t="shared" si="126"/>
        <v>2</v>
      </c>
      <c r="AAE60" s="138">
        <f>VLOOKUP($A60,'FuturesInfo (3)'!$A$2:$O$80,15)*AAB60</f>
        <v>215910</v>
      </c>
      <c r="AAF60" s="138">
        <f>VLOOKUP($A60,'FuturesInfo (3)'!$A$2:$O$80,15)*AAD60</f>
        <v>143940</v>
      </c>
      <c r="AAG60" s="196">
        <f t="shared" si="127"/>
        <v>0</v>
      </c>
      <c r="AAH60" s="196">
        <f t="shared" si="128"/>
        <v>0</v>
      </c>
      <c r="AAI60" s="196">
        <f t="shared" si="129"/>
        <v>0</v>
      </c>
      <c r="AAJ60" s="196">
        <f t="shared" si="130"/>
        <v>0</v>
      </c>
      <c r="AAK60" s="196">
        <f t="shared" si="154"/>
        <v>0</v>
      </c>
      <c r="AAL60" s="196">
        <f t="shared" si="132"/>
        <v>0</v>
      </c>
      <c r="AAM60" s="196">
        <f t="shared" si="140"/>
        <v>0</v>
      </c>
      <c r="AAN60" s="196">
        <f>IF(IF(sym!$O49=ZS60,1,0)=1,ABS(AAE60*ZX60),-ABS(AAE60*ZX60))</f>
        <v>0</v>
      </c>
      <c r="AAO60" s="196">
        <f>IF(IF(sym!$N49=ZS60,1,0)=1,ABS(AAE60*ZX60),-ABS(AAE60*ZX60))</f>
        <v>0</v>
      </c>
      <c r="AAP60" s="196">
        <f t="shared" si="151"/>
        <v>0</v>
      </c>
      <c r="AAQ60" s="196">
        <f t="shared" si="134"/>
        <v>0</v>
      </c>
    </row>
    <row r="61" spans="1:719" x14ac:dyDescent="0.25">
      <c r="A61" s="1" t="s">
        <v>378</v>
      </c>
      <c r="B61" s="150" t="str">
        <f>'FuturesInfo (3)'!M49</f>
        <v>QNG</v>
      </c>
      <c r="C61" s="200" t="str">
        <f>VLOOKUP(A61,'FuturesInfo (3)'!$A$2:$K$80,11)</f>
        <v>energy</v>
      </c>
      <c r="F61" t="e">
        <f>#REF!</f>
        <v>#REF!</v>
      </c>
      <c r="G61">
        <v>1</v>
      </c>
      <c r="H61">
        <v>-1</v>
      </c>
      <c r="I61">
        <v>-1</v>
      </c>
      <c r="J61">
        <f t="shared" si="161"/>
        <v>0</v>
      </c>
      <c r="K61">
        <f t="shared" si="162"/>
        <v>1</v>
      </c>
      <c r="L61" s="184">
        <v>-2.9106029105999999E-3</v>
      </c>
      <c r="M61" s="2">
        <v>10</v>
      </c>
      <c r="N61">
        <v>60</v>
      </c>
      <c r="O61" t="str">
        <f t="shared" si="163"/>
        <v>TRUE</v>
      </c>
      <c r="P61">
        <f>VLOOKUP($A61,'FuturesInfo (3)'!$A$2:$V$80,22)</f>
        <v>3</v>
      </c>
      <c r="Q61">
        <f t="shared" si="73"/>
        <v>3</v>
      </c>
      <c r="R61">
        <f t="shared" si="73"/>
        <v>3</v>
      </c>
      <c r="S61" s="138">
        <f>VLOOKUP($A61,'FuturesInfo (3)'!$A$2:$O$80,15)*Q61</f>
        <v>82919.999999999985</v>
      </c>
      <c r="T61" s="144">
        <f t="shared" si="164"/>
        <v>-241.34719334695194</v>
      </c>
      <c r="U61" s="144">
        <f t="shared" si="87"/>
        <v>241.34719334695194</v>
      </c>
      <c r="W61">
        <f t="shared" si="165"/>
        <v>1</v>
      </c>
      <c r="X61">
        <v>1</v>
      </c>
      <c r="Y61">
        <v>-1</v>
      </c>
      <c r="Z61">
        <v>1</v>
      </c>
      <c r="AA61">
        <f t="shared" si="141"/>
        <v>1</v>
      </c>
      <c r="AB61">
        <f t="shared" si="166"/>
        <v>0</v>
      </c>
      <c r="AC61" s="1">
        <v>2.83569641368E-2</v>
      </c>
      <c r="AD61" s="2">
        <v>10</v>
      </c>
      <c r="AE61">
        <v>60</v>
      </c>
      <c r="AF61" t="str">
        <f t="shared" si="167"/>
        <v>TRUE</v>
      </c>
      <c r="AG61">
        <f>VLOOKUP($A61,'FuturesInfo (3)'!$A$2:$V$80,22)</f>
        <v>3</v>
      </c>
      <c r="AH61">
        <f t="shared" si="168"/>
        <v>2</v>
      </c>
      <c r="AI61">
        <f t="shared" si="88"/>
        <v>3</v>
      </c>
      <c r="AJ61" s="138">
        <f>VLOOKUP($A61,'FuturesInfo (3)'!$A$2:$O$80,15)*AI61</f>
        <v>82919.999999999985</v>
      </c>
      <c r="AK61" s="196">
        <f t="shared" si="169"/>
        <v>2351.3594662234555</v>
      </c>
      <c r="AL61" s="196">
        <f t="shared" si="90"/>
        <v>-2351.3594662234555</v>
      </c>
      <c r="AN61">
        <f t="shared" si="79"/>
        <v>1</v>
      </c>
      <c r="AO61">
        <v>1</v>
      </c>
      <c r="AP61">
        <v>-1</v>
      </c>
      <c r="AQ61">
        <v>1</v>
      </c>
      <c r="AR61">
        <f t="shared" si="142"/>
        <v>1</v>
      </c>
      <c r="AS61">
        <f t="shared" si="80"/>
        <v>0</v>
      </c>
      <c r="AT61" s="1">
        <v>3.24412003244E-3</v>
      </c>
      <c r="AU61" s="2">
        <v>10</v>
      </c>
      <c r="AV61">
        <v>60</v>
      </c>
      <c r="AW61" t="str">
        <f t="shared" si="81"/>
        <v>TRUE</v>
      </c>
      <c r="AX61">
        <f>VLOOKUP($A61,'FuturesInfo (3)'!$A$2:$V$80,22)</f>
        <v>3</v>
      </c>
      <c r="AY61">
        <f t="shared" si="82"/>
        <v>2</v>
      </c>
      <c r="AZ61">
        <f t="shared" si="91"/>
        <v>3</v>
      </c>
      <c r="BA61" s="138">
        <f>VLOOKUP($A61,'FuturesInfo (3)'!$A$2:$O$80,15)*AZ61</f>
        <v>82919.999999999985</v>
      </c>
      <c r="BB61" s="196">
        <f t="shared" si="83"/>
        <v>269.00243308992475</v>
      </c>
      <c r="BC61" s="196">
        <f t="shared" si="92"/>
        <v>-269.00243308992475</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1181</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1181</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1181</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v>-1</v>
      </c>
      <c r="VN61" s="239">
        <v>-1</v>
      </c>
      <c r="VO61" s="239">
        <v>-1</v>
      </c>
      <c r="VP61" s="239">
        <v>-1</v>
      </c>
      <c r="VQ61" s="214">
        <v>-1</v>
      </c>
      <c r="VR61" s="240">
        <v>1</v>
      </c>
      <c r="VS61">
        <v>1</v>
      </c>
      <c r="VT61">
        <v>-1</v>
      </c>
      <c r="VU61" s="214">
        <v>1</v>
      </c>
      <c r="VV61">
        <v>0</v>
      </c>
      <c r="VW61">
        <v>0</v>
      </c>
      <c r="VX61">
        <v>1</v>
      </c>
      <c r="VY61">
        <v>0</v>
      </c>
      <c r="VZ61" s="248">
        <v>6.8890500362600001E-3</v>
      </c>
      <c r="WA61" s="202">
        <v>42537</v>
      </c>
      <c r="WB61">
        <v>60</v>
      </c>
      <c r="WC61" t="s">
        <v>1181</v>
      </c>
      <c r="WD61">
        <v>3</v>
      </c>
      <c r="WE61" s="252">
        <v>2</v>
      </c>
      <c r="WF61">
        <v>3</v>
      </c>
      <c r="WG61" s="138">
        <v>83310</v>
      </c>
      <c r="WH61" s="138">
        <v>83310</v>
      </c>
      <c r="WI61" s="196">
        <v>-573.92675852082061</v>
      </c>
      <c r="WJ61" s="196">
        <v>-573.92675852082061</v>
      </c>
      <c r="WK61" s="196">
        <v>-573.92675852082061</v>
      </c>
      <c r="WL61" s="196">
        <v>573.92675852082061</v>
      </c>
      <c r="WM61" s="196">
        <v>-573.92675852082061</v>
      </c>
      <c r="WN61" s="196">
        <v>-573.92675852082061</v>
      </c>
      <c r="WO61" s="196">
        <v>-573.92675852082061</v>
      </c>
      <c r="WP61" s="196">
        <v>573.92675852082061</v>
      </c>
      <c r="WQ61" s="196">
        <v>-573.92675852082061</v>
      </c>
      <c r="WR61" s="196">
        <v>-573.92675852082061</v>
      </c>
      <c r="WS61" s="196">
        <v>573.92675852082061</v>
      </c>
      <c r="WU61">
        <f t="shared" si="93"/>
        <v>1</v>
      </c>
      <c r="WV61" s="239">
        <v>-1</v>
      </c>
      <c r="WW61" s="239">
        <v>-1</v>
      </c>
      <c r="WX61" s="239">
        <v>-1</v>
      </c>
      <c r="WY61" s="214">
        <v>-1</v>
      </c>
      <c r="WZ61" s="240">
        <v>2</v>
      </c>
      <c r="XA61">
        <f t="shared" si="94"/>
        <v>1</v>
      </c>
      <c r="XB61">
        <f t="shared" si="95"/>
        <v>-1</v>
      </c>
      <c r="XC61">
        <v>-1</v>
      </c>
      <c r="XD61">
        <f t="shared" si="158"/>
        <v>1</v>
      </c>
      <c r="XE61">
        <f t="shared" si="155"/>
        <v>1</v>
      </c>
      <c r="XF61">
        <f t="shared" si="135"/>
        <v>0</v>
      </c>
      <c r="XG61">
        <f t="shared" si="97"/>
        <v>1</v>
      </c>
      <c r="XH61">
        <v>-4.6813107670099999E-3</v>
      </c>
      <c r="XI61" s="202">
        <v>42537</v>
      </c>
      <c r="XJ61">
        <v>60</v>
      </c>
      <c r="XK61" t="str">
        <f t="shared" si="84"/>
        <v>TRUE</v>
      </c>
      <c r="XL61">
        <f>VLOOKUP($A61,'FuturesInfo (3)'!$A$2:$V$80,22)</f>
        <v>3</v>
      </c>
      <c r="XM61" s="252">
        <v>2</v>
      </c>
      <c r="XN61">
        <f t="shared" si="98"/>
        <v>2</v>
      </c>
      <c r="XO61" s="138">
        <f>VLOOKUP($A61,'FuturesInfo (3)'!$A$2:$O$80,15)*XL61</f>
        <v>82919.999999999985</v>
      </c>
      <c r="XP61" s="138">
        <f>VLOOKUP($A61,'FuturesInfo (3)'!$A$2:$O$80,15)*XN61</f>
        <v>55279.999999999993</v>
      </c>
      <c r="XQ61" s="196">
        <f t="shared" si="99"/>
        <v>388.17428880046913</v>
      </c>
      <c r="XR61" s="196">
        <f t="shared" si="100"/>
        <v>258.78285920031277</v>
      </c>
      <c r="XS61" s="196">
        <f t="shared" si="101"/>
        <v>388.17428880046913</v>
      </c>
      <c r="XT61" s="196">
        <f t="shared" si="102"/>
        <v>-388.17428880046913</v>
      </c>
      <c r="XU61" s="196">
        <f t="shared" si="152"/>
        <v>388.17428880046913</v>
      </c>
      <c r="XV61" s="196">
        <f t="shared" si="104"/>
        <v>388.17428880046913</v>
      </c>
      <c r="XW61" s="196">
        <f t="shared" si="136"/>
        <v>388.17428880046913</v>
      </c>
      <c r="XX61" s="196">
        <f>IF(IF(sym!$O50=XC61,1,0)=1,ABS(XO61*XH61),-ABS(XO61*XH61))</f>
        <v>-388.17428880046913</v>
      </c>
      <c r="XY61" s="196">
        <f>IF(IF(sym!$N50=XC61,1,0)=1,ABS(XO61*XH61),-ABS(XO61*XH61))</f>
        <v>388.17428880046913</v>
      </c>
      <c r="XZ61" s="196">
        <f t="shared" si="145"/>
        <v>-388.17428880046913</v>
      </c>
      <c r="YA61" s="196">
        <f t="shared" si="106"/>
        <v>388.17428880046913</v>
      </c>
      <c r="YC61">
        <f t="shared" si="107"/>
        <v>-1</v>
      </c>
      <c r="YD61" s="239"/>
      <c r="YE61" s="239"/>
      <c r="YF61" s="239"/>
      <c r="YG61" s="214"/>
      <c r="YH61" s="240"/>
      <c r="YI61">
        <f t="shared" si="108"/>
        <v>1</v>
      </c>
      <c r="YJ61">
        <f t="shared" si="109"/>
        <v>0</v>
      </c>
      <c r="YK61" s="214"/>
      <c r="YL61">
        <f t="shared" si="159"/>
        <v>1</v>
      </c>
      <c r="YM61">
        <f t="shared" si="156"/>
        <v>1</v>
      </c>
      <c r="YN61">
        <f t="shared" si="137"/>
        <v>0</v>
      </c>
      <c r="YO61">
        <f t="shared" si="111"/>
        <v>1</v>
      </c>
      <c r="YP61" s="248"/>
      <c r="YQ61" s="202"/>
      <c r="YR61">
        <v>60</v>
      </c>
      <c r="YS61" t="str">
        <f t="shared" si="85"/>
        <v>FALSE</v>
      </c>
      <c r="YT61">
        <f>VLOOKUP($A61,'FuturesInfo (3)'!$A$2:$V$80,22)</f>
        <v>3</v>
      </c>
      <c r="YU61" s="252"/>
      <c r="YV61">
        <f t="shared" si="112"/>
        <v>2</v>
      </c>
      <c r="YW61" s="138">
        <f>VLOOKUP($A61,'FuturesInfo (3)'!$A$2:$O$80,15)*YT61</f>
        <v>82919.999999999985</v>
      </c>
      <c r="YX61" s="138">
        <f>VLOOKUP($A61,'FuturesInfo (3)'!$A$2:$O$80,15)*YV61</f>
        <v>55279.999999999993</v>
      </c>
      <c r="YY61" s="196">
        <f t="shared" si="113"/>
        <v>0</v>
      </c>
      <c r="YZ61" s="196">
        <f t="shared" si="114"/>
        <v>0</v>
      </c>
      <c r="ZA61" s="196">
        <f t="shared" si="115"/>
        <v>0</v>
      </c>
      <c r="ZB61" s="196">
        <f t="shared" si="116"/>
        <v>0</v>
      </c>
      <c r="ZC61" s="196">
        <f t="shared" si="153"/>
        <v>0</v>
      </c>
      <c r="ZD61" s="196">
        <f t="shared" si="118"/>
        <v>0</v>
      </c>
      <c r="ZE61" s="196">
        <f t="shared" si="138"/>
        <v>0</v>
      </c>
      <c r="ZF61" s="196">
        <f>IF(IF(sym!$O50=YK61,1,0)=1,ABS(YW61*YP61),-ABS(YW61*YP61))</f>
        <v>0</v>
      </c>
      <c r="ZG61" s="196">
        <f>IF(IF(sym!$N50=YK61,1,0)=1,ABS(YW61*YP61),-ABS(YW61*YP61))</f>
        <v>0</v>
      </c>
      <c r="ZH61" s="196">
        <f t="shared" si="148"/>
        <v>0</v>
      </c>
      <c r="ZI61" s="196">
        <f t="shared" si="120"/>
        <v>0</v>
      </c>
      <c r="ZK61">
        <f t="shared" si="121"/>
        <v>0</v>
      </c>
      <c r="ZL61" s="239"/>
      <c r="ZM61" s="239"/>
      <c r="ZN61" s="239"/>
      <c r="ZO61" s="214"/>
      <c r="ZP61" s="240"/>
      <c r="ZQ61">
        <f t="shared" si="122"/>
        <v>1</v>
      </c>
      <c r="ZR61">
        <f t="shared" si="123"/>
        <v>0</v>
      </c>
      <c r="ZS61" s="214"/>
      <c r="ZT61">
        <f t="shared" si="160"/>
        <v>1</v>
      </c>
      <c r="ZU61">
        <f t="shared" si="157"/>
        <v>1</v>
      </c>
      <c r="ZV61">
        <f t="shared" si="139"/>
        <v>0</v>
      </c>
      <c r="ZW61">
        <f t="shared" si="125"/>
        <v>1</v>
      </c>
      <c r="ZX61" s="248"/>
      <c r="ZY61" s="202"/>
      <c r="ZZ61">
        <v>60</v>
      </c>
      <c r="AAA61" t="str">
        <f t="shared" si="86"/>
        <v>FALSE</v>
      </c>
      <c r="AAB61">
        <f>VLOOKUP($A61,'FuturesInfo (3)'!$A$2:$V$80,22)</f>
        <v>3</v>
      </c>
      <c r="AAC61" s="252"/>
      <c r="AAD61">
        <f t="shared" si="126"/>
        <v>2</v>
      </c>
      <c r="AAE61" s="138">
        <f>VLOOKUP($A61,'FuturesInfo (3)'!$A$2:$O$80,15)*AAB61</f>
        <v>82919.999999999985</v>
      </c>
      <c r="AAF61" s="138">
        <f>VLOOKUP($A61,'FuturesInfo (3)'!$A$2:$O$80,15)*AAD61</f>
        <v>55279.999999999993</v>
      </c>
      <c r="AAG61" s="196">
        <f t="shared" si="127"/>
        <v>0</v>
      </c>
      <c r="AAH61" s="196">
        <f t="shared" si="128"/>
        <v>0</v>
      </c>
      <c r="AAI61" s="196">
        <f t="shared" si="129"/>
        <v>0</v>
      </c>
      <c r="AAJ61" s="196">
        <f t="shared" si="130"/>
        <v>0</v>
      </c>
      <c r="AAK61" s="196">
        <f t="shared" si="154"/>
        <v>0</v>
      </c>
      <c r="AAL61" s="196">
        <f t="shared" si="132"/>
        <v>0</v>
      </c>
      <c r="AAM61" s="196">
        <f t="shared" si="140"/>
        <v>0</v>
      </c>
      <c r="AAN61" s="196">
        <f>IF(IF(sym!$O50=ZS61,1,0)=1,ABS(AAE61*ZX61),-ABS(AAE61*ZX61))</f>
        <v>0</v>
      </c>
      <c r="AAO61" s="196">
        <f>IF(IF(sym!$N50=ZS61,1,0)=1,ABS(AAE61*ZX61),-ABS(AAE61*ZX61))</f>
        <v>0</v>
      </c>
      <c r="AAP61" s="196">
        <f t="shared" si="151"/>
        <v>0</v>
      </c>
      <c r="AAQ61" s="196">
        <f t="shared" si="134"/>
        <v>0</v>
      </c>
    </row>
    <row r="62" spans="1:719" x14ac:dyDescent="0.25">
      <c r="A62" s="1" t="s">
        <v>380</v>
      </c>
      <c r="B62" s="150" t="str">
        <f>'FuturesInfo (3)'!M50</f>
        <v>@NKD</v>
      </c>
      <c r="C62" s="200" t="str">
        <f>VLOOKUP(A62,'FuturesInfo (3)'!$A$2:$K$80,11)</f>
        <v>index</v>
      </c>
      <c r="F62" t="e">
        <f>#REF!</f>
        <v>#REF!</v>
      </c>
      <c r="G62">
        <v>-1</v>
      </c>
      <c r="H62">
        <v>-1</v>
      </c>
      <c r="I62">
        <v>-1</v>
      </c>
      <c r="J62">
        <f t="shared" si="161"/>
        <v>1</v>
      </c>
      <c r="K62">
        <f t="shared" si="162"/>
        <v>1</v>
      </c>
      <c r="L62" s="184">
        <v>-1.6561276723899999E-2</v>
      </c>
      <c r="M62" s="2">
        <v>10</v>
      </c>
      <c r="N62">
        <v>60</v>
      </c>
      <c r="O62" t="str">
        <f t="shared" si="163"/>
        <v>TRUE</v>
      </c>
      <c r="P62">
        <f>VLOOKUP($A62,'FuturesInfo (3)'!$A$2:$V$80,22)</f>
        <v>1</v>
      </c>
      <c r="Q62">
        <f t="shared" si="73"/>
        <v>1</v>
      </c>
      <c r="R62">
        <f t="shared" si="73"/>
        <v>1</v>
      </c>
      <c r="S62" s="138">
        <f>VLOOKUP($A62,'FuturesInfo (3)'!$A$2:$O$80,15)*Q62</f>
        <v>75873.362445414838</v>
      </c>
      <c r="T62" s="144">
        <f t="shared" si="164"/>
        <v>1256.5597514312769</v>
      </c>
      <c r="U62" s="144">
        <f t="shared" si="87"/>
        <v>1256.5597514312769</v>
      </c>
      <c r="W62">
        <f t="shared" si="165"/>
        <v>-1</v>
      </c>
      <c r="X62">
        <v>-1</v>
      </c>
      <c r="Y62">
        <v>-1</v>
      </c>
      <c r="Z62">
        <v>1</v>
      </c>
      <c r="AA62">
        <f t="shared" si="141"/>
        <v>0</v>
      </c>
      <c r="AB62">
        <f t="shared" si="166"/>
        <v>0</v>
      </c>
      <c r="AC62" s="1">
        <v>1.9902020820600001E-2</v>
      </c>
      <c r="AD62" s="2">
        <v>10</v>
      </c>
      <c r="AE62">
        <v>60</v>
      </c>
      <c r="AF62" t="str">
        <f t="shared" si="167"/>
        <v>TRUE</v>
      </c>
      <c r="AG62">
        <f>VLOOKUP($A62,'FuturesInfo (3)'!$A$2:$V$80,22)</f>
        <v>1</v>
      </c>
      <c r="AH62">
        <f t="shared" si="168"/>
        <v>1</v>
      </c>
      <c r="AI62">
        <f t="shared" si="88"/>
        <v>1</v>
      </c>
      <c r="AJ62" s="138">
        <f>VLOOKUP($A62,'FuturesInfo (3)'!$A$2:$O$80,15)*AI62</f>
        <v>75873.362445414838</v>
      </c>
      <c r="AK62" s="196">
        <f t="shared" si="169"/>
        <v>-1510.0332391175762</v>
      </c>
      <c r="AL62" s="196">
        <f t="shared" si="90"/>
        <v>-1510.0332391175762</v>
      </c>
      <c r="AN62">
        <f t="shared" si="79"/>
        <v>-1</v>
      </c>
      <c r="AO62">
        <v>-1</v>
      </c>
      <c r="AP62">
        <v>1</v>
      </c>
      <c r="AQ62">
        <v>1</v>
      </c>
      <c r="AR62">
        <f t="shared" si="142"/>
        <v>0</v>
      </c>
      <c r="AS62">
        <f t="shared" si="80"/>
        <v>1</v>
      </c>
      <c r="AT62" s="1">
        <v>3.3023116181299999E-3</v>
      </c>
      <c r="AU62" s="2">
        <v>10</v>
      </c>
      <c r="AV62">
        <v>60</v>
      </c>
      <c r="AW62" t="str">
        <f t="shared" si="81"/>
        <v>TRUE</v>
      </c>
      <c r="AX62">
        <f>VLOOKUP($A62,'FuturesInfo (3)'!$A$2:$V$80,22)</f>
        <v>1</v>
      </c>
      <c r="AY62">
        <f t="shared" si="82"/>
        <v>1</v>
      </c>
      <c r="AZ62">
        <f t="shared" si="91"/>
        <v>1</v>
      </c>
      <c r="BA62" s="138">
        <f>VLOOKUP($A62,'FuturesInfo (3)'!$A$2:$O$80,15)*AZ62</f>
        <v>75873.362445414838</v>
      </c>
      <c r="BB62" s="196">
        <f t="shared" si="83"/>
        <v>-250.55748631008183</v>
      </c>
      <c r="BC62" s="196">
        <f t="shared" si="92"/>
        <v>250.55748631008183</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1181</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1181</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1181</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v>-1</v>
      </c>
      <c r="VN62" s="239">
        <v>-1</v>
      </c>
      <c r="VO62" s="239">
        <v>1</v>
      </c>
      <c r="VP62" s="239">
        <v>-1</v>
      </c>
      <c r="VQ62" s="214">
        <v>-1</v>
      </c>
      <c r="VR62" s="240">
        <v>4</v>
      </c>
      <c r="VS62">
        <v>1</v>
      </c>
      <c r="VT62">
        <v>-1</v>
      </c>
      <c r="VU62" s="214">
        <v>-1</v>
      </c>
      <c r="VV62">
        <v>1</v>
      </c>
      <c r="VW62">
        <v>1</v>
      </c>
      <c r="VX62">
        <v>0</v>
      </c>
      <c r="VY62">
        <v>1</v>
      </c>
      <c r="VZ62" s="248">
        <v>-4.8559404337999998E-3</v>
      </c>
      <c r="WA62" s="202">
        <v>42549</v>
      </c>
      <c r="WB62">
        <v>60</v>
      </c>
      <c r="WC62" t="s">
        <v>1181</v>
      </c>
      <c r="WD62">
        <v>1</v>
      </c>
      <c r="WE62" s="252">
        <v>2</v>
      </c>
      <c r="WF62">
        <v>1</v>
      </c>
      <c r="WG62" s="138">
        <v>76270.345375148871</v>
      </c>
      <c r="WH62" s="138">
        <v>76270.345375148871</v>
      </c>
      <c r="WI62" s="196">
        <v>370.36425400707623</v>
      </c>
      <c r="WJ62" s="196">
        <v>370.36425400707623</v>
      </c>
      <c r="WK62" s="196">
        <v>370.36425400707623</v>
      </c>
      <c r="WL62" s="196">
        <v>-370.36425400707623</v>
      </c>
      <c r="WM62" s="196">
        <v>370.36425400707623</v>
      </c>
      <c r="WN62" s="196">
        <v>-370.36425400707623</v>
      </c>
      <c r="WO62" s="196">
        <v>370.36425400707623</v>
      </c>
      <c r="WP62" s="196">
        <v>-370.36425400707623</v>
      </c>
      <c r="WQ62" s="196">
        <v>370.36425400707623</v>
      </c>
      <c r="WR62" s="196">
        <v>-370.36425400707623</v>
      </c>
      <c r="WS62" s="196">
        <v>370.36425400707623</v>
      </c>
      <c r="WU62">
        <f t="shared" si="93"/>
        <v>-1</v>
      </c>
      <c r="WV62" s="239">
        <v>-1</v>
      </c>
      <c r="WW62" s="239">
        <v>1</v>
      </c>
      <c r="WX62" s="239">
        <v>-1</v>
      </c>
      <c r="WY62" s="214">
        <v>-1</v>
      </c>
      <c r="WZ62" s="240">
        <v>5</v>
      </c>
      <c r="XA62">
        <f t="shared" si="94"/>
        <v>1</v>
      </c>
      <c r="XB62">
        <f t="shared" si="95"/>
        <v>-1</v>
      </c>
      <c r="XC62">
        <v>-1</v>
      </c>
      <c r="XD62">
        <f t="shared" si="158"/>
        <v>1</v>
      </c>
      <c r="XE62">
        <f t="shared" si="155"/>
        <v>1</v>
      </c>
      <c r="XF62">
        <f t="shared" si="135"/>
        <v>0</v>
      </c>
      <c r="XG62">
        <f t="shared" si="97"/>
        <v>1</v>
      </c>
      <c r="XH62">
        <v>-5.2049446974599999E-3</v>
      </c>
      <c r="XI62" s="202">
        <v>42549</v>
      </c>
      <c r="XJ62">
        <v>60</v>
      </c>
      <c r="XK62" t="str">
        <f t="shared" si="84"/>
        <v>TRUE</v>
      </c>
      <c r="XL62">
        <f>VLOOKUP($A62,'FuturesInfo (3)'!$A$2:$V$80,22)</f>
        <v>1</v>
      </c>
      <c r="XM62" s="252">
        <v>1</v>
      </c>
      <c r="XN62">
        <f t="shared" si="98"/>
        <v>1</v>
      </c>
      <c r="XO62" s="138">
        <f>VLOOKUP($A62,'FuturesInfo (3)'!$A$2:$O$80,15)*XL62</f>
        <v>75873.362445414838</v>
      </c>
      <c r="XP62" s="138">
        <f>VLOOKUP($A62,'FuturesInfo (3)'!$A$2:$O$80,15)*XN62</f>
        <v>75873.362445414838</v>
      </c>
      <c r="XQ62" s="196">
        <f t="shared" si="99"/>
        <v>394.91665553872264</v>
      </c>
      <c r="XR62" s="196">
        <f t="shared" si="100"/>
        <v>394.91665553872264</v>
      </c>
      <c r="XS62" s="196">
        <f t="shared" si="101"/>
        <v>394.91665553872264</v>
      </c>
      <c r="XT62" s="196">
        <f t="shared" si="102"/>
        <v>-394.91665553872264</v>
      </c>
      <c r="XU62" s="196">
        <f t="shared" si="152"/>
        <v>394.91665553872264</v>
      </c>
      <c r="XV62" s="196">
        <f t="shared" si="104"/>
        <v>-394.91665553872264</v>
      </c>
      <c r="XW62" s="196">
        <f t="shared" si="136"/>
        <v>394.91665553872264</v>
      </c>
      <c r="XX62" s="196">
        <f>IF(IF(sym!$O51=XC62,1,0)=1,ABS(XO62*XH62),-ABS(XO62*XH62))</f>
        <v>-394.91665553872264</v>
      </c>
      <c r="XY62" s="196">
        <f>IF(IF(sym!$N51=XC62,1,0)=1,ABS(XO62*XH62),-ABS(XO62*XH62))</f>
        <v>394.91665553872264</v>
      </c>
      <c r="XZ62" s="196">
        <f t="shared" si="145"/>
        <v>-394.91665553872264</v>
      </c>
      <c r="YA62" s="196">
        <f t="shared" si="106"/>
        <v>394.91665553872264</v>
      </c>
      <c r="YC62">
        <f t="shared" si="107"/>
        <v>-1</v>
      </c>
      <c r="YD62" s="239"/>
      <c r="YE62" s="239"/>
      <c r="YF62" s="239"/>
      <c r="YG62" s="214"/>
      <c r="YH62" s="240"/>
      <c r="YI62">
        <f t="shared" si="108"/>
        <v>1</v>
      </c>
      <c r="YJ62">
        <f t="shared" si="109"/>
        <v>0</v>
      </c>
      <c r="YK62" s="214"/>
      <c r="YL62">
        <f t="shared" si="159"/>
        <v>1</v>
      </c>
      <c r="YM62">
        <f t="shared" si="156"/>
        <v>1</v>
      </c>
      <c r="YN62">
        <f t="shared" si="137"/>
        <v>0</v>
      </c>
      <c r="YO62">
        <f t="shared" si="111"/>
        <v>1</v>
      </c>
      <c r="YP62" s="248"/>
      <c r="YQ62" s="202"/>
      <c r="YR62">
        <v>60</v>
      </c>
      <c r="YS62" t="str">
        <f t="shared" si="85"/>
        <v>FALSE</v>
      </c>
      <c r="YT62">
        <f>VLOOKUP($A62,'FuturesInfo (3)'!$A$2:$V$80,22)</f>
        <v>1</v>
      </c>
      <c r="YU62" s="252"/>
      <c r="YV62">
        <f t="shared" si="112"/>
        <v>1</v>
      </c>
      <c r="YW62" s="138">
        <f>VLOOKUP($A62,'FuturesInfo (3)'!$A$2:$O$80,15)*YT62</f>
        <v>75873.362445414838</v>
      </c>
      <c r="YX62" s="138">
        <f>VLOOKUP($A62,'FuturesInfo (3)'!$A$2:$O$80,15)*YV62</f>
        <v>75873.362445414838</v>
      </c>
      <c r="YY62" s="196">
        <f t="shared" si="113"/>
        <v>0</v>
      </c>
      <c r="YZ62" s="196">
        <f t="shared" si="114"/>
        <v>0</v>
      </c>
      <c r="ZA62" s="196">
        <f t="shared" si="115"/>
        <v>0</v>
      </c>
      <c r="ZB62" s="196">
        <f t="shared" si="116"/>
        <v>0</v>
      </c>
      <c r="ZC62" s="196">
        <f t="shared" si="153"/>
        <v>0</v>
      </c>
      <c r="ZD62" s="196">
        <f t="shared" si="118"/>
        <v>0</v>
      </c>
      <c r="ZE62" s="196">
        <f t="shared" si="138"/>
        <v>0</v>
      </c>
      <c r="ZF62" s="196">
        <f>IF(IF(sym!$O51=YK62,1,0)=1,ABS(YW62*YP62),-ABS(YW62*YP62))</f>
        <v>0</v>
      </c>
      <c r="ZG62" s="196">
        <f>IF(IF(sym!$N51=YK62,1,0)=1,ABS(YW62*YP62),-ABS(YW62*YP62))</f>
        <v>0</v>
      </c>
      <c r="ZH62" s="196">
        <f t="shared" si="148"/>
        <v>0</v>
      </c>
      <c r="ZI62" s="196">
        <f t="shared" si="120"/>
        <v>0</v>
      </c>
      <c r="ZK62">
        <f t="shared" si="121"/>
        <v>0</v>
      </c>
      <c r="ZL62" s="239"/>
      <c r="ZM62" s="239"/>
      <c r="ZN62" s="239"/>
      <c r="ZO62" s="214"/>
      <c r="ZP62" s="240"/>
      <c r="ZQ62">
        <f t="shared" si="122"/>
        <v>1</v>
      </c>
      <c r="ZR62">
        <f t="shared" si="123"/>
        <v>0</v>
      </c>
      <c r="ZS62" s="214"/>
      <c r="ZT62">
        <f t="shared" si="160"/>
        <v>1</v>
      </c>
      <c r="ZU62">
        <f t="shared" si="157"/>
        <v>1</v>
      </c>
      <c r="ZV62">
        <f t="shared" si="139"/>
        <v>0</v>
      </c>
      <c r="ZW62">
        <f t="shared" si="125"/>
        <v>1</v>
      </c>
      <c r="ZX62" s="248"/>
      <c r="ZY62" s="202"/>
      <c r="ZZ62">
        <v>60</v>
      </c>
      <c r="AAA62" t="str">
        <f t="shared" si="86"/>
        <v>FALSE</v>
      </c>
      <c r="AAB62">
        <f>VLOOKUP($A62,'FuturesInfo (3)'!$A$2:$V$80,22)</f>
        <v>1</v>
      </c>
      <c r="AAC62" s="252"/>
      <c r="AAD62">
        <f t="shared" si="126"/>
        <v>1</v>
      </c>
      <c r="AAE62" s="138">
        <f>VLOOKUP($A62,'FuturesInfo (3)'!$A$2:$O$80,15)*AAB62</f>
        <v>75873.362445414838</v>
      </c>
      <c r="AAF62" s="138">
        <f>VLOOKUP($A62,'FuturesInfo (3)'!$A$2:$O$80,15)*AAD62</f>
        <v>75873.362445414838</v>
      </c>
      <c r="AAG62" s="196">
        <f t="shared" si="127"/>
        <v>0</v>
      </c>
      <c r="AAH62" s="196">
        <f t="shared" si="128"/>
        <v>0</v>
      </c>
      <c r="AAI62" s="196">
        <f t="shared" si="129"/>
        <v>0</v>
      </c>
      <c r="AAJ62" s="196">
        <f t="shared" si="130"/>
        <v>0</v>
      </c>
      <c r="AAK62" s="196">
        <f t="shared" si="154"/>
        <v>0</v>
      </c>
      <c r="AAL62" s="196">
        <f t="shared" si="132"/>
        <v>0</v>
      </c>
      <c r="AAM62" s="196">
        <f t="shared" si="140"/>
        <v>0</v>
      </c>
      <c r="AAN62" s="196">
        <f>IF(IF(sym!$O51=ZS62,1,0)=1,ABS(AAE62*ZX62),-ABS(AAE62*ZX62))</f>
        <v>0</v>
      </c>
      <c r="AAO62" s="196">
        <f>IF(IF(sym!$N51=ZS62,1,0)=1,ABS(AAE62*ZX62),-ABS(AAE62*ZX62))</f>
        <v>0</v>
      </c>
      <c r="AAP62" s="196">
        <f t="shared" si="151"/>
        <v>0</v>
      </c>
      <c r="AAQ62" s="196">
        <f t="shared" si="134"/>
        <v>0</v>
      </c>
    </row>
    <row r="63" spans="1:719" x14ac:dyDescent="0.25">
      <c r="A63" s="1" t="s">
        <v>382</v>
      </c>
      <c r="B63" s="150" t="str">
        <f>'FuturesInfo (3)'!M51</f>
        <v>@NQ</v>
      </c>
      <c r="C63" s="200" t="str">
        <f>VLOOKUP(A63,'FuturesInfo (3)'!$A$2:$K$80,11)</f>
        <v>index</v>
      </c>
      <c r="F63" t="e">
        <f>#REF!</f>
        <v>#REF!</v>
      </c>
      <c r="G63">
        <v>1</v>
      </c>
      <c r="H63">
        <v>-1</v>
      </c>
      <c r="I63">
        <v>-1</v>
      </c>
      <c r="J63">
        <f t="shared" si="161"/>
        <v>0</v>
      </c>
      <c r="K63">
        <f t="shared" si="162"/>
        <v>1</v>
      </c>
      <c r="L63" s="184">
        <v>-5.1299023663699999E-3</v>
      </c>
      <c r="M63" s="2">
        <v>10</v>
      </c>
      <c r="N63">
        <v>60</v>
      </c>
      <c r="O63" t="str">
        <f t="shared" si="163"/>
        <v>TRUE</v>
      </c>
      <c r="P63">
        <f>VLOOKUP($A63,'FuturesInfo (3)'!$A$2:$V$80,22)</f>
        <v>2</v>
      </c>
      <c r="Q63">
        <f t="shared" si="73"/>
        <v>2</v>
      </c>
      <c r="R63">
        <f t="shared" si="73"/>
        <v>2</v>
      </c>
      <c r="S63" s="138">
        <f>VLOOKUP($A63,'FuturesInfo (3)'!$A$2:$O$80,15)*Q63</f>
        <v>178090</v>
      </c>
      <c r="T63" s="144">
        <f t="shared" si="164"/>
        <v>-913.58431242683332</v>
      </c>
      <c r="U63" s="144">
        <f t="shared" si="87"/>
        <v>913.58431242683332</v>
      </c>
      <c r="W63">
        <f t="shared" si="165"/>
        <v>1</v>
      </c>
      <c r="X63">
        <v>1</v>
      </c>
      <c r="Y63">
        <v>-1</v>
      </c>
      <c r="Z63">
        <v>1</v>
      </c>
      <c r="AA63">
        <f t="shared" si="141"/>
        <v>1</v>
      </c>
      <c r="AB63">
        <f t="shared" si="166"/>
        <v>0</v>
      </c>
      <c r="AC63" s="1">
        <v>3.6593479707300001E-3</v>
      </c>
      <c r="AD63" s="2">
        <v>10</v>
      </c>
      <c r="AE63">
        <v>60</v>
      </c>
      <c r="AF63" t="str">
        <f t="shared" si="167"/>
        <v>TRUE</v>
      </c>
      <c r="AG63">
        <f>VLOOKUP($A63,'FuturesInfo (3)'!$A$2:$V$80,22)</f>
        <v>2</v>
      </c>
      <c r="AH63">
        <f t="shared" si="168"/>
        <v>2</v>
      </c>
      <c r="AI63">
        <f t="shared" si="88"/>
        <v>2</v>
      </c>
      <c r="AJ63" s="138">
        <f>VLOOKUP($A63,'FuturesInfo (3)'!$A$2:$O$80,15)*AI63</f>
        <v>178090</v>
      </c>
      <c r="AK63" s="196">
        <f t="shared" si="169"/>
        <v>651.69328010730578</v>
      </c>
      <c r="AL63" s="196">
        <f t="shared" si="90"/>
        <v>-651.69328010730578</v>
      </c>
      <c r="AN63">
        <f t="shared" si="79"/>
        <v>1</v>
      </c>
      <c r="AO63">
        <v>1</v>
      </c>
      <c r="AP63">
        <v>-1</v>
      </c>
      <c r="AQ63">
        <v>-1</v>
      </c>
      <c r="AR63">
        <f t="shared" si="142"/>
        <v>0</v>
      </c>
      <c r="AS63">
        <f t="shared" si="80"/>
        <v>1</v>
      </c>
      <c r="AT63" s="1">
        <v>-2.4859131587699999E-3</v>
      </c>
      <c r="AU63" s="2">
        <v>10</v>
      </c>
      <c r="AV63">
        <v>60</v>
      </c>
      <c r="AW63" t="str">
        <f t="shared" si="81"/>
        <v>TRUE</v>
      </c>
      <c r="AX63">
        <f>VLOOKUP($A63,'FuturesInfo (3)'!$A$2:$V$80,22)</f>
        <v>2</v>
      </c>
      <c r="AY63">
        <f t="shared" si="82"/>
        <v>2</v>
      </c>
      <c r="AZ63">
        <f t="shared" si="91"/>
        <v>2</v>
      </c>
      <c r="BA63" s="138">
        <f>VLOOKUP($A63,'FuturesInfo (3)'!$A$2:$O$80,15)*AZ63</f>
        <v>178090</v>
      </c>
      <c r="BB63" s="196">
        <f t="shared" si="83"/>
        <v>-442.71627444534931</v>
      </c>
      <c r="BC63" s="196">
        <f t="shared" si="92"/>
        <v>442.71627444534931</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1181</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1181</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1181</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v>-1</v>
      </c>
      <c r="VN63" s="239">
        <v>-1</v>
      </c>
      <c r="VO63" s="239">
        <v>-1</v>
      </c>
      <c r="VP63" s="239">
        <v>-1</v>
      </c>
      <c r="VQ63" s="214">
        <v>1</v>
      </c>
      <c r="VR63" s="240">
        <v>5</v>
      </c>
      <c r="VS63">
        <v>-1</v>
      </c>
      <c r="VT63">
        <v>1</v>
      </c>
      <c r="VU63" s="214">
        <v>1</v>
      </c>
      <c r="VV63">
        <v>0</v>
      </c>
      <c r="VW63">
        <v>1</v>
      </c>
      <c r="VX63">
        <v>0</v>
      </c>
      <c r="VY63">
        <v>1</v>
      </c>
      <c r="VZ63" s="248">
        <v>8.0608537693000002E-3</v>
      </c>
      <c r="WA63" s="202">
        <v>42548</v>
      </c>
      <c r="WB63">
        <v>60</v>
      </c>
      <c r="WC63" t="s">
        <v>1181</v>
      </c>
      <c r="WD63">
        <v>2</v>
      </c>
      <c r="WE63" s="252">
        <v>2</v>
      </c>
      <c r="WF63">
        <v>2</v>
      </c>
      <c r="WG63" s="138">
        <v>177580</v>
      </c>
      <c r="WH63" s="138">
        <v>177580</v>
      </c>
      <c r="WI63" s="196">
        <v>-1431.4464123522941</v>
      </c>
      <c r="WJ63" s="196">
        <v>-1431.4464123522941</v>
      </c>
      <c r="WK63" s="196">
        <v>1431.4464123522941</v>
      </c>
      <c r="WL63" s="196">
        <v>-1431.4464123522941</v>
      </c>
      <c r="WM63" s="196">
        <v>1431.4464123522941</v>
      </c>
      <c r="WN63" s="196">
        <v>-1431.4464123522941</v>
      </c>
      <c r="WO63" s="196">
        <v>-1431.4464123522941</v>
      </c>
      <c r="WP63" s="196">
        <v>1431.4464123522941</v>
      </c>
      <c r="WQ63" s="196">
        <v>-1431.4464123522941</v>
      </c>
      <c r="WR63" s="196">
        <v>-1431.4464123522941</v>
      </c>
      <c r="WS63" s="196">
        <v>1431.4464123522941</v>
      </c>
      <c r="WU63">
        <f t="shared" si="93"/>
        <v>1</v>
      </c>
      <c r="WV63" s="239">
        <v>-1</v>
      </c>
      <c r="WW63" s="239">
        <v>-1</v>
      </c>
      <c r="WX63" s="239">
        <v>-1</v>
      </c>
      <c r="WY63" s="214">
        <v>1</v>
      </c>
      <c r="WZ63" s="240">
        <v>6</v>
      </c>
      <c r="XA63">
        <f t="shared" si="94"/>
        <v>-1</v>
      </c>
      <c r="XB63">
        <f t="shared" si="95"/>
        <v>1</v>
      </c>
      <c r="XC63">
        <v>1</v>
      </c>
      <c r="XD63">
        <f t="shared" si="158"/>
        <v>0</v>
      </c>
      <c r="XE63">
        <f t="shared" si="155"/>
        <v>1</v>
      </c>
      <c r="XF63">
        <f t="shared" si="135"/>
        <v>0</v>
      </c>
      <c r="XG63">
        <f t="shared" si="97"/>
        <v>1</v>
      </c>
      <c r="XH63">
        <v>2.8719450388600002E-3</v>
      </c>
      <c r="XI63" s="202">
        <v>42548</v>
      </c>
      <c r="XJ63">
        <v>60</v>
      </c>
      <c r="XK63" t="str">
        <f t="shared" si="84"/>
        <v>TRUE</v>
      </c>
      <c r="XL63">
        <f>VLOOKUP($A63,'FuturesInfo (3)'!$A$2:$V$80,22)</f>
        <v>2</v>
      </c>
      <c r="XM63" s="252">
        <v>1</v>
      </c>
      <c r="XN63">
        <f t="shared" si="98"/>
        <v>3</v>
      </c>
      <c r="XO63" s="138">
        <f>VLOOKUP($A63,'FuturesInfo (3)'!$A$2:$O$80,15)*XL63</f>
        <v>178090</v>
      </c>
      <c r="XP63" s="138">
        <f>VLOOKUP($A63,'FuturesInfo (3)'!$A$2:$O$80,15)*XN63</f>
        <v>267135</v>
      </c>
      <c r="XQ63" s="196">
        <f t="shared" si="99"/>
        <v>-511.46469197057741</v>
      </c>
      <c r="XR63" s="196">
        <f t="shared" si="100"/>
        <v>-767.19703795586611</v>
      </c>
      <c r="XS63" s="196">
        <f t="shared" si="101"/>
        <v>511.46469197057741</v>
      </c>
      <c r="XT63" s="196">
        <f t="shared" si="102"/>
        <v>-511.46469197057741</v>
      </c>
      <c r="XU63" s="196">
        <f t="shared" si="152"/>
        <v>511.46469197057741</v>
      </c>
      <c r="XV63" s="196">
        <f t="shared" si="104"/>
        <v>-511.46469197057741</v>
      </c>
      <c r="XW63" s="196">
        <f t="shared" si="136"/>
        <v>-511.46469197057741</v>
      </c>
      <c r="XX63" s="196">
        <f>IF(IF(sym!$O52=XC63,1,0)=1,ABS(XO63*XH63),-ABS(XO63*XH63))</f>
        <v>511.46469197057741</v>
      </c>
      <c r="XY63" s="196">
        <f>IF(IF(sym!$N52=XC63,1,0)=1,ABS(XO63*XH63),-ABS(XO63*XH63))</f>
        <v>-511.46469197057741</v>
      </c>
      <c r="XZ63" s="196">
        <f t="shared" si="145"/>
        <v>-511.46469197057741</v>
      </c>
      <c r="YA63" s="196">
        <f t="shared" si="106"/>
        <v>511.46469197057741</v>
      </c>
      <c r="YC63">
        <f t="shared" si="107"/>
        <v>1</v>
      </c>
      <c r="YD63" s="239"/>
      <c r="YE63" s="239"/>
      <c r="YF63" s="239"/>
      <c r="YG63" s="214"/>
      <c r="YH63" s="240"/>
      <c r="YI63">
        <f t="shared" si="108"/>
        <v>1</v>
      </c>
      <c r="YJ63">
        <f t="shared" si="109"/>
        <v>0</v>
      </c>
      <c r="YK63" s="214"/>
      <c r="YL63">
        <f t="shared" si="159"/>
        <v>1</v>
      </c>
      <c r="YM63">
        <f t="shared" si="156"/>
        <v>1</v>
      </c>
      <c r="YN63">
        <f t="shared" si="137"/>
        <v>0</v>
      </c>
      <c r="YO63">
        <f t="shared" si="111"/>
        <v>1</v>
      </c>
      <c r="YP63" s="248"/>
      <c r="YQ63" s="202"/>
      <c r="YR63">
        <v>60</v>
      </c>
      <c r="YS63" t="str">
        <f t="shared" si="85"/>
        <v>FALSE</v>
      </c>
      <c r="YT63">
        <f>VLOOKUP($A63,'FuturesInfo (3)'!$A$2:$V$80,22)</f>
        <v>2</v>
      </c>
      <c r="YU63" s="252"/>
      <c r="YV63">
        <f t="shared" si="112"/>
        <v>2</v>
      </c>
      <c r="YW63" s="138">
        <f>VLOOKUP($A63,'FuturesInfo (3)'!$A$2:$O$80,15)*YT63</f>
        <v>178090</v>
      </c>
      <c r="YX63" s="138">
        <f>VLOOKUP($A63,'FuturesInfo (3)'!$A$2:$O$80,15)*YV63</f>
        <v>178090</v>
      </c>
      <c r="YY63" s="196">
        <f t="shared" si="113"/>
        <v>0</v>
      </c>
      <c r="YZ63" s="196">
        <f t="shared" si="114"/>
        <v>0</v>
      </c>
      <c r="ZA63" s="196">
        <f t="shared" si="115"/>
        <v>0</v>
      </c>
      <c r="ZB63" s="196">
        <f t="shared" si="116"/>
        <v>0</v>
      </c>
      <c r="ZC63" s="196">
        <f t="shared" si="153"/>
        <v>0</v>
      </c>
      <c r="ZD63" s="196">
        <f t="shared" si="118"/>
        <v>0</v>
      </c>
      <c r="ZE63" s="196">
        <f t="shared" si="138"/>
        <v>0</v>
      </c>
      <c r="ZF63" s="196">
        <f>IF(IF(sym!$O52=YK63,1,0)=1,ABS(YW63*YP63),-ABS(YW63*YP63))</f>
        <v>0</v>
      </c>
      <c r="ZG63" s="196">
        <f>IF(IF(sym!$N52=YK63,1,0)=1,ABS(YW63*YP63),-ABS(YW63*YP63))</f>
        <v>0</v>
      </c>
      <c r="ZH63" s="196">
        <f t="shared" si="148"/>
        <v>0</v>
      </c>
      <c r="ZI63" s="196">
        <f t="shared" si="120"/>
        <v>0</v>
      </c>
      <c r="ZK63">
        <f t="shared" si="121"/>
        <v>0</v>
      </c>
      <c r="ZL63" s="239"/>
      <c r="ZM63" s="239"/>
      <c r="ZN63" s="239"/>
      <c r="ZO63" s="214"/>
      <c r="ZP63" s="240"/>
      <c r="ZQ63">
        <f t="shared" si="122"/>
        <v>1</v>
      </c>
      <c r="ZR63">
        <f t="shared" si="123"/>
        <v>0</v>
      </c>
      <c r="ZS63" s="214"/>
      <c r="ZT63">
        <f t="shared" si="160"/>
        <v>1</v>
      </c>
      <c r="ZU63">
        <f t="shared" si="157"/>
        <v>1</v>
      </c>
      <c r="ZV63">
        <f t="shared" si="139"/>
        <v>0</v>
      </c>
      <c r="ZW63">
        <f t="shared" si="125"/>
        <v>1</v>
      </c>
      <c r="ZX63" s="248"/>
      <c r="ZY63" s="202"/>
      <c r="ZZ63">
        <v>60</v>
      </c>
      <c r="AAA63" t="str">
        <f t="shared" si="86"/>
        <v>FALSE</v>
      </c>
      <c r="AAB63">
        <f>VLOOKUP($A63,'FuturesInfo (3)'!$A$2:$V$80,22)</f>
        <v>2</v>
      </c>
      <c r="AAC63" s="252"/>
      <c r="AAD63">
        <f t="shared" si="126"/>
        <v>2</v>
      </c>
      <c r="AAE63" s="138">
        <f>VLOOKUP($A63,'FuturesInfo (3)'!$A$2:$O$80,15)*AAB63</f>
        <v>178090</v>
      </c>
      <c r="AAF63" s="138">
        <f>VLOOKUP($A63,'FuturesInfo (3)'!$A$2:$O$80,15)*AAD63</f>
        <v>178090</v>
      </c>
      <c r="AAG63" s="196">
        <f t="shared" si="127"/>
        <v>0</v>
      </c>
      <c r="AAH63" s="196">
        <f t="shared" si="128"/>
        <v>0</v>
      </c>
      <c r="AAI63" s="196">
        <f t="shared" si="129"/>
        <v>0</v>
      </c>
      <c r="AAJ63" s="196">
        <f t="shared" si="130"/>
        <v>0</v>
      </c>
      <c r="AAK63" s="196">
        <f t="shared" si="154"/>
        <v>0</v>
      </c>
      <c r="AAL63" s="196">
        <f t="shared" si="132"/>
        <v>0</v>
      </c>
      <c r="AAM63" s="196">
        <f t="shared" si="140"/>
        <v>0</v>
      </c>
      <c r="AAN63" s="196">
        <f>IF(IF(sym!$O52=ZS63,1,0)=1,ABS(AAE63*ZX63),-ABS(AAE63*ZX63))</f>
        <v>0</v>
      </c>
      <c r="AAO63" s="196">
        <f>IF(IF(sym!$N52=ZS63,1,0)=1,ABS(AAE63*ZX63),-ABS(AAE63*ZX63))</f>
        <v>0</v>
      </c>
      <c r="AAP63" s="196">
        <f t="shared" si="151"/>
        <v>0</v>
      </c>
      <c r="AAQ63" s="196">
        <f t="shared" si="134"/>
        <v>0</v>
      </c>
    </row>
    <row r="64" spans="1:719" x14ac:dyDescent="0.25">
      <c r="A64" s="5" t="s">
        <v>1059</v>
      </c>
      <c r="B64" s="150" t="str">
        <f>'FuturesInfo (3)'!M52</f>
        <v>@O</v>
      </c>
      <c r="C64" s="200" t="str">
        <f>VLOOKUP(A64,'FuturesInfo (3)'!$A$2:$K$80,11)</f>
        <v>grain</v>
      </c>
      <c r="F64" t="e">
        <f>#REF!</f>
        <v>#REF!</v>
      </c>
      <c r="G64">
        <v>-1</v>
      </c>
      <c r="H64">
        <v>1</v>
      </c>
      <c r="I64">
        <v>-1</v>
      </c>
      <c r="J64">
        <f t="shared" si="161"/>
        <v>1</v>
      </c>
      <c r="K64">
        <f t="shared" si="162"/>
        <v>0</v>
      </c>
      <c r="L64" s="184">
        <v>-1.44167758847E-2</v>
      </c>
      <c r="M64" s="2">
        <v>10</v>
      </c>
      <c r="N64">
        <v>60</v>
      </c>
      <c r="O64" t="str">
        <f t="shared" si="163"/>
        <v>TRUE</v>
      </c>
      <c r="P64">
        <f>VLOOKUP($A64,'FuturesInfo (3)'!$A$2:$V$80,22)</f>
        <v>7</v>
      </c>
      <c r="Q64">
        <f t="shared" si="73"/>
        <v>7</v>
      </c>
      <c r="R64">
        <f t="shared" si="73"/>
        <v>7</v>
      </c>
      <c r="S64" s="138">
        <f>VLOOKUP($A64,'FuturesInfo (3)'!$A$2:$O$80,15)*Q64</f>
        <v>68425</v>
      </c>
      <c r="T64" s="144">
        <f t="shared" si="164"/>
        <v>986.46788991059748</v>
      </c>
      <c r="U64" s="144">
        <f t="shared" si="87"/>
        <v>-986.46788991059748</v>
      </c>
      <c r="W64">
        <f t="shared" si="165"/>
        <v>-1</v>
      </c>
      <c r="X64">
        <v>1</v>
      </c>
      <c r="Y64">
        <v>1</v>
      </c>
      <c r="Z64">
        <v>1</v>
      </c>
      <c r="AA64">
        <f t="shared" si="141"/>
        <v>1</v>
      </c>
      <c r="AB64">
        <f t="shared" si="166"/>
        <v>1</v>
      </c>
      <c r="AC64" s="1">
        <v>3.0585106383000001E-2</v>
      </c>
      <c r="AD64" s="2">
        <v>10</v>
      </c>
      <c r="AE64">
        <v>60</v>
      </c>
      <c r="AF64" t="str">
        <f t="shared" si="167"/>
        <v>TRUE</v>
      </c>
      <c r="AG64">
        <f>VLOOKUP($A64,'FuturesInfo (3)'!$A$2:$V$80,22)</f>
        <v>7</v>
      </c>
      <c r="AH64">
        <f t="shared" si="168"/>
        <v>9</v>
      </c>
      <c r="AI64">
        <f t="shared" si="88"/>
        <v>7</v>
      </c>
      <c r="AJ64" s="138">
        <f>VLOOKUP($A64,'FuturesInfo (3)'!$A$2:$O$80,15)*AI64</f>
        <v>68425</v>
      </c>
      <c r="AK64" s="196">
        <f t="shared" si="169"/>
        <v>2092.7859042567752</v>
      </c>
      <c r="AL64" s="196">
        <f t="shared" si="90"/>
        <v>2092.7859042567752</v>
      </c>
      <c r="AN64">
        <f t="shared" si="79"/>
        <v>1</v>
      </c>
      <c r="AO64">
        <v>-1</v>
      </c>
      <c r="AP64">
        <v>1</v>
      </c>
      <c r="AQ64">
        <v>1</v>
      </c>
      <c r="AR64">
        <f t="shared" si="142"/>
        <v>0</v>
      </c>
      <c r="AS64">
        <f t="shared" si="80"/>
        <v>1</v>
      </c>
      <c r="AT64" s="1">
        <v>1.41935483871E-2</v>
      </c>
      <c r="AU64" s="2">
        <v>10</v>
      </c>
      <c r="AV64">
        <v>60</v>
      </c>
      <c r="AW64" t="str">
        <f t="shared" si="81"/>
        <v>TRUE</v>
      </c>
      <c r="AX64">
        <f>VLOOKUP($A64,'FuturesInfo (3)'!$A$2:$V$80,22)</f>
        <v>7</v>
      </c>
      <c r="AY64">
        <f t="shared" si="82"/>
        <v>5</v>
      </c>
      <c r="AZ64">
        <f t="shared" si="91"/>
        <v>7</v>
      </c>
      <c r="BA64" s="138">
        <f>VLOOKUP($A64,'FuturesInfo (3)'!$A$2:$O$80,15)*AZ64</f>
        <v>68425</v>
      </c>
      <c r="BB64" s="196">
        <f t="shared" si="83"/>
        <v>-971.19354838731749</v>
      </c>
      <c r="BC64" s="196">
        <f t="shared" si="92"/>
        <v>971.19354838731749</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1181</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1181</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1181</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v>-1</v>
      </c>
      <c r="VN64" s="239">
        <v>-1</v>
      </c>
      <c r="VO64" s="239">
        <v>1</v>
      </c>
      <c r="VP64" s="239">
        <v>-1</v>
      </c>
      <c r="VQ64" s="214">
        <v>-1</v>
      </c>
      <c r="VR64" s="240">
        <v>-5</v>
      </c>
      <c r="VS64">
        <v>1</v>
      </c>
      <c r="VT64">
        <v>1</v>
      </c>
      <c r="VU64" s="214">
        <v>1</v>
      </c>
      <c r="VV64">
        <v>0</v>
      </c>
      <c r="VW64">
        <v>0</v>
      </c>
      <c r="VX64">
        <v>1</v>
      </c>
      <c r="VY64">
        <v>1</v>
      </c>
      <c r="VZ64" s="248">
        <v>1.0443864229800001E-2</v>
      </c>
      <c r="WA64" s="202">
        <v>42548</v>
      </c>
      <c r="WB64">
        <v>60</v>
      </c>
      <c r="WC64" t="s">
        <v>1181</v>
      </c>
      <c r="WD64">
        <v>6</v>
      </c>
      <c r="WE64" s="252">
        <v>2</v>
      </c>
      <c r="WF64">
        <v>6</v>
      </c>
      <c r="WG64" s="138">
        <v>58050</v>
      </c>
      <c r="WH64" s="138">
        <v>58050</v>
      </c>
      <c r="WI64" s="196">
        <v>-606.26631853988999</v>
      </c>
      <c r="WJ64" s="196">
        <v>-606.26631853988999</v>
      </c>
      <c r="WK64" s="196">
        <v>-606.26631853988999</v>
      </c>
      <c r="WL64" s="196">
        <v>606.26631853988999</v>
      </c>
      <c r="WM64" s="196">
        <v>606.26631853988999</v>
      </c>
      <c r="WN64" s="196">
        <v>606.26631853988999</v>
      </c>
      <c r="WO64" s="196">
        <v>-606.26631853988999</v>
      </c>
      <c r="WP64" s="196">
        <v>606.26631853988999</v>
      </c>
      <c r="WQ64" s="196">
        <v>-606.26631853988999</v>
      </c>
      <c r="WR64" s="196">
        <v>-606.26631853988999</v>
      </c>
      <c r="WS64" s="196">
        <v>606.26631853988999</v>
      </c>
      <c r="WU64">
        <f t="shared" si="93"/>
        <v>1</v>
      </c>
      <c r="WV64" s="239">
        <v>-1</v>
      </c>
      <c r="WW64" s="239">
        <v>1</v>
      </c>
      <c r="WX64" s="239">
        <v>-1</v>
      </c>
      <c r="WY64" s="214">
        <v>-1</v>
      </c>
      <c r="WZ64" s="240">
        <v>-6</v>
      </c>
      <c r="XA64">
        <f t="shared" si="94"/>
        <v>1</v>
      </c>
      <c r="XB64">
        <f t="shared" si="95"/>
        <v>1</v>
      </c>
      <c r="XC64">
        <v>1</v>
      </c>
      <c r="XD64">
        <f t="shared" si="158"/>
        <v>0</v>
      </c>
      <c r="XE64">
        <f t="shared" si="155"/>
        <v>0</v>
      </c>
      <c r="XF64">
        <f t="shared" si="135"/>
        <v>1</v>
      </c>
      <c r="XG64">
        <f t="shared" si="97"/>
        <v>1</v>
      </c>
      <c r="XH64">
        <v>1.03359173127E-2</v>
      </c>
      <c r="XI64" s="202">
        <v>42548</v>
      </c>
      <c r="XJ64">
        <v>60</v>
      </c>
      <c r="XK64" t="str">
        <f t="shared" si="84"/>
        <v>TRUE</v>
      </c>
      <c r="XL64">
        <f>VLOOKUP($A64,'FuturesInfo (3)'!$A$2:$V$80,22)</f>
        <v>7</v>
      </c>
      <c r="XM64" s="252">
        <v>1</v>
      </c>
      <c r="XN64">
        <f t="shared" si="98"/>
        <v>9</v>
      </c>
      <c r="XO64" s="138">
        <f>VLOOKUP($A64,'FuturesInfo (3)'!$A$2:$O$80,15)*XL64</f>
        <v>68425</v>
      </c>
      <c r="XP64" s="138">
        <f>VLOOKUP($A64,'FuturesInfo (3)'!$A$2:$O$80,15)*XN64</f>
        <v>87975</v>
      </c>
      <c r="XQ64" s="196">
        <f t="shared" si="99"/>
        <v>-707.23514212149746</v>
      </c>
      <c r="XR64" s="196">
        <f t="shared" si="100"/>
        <v>-909.30232558478247</v>
      </c>
      <c r="XS64" s="196">
        <f t="shared" si="101"/>
        <v>-707.23514212149746</v>
      </c>
      <c r="XT64" s="196">
        <f t="shared" si="102"/>
        <v>707.23514212149746</v>
      </c>
      <c r="XU64" s="196">
        <f t="shared" si="152"/>
        <v>707.23514212149746</v>
      </c>
      <c r="XV64" s="196">
        <f t="shared" si="104"/>
        <v>707.23514212149746</v>
      </c>
      <c r="XW64" s="196">
        <f t="shared" si="136"/>
        <v>-707.23514212149746</v>
      </c>
      <c r="XX64" s="196">
        <f>IF(IF(sym!$O53=XC64,1,0)=1,ABS(XO64*XH64),-ABS(XO64*XH64))</f>
        <v>707.23514212149746</v>
      </c>
      <c r="XY64" s="196">
        <f>IF(IF(sym!$N53=XC64,1,0)=1,ABS(XO64*XH64),-ABS(XO64*XH64))</f>
        <v>-707.23514212149746</v>
      </c>
      <c r="XZ64" s="196">
        <f t="shared" si="145"/>
        <v>-707.23514212149746</v>
      </c>
      <c r="YA64" s="196">
        <f t="shared" si="106"/>
        <v>707.23514212149746</v>
      </c>
      <c r="YC64">
        <f t="shared" si="107"/>
        <v>1</v>
      </c>
      <c r="YD64" s="239"/>
      <c r="YE64" s="239"/>
      <c r="YF64" s="239"/>
      <c r="YG64" s="214"/>
      <c r="YH64" s="240"/>
      <c r="YI64">
        <f t="shared" si="108"/>
        <v>1</v>
      </c>
      <c r="YJ64">
        <f t="shared" si="109"/>
        <v>0</v>
      </c>
      <c r="YK64" s="214"/>
      <c r="YL64">
        <f t="shared" si="159"/>
        <v>1</v>
      </c>
      <c r="YM64">
        <f t="shared" si="156"/>
        <v>1</v>
      </c>
      <c r="YN64">
        <f t="shared" si="137"/>
        <v>0</v>
      </c>
      <c r="YO64">
        <f t="shared" si="111"/>
        <v>1</v>
      </c>
      <c r="YP64" s="248"/>
      <c r="YQ64" s="202"/>
      <c r="YR64">
        <v>60</v>
      </c>
      <c r="YS64" t="str">
        <f t="shared" si="85"/>
        <v>FALSE</v>
      </c>
      <c r="YT64">
        <f>VLOOKUP($A64,'FuturesInfo (3)'!$A$2:$V$80,22)</f>
        <v>7</v>
      </c>
      <c r="YU64" s="252"/>
      <c r="YV64">
        <f t="shared" si="112"/>
        <v>5</v>
      </c>
      <c r="YW64" s="138">
        <f>VLOOKUP($A64,'FuturesInfo (3)'!$A$2:$O$80,15)*YT64</f>
        <v>68425</v>
      </c>
      <c r="YX64" s="138">
        <f>VLOOKUP($A64,'FuturesInfo (3)'!$A$2:$O$80,15)*YV64</f>
        <v>48875</v>
      </c>
      <c r="YY64" s="196">
        <f t="shared" si="113"/>
        <v>0</v>
      </c>
      <c r="YZ64" s="196">
        <f t="shared" si="114"/>
        <v>0</v>
      </c>
      <c r="ZA64" s="196">
        <f t="shared" si="115"/>
        <v>0</v>
      </c>
      <c r="ZB64" s="196">
        <f t="shared" si="116"/>
        <v>0</v>
      </c>
      <c r="ZC64" s="196">
        <f t="shared" si="153"/>
        <v>0</v>
      </c>
      <c r="ZD64" s="196">
        <f t="shared" si="118"/>
        <v>0</v>
      </c>
      <c r="ZE64" s="196">
        <f t="shared" si="138"/>
        <v>0</v>
      </c>
      <c r="ZF64" s="196">
        <f>IF(IF(sym!$O53=YK64,1,0)=1,ABS(YW64*YP64),-ABS(YW64*YP64))</f>
        <v>0</v>
      </c>
      <c r="ZG64" s="196">
        <f>IF(IF(sym!$N53=YK64,1,0)=1,ABS(YW64*YP64),-ABS(YW64*YP64))</f>
        <v>0</v>
      </c>
      <c r="ZH64" s="196">
        <f t="shared" si="148"/>
        <v>0</v>
      </c>
      <c r="ZI64" s="196">
        <f t="shared" si="120"/>
        <v>0</v>
      </c>
      <c r="ZK64">
        <f t="shared" si="121"/>
        <v>0</v>
      </c>
      <c r="ZL64" s="239"/>
      <c r="ZM64" s="239"/>
      <c r="ZN64" s="239"/>
      <c r="ZO64" s="214"/>
      <c r="ZP64" s="240"/>
      <c r="ZQ64">
        <f t="shared" si="122"/>
        <v>1</v>
      </c>
      <c r="ZR64">
        <f t="shared" si="123"/>
        <v>0</v>
      </c>
      <c r="ZS64" s="214"/>
      <c r="ZT64">
        <f t="shared" si="160"/>
        <v>1</v>
      </c>
      <c r="ZU64">
        <f t="shared" si="157"/>
        <v>1</v>
      </c>
      <c r="ZV64">
        <f t="shared" si="139"/>
        <v>0</v>
      </c>
      <c r="ZW64">
        <f t="shared" si="125"/>
        <v>1</v>
      </c>
      <c r="ZX64" s="248"/>
      <c r="ZY64" s="202"/>
      <c r="ZZ64">
        <v>60</v>
      </c>
      <c r="AAA64" t="str">
        <f t="shared" si="86"/>
        <v>FALSE</v>
      </c>
      <c r="AAB64">
        <f>VLOOKUP($A64,'FuturesInfo (3)'!$A$2:$V$80,22)</f>
        <v>7</v>
      </c>
      <c r="AAC64" s="252"/>
      <c r="AAD64">
        <f t="shared" si="126"/>
        <v>5</v>
      </c>
      <c r="AAE64" s="138">
        <f>VLOOKUP($A64,'FuturesInfo (3)'!$A$2:$O$80,15)*AAB64</f>
        <v>68425</v>
      </c>
      <c r="AAF64" s="138">
        <f>VLOOKUP($A64,'FuturesInfo (3)'!$A$2:$O$80,15)*AAD64</f>
        <v>48875</v>
      </c>
      <c r="AAG64" s="196">
        <f t="shared" si="127"/>
        <v>0</v>
      </c>
      <c r="AAH64" s="196">
        <f t="shared" si="128"/>
        <v>0</v>
      </c>
      <c r="AAI64" s="196">
        <f t="shared" si="129"/>
        <v>0</v>
      </c>
      <c r="AAJ64" s="196">
        <f t="shared" si="130"/>
        <v>0</v>
      </c>
      <c r="AAK64" s="196">
        <f t="shared" si="154"/>
        <v>0</v>
      </c>
      <c r="AAL64" s="196">
        <f t="shared" si="132"/>
        <v>0</v>
      </c>
      <c r="AAM64" s="196">
        <f t="shared" si="140"/>
        <v>0</v>
      </c>
      <c r="AAN64" s="196">
        <f>IF(IF(sym!$O53=ZS64,1,0)=1,ABS(AAE64*ZX64),-ABS(AAE64*ZX64))</f>
        <v>0</v>
      </c>
      <c r="AAO64" s="196">
        <f>IF(IF(sym!$N53=ZS64,1,0)=1,ABS(AAE64*ZX64),-ABS(AAE64*ZX64))</f>
        <v>0</v>
      </c>
      <c r="AAP64" s="196">
        <f t="shared" si="151"/>
        <v>0</v>
      </c>
      <c r="AAQ64" s="196">
        <f t="shared" si="134"/>
        <v>0</v>
      </c>
    </row>
    <row r="65" spans="1:719" x14ac:dyDescent="0.25">
      <c r="A65" s="1" t="s">
        <v>0</v>
      </c>
      <c r="B65" s="150" t="str">
        <f>'FuturesInfo (3)'!M53</f>
        <v>@OJ</v>
      </c>
      <c r="C65" s="200" t="str">
        <f>VLOOKUP(A65,'FuturesInfo (3)'!$A$2:$K$80,11)</f>
        <v>soft</v>
      </c>
      <c r="F65" s="3" t="e">
        <f>#REF!</f>
        <v>#REF!</v>
      </c>
      <c r="G65" s="3">
        <v>1</v>
      </c>
      <c r="H65">
        <v>1</v>
      </c>
      <c r="I65" s="3">
        <v>1</v>
      </c>
      <c r="J65">
        <f t="shared" si="161"/>
        <v>1</v>
      </c>
      <c r="K65">
        <f t="shared" si="162"/>
        <v>1</v>
      </c>
      <c r="L65" s="185">
        <v>9.2327284304400004E-3</v>
      </c>
      <c r="M65" s="168">
        <v>10</v>
      </c>
      <c r="N65" s="3">
        <v>60</v>
      </c>
      <c r="O65" t="str">
        <f t="shared" si="163"/>
        <v>TRUE</v>
      </c>
      <c r="P65">
        <f>VLOOKUP($A65,'FuturesInfo (3)'!$A$2:$V$80,22)</f>
        <v>3</v>
      </c>
      <c r="Q65">
        <f t="shared" si="73"/>
        <v>3</v>
      </c>
      <c r="R65">
        <f t="shared" si="73"/>
        <v>3</v>
      </c>
      <c r="S65" s="138">
        <f>VLOOKUP($A65,'FuturesInfo (3)'!$A$2:$O$80,15)*Q65</f>
        <v>83655</v>
      </c>
      <c r="T65" s="144">
        <f t="shared" si="164"/>
        <v>772.36389684845824</v>
      </c>
      <c r="U65" s="144">
        <f t="shared" si="87"/>
        <v>772.36389684845824</v>
      </c>
      <c r="W65" s="3">
        <f t="shared" si="165"/>
        <v>1</v>
      </c>
      <c r="X65" s="3">
        <v>1</v>
      </c>
      <c r="Y65">
        <v>1</v>
      </c>
      <c r="Z65" s="3">
        <v>1</v>
      </c>
      <c r="AA65">
        <f t="shared" si="141"/>
        <v>1</v>
      </c>
      <c r="AB65">
        <f t="shared" si="166"/>
        <v>1</v>
      </c>
      <c r="AC65" s="5">
        <v>5.4889589905400001E-2</v>
      </c>
      <c r="AD65" s="168">
        <v>10</v>
      </c>
      <c r="AE65" s="3">
        <v>60</v>
      </c>
      <c r="AF65" t="str">
        <f t="shared" si="167"/>
        <v>TRUE</v>
      </c>
      <c r="AG65">
        <f>VLOOKUP($A65,'FuturesInfo (3)'!$A$2:$V$80,22)</f>
        <v>3</v>
      </c>
      <c r="AH65">
        <f t="shared" si="168"/>
        <v>4</v>
      </c>
      <c r="AI65">
        <f t="shared" si="88"/>
        <v>3</v>
      </c>
      <c r="AJ65" s="138">
        <f>VLOOKUP($A65,'FuturesInfo (3)'!$A$2:$O$80,15)*AI65</f>
        <v>83655</v>
      </c>
      <c r="AK65" s="196">
        <f t="shared" si="169"/>
        <v>4591.788643536237</v>
      </c>
      <c r="AL65" s="196">
        <f t="shared" si="90"/>
        <v>4591.788643536237</v>
      </c>
      <c r="AN65" s="3">
        <f t="shared" si="79"/>
        <v>1</v>
      </c>
      <c r="AO65" s="3">
        <v>1</v>
      </c>
      <c r="AP65">
        <v>1</v>
      </c>
      <c r="AQ65" s="3">
        <v>1</v>
      </c>
      <c r="AR65">
        <f t="shared" si="142"/>
        <v>1</v>
      </c>
      <c r="AS65">
        <f t="shared" si="80"/>
        <v>1</v>
      </c>
      <c r="AT65" s="5">
        <v>1.79425837321E-3</v>
      </c>
      <c r="AU65" s="168">
        <v>10</v>
      </c>
      <c r="AV65" s="3">
        <v>60</v>
      </c>
      <c r="AW65" t="str">
        <f t="shared" si="81"/>
        <v>TRUE</v>
      </c>
      <c r="AX65">
        <f>VLOOKUP($A65,'FuturesInfo (3)'!$A$2:$V$80,22)</f>
        <v>3</v>
      </c>
      <c r="AY65">
        <f t="shared" si="82"/>
        <v>4</v>
      </c>
      <c r="AZ65">
        <f t="shared" si="91"/>
        <v>3</v>
      </c>
      <c r="BA65" s="138">
        <f>VLOOKUP($A65,'FuturesInfo (3)'!$A$2:$O$80,15)*AZ65</f>
        <v>83655</v>
      </c>
      <c r="BB65" s="196">
        <f t="shared" si="83"/>
        <v>150.09868421088254</v>
      </c>
      <c r="BC65" s="196">
        <f t="shared" si="92"/>
        <v>150.09868421088254</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1181</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1181</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1181</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v>1</v>
      </c>
      <c r="VN65" s="241">
        <v>1</v>
      </c>
      <c r="VO65" s="241">
        <v>-1</v>
      </c>
      <c r="VP65" s="241">
        <v>1</v>
      </c>
      <c r="VQ65" s="214">
        <v>1</v>
      </c>
      <c r="VR65" s="240">
        <v>-27</v>
      </c>
      <c r="VS65">
        <v>-1</v>
      </c>
      <c r="VT65">
        <v>-1</v>
      </c>
      <c r="VU65" s="245">
        <v>-1</v>
      </c>
      <c r="VV65">
        <v>0</v>
      </c>
      <c r="VW65">
        <v>0</v>
      </c>
      <c r="VX65">
        <v>1</v>
      </c>
      <c r="VY65">
        <v>1</v>
      </c>
      <c r="VZ65" s="246">
        <v>-2.7233115468399999E-4</v>
      </c>
      <c r="WA65" s="202">
        <v>42515</v>
      </c>
      <c r="WB65" s="3">
        <v>60</v>
      </c>
      <c r="WC65" t="s">
        <v>1181</v>
      </c>
      <c r="WD65">
        <v>3</v>
      </c>
      <c r="WE65" s="252">
        <v>2</v>
      </c>
      <c r="WF65">
        <v>3</v>
      </c>
      <c r="WG65" s="138">
        <v>82597.5</v>
      </c>
      <c r="WH65" s="138">
        <v>82597.5</v>
      </c>
      <c r="WI65" s="196">
        <v>-22.493872549011691</v>
      </c>
      <c r="WJ65" s="196">
        <v>-22.493872549011691</v>
      </c>
      <c r="WK65" s="196">
        <v>-22.493872549011691</v>
      </c>
      <c r="WL65" s="196">
        <v>22.493872549011691</v>
      </c>
      <c r="WM65" s="196">
        <v>22.493872549011691</v>
      </c>
      <c r="WN65" s="196">
        <v>22.493872549011691</v>
      </c>
      <c r="WO65" s="196">
        <v>-22.493872549011691</v>
      </c>
      <c r="WP65" s="196">
        <v>-22.493872549011691</v>
      </c>
      <c r="WQ65" s="196">
        <v>22.493872549011691</v>
      </c>
      <c r="WR65" s="196">
        <v>-22.493872549011691</v>
      </c>
      <c r="WS65" s="196">
        <v>22.493872549011691</v>
      </c>
      <c r="WU65">
        <f t="shared" si="93"/>
        <v>-1</v>
      </c>
      <c r="WV65" s="241">
        <v>1</v>
      </c>
      <c r="WW65" s="241">
        <v>-1</v>
      </c>
      <c r="WX65" s="241">
        <v>1</v>
      </c>
      <c r="WY65" s="214">
        <v>1</v>
      </c>
      <c r="WZ65" s="240">
        <v>-28</v>
      </c>
      <c r="XA65">
        <f t="shared" si="94"/>
        <v>-1</v>
      </c>
      <c r="XB65">
        <f t="shared" si="95"/>
        <v>-1</v>
      </c>
      <c r="XC65">
        <v>1</v>
      </c>
      <c r="XD65">
        <f t="shared" si="158"/>
        <v>1</v>
      </c>
      <c r="XE65">
        <f t="shared" si="155"/>
        <v>1</v>
      </c>
      <c r="XF65">
        <f t="shared" si="135"/>
        <v>0</v>
      </c>
      <c r="XG65">
        <f t="shared" si="97"/>
        <v>0</v>
      </c>
      <c r="XH65">
        <v>1.28030509398E-2</v>
      </c>
      <c r="XI65" s="202">
        <v>42515</v>
      </c>
      <c r="XJ65" s="3">
        <v>60</v>
      </c>
      <c r="XK65" t="str">
        <f t="shared" si="84"/>
        <v>TRUE</v>
      </c>
      <c r="XL65">
        <f>VLOOKUP($A65,'FuturesInfo (3)'!$A$2:$V$80,22)</f>
        <v>3</v>
      </c>
      <c r="XM65" s="252">
        <v>1</v>
      </c>
      <c r="XN65">
        <f t="shared" si="98"/>
        <v>4</v>
      </c>
      <c r="XO65" s="138">
        <f>VLOOKUP($A65,'FuturesInfo (3)'!$A$2:$O$80,15)*XL65</f>
        <v>83655</v>
      </c>
      <c r="XP65" s="138">
        <f>VLOOKUP($A65,'FuturesInfo (3)'!$A$2:$O$80,15)*XN65</f>
        <v>111540</v>
      </c>
      <c r="XQ65" s="196">
        <f t="shared" si="99"/>
        <v>1071.0392263689689</v>
      </c>
      <c r="XR65" s="196">
        <f t="shared" si="100"/>
        <v>1428.052301825292</v>
      </c>
      <c r="XS65" s="196">
        <f t="shared" si="101"/>
        <v>1071.0392263689689</v>
      </c>
      <c r="XT65" s="196">
        <f t="shared" si="102"/>
        <v>-1071.0392263689689</v>
      </c>
      <c r="XU65" s="196">
        <f t="shared" si="152"/>
        <v>-1071.0392263689689</v>
      </c>
      <c r="XV65" s="196">
        <f t="shared" si="104"/>
        <v>-1071.0392263689689</v>
      </c>
      <c r="XW65" s="196">
        <f t="shared" si="136"/>
        <v>1071.0392263689689</v>
      </c>
      <c r="XX65" s="196">
        <f>IF(IF(sym!$O54=XC65,1,0)=1,ABS(XO65*XH65),-ABS(XO65*XH65))</f>
        <v>1071.0392263689689</v>
      </c>
      <c r="XY65" s="196">
        <f>IF(IF(sym!$N54=XC65,1,0)=1,ABS(XO65*XH65),-ABS(XO65*XH65))</f>
        <v>-1071.0392263689689</v>
      </c>
      <c r="XZ65" s="196">
        <f t="shared" si="145"/>
        <v>-1071.0392263689689</v>
      </c>
      <c r="YA65" s="196">
        <f t="shared" si="106"/>
        <v>1071.0392263689689</v>
      </c>
      <c r="YC65">
        <f t="shared" si="107"/>
        <v>1</v>
      </c>
      <c r="YD65" s="241"/>
      <c r="YE65" s="241"/>
      <c r="YF65" s="241"/>
      <c r="YG65" s="214"/>
      <c r="YH65" s="240"/>
      <c r="YI65">
        <f t="shared" si="108"/>
        <v>1</v>
      </c>
      <c r="YJ65">
        <f t="shared" si="109"/>
        <v>0</v>
      </c>
      <c r="YK65" s="245"/>
      <c r="YL65">
        <f t="shared" si="159"/>
        <v>1</v>
      </c>
      <c r="YM65">
        <f t="shared" si="156"/>
        <v>1</v>
      </c>
      <c r="YN65">
        <f t="shared" si="137"/>
        <v>0</v>
      </c>
      <c r="YO65">
        <f t="shared" si="111"/>
        <v>1</v>
      </c>
      <c r="YP65" s="246"/>
      <c r="YQ65" s="202"/>
      <c r="YR65" s="3">
        <v>60</v>
      </c>
      <c r="YS65" t="str">
        <f t="shared" si="85"/>
        <v>FALSE</v>
      </c>
      <c r="YT65">
        <f>VLOOKUP($A65,'FuturesInfo (3)'!$A$2:$V$80,22)</f>
        <v>3</v>
      </c>
      <c r="YU65" s="252"/>
      <c r="YV65">
        <f t="shared" si="112"/>
        <v>2</v>
      </c>
      <c r="YW65" s="138">
        <f>VLOOKUP($A65,'FuturesInfo (3)'!$A$2:$O$80,15)*YT65</f>
        <v>83655</v>
      </c>
      <c r="YX65" s="138">
        <f>VLOOKUP($A65,'FuturesInfo (3)'!$A$2:$O$80,15)*YV65</f>
        <v>55770</v>
      </c>
      <c r="YY65" s="196">
        <f t="shared" si="113"/>
        <v>0</v>
      </c>
      <c r="YZ65" s="196">
        <f t="shared" si="114"/>
        <v>0</v>
      </c>
      <c r="ZA65" s="196">
        <f t="shared" si="115"/>
        <v>0</v>
      </c>
      <c r="ZB65" s="196">
        <f t="shared" si="116"/>
        <v>0</v>
      </c>
      <c r="ZC65" s="196">
        <f t="shared" si="153"/>
        <v>0</v>
      </c>
      <c r="ZD65" s="196">
        <f t="shared" si="118"/>
        <v>0</v>
      </c>
      <c r="ZE65" s="196">
        <f t="shared" si="138"/>
        <v>0</v>
      </c>
      <c r="ZF65" s="196">
        <f>IF(IF(sym!$O54=YK65,1,0)=1,ABS(YW65*YP65),-ABS(YW65*YP65))</f>
        <v>0</v>
      </c>
      <c r="ZG65" s="196">
        <f>IF(IF(sym!$N54=YK65,1,0)=1,ABS(YW65*YP65),-ABS(YW65*YP65))</f>
        <v>0</v>
      </c>
      <c r="ZH65" s="196">
        <f t="shared" si="148"/>
        <v>0</v>
      </c>
      <c r="ZI65" s="196">
        <f t="shared" si="120"/>
        <v>0</v>
      </c>
      <c r="ZK65">
        <f t="shared" si="121"/>
        <v>0</v>
      </c>
      <c r="ZL65" s="241"/>
      <c r="ZM65" s="241"/>
      <c r="ZN65" s="241"/>
      <c r="ZO65" s="214"/>
      <c r="ZP65" s="240"/>
      <c r="ZQ65">
        <f t="shared" si="122"/>
        <v>1</v>
      </c>
      <c r="ZR65">
        <f t="shared" si="123"/>
        <v>0</v>
      </c>
      <c r="ZS65" s="245"/>
      <c r="ZT65">
        <f t="shared" si="160"/>
        <v>1</v>
      </c>
      <c r="ZU65">
        <f t="shared" si="157"/>
        <v>1</v>
      </c>
      <c r="ZV65">
        <f t="shared" si="139"/>
        <v>0</v>
      </c>
      <c r="ZW65">
        <f t="shared" si="125"/>
        <v>1</v>
      </c>
      <c r="ZX65" s="246"/>
      <c r="ZY65" s="202"/>
      <c r="ZZ65" s="3">
        <v>60</v>
      </c>
      <c r="AAA65" t="str">
        <f t="shared" si="86"/>
        <v>FALSE</v>
      </c>
      <c r="AAB65">
        <f>VLOOKUP($A65,'FuturesInfo (3)'!$A$2:$V$80,22)</f>
        <v>3</v>
      </c>
      <c r="AAC65" s="252"/>
      <c r="AAD65">
        <f t="shared" si="126"/>
        <v>2</v>
      </c>
      <c r="AAE65" s="138">
        <f>VLOOKUP($A65,'FuturesInfo (3)'!$A$2:$O$80,15)*AAB65</f>
        <v>83655</v>
      </c>
      <c r="AAF65" s="138">
        <f>VLOOKUP($A65,'FuturesInfo (3)'!$A$2:$O$80,15)*AAD65</f>
        <v>55770</v>
      </c>
      <c r="AAG65" s="196">
        <f t="shared" si="127"/>
        <v>0</v>
      </c>
      <c r="AAH65" s="196">
        <f t="shared" si="128"/>
        <v>0</v>
      </c>
      <c r="AAI65" s="196">
        <f t="shared" si="129"/>
        <v>0</v>
      </c>
      <c r="AAJ65" s="196">
        <f t="shared" si="130"/>
        <v>0</v>
      </c>
      <c r="AAK65" s="196">
        <f t="shared" si="154"/>
        <v>0</v>
      </c>
      <c r="AAL65" s="196">
        <f t="shared" si="132"/>
        <v>0</v>
      </c>
      <c r="AAM65" s="196">
        <f t="shared" si="140"/>
        <v>0</v>
      </c>
      <c r="AAN65" s="196">
        <f>IF(IF(sym!$O54=ZS65,1,0)=1,ABS(AAE65*ZX65),-ABS(AAE65*ZX65))</f>
        <v>0</v>
      </c>
      <c r="AAO65" s="196">
        <f>IF(IF(sym!$N54=ZS65,1,0)=1,ABS(AAE65*ZX65),-ABS(AAE65*ZX65))</f>
        <v>0</v>
      </c>
      <c r="AAP65" s="196">
        <f t="shared" si="151"/>
        <v>0</v>
      </c>
      <c r="AAQ65" s="196">
        <f t="shared" si="134"/>
        <v>0</v>
      </c>
    </row>
    <row r="66" spans="1:719" x14ac:dyDescent="0.25">
      <c r="A66" s="1" t="s">
        <v>387</v>
      </c>
      <c r="B66" s="150" t="str">
        <f>'FuturesInfo (3)'!M54</f>
        <v>QPA</v>
      </c>
      <c r="C66" s="200" t="str">
        <f>VLOOKUP(A66,'FuturesInfo (3)'!$A$2:$K$80,11)</f>
        <v>metal</v>
      </c>
      <c r="F66" t="e">
        <f>#REF!</f>
        <v>#REF!</v>
      </c>
      <c r="G66">
        <v>1</v>
      </c>
      <c r="H66">
        <v>-1</v>
      </c>
      <c r="I66">
        <v>1</v>
      </c>
      <c r="J66">
        <f t="shared" si="161"/>
        <v>1</v>
      </c>
      <c r="K66">
        <f t="shared" si="162"/>
        <v>0</v>
      </c>
      <c r="L66" s="184">
        <v>2.7879128075600002E-2</v>
      </c>
      <c r="M66" s="2">
        <v>10</v>
      </c>
      <c r="N66">
        <v>60</v>
      </c>
      <c r="O66" t="str">
        <f t="shared" si="163"/>
        <v>TRUE</v>
      </c>
      <c r="P66">
        <f>VLOOKUP($A66,'FuturesInfo (3)'!$A$2:$V$80,22)</f>
        <v>2</v>
      </c>
      <c r="Q66">
        <f t="shared" si="73"/>
        <v>2</v>
      </c>
      <c r="R66">
        <f t="shared" si="73"/>
        <v>2</v>
      </c>
      <c r="S66" s="138">
        <f>VLOOKUP($A66,'FuturesInfo (3)'!$A$2:$O$80,15)*Q66</f>
        <v>122470</v>
      </c>
      <c r="T66" s="144">
        <f t="shared" si="164"/>
        <v>3414.3568154187324</v>
      </c>
      <c r="U66" s="144">
        <f t="shared" si="87"/>
        <v>-3414.3568154187324</v>
      </c>
      <c r="W66">
        <f t="shared" si="165"/>
        <v>1</v>
      </c>
      <c r="X66">
        <v>1</v>
      </c>
      <c r="Y66">
        <v>-1</v>
      </c>
      <c r="Z66">
        <v>1</v>
      </c>
      <c r="AA66">
        <f t="shared" si="141"/>
        <v>1</v>
      </c>
      <c r="AB66">
        <f t="shared" si="166"/>
        <v>0</v>
      </c>
      <c r="AC66" s="1">
        <v>1.39255483754E-2</v>
      </c>
      <c r="AD66" s="2">
        <v>10</v>
      </c>
      <c r="AE66">
        <v>60</v>
      </c>
      <c r="AF66" t="str">
        <f t="shared" si="167"/>
        <v>TRUE</v>
      </c>
      <c r="AG66">
        <f>VLOOKUP($A66,'FuturesInfo (3)'!$A$2:$V$80,22)</f>
        <v>2</v>
      </c>
      <c r="AH66">
        <f t="shared" si="168"/>
        <v>2</v>
      </c>
      <c r="AI66">
        <f t="shared" si="88"/>
        <v>2</v>
      </c>
      <c r="AJ66" s="138">
        <f>VLOOKUP($A66,'FuturesInfo (3)'!$A$2:$O$80,15)*AI66</f>
        <v>122470</v>
      </c>
      <c r="AK66" s="196">
        <f t="shared" si="169"/>
        <v>1705.461909535238</v>
      </c>
      <c r="AL66" s="196">
        <f t="shared" si="90"/>
        <v>-1705.461909535238</v>
      </c>
      <c r="AN66">
        <f t="shared" si="79"/>
        <v>1</v>
      </c>
      <c r="AO66">
        <v>1</v>
      </c>
      <c r="AP66">
        <v>-1</v>
      </c>
      <c r="AQ66">
        <v>-1</v>
      </c>
      <c r="AR66">
        <f t="shared" si="142"/>
        <v>0</v>
      </c>
      <c r="AS66">
        <f t="shared" si="80"/>
        <v>1</v>
      </c>
      <c r="AT66" s="1">
        <v>-8.7073608617599992E-3</v>
      </c>
      <c r="AU66" s="2">
        <v>10</v>
      </c>
      <c r="AV66">
        <v>60</v>
      </c>
      <c r="AW66" t="str">
        <f t="shared" si="81"/>
        <v>TRUE</v>
      </c>
      <c r="AX66">
        <f>VLOOKUP($A66,'FuturesInfo (3)'!$A$2:$V$80,22)</f>
        <v>2</v>
      </c>
      <c r="AY66">
        <f t="shared" si="82"/>
        <v>2</v>
      </c>
      <c r="AZ66">
        <f t="shared" si="91"/>
        <v>2</v>
      </c>
      <c r="BA66" s="138">
        <f>VLOOKUP($A66,'FuturesInfo (3)'!$A$2:$O$80,15)*AZ66</f>
        <v>122470</v>
      </c>
      <c r="BB66" s="196">
        <f t="shared" si="83"/>
        <v>-1066.3904847397471</v>
      </c>
      <c r="BC66" s="196">
        <f t="shared" si="92"/>
        <v>1066.3904847397471</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1181</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1181</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1181</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v>-1</v>
      </c>
      <c r="VN66" s="239">
        <v>-1</v>
      </c>
      <c r="VO66" s="239">
        <v>-1</v>
      </c>
      <c r="VP66" s="239">
        <v>1</v>
      </c>
      <c r="VQ66" s="214">
        <v>1</v>
      </c>
      <c r="VR66" s="240">
        <v>5</v>
      </c>
      <c r="VS66">
        <v>-1</v>
      </c>
      <c r="VT66">
        <v>1</v>
      </c>
      <c r="VU66" s="214">
        <v>1</v>
      </c>
      <c r="VV66">
        <v>0</v>
      </c>
      <c r="VW66">
        <v>1</v>
      </c>
      <c r="VX66">
        <v>0</v>
      </c>
      <c r="VY66">
        <v>1</v>
      </c>
      <c r="VZ66" s="248">
        <v>8.1307558284199992E-3</v>
      </c>
      <c r="WA66" s="202">
        <v>42548</v>
      </c>
      <c r="WB66">
        <v>60</v>
      </c>
      <c r="WC66" t="s">
        <v>1181</v>
      </c>
      <c r="WD66">
        <v>2</v>
      </c>
      <c r="WE66" s="252">
        <v>1</v>
      </c>
      <c r="WF66">
        <v>2</v>
      </c>
      <c r="WG66" s="138">
        <v>121509.99999999999</v>
      </c>
      <c r="WH66" s="138">
        <v>121509.99999999999</v>
      </c>
      <c r="WI66" s="196">
        <v>-987.96814071131394</v>
      </c>
      <c r="WJ66" s="196">
        <v>-987.96814071131394</v>
      </c>
      <c r="WK66" s="196">
        <v>987.96814071131394</v>
      </c>
      <c r="WL66" s="196">
        <v>-987.96814071131394</v>
      </c>
      <c r="WM66" s="196">
        <v>987.96814071131394</v>
      </c>
      <c r="WN66" s="196">
        <v>-987.96814071131394</v>
      </c>
      <c r="WO66" s="196">
        <v>987.96814071131394</v>
      </c>
      <c r="WP66" s="196">
        <v>987.96814071131394</v>
      </c>
      <c r="WQ66" s="196">
        <v>-987.96814071131394</v>
      </c>
      <c r="WR66" s="196">
        <v>-987.96814071131394</v>
      </c>
      <c r="WS66" s="196">
        <v>987.96814071131394</v>
      </c>
      <c r="WU66">
        <f t="shared" si="93"/>
        <v>1</v>
      </c>
      <c r="WV66" s="239">
        <v>-1</v>
      </c>
      <c r="WW66" s="239">
        <v>-1</v>
      </c>
      <c r="WX66" s="239">
        <v>1</v>
      </c>
      <c r="WY66" s="214">
        <v>1</v>
      </c>
      <c r="WZ66" s="240">
        <v>6</v>
      </c>
      <c r="XA66">
        <f t="shared" si="94"/>
        <v>-1</v>
      </c>
      <c r="XB66">
        <f t="shared" si="95"/>
        <v>1</v>
      </c>
      <c r="XC66">
        <v>1</v>
      </c>
      <c r="XD66">
        <f t="shared" si="158"/>
        <v>0</v>
      </c>
      <c r="XE66">
        <f t="shared" si="155"/>
        <v>1</v>
      </c>
      <c r="XF66">
        <f t="shared" si="135"/>
        <v>0</v>
      </c>
      <c r="XG66">
        <f t="shared" si="97"/>
        <v>1</v>
      </c>
      <c r="XH66">
        <v>7.90058431405E-3</v>
      </c>
      <c r="XI66" s="202">
        <v>42548</v>
      </c>
      <c r="XJ66">
        <v>60</v>
      </c>
      <c r="XK66" t="str">
        <f t="shared" si="84"/>
        <v>TRUE</v>
      </c>
      <c r="XL66">
        <f>VLOOKUP($A66,'FuturesInfo (3)'!$A$2:$V$80,22)</f>
        <v>2</v>
      </c>
      <c r="XM66" s="252">
        <v>1</v>
      </c>
      <c r="XN66">
        <f t="shared" si="98"/>
        <v>3</v>
      </c>
      <c r="XO66" s="138">
        <f>VLOOKUP($A66,'FuturesInfo (3)'!$A$2:$O$80,15)*XL66</f>
        <v>122470</v>
      </c>
      <c r="XP66" s="138">
        <f>VLOOKUP($A66,'FuturesInfo (3)'!$A$2:$O$80,15)*XN66</f>
        <v>183705</v>
      </c>
      <c r="XQ66" s="196">
        <f t="shared" si="99"/>
        <v>-967.58456094170344</v>
      </c>
      <c r="XR66" s="196">
        <f t="shared" si="100"/>
        <v>-1451.3768414125552</v>
      </c>
      <c r="XS66" s="196">
        <f t="shared" si="101"/>
        <v>967.58456094170344</v>
      </c>
      <c r="XT66" s="196">
        <f t="shared" si="102"/>
        <v>-967.58456094170344</v>
      </c>
      <c r="XU66" s="196">
        <f t="shared" si="152"/>
        <v>967.58456094170344</v>
      </c>
      <c r="XV66" s="196">
        <f t="shared" si="104"/>
        <v>-967.58456094170344</v>
      </c>
      <c r="XW66" s="196">
        <f t="shared" si="136"/>
        <v>967.58456094170344</v>
      </c>
      <c r="XX66" s="196">
        <f>IF(IF(sym!$O55=XC66,1,0)=1,ABS(XO66*XH66),-ABS(XO66*XH66))</f>
        <v>967.58456094170344</v>
      </c>
      <c r="XY66" s="196">
        <f>IF(IF(sym!$N55=XC66,1,0)=1,ABS(XO66*XH66),-ABS(XO66*XH66))</f>
        <v>-967.58456094170344</v>
      </c>
      <c r="XZ66" s="196">
        <f t="shared" si="145"/>
        <v>-967.58456094170344</v>
      </c>
      <c r="YA66" s="196">
        <f t="shared" si="106"/>
        <v>967.58456094170344</v>
      </c>
      <c r="YC66">
        <f t="shared" si="107"/>
        <v>1</v>
      </c>
      <c r="YD66" s="239"/>
      <c r="YE66" s="239"/>
      <c r="YF66" s="239"/>
      <c r="YG66" s="214"/>
      <c r="YH66" s="240"/>
      <c r="YI66">
        <f t="shared" si="108"/>
        <v>1</v>
      </c>
      <c r="YJ66">
        <f t="shared" si="109"/>
        <v>0</v>
      </c>
      <c r="YK66" s="214"/>
      <c r="YL66">
        <f t="shared" si="159"/>
        <v>1</v>
      </c>
      <c r="YM66">
        <f t="shared" si="156"/>
        <v>1</v>
      </c>
      <c r="YN66">
        <f t="shared" si="137"/>
        <v>0</v>
      </c>
      <c r="YO66">
        <f t="shared" si="111"/>
        <v>1</v>
      </c>
      <c r="YP66" s="248"/>
      <c r="YQ66" s="202"/>
      <c r="YR66">
        <v>60</v>
      </c>
      <c r="YS66" t="str">
        <f t="shared" si="85"/>
        <v>FALSE</v>
      </c>
      <c r="YT66">
        <f>VLOOKUP($A66,'FuturesInfo (3)'!$A$2:$V$80,22)</f>
        <v>2</v>
      </c>
      <c r="YU66" s="252"/>
      <c r="YV66">
        <f t="shared" si="112"/>
        <v>2</v>
      </c>
      <c r="YW66" s="138">
        <f>VLOOKUP($A66,'FuturesInfo (3)'!$A$2:$O$80,15)*YT66</f>
        <v>122470</v>
      </c>
      <c r="YX66" s="138">
        <f>VLOOKUP($A66,'FuturesInfo (3)'!$A$2:$O$80,15)*YV66</f>
        <v>122470</v>
      </c>
      <c r="YY66" s="196">
        <f t="shared" si="113"/>
        <v>0</v>
      </c>
      <c r="YZ66" s="196">
        <f t="shared" si="114"/>
        <v>0</v>
      </c>
      <c r="ZA66" s="196">
        <f t="shared" si="115"/>
        <v>0</v>
      </c>
      <c r="ZB66" s="196">
        <f t="shared" si="116"/>
        <v>0</v>
      </c>
      <c r="ZC66" s="196">
        <f t="shared" si="153"/>
        <v>0</v>
      </c>
      <c r="ZD66" s="196">
        <f t="shared" si="118"/>
        <v>0</v>
      </c>
      <c r="ZE66" s="196">
        <f t="shared" si="138"/>
        <v>0</v>
      </c>
      <c r="ZF66" s="196">
        <f>IF(IF(sym!$O55=YK66,1,0)=1,ABS(YW66*YP66),-ABS(YW66*YP66))</f>
        <v>0</v>
      </c>
      <c r="ZG66" s="196">
        <f>IF(IF(sym!$N55=YK66,1,0)=1,ABS(YW66*YP66),-ABS(YW66*YP66))</f>
        <v>0</v>
      </c>
      <c r="ZH66" s="196">
        <f t="shared" si="148"/>
        <v>0</v>
      </c>
      <c r="ZI66" s="196">
        <f t="shared" si="120"/>
        <v>0</v>
      </c>
      <c r="ZK66">
        <f t="shared" si="121"/>
        <v>0</v>
      </c>
      <c r="ZL66" s="239"/>
      <c r="ZM66" s="239"/>
      <c r="ZN66" s="239"/>
      <c r="ZO66" s="214"/>
      <c r="ZP66" s="240"/>
      <c r="ZQ66">
        <f t="shared" si="122"/>
        <v>1</v>
      </c>
      <c r="ZR66">
        <f t="shared" si="123"/>
        <v>0</v>
      </c>
      <c r="ZS66" s="214"/>
      <c r="ZT66">
        <f t="shared" si="160"/>
        <v>1</v>
      </c>
      <c r="ZU66">
        <f t="shared" si="157"/>
        <v>1</v>
      </c>
      <c r="ZV66">
        <f t="shared" si="139"/>
        <v>0</v>
      </c>
      <c r="ZW66">
        <f t="shared" si="125"/>
        <v>1</v>
      </c>
      <c r="ZX66" s="248"/>
      <c r="ZY66" s="202"/>
      <c r="ZZ66">
        <v>60</v>
      </c>
      <c r="AAA66" t="str">
        <f t="shared" si="86"/>
        <v>FALSE</v>
      </c>
      <c r="AAB66">
        <f>VLOOKUP($A66,'FuturesInfo (3)'!$A$2:$V$80,22)</f>
        <v>2</v>
      </c>
      <c r="AAC66" s="252"/>
      <c r="AAD66">
        <f t="shared" si="126"/>
        <v>2</v>
      </c>
      <c r="AAE66" s="138">
        <f>VLOOKUP($A66,'FuturesInfo (3)'!$A$2:$O$80,15)*AAB66</f>
        <v>122470</v>
      </c>
      <c r="AAF66" s="138">
        <f>VLOOKUP($A66,'FuturesInfo (3)'!$A$2:$O$80,15)*AAD66</f>
        <v>122470</v>
      </c>
      <c r="AAG66" s="196">
        <f t="shared" si="127"/>
        <v>0</v>
      </c>
      <c r="AAH66" s="196">
        <f t="shared" si="128"/>
        <v>0</v>
      </c>
      <c r="AAI66" s="196">
        <f t="shared" si="129"/>
        <v>0</v>
      </c>
      <c r="AAJ66" s="196">
        <f t="shared" si="130"/>
        <v>0</v>
      </c>
      <c r="AAK66" s="196">
        <f t="shared" si="154"/>
        <v>0</v>
      </c>
      <c r="AAL66" s="196">
        <f t="shared" si="132"/>
        <v>0</v>
      </c>
      <c r="AAM66" s="196">
        <f t="shared" si="140"/>
        <v>0</v>
      </c>
      <c r="AAN66" s="196">
        <f>IF(IF(sym!$O55=ZS66,1,0)=1,ABS(AAE66*ZX66),-ABS(AAE66*ZX66))</f>
        <v>0</v>
      </c>
      <c r="AAO66" s="196">
        <f>IF(IF(sym!$N55=ZS66,1,0)=1,ABS(AAE66*ZX66),-ABS(AAE66*ZX66))</f>
        <v>0</v>
      </c>
      <c r="AAP66" s="196">
        <f t="shared" si="151"/>
        <v>0</v>
      </c>
      <c r="AAQ66" s="196">
        <f t="shared" si="134"/>
        <v>0</v>
      </c>
    </row>
    <row r="67" spans="1:719" x14ac:dyDescent="0.25">
      <c r="A67" s="1" t="s">
        <v>389</v>
      </c>
      <c r="B67" s="150" t="str">
        <f>'FuturesInfo (3)'!M55</f>
        <v>QPL</v>
      </c>
      <c r="C67" s="200" t="str">
        <f>VLOOKUP(A67,'FuturesInfo (3)'!$A$2:$K$80,11)</f>
        <v>metal</v>
      </c>
      <c r="F67" t="e">
        <f>#REF!</f>
        <v>#REF!</v>
      </c>
      <c r="G67">
        <v>-1</v>
      </c>
      <c r="H67">
        <v>-1</v>
      </c>
      <c r="I67">
        <v>1</v>
      </c>
      <c r="J67">
        <f t="shared" si="161"/>
        <v>0</v>
      </c>
      <c r="K67">
        <f t="shared" si="162"/>
        <v>0</v>
      </c>
      <c r="L67" s="184">
        <v>2.2705968128299999E-2</v>
      </c>
      <c r="M67" s="2">
        <v>10</v>
      </c>
      <c r="N67">
        <v>60</v>
      </c>
      <c r="O67" t="str">
        <f t="shared" si="163"/>
        <v>TRUE</v>
      </c>
      <c r="P67">
        <f>VLOOKUP($A67,'FuturesInfo (3)'!$A$2:$V$80,22)</f>
        <v>2</v>
      </c>
      <c r="Q67">
        <f t="shared" si="73"/>
        <v>2</v>
      </c>
      <c r="R67">
        <f t="shared" si="73"/>
        <v>2</v>
      </c>
      <c r="S67" s="138">
        <f>VLOOKUP($A67,'FuturesInfo (3)'!$A$2:$O$80,15)*Q67</f>
        <v>109509.99999999999</v>
      </c>
      <c r="T67" s="144">
        <f t="shared" si="164"/>
        <v>-2486.5305697301324</v>
      </c>
      <c r="U67" s="144">
        <f t="shared" si="87"/>
        <v>-2486.5305697301324</v>
      </c>
      <c r="W67">
        <f t="shared" si="165"/>
        <v>-1</v>
      </c>
      <c r="X67">
        <v>1</v>
      </c>
      <c r="Y67">
        <v>-1</v>
      </c>
      <c r="Z67">
        <v>1</v>
      </c>
      <c r="AA67">
        <f t="shared" si="141"/>
        <v>1</v>
      </c>
      <c r="AB67">
        <f t="shared" si="166"/>
        <v>0</v>
      </c>
      <c r="AC67" s="1">
        <v>1.4869131276099999E-2</v>
      </c>
      <c r="AD67" s="2">
        <v>10</v>
      </c>
      <c r="AE67">
        <v>60</v>
      </c>
      <c r="AF67" t="str">
        <f t="shared" si="167"/>
        <v>TRUE</v>
      </c>
      <c r="AG67">
        <f>VLOOKUP($A67,'FuturesInfo (3)'!$A$2:$V$80,22)</f>
        <v>2</v>
      </c>
      <c r="AH67">
        <f t="shared" si="168"/>
        <v>2</v>
      </c>
      <c r="AI67">
        <f t="shared" si="88"/>
        <v>2</v>
      </c>
      <c r="AJ67" s="138">
        <f>VLOOKUP($A67,'FuturesInfo (3)'!$A$2:$O$80,15)*AI67</f>
        <v>109509.99999999999</v>
      </c>
      <c r="AK67" s="196">
        <f t="shared" si="169"/>
        <v>1628.3185660457107</v>
      </c>
      <c r="AL67" s="196">
        <f t="shared" si="90"/>
        <v>-1628.3185660457107</v>
      </c>
      <c r="AN67">
        <f t="shared" si="79"/>
        <v>1</v>
      </c>
      <c r="AO67">
        <v>1</v>
      </c>
      <c r="AP67">
        <v>-1</v>
      </c>
      <c r="AQ67">
        <v>1</v>
      </c>
      <c r="AR67">
        <f t="shared" si="142"/>
        <v>1</v>
      </c>
      <c r="AS67">
        <f t="shared" si="80"/>
        <v>0</v>
      </c>
      <c r="AT67" s="1">
        <v>2.91018564977E-3</v>
      </c>
      <c r="AU67" s="2">
        <v>10</v>
      </c>
      <c r="AV67">
        <v>60</v>
      </c>
      <c r="AW67" t="str">
        <f t="shared" si="81"/>
        <v>TRUE</v>
      </c>
      <c r="AX67">
        <f>VLOOKUP($A67,'FuturesInfo (3)'!$A$2:$V$80,22)</f>
        <v>2</v>
      </c>
      <c r="AY67">
        <f t="shared" si="82"/>
        <v>2</v>
      </c>
      <c r="AZ67">
        <f t="shared" si="91"/>
        <v>2</v>
      </c>
      <c r="BA67" s="138">
        <f>VLOOKUP($A67,'FuturesInfo (3)'!$A$2:$O$80,15)*AZ67</f>
        <v>109509.99999999999</v>
      </c>
      <c r="BB67" s="196">
        <f t="shared" si="83"/>
        <v>318.69443050631264</v>
      </c>
      <c r="BC67" s="196">
        <f t="shared" si="92"/>
        <v>-318.69443050631264</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1181</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1181</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1181</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v>1</v>
      </c>
      <c r="VN67" s="239">
        <v>1</v>
      </c>
      <c r="VO67" s="239">
        <v>-1</v>
      </c>
      <c r="VP67" s="239">
        <v>1</v>
      </c>
      <c r="VQ67" s="214">
        <v>1</v>
      </c>
      <c r="VR67" s="240">
        <v>5</v>
      </c>
      <c r="VS67">
        <v>-1</v>
      </c>
      <c r="VT67">
        <v>1</v>
      </c>
      <c r="VU67" s="214">
        <v>1</v>
      </c>
      <c r="VV67">
        <v>1</v>
      </c>
      <c r="VW67">
        <v>1</v>
      </c>
      <c r="VX67">
        <v>0</v>
      </c>
      <c r="VY67">
        <v>1</v>
      </c>
      <c r="VZ67" s="248">
        <v>1.33717151082E-2</v>
      </c>
      <c r="WA67" s="202">
        <v>42548</v>
      </c>
      <c r="WB67">
        <v>60</v>
      </c>
      <c r="WC67" t="s">
        <v>1181</v>
      </c>
      <c r="WD67">
        <v>2</v>
      </c>
      <c r="WE67" s="252">
        <v>2</v>
      </c>
      <c r="WF67">
        <v>2</v>
      </c>
      <c r="WG67" s="138">
        <v>109130</v>
      </c>
      <c r="WH67" s="138">
        <v>109130</v>
      </c>
      <c r="WI67" s="196">
        <v>1459.255269757866</v>
      </c>
      <c r="WJ67" s="196">
        <v>1459.255269757866</v>
      </c>
      <c r="WK67" s="196">
        <v>1459.255269757866</v>
      </c>
      <c r="WL67" s="196">
        <v>-1459.255269757866</v>
      </c>
      <c r="WM67" s="196">
        <v>1459.255269757866</v>
      </c>
      <c r="WN67" s="196">
        <v>-1459.255269757866</v>
      </c>
      <c r="WO67" s="196">
        <v>1459.255269757866</v>
      </c>
      <c r="WP67" s="196">
        <v>-1459.255269757866</v>
      </c>
      <c r="WQ67" s="196">
        <v>1459.255269757866</v>
      </c>
      <c r="WR67" s="196">
        <v>-1459.255269757866</v>
      </c>
      <c r="WS67" s="196">
        <v>1459.255269757866</v>
      </c>
      <c r="WU67">
        <f t="shared" si="93"/>
        <v>1</v>
      </c>
      <c r="WV67" s="239">
        <v>1</v>
      </c>
      <c r="WW67" s="239">
        <v>-1</v>
      </c>
      <c r="WX67" s="239">
        <v>1</v>
      </c>
      <c r="WY67" s="214">
        <v>1</v>
      </c>
      <c r="WZ67" s="240">
        <v>6</v>
      </c>
      <c r="XA67">
        <f t="shared" si="94"/>
        <v>-1</v>
      </c>
      <c r="XB67">
        <f t="shared" si="95"/>
        <v>1</v>
      </c>
      <c r="XC67">
        <v>1</v>
      </c>
      <c r="XD67">
        <f t="shared" si="158"/>
        <v>1</v>
      </c>
      <c r="XE67">
        <f t="shared" si="155"/>
        <v>1</v>
      </c>
      <c r="XF67">
        <f t="shared" si="135"/>
        <v>0</v>
      </c>
      <c r="XG67">
        <f t="shared" si="97"/>
        <v>1</v>
      </c>
      <c r="XH67">
        <v>3.482085586E-3</v>
      </c>
      <c r="XI67" s="202">
        <v>42548</v>
      </c>
      <c r="XJ67">
        <v>60</v>
      </c>
      <c r="XK67" t="str">
        <f t="shared" si="84"/>
        <v>TRUE</v>
      </c>
      <c r="XL67">
        <f>VLOOKUP($A67,'FuturesInfo (3)'!$A$2:$V$80,22)</f>
        <v>2</v>
      </c>
      <c r="XM67" s="252">
        <v>1</v>
      </c>
      <c r="XN67">
        <f t="shared" si="98"/>
        <v>3</v>
      </c>
      <c r="XO67" s="138">
        <f>VLOOKUP($A67,'FuturesInfo (3)'!$A$2:$O$80,15)*XL67</f>
        <v>109509.99999999999</v>
      </c>
      <c r="XP67" s="138">
        <f>VLOOKUP($A67,'FuturesInfo (3)'!$A$2:$O$80,15)*XN67</f>
        <v>164264.99999999997</v>
      </c>
      <c r="XQ67" s="196">
        <f t="shared" si="99"/>
        <v>381.32319252285993</v>
      </c>
      <c r="XR67" s="196">
        <f t="shared" si="100"/>
        <v>571.98478878428989</v>
      </c>
      <c r="XS67" s="196">
        <f t="shared" si="101"/>
        <v>381.32319252285993</v>
      </c>
      <c r="XT67" s="196">
        <f t="shared" si="102"/>
        <v>-381.32319252285993</v>
      </c>
      <c r="XU67" s="196">
        <f t="shared" si="152"/>
        <v>381.32319252285993</v>
      </c>
      <c r="XV67" s="196">
        <f t="shared" si="104"/>
        <v>-381.32319252285993</v>
      </c>
      <c r="XW67" s="196">
        <f t="shared" si="136"/>
        <v>381.32319252285993</v>
      </c>
      <c r="XX67" s="196">
        <f>IF(IF(sym!$O56=XC67,1,0)=1,ABS(XO67*XH67),-ABS(XO67*XH67))</f>
        <v>-381.32319252285993</v>
      </c>
      <c r="XY67" s="196">
        <f>IF(IF(sym!$N56=XC67,1,0)=1,ABS(XO67*XH67),-ABS(XO67*XH67))</f>
        <v>381.32319252285993</v>
      </c>
      <c r="XZ67" s="196">
        <f t="shared" si="145"/>
        <v>-381.32319252285993</v>
      </c>
      <c r="YA67" s="196">
        <f t="shared" si="106"/>
        <v>381.32319252285993</v>
      </c>
      <c r="YC67">
        <f t="shared" si="107"/>
        <v>1</v>
      </c>
      <c r="YD67" s="239"/>
      <c r="YE67" s="239"/>
      <c r="YF67" s="239"/>
      <c r="YG67" s="214"/>
      <c r="YH67" s="240"/>
      <c r="YI67">
        <f t="shared" si="108"/>
        <v>1</v>
      </c>
      <c r="YJ67">
        <f t="shared" si="109"/>
        <v>0</v>
      </c>
      <c r="YK67" s="214"/>
      <c r="YL67">
        <f t="shared" si="159"/>
        <v>1</v>
      </c>
      <c r="YM67">
        <f t="shared" si="156"/>
        <v>1</v>
      </c>
      <c r="YN67">
        <f t="shared" si="137"/>
        <v>0</v>
      </c>
      <c r="YO67">
        <f t="shared" si="111"/>
        <v>1</v>
      </c>
      <c r="YP67" s="248"/>
      <c r="YQ67" s="202"/>
      <c r="YR67">
        <v>60</v>
      </c>
      <c r="YS67" t="str">
        <f t="shared" si="85"/>
        <v>FALSE</v>
      </c>
      <c r="YT67">
        <f>VLOOKUP($A67,'FuturesInfo (3)'!$A$2:$V$80,22)</f>
        <v>2</v>
      </c>
      <c r="YU67" s="252"/>
      <c r="YV67">
        <f t="shared" si="112"/>
        <v>2</v>
      </c>
      <c r="YW67" s="138">
        <f>VLOOKUP($A67,'FuturesInfo (3)'!$A$2:$O$80,15)*YT67</f>
        <v>109509.99999999999</v>
      </c>
      <c r="YX67" s="138">
        <f>VLOOKUP($A67,'FuturesInfo (3)'!$A$2:$O$80,15)*YV67</f>
        <v>109509.99999999999</v>
      </c>
      <c r="YY67" s="196">
        <f t="shared" si="113"/>
        <v>0</v>
      </c>
      <c r="YZ67" s="196">
        <f t="shared" si="114"/>
        <v>0</v>
      </c>
      <c r="ZA67" s="196">
        <f t="shared" si="115"/>
        <v>0</v>
      </c>
      <c r="ZB67" s="196">
        <f t="shared" si="116"/>
        <v>0</v>
      </c>
      <c r="ZC67" s="196">
        <f t="shared" si="153"/>
        <v>0</v>
      </c>
      <c r="ZD67" s="196">
        <f t="shared" si="118"/>
        <v>0</v>
      </c>
      <c r="ZE67" s="196">
        <f t="shared" si="138"/>
        <v>0</v>
      </c>
      <c r="ZF67" s="196">
        <f>IF(IF(sym!$O56=YK67,1,0)=1,ABS(YW67*YP67),-ABS(YW67*YP67))</f>
        <v>0</v>
      </c>
      <c r="ZG67" s="196">
        <f>IF(IF(sym!$N56=YK67,1,0)=1,ABS(YW67*YP67),-ABS(YW67*YP67))</f>
        <v>0</v>
      </c>
      <c r="ZH67" s="196">
        <f t="shared" si="148"/>
        <v>0</v>
      </c>
      <c r="ZI67" s="196">
        <f t="shared" si="120"/>
        <v>0</v>
      </c>
      <c r="ZK67">
        <f t="shared" si="121"/>
        <v>0</v>
      </c>
      <c r="ZL67" s="239"/>
      <c r="ZM67" s="239"/>
      <c r="ZN67" s="239"/>
      <c r="ZO67" s="214"/>
      <c r="ZP67" s="240"/>
      <c r="ZQ67">
        <f t="shared" si="122"/>
        <v>1</v>
      </c>
      <c r="ZR67">
        <f t="shared" si="123"/>
        <v>0</v>
      </c>
      <c r="ZS67" s="214"/>
      <c r="ZT67">
        <f t="shared" si="160"/>
        <v>1</v>
      </c>
      <c r="ZU67">
        <f t="shared" si="157"/>
        <v>1</v>
      </c>
      <c r="ZV67">
        <f t="shared" si="139"/>
        <v>0</v>
      </c>
      <c r="ZW67">
        <f t="shared" si="125"/>
        <v>1</v>
      </c>
      <c r="ZX67" s="248"/>
      <c r="ZY67" s="202"/>
      <c r="ZZ67">
        <v>60</v>
      </c>
      <c r="AAA67" t="str">
        <f t="shared" si="86"/>
        <v>FALSE</v>
      </c>
      <c r="AAB67">
        <f>VLOOKUP($A67,'FuturesInfo (3)'!$A$2:$V$80,22)</f>
        <v>2</v>
      </c>
      <c r="AAC67" s="252"/>
      <c r="AAD67">
        <f t="shared" si="126"/>
        <v>2</v>
      </c>
      <c r="AAE67" s="138">
        <f>VLOOKUP($A67,'FuturesInfo (3)'!$A$2:$O$80,15)*AAB67</f>
        <v>109509.99999999999</v>
      </c>
      <c r="AAF67" s="138">
        <f>VLOOKUP($A67,'FuturesInfo (3)'!$A$2:$O$80,15)*AAD67</f>
        <v>109509.99999999999</v>
      </c>
      <c r="AAG67" s="196">
        <f t="shared" si="127"/>
        <v>0</v>
      </c>
      <c r="AAH67" s="196">
        <f t="shared" si="128"/>
        <v>0</v>
      </c>
      <c r="AAI67" s="196">
        <f t="shared" si="129"/>
        <v>0</v>
      </c>
      <c r="AAJ67" s="196">
        <f t="shared" si="130"/>
        <v>0</v>
      </c>
      <c r="AAK67" s="196">
        <f t="shared" si="154"/>
        <v>0</v>
      </c>
      <c r="AAL67" s="196">
        <f t="shared" si="132"/>
        <v>0</v>
      </c>
      <c r="AAM67" s="196">
        <f t="shared" si="140"/>
        <v>0</v>
      </c>
      <c r="AAN67" s="196">
        <f>IF(IF(sym!$O56=ZS67,1,0)=1,ABS(AAE67*ZX67),-ABS(AAE67*ZX67))</f>
        <v>0</v>
      </c>
      <c r="AAO67" s="196">
        <f>IF(IF(sym!$N56=ZS67,1,0)=1,ABS(AAE67*ZX67),-ABS(AAE67*ZX67))</f>
        <v>0</v>
      </c>
      <c r="AAP67" s="196">
        <f t="shared" si="151"/>
        <v>0</v>
      </c>
      <c r="AAQ67" s="196">
        <f t="shared" si="134"/>
        <v>0</v>
      </c>
    </row>
    <row r="68" spans="1:719" x14ac:dyDescent="0.25">
      <c r="A68" s="1" t="s">
        <v>391</v>
      </c>
      <c r="B68" s="150" t="str">
        <f>'FuturesInfo (3)'!M56</f>
        <v>QRB</v>
      </c>
      <c r="C68" s="200" t="str">
        <f>VLOOKUP(A68,'FuturesInfo (3)'!$A$2:$K$80,11)</f>
        <v>energy</v>
      </c>
      <c r="F68" s="3" t="e">
        <f>#REF!</f>
        <v>#REF!</v>
      </c>
      <c r="G68" s="3">
        <v>-1</v>
      </c>
      <c r="H68">
        <v>-1</v>
      </c>
      <c r="I68" s="3">
        <v>-1</v>
      </c>
      <c r="J68">
        <f t="shared" si="161"/>
        <v>1</v>
      </c>
      <c r="K68">
        <f t="shared" si="162"/>
        <v>1</v>
      </c>
      <c r="L68" s="185">
        <v>-1.65789795669E-2</v>
      </c>
      <c r="M68" s="2">
        <v>10</v>
      </c>
      <c r="N68">
        <v>60</v>
      </c>
      <c r="O68" t="str">
        <f t="shared" si="163"/>
        <v>TRUE</v>
      </c>
      <c r="P68">
        <f>VLOOKUP($A68,'FuturesInfo (3)'!$A$2:$V$80,22)</f>
        <v>1</v>
      </c>
      <c r="Q68">
        <f t="shared" si="73"/>
        <v>1</v>
      </c>
      <c r="R68">
        <f t="shared" si="73"/>
        <v>1</v>
      </c>
      <c r="S68" s="138">
        <f>VLOOKUP($A68,'FuturesInfo (3)'!$A$2:$O$80,15)*Q68</f>
        <v>57250.2</v>
      </c>
      <c r="T68" s="144">
        <f t="shared" si="164"/>
        <v>949.14989600093827</v>
      </c>
      <c r="U68" s="144">
        <f t="shared" si="87"/>
        <v>949.14989600093827</v>
      </c>
      <c r="W68" s="3">
        <f t="shared" si="165"/>
        <v>-1</v>
      </c>
      <c r="X68" s="3">
        <v>-1</v>
      </c>
      <c r="Y68">
        <v>-1</v>
      </c>
      <c r="Z68" s="3">
        <v>-1</v>
      </c>
      <c r="AA68">
        <f t="shared" si="141"/>
        <v>1</v>
      </c>
      <c r="AB68">
        <f t="shared" si="166"/>
        <v>1</v>
      </c>
      <c r="AC68" s="5">
        <v>-1.1695178849099999E-2</v>
      </c>
      <c r="AD68" s="2">
        <v>10</v>
      </c>
      <c r="AE68">
        <v>60</v>
      </c>
      <c r="AF68" t="str">
        <f t="shared" si="167"/>
        <v>TRUE</v>
      </c>
      <c r="AG68">
        <f>VLOOKUP($A68,'FuturesInfo (3)'!$A$2:$V$80,22)</f>
        <v>1</v>
      </c>
      <c r="AH68">
        <f t="shared" si="168"/>
        <v>1</v>
      </c>
      <c r="AI68">
        <f t="shared" si="88"/>
        <v>1</v>
      </c>
      <c r="AJ68" s="138">
        <f>VLOOKUP($A68,'FuturesInfo (3)'!$A$2:$O$80,15)*AI68</f>
        <v>57250.2</v>
      </c>
      <c r="AK68" s="196">
        <f t="shared" si="169"/>
        <v>669.55132814674471</v>
      </c>
      <c r="AL68" s="196">
        <f t="shared" si="90"/>
        <v>669.55132814674471</v>
      </c>
      <c r="AN68" s="3">
        <f t="shared" si="79"/>
        <v>-1</v>
      </c>
      <c r="AO68" s="3">
        <v>-1</v>
      </c>
      <c r="AP68">
        <v>-1</v>
      </c>
      <c r="AQ68" s="3">
        <v>-1</v>
      </c>
      <c r="AR68">
        <f t="shared" si="142"/>
        <v>1</v>
      </c>
      <c r="AS68">
        <f t="shared" si="80"/>
        <v>1</v>
      </c>
      <c r="AT68" s="5">
        <v>-1.0071127336799999E-3</v>
      </c>
      <c r="AU68" s="2">
        <v>10</v>
      </c>
      <c r="AV68">
        <v>60</v>
      </c>
      <c r="AW68" t="str">
        <f t="shared" si="81"/>
        <v>TRUE</v>
      </c>
      <c r="AX68">
        <f>VLOOKUP($A68,'FuturesInfo (3)'!$A$2:$V$80,22)</f>
        <v>1</v>
      </c>
      <c r="AY68">
        <f t="shared" si="82"/>
        <v>1</v>
      </c>
      <c r="AZ68">
        <f t="shared" si="91"/>
        <v>1</v>
      </c>
      <c r="BA68" s="138">
        <f>VLOOKUP($A68,'FuturesInfo (3)'!$A$2:$O$80,15)*AZ68</f>
        <v>57250.2</v>
      </c>
      <c r="BB68" s="196">
        <f t="shared" si="83"/>
        <v>57.657405425726729</v>
      </c>
      <c r="BC68" s="196">
        <f t="shared" si="92"/>
        <v>57.657405425726729</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1181</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1181</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1181</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v>-1</v>
      </c>
      <c r="VN68" s="241">
        <v>-1</v>
      </c>
      <c r="VO68" s="241">
        <v>-1</v>
      </c>
      <c r="VP68" s="241">
        <v>-1</v>
      </c>
      <c r="VQ68" s="214">
        <v>1</v>
      </c>
      <c r="VR68" s="240">
        <v>7</v>
      </c>
      <c r="VS68">
        <v>-1</v>
      </c>
      <c r="VT68">
        <v>1</v>
      </c>
      <c r="VU68" s="245">
        <v>1</v>
      </c>
      <c r="VV68">
        <v>0</v>
      </c>
      <c r="VW68">
        <v>1</v>
      </c>
      <c r="VX68">
        <v>0</v>
      </c>
      <c r="VY68">
        <v>1</v>
      </c>
      <c r="VZ68" s="246">
        <v>2.9397354238099999E-3</v>
      </c>
      <c r="WA68" s="202">
        <v>42544</v>
      </c>
      <c r="WB68">
        <v>60</v>
      </c>
      <c r="WC68" t="s">
        <v>1181</v>
      </c>
      <c r="WD68">
        <v>1</v>
      </c>
      <c r="WE68" s="252">
        <v>2</v>
      </c>
      <c r="WF68">
        <v>1</v>
      </c>
      <c r="WG68" s="138">
        <v>60181.8</v>
      </c>
      <c r="WH68" s="138">
        <v>60181.8</v>
      </c>
      <c r="WI68" s="196">
        <v>-176.91856932864866</v>
      </c>
      <c r="WJ68" s="196">
        <v>-176.91856932864866</v>
      </c>
      <c r="WK68" s="196">
        <v>176.91856932864866</v>
      </c>
      <c r="WL68" s="196">
        <v>-176.91856932864866</v>
      </c>
      <c r="WM68" s="196">
        <v>176.91856932864866</v>
      </c>
      <c r="WN68" s="196">
        <v>-176.91856932864866</v>
      </c>
      <c r="WO68" s="196">
        <v>-176.91856932864866</v>
      </c>
      <c r="WP68" s="196">
        <v>176.91856932864866</v>
      </c>
      <c r="WQ68" s="196">
        <v>-176.91856932864866</v>
      </c>
      <c r="WR68" s="196">
        <v>-176.91856932864866</v>
      </c>
      <c r="WS68" s="196">
        <v>176.91856932864866</v>
      </c>
      <c r="WU68">
        <f t="shared" si="93"/>
        <v>1</v>
      </c>
      <c r="WV68" s="241">
        <v>-1</v>
      </c>
      <c r="WW68" s="241">
        <v>-1</v>
      </c>
      <c r="WX68" s="241">
        <v>-1</v>
      </c>
      <c r="WY68" s="214">
        <v>1</v>
      </c>
      <c r="WZ68" s="240">
        <v>8</v>
      </c>
      <c r="XA68">
        <f t="shared" si="94"/>
        <v>-1</v>
      </c>
      <c r="XB68">
        <f t="shared" si="95"/>
        <v>1</v>
      </c>
      <c r="XC68">
        <v>-1</v>
      </c>
      <c r="XD68">
        <f t="shared" si="158"/>
        <v>1</v>
      </c>
      <c r="XE68">
        <f t="shared" si="155"/>
        <v>0</v>
      </c>
      <c r="XF68">
        <f t="shared" si="135"/>
        <v>1</v>
      </c>
      <c r="XG68">
        <f t="shared" si="97"/>
        <v>0</v>
      </c>
      <c r="XH68">
        <v>-4.8712401423700001E-2</v>
      </c>
      <c r="XI68" s="202">
        <v>42544</v>
      </c>
      <c r="XJ68">
        <v>60</v>
      </c>
      <c r="XK68" t="str">
        <f t="shared" si="84"/>
        <v>TRUE</v>
      </c>
      <c r="XL68">
        <f>VLOOKUP($A68,'FuturesInfo (3)'!$A$2:$V$80,22)</f>
        <v>1</v>
      </c>
      <c r="XM68" s="252">
        <v>1</v>
      </c>
      <c r="XN68">
        <f t="shared" si="98"/>
        <v>1</v>
      </c>
      <c r="XO68" s="138">
        <f>VLOOKUP($A68,'FuturesInfo (3)'!$A$2:$O$80,15)*XL68</f>
        <v>57250.2</v>
      </c>
      <c r="XP68" s="138">
        <f>VLOOKUP($A68,'FuturesInfo (3)'!$A$2:$O$80,15)*XN68</f>
        <v>57250.2</v>
      </c>
      <c r="XQ68" s="196">
        <f t="shared" si="99"/>
        <v>2788.7947239871096</v>
      </c>
      <c r="XR68" s="196">
        <f t="shared" si="100"/>
        <v>2788.7947239871096</v>
      </c>
      <c r="XS68" s="196">
        <f t="shared" si="101"/>
        <v>-2788.7947239871096</v>
      </c>
      <c r="XT68" s="196">
        <f t="shared" si="102"/>
        <v>2788.7947239871096</v>
      </c>
      <c r="XU68" s="196">
        <f t="shared" si="152"/>
        <v>-2788.7947239871096</v>
      </c>
      <c r="XV68" s="196">
        <f t="shared" si="104"/>
        <v>2788.7947239871096</v>
      </c>
      <c r="XW68" s="196">
        <f t="shared" si="136"/>
        <v>2788.7947239871096</v>
      </c>
      <c r="XX68" s="196">
        <f>IF(IF(sym!$O57=XC68,1,0)=1,ABS(XO68*XH68),-ABS(XO68*XH68))</f>
        <v>-2788.7947239871096</v>
      </c>
      <c r="XY68" s="196">
        <f>IF(IF(sym!$N57=XC68,1,0)=1,ABS(XO68*XH68),-ABS(XO68*XH68))</f>
        <v>2788.7947239871096</v>
      </c>
      <c r="XZ68" s="196">
        <f t="shared" si="145"/>
        <v>-2788.7947239871096</v>
      </c>
      <c r="YA68" s="196">
        <f t="shared" si="106"/>
        <v>2788.7947239871096</v>
      </c>
      <c r="YC68">
        <f t="shared" si="107"/>
        <v>-1</v>
      </c>
      <c r="YD68" s="241"/>
      <c r="YE68" s="241"/>
      <c r="YF68" s="241"/>
      <c r="YG68" s="214"/>
      <c r="YH68" s="240"/>
      <c r="YI68">
        <f t="shared" si="108"/>
        <v>1</v>
      </c>
      <c r="YJ68">
        <f t="shared" si="109"/>
        <v>0</v>
      </c>
      <c r="YK68" s="245"/>
      <c r="YL68">
        <f t="shared" si="159"/>
        <v>1</v>
      </c>
      <c r="YM68">
        <f t="shared" si="156"/>
        <v>1</v>
      </c>
      <c r="YN68">
        <f t="shared" si="137"/>
        <v>0</v>
      </c>
      <c r="YO68">
        <f t="shared" si="111"/>
        <v>1</v>
      </c>
      <c r="YP68" s="246"/>
      <c r="YQ68" s="202"/>
      <c r="YR68">
        <v>60</v>
      </c>
      <c r="YS68" t="str">
        <f t="shared" si="85"/>
        <v>FALSE</v>
      </c>
      <c r="YT68">
        <f>VLOOKUP($A68,'FuturesInfo (3)'!$A$2:$V$80,22)</f>
        <v>1</v>
      </c>
      <c r="YU68" s="252"/>
      <c r="YV68">
        <f t="shared" si="112"/>
        <v>1</v>
      </c>
      <c r="YW68" s="138">
        <f>VLOOKUP($A68,'FuturesInfo (3)'!$A$2:$O$80,15)*YT68</f>
        <v>57250.2</v>
      </c>
      <c r="YX68" s="138">
        <f>VLOOKUP($A68,'FuturesInfo (3)'!$A$2:$O$80,15)*YV68</f>
        <v>57250.2</v>
      </c>
      <c r="YY68" s="196">
        <f t="shared" si="113"/>
        <v>0</v>
      </c>
      <c r="YZ68" s="196">
        <f t="shared" si="114"/>
        <v>0</v>
      </c>
      <c r="ZA68" s="196">
        <f t="shared" si="115"/>
        <v>0</v>
      </c>
      <c r="ZB68" s="196">
        <f t="shared" si="116"/>
        <v>0</v>
      </c>
      <c r="ZC68" s="196">
        <f t="shared" si="153"/>
        <v>0</v>
      </c>
      <c r="ZD68" s="196">
        <f t="shared" si="118"/>
        <v>0</v>
      </c>
      <c r="ZE68" s="196">
        <f t="shared" si="138"/>
        <v>0</v>
      </c>
      <c r="ZF68" s="196">
        <f>IF(IF(sym!$O57=YK68,1,0)=1,ABS(YW68*YP68),-ABS(YW68*YP68))</f>
        <v>0</v>
      </c>
      <c r="ZG68" s="196">
        <f>IF(IF(sym!$N57=YK68,1,0)=1,ABS(YW68*YP68),-ABS(YW68*YP68))</f>
        <v>0</v>
      </c>
      <c r="ZH68" s="196">
        <f t="shared" si="148"/>
        <v>0</v>
      </c>
      <c r="ZI68" s="196">
        <f t="shared" si="120"/>
        <v>0</v>
      </c>
      <c r="ZK68">
        <f t="shared" si="121"/>
        <v>0</v>
      </c>
      <c r="ZL68" s="241"/>
      <c r="ZM68" s="241"/>
      <c r="ZN68" s="241"/>
      <c r="ZO68" s="214"/>
      <c r="ZP68" s="240"/>
      <c r="ZQ68">
        <f t="shared" si="122"/>
        <v>1</v>
      </c>
      <c r="ZR68">
        <f t="shared" si="123"/>
        <v>0</v>
      </c>
      <c r="ZS68" s="245"/>
      <c r="ZT68">
        <f t="shared" si="160"/>
        <v>1</v>
      </c>
      <c r="ZU68">
        <f t="shared" si="157"/>
        <v>1</v>
      </c>
      <c r="ZV68">
        <f t="shared" si="139"/>
        <v>0</v>
      </c>
      <c r="ZW68">
        <f t="shared" si="125"/>
        <v>1</v>
      </c>
      <c r="ZX68" s="246"/>
      <c r="ZY68" s="202"/>
      <c r="ZZ68">
        <v>60</v>
      </c>
      <c r="AAA68" t="str">
        <f t="shared" si="86"/>
        <v>FALSE</v>
      </c>
      <c r="AAB68">
        <f>VLOOKUP($A68,'FuturesInfo (3)'!$A$2:$V$80,22)</f>
        <v>1</v>
      </c>
      <c r="AAC68" s="252"/>
      <c r="AAD68">
        <f t="shared" si="126"/>
        <v>1</v>
      </c>
      <c r="AAE68" s="138">
        <f>VLOOKUP($A68,'FuturesInfo (3)'!$A$2:$O$80,15)*AAB68</f>
        <v>57250.2</v>
      </c>
      <c r="AAF68" s="138">
        <f>VLOOKUP($A68,'FuturesInfo (3)'!$A$2:$O$80,15)*AAD68</f>
        <v>57250.2</v>
      </c>
      <c r="AAG68" s="196">
        <f t="shared" si="127"/>
        <v>0</v>
      </c>
      <c r="AAH68" s="196">
        <f t="shared" si="128"/>
        <v>0</v>
      </c>
      <c r="AAI68" s="196">
        <f t="shared" si="129"/>
        <v>0</v>
      </c>
      <c r="AAJ68" s="196">
        <f t="shared" si="130"/>
        <v>0</v>
      </c>
      <c r="AAK68" s="196">
        <f t="shared" si="154"/>
        <v>0</v>
      </c>
      <c r="AAL68" s="196">
        <f t="shared" si="132"/>
        <v>0</v>
      </c>
      <c r="AAM68" s="196">
        <f t="shared" si="140"/>
        <v>0</v>
      </c>
      <c r="AAN68" s="196">
        <f>IF(IF(sym!$O57=ZS68,1,0)=1,ABS(AAE68*ZX68),-ABS(AAE68*ZX68))</f>
        <v>0</v>
      </c>
      <c r="AAO68" s="196">
        <f>IF(IF(sym!$N57=ZS68,1,0)=1,ABS(AAE68*ZX68),-ABS(AAE68*ZX68))</f>
        <v>0</v>
      </c>
      <c r="AAP68" s="196">
        <f t="shared" si="151"/>
        <v>0</v>
      </c>
      <c r="AAQ68" s="196">
        <f t="shared" si="134"/>
        <v>0</v>
      </c>
    </row>
    <row r="69" spans="1:719" s="3" customFormat="1" x14ac:dyDescent="0.25">
      <c r="A69" s="1" t="s">
        <v>392</v>
      </c>
      <c r="B69" s="150" t="str">
        <f>'FuturesInfo (3)'!M57</f>
        <v>@RR</v>
      </c>
      <c r="C69" s="200" t="str">
        <f>VLOOKUP(A69,'FuturesInfo (3)'!$A$2:$K$80,11)</f>
        <v>grain</v>
      </c>
      <c r="D69"/>
      <c r="F69" t="e">
        <f>#REF!</f>
        <v>#REF!</v>
      </c>
      <c r="G69">
        <v>1</v>
      </c>
      <c r="H69">
        <v>1</v>
      </c>
      <c r="I69">
        <v>1</v>
      </c>
      <c r="J69">
        <f t="shared" si="161"/>
        <v>1</v>
      </c>
      <c r="K69">
        <f t="shared" si="162"/>
        <v>1</v>
      </c>
      <c r="L69" s="184">
        <v>0</v>
      </c>
      <c r="M69" s="2">
        <v>10</v>
      </c>
      <c r="N69">
        <v>60</v>
      </c>
      <c r="O69" t="str">
        <f t="shared" si="163"/>
        <v>TRUE</v>
      </c>
      <c r="P69">
        <f>VLOOKUP($A69,'FuturesInfo (3)'!$A$2:$V$80,22)</f>
        <v>4</v>
      </c>
      <c r="Q69">
        <f t="shared" si="73"/>
        <v>4</v>
      </c>
      <c r="R69">
        <f t="shared" si="73"/>
        <v>4</v>
      </c>
      <c r="S69" s="138">
        <f>VLOOKUP($A69,'FuturesInfo (3)'!$A$2:$O$80,15)*Q69</f>
        <v>87240</v>
      </c>
      <c r="T69" s="144">
        <f t="shared" si="164"/>
        <v>0</v>
      </c>
      <c r="U69" s="144">
        <f t="shared" si="87"/>
        <v>0</v>
      </c>
      <c r="W69">
        <f t="shared" si="165"/>
        <v>1</v>
      </c>
      <c r="X69">
        <v>1</v>
      </c>
      <c r="Y69">
        <v>1</v>
      </c>
      <c r="Z69">
        <v>1</v>
      </c>
      <c r="AA69">
        <f t="shared" si="141"/>
        <v>1</v>
      </c>
      <c r="AB69">
        <f t="shared" si="166"/>
        <v>1</v>
      </c>
      <c r="AC69" s="1">
        <v>2.9463500439799999E-2</v>
      </c>
      <c r="AD69" s="2">
        <v>10</v>
      </c>
      <c r="AE69">
        <v>60</v>
      </c>
      <c r="AF69" t="str">
        <f t="shared" si="167"/>
        <v>TRUE</v>
      </c>
      <c r="AG69">
        <f>VLOOKUP($A69,'FuturesInfo (3)'!$A$2:$V$80,22)</f>
        <v>4</v>
      </c>
      <c r="AH69">
        <f t="shared" si="168"/>
        <v>5</v>
      </c>
      <c r="AI69">
        <f t="shared" si="88"/>
        <v>4</v>
      </c>
      <c r="AJ69" s="138">
        <f>VLOOKUP($A69,'FuturesInfo (3)'!$A$2:$O$80,15)*AI69</f>
        <v>87240</v>
      </c>
      <c r="AK69" s="196">
        <f t="shared" si="169"/>
        <v>2570.3957783681517</v>
      </c>
      <c r="AL69" s="196">
        <f t="shared" si="90"/>
        <v>2570.3957783681517</v>
      </c>
      <c r="AN69">
        <f t="shared" si="79"/>
        <v>1</v>
      </c>
      <c r="AO69">
        <v>1</v>
      </c>
      <c r="AP69">
        <v>1</v>
      </c>
      <c r="AQ69">
        <v>1</v>
      </c>
      <c r="AR69">
        <f t="shared" si="142"/>
        <v>1</v>
      </c>
      <c r="AS69">
        <f t="shared" si="80"/>
        <v>1</v>
      </c>
      <c r="AT69" s="1">
        <v>2.9901751388299999E-3</v>
      </c>
      <c r="AU69" s="2">
        <v>10</v>
      </c>
      <c r="AV69">
        <v>60</v>
      </c>
      <c r="AW69" t="str">
        <f t="shared" si="81"/>
        <v>TRUE</v>
      </c>
      <c r="AX69">
        <f>VLOOKUP($A69,'FuturesInfo (3)'!$A$2:$V$80,22)</f>
        <v>4</v>
      </c>
      <c r="AY69">
        <f t="shared" si="82"/>
        <v>5</v>
      </c>
      <c r="AZ69">
        <f t="shared" si="91"/>
        <v>4</v>
      </c>
      <c r="BA69" s="138">
        <f>VLOOKUP($A69,'FuturesInfo (3)'!$A$2:$O$80,15)*AZ69</f>
        <v>87240</v>
      </c>
      <c r="BB69" s="196">
        <f t="shared" si="83"/>
        <v>260.8628791115292</v>
      </c>
      <c r="BC69" s="196">
        <f t="shared" si="92"/>
        <v>260.8628791115292</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1181</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1181</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1181</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v>-1</v>
      </c>
      <c r="VN69" s="239">
        <v>-1</v>
      </c>
      <c r="VO69" s="239">
        <v>1</v>
      </c>
      <c r="VP69" s="239">
        <v>-1</v>
      </c>
      <c r="VQ69" s="214">
        <v>1</v>
      </c>
      <c r="VR69" s="240">
        <v>10</v>
      </c>
      <c r="VS69">
        <v>-1</v>
      </c>
      <c r="VT69">
        <v>1</v>
      </c>
      <c r="VU69" s="214">
        <v>1</v>
      </c>
      <c r="VV69">
        <v>0</v>
      </c>
      <c r="VW69">
        <v>1</v>
      </c>
      <c r="VX69">
        <v>0</v>
      </c>
      <c r="VY69">
        <v>1</v>
      </c>
      <c r="VZ69" s="248">
        <v>2.7158098933099999E-2</v>
      </c>
      <c r="WA69" s="202">
        <v>42541</v>
      </c>
      <c r="WB69">
        <v>60</v>
      </c>
      <c r="WC69" t="s">
        <v>1181</v>
      </c>
      <c r="WD69">
        <v>4</v>
      </c>
      <c r="WE69" s="252">
        <v>2</v>
      </c>
      <c r="WF69">
        <v>4</v>
      </c>
      <c r="WG69" s="138">
        <v>84720</v>
      </c>
      <c r="WH69" s="138">
        <v>84720</v>
      </c>
      <c r="WI69" s="196">
        <v>-2300.8341416122321</v>
      </c>
      <c r="WJ69" s="196">
        <v>-2300.8341416122321</v>
      </c>
      <c r="WK69" s="196">
        <v>2300.8341416122321</v>
      </c>
      <c r="WL69" s="196">
        <v>-2300.8341416122321</v>
      </c>
      <c r="WM69" s="196">
        <v>2300.8341416122321</v>
      </c>
      <c r="WN69" s="196">
        <v>2300.8341416122321</v>
      </c>
      <c r="WO69" s="196">
        <v>-2300.8341416122321</v>
      </c>
      <c r="WP69" s="196">
        <v>2300.8341416122321</v>
      </c>
      <c r="WQ69" s="196">
        <v>-2300.8341416122321</v>
      </c>
      <c r="WR69" s="196">
        <v>-2300.8341416122321</v>
      </c>
      <c r="WS69" s="196">
        <v>2300.8341416122321</v>
      </c>
      <c r="WU69">
        <f t="shared" si="93"/>
        <v>1</v>
      </c>
      <c r="WV69" s="239">
        <v>-1</v>
      </c>
      <c r="WW69" s="239">
        <v>1</v>
      </c>
      <c r="WX69" s="239">
        <v>-1</v>
      </c>
      <c r="WY69" s="214">
        <v>1</v>
      </c>
      <c r="WZ69" s="240">
        <v>11</v>
      </c>
      <c r="XA69">
        <f t="shared" si="94"/>
        <v>-1</v>
      </c>
      <c r="XB69">
        <f t="shared" si="95"/>
        <v>1</v>
      </c>
      <c r="XC69">
        <v>1</v>
      </c>
      <c r="XD69">
        <f t="shared" si="158"/>
        <v>0</v>
      </c>
      <c r="XE69">
        <f t="shared" si="155"/>
        <v>1</v>
      </c>
      <c r="XF69">
        <f t="shared" si="135"/>
        <v>0</v>
      </c>
      <c r="XG69">
        <f t="shared" si="97"/>
        <v>1</v>
      </c>
      <c r="XH69">
        <v>2.9745042492900001E-2</v>
      </c>
      <c r="XI69" s="202">
        <v>42541</v>
      </c>
      <c r="XJ69">
        <v>60</v>
      </c>
      <c r="XK69" t="str">
        <f t="shared" si="84"/>
        <v>TRUE</v>
      </c>
      <c r="XL69">
        <f>VLOOKUP($A69,'FuturesInfo (3)'!$A$2:$V$80,22)</f>
        <v>4</v>
      </c>
      <c r="XM69" s="252">
        <v>1</v>
      </c>
      <c r="XN69">
        <f t="shared" si="98"/>
        <v>5</v>
      </c>
      <c r="XO69" s="138">
        <f>VLOOKUP($A69,'FuturesInfo (3)'!$A$2:$O$80,15)*XL69</f>
        <v>87240</v>
      </c>
      <c r="XP69" s="138">
        <f>VLOOKUP($A69,'FuturesInfo (3)'!$A$2:$O$80,15)*XN69</f>
        <v>109050</v>
      </c>
      <c r="XQ69" s="196">
        <f t="shared" si="99"/>
        <v>-2594.9575070805963</v>
      </c>
      <c r="XR69" s="196">
        <f t="shared" si="100"/>
        <v>-3243.6968838507451</v>
      </c>
      <c r="XS69" s="196">
        <f t="shared" si="101"/>
        <v>2594.9575070805963</v>
      </c>
      <c r="XT69" s="196">
        <f t="shared" si="102"/>
        <v>-2594.9575070805963</v>
      </c>
      <c r="XU69" s="196">
        <f t="shared" si="152"/>
        <v>2594.9575070805963</v>
      </c>
      <c r="XV69" s="196">
        <f t="shared" si="104"/>
        <v>2594.9575070805963</v>
      </c>
      <c r="XW69" s="196">
        <f t="shared" si="136"/>
        <v>-2594.9575070805963</v>
      </c>
      <c r="XX69" s="196">
        <f>IF(IF(sym!$O58=XC69,1,0)=1,ABS(XO69*XH69),-ABS(XO69*XH69))</f>
        <v>2594.9575070805963</v>
      </c>
      <c r="XY69" s="196">
        <f>IF(IF(sym!$N58=XC69,1,0)=1,ABS(XO69*XH69),-ABS(XO69*XH69))</f>
        <v>-2594.9575070805963</v>
      </c>
      <c r="XZ69" s="196">
        <f t="shared" si="145"/>
        <v>-2594.9575070805963</v>
      </c>
      <c r="YA69" s="196">
        <f t="shared" si="106"/>
        <v>2594.9575070805963</v>
      </c>
      <c r="YC69">
        <f t="shared" si="107"/>
        <v>1</v>
      </c>
      <c r="YD69" s="239"/>
      <c r="YE69" s="239"/>
      <c r="YF69" s="239"/>
      <c r="YG69" s="214"/>
      <c r="YH69" s="240"/>
      <c r="YI69">
        <f t="shared" si="108"/>
        <v>1</v>
      </c>
      <c r="YJ69">
        <f t="shared" si="109"/>
        <v>0</v>
      </c>
      <c r="YK69" s="214"/>
      <c r="YL69">
        <f t="shared" si="159"/>
        <v>1</v>
      </c>
      <c r="YM69">
        <f t="shared" si="156"/>
        <v>1</v>
      </c>
      <c r="YN69">
        <f t="shared" si="137"/>
        <v>0</v>
      </c>
      <c r="YO69">
        <f t="shared" si="111"/>
        <v>1</v>
      </c>
      <c r="YP69" s="248"/>
      <c r="YQ69" s="202"/>
      <c r="YR69">
        <v>60</v>
      </c>
      <c r="YS69" t="str">
        <f t="shared" si="85"/>
        <v>FALSE</v>
      </c>
      <c r="YT69">
        <f>VLOOKUP($A69,'FuturesInfo (3)'!$A$2:$V$80,22)</f>
        <v>4</v>
      </c>
      <c r="YU69" s="252"/>
      <c r="YV69">
        <f t="shared" si="112"/>
        <v>3</v>
      </c>
      <c r="YW69" s="138">
        <f>VLOOKUP($A69,'FuturesInfo (3)'!$A$2:$O$80,15)*YT69</f>
        <v>87240</v>
      </c>
      <c r="YX69" s="138">
        <f>VLOOKUP($A69,'FuturesInfo (3)'!$A$2:$O$80,15)*YV69</f>
        <v>65430</v>
      </c>
      <c r="YY69" s="196">
        <f t="shared" si="113"/>
        <v>0</v>
      </c>
      <c r="YZ69" s="196">
        <f t="shared" si="114"/>
        <v>0</v>
      </c>
      <c r="ZA69" s="196">
        <f t="shared" si="115"/>
        <v>0</v>
      </c>
      <c r="ZB69" s="196">
        <f t="shared" si="116"/>
        <v>0</v>
      </c>
      <c r="ZC69" s="196">
        <f t="shared" si="153"/>
        <v>0</v>
      </c>
      <c r="ZD69" s="196">
        <f t="shared" si="118"/>
        <v>0</v>
      </c>
      <c r="ZE69" s="196">
        <f t="shared" si="138"/>
        <v>0</v>
      </c>
      <c r="ZF69" s="196">
        <f>IF(IF(sym!$O58=YK69,1,0)=1,ABS(YW69*YP69),-ABS(YW69*YP69))</f>
        <v>0</v>
      </c>
      <c r="ZG69" s="196">
        <f>IF(IF(sym!$N58=YK69,1,0)=1,ABS(YW69*YP69),-ABS(YW69*YP69))</f>
        <v>0</v>
      </c>
      <c r="ZH69" s="196">
        <f t="shared" si="148"/>
        <v>0</v>
      </c>
      <c r="ZI69" s="196">
        <f t="shared" si="120"/>
        <v>0</v>
      </c>
      <c r="ZK69">
        <f t="shared" si="121"/>
        <v>0</v>
      </c>
      <c r="ZL69" s="239"/>
      <c r="ZM69" s="239"/>
      <c r="ZN69" s="239"/>
      <c r="ZO69" s="214"/>
      <c r="ZP69" s="240"/>
      <c r="ZQ69">
        <f t="shared" si="122"/>
        <v>1</v>
      </c>
      <c r="ZR69">
        <f t="shared" si="123"/>
        <v>0</v>
      </c>
      <c r="ZS69" s="214"/>
      <c r="ZT69">
        <f t="shared" si="160"/>
        <v>1</v>
      </c>
      <c r="ZU69">
        <f t="shared" si="157"/>
        <v>1</v>
      </c>
      <c r="ZV69">
        <f t="shared" si="139"/>
        <v>0</v>
      </c>
      <c r="ZW69">
        <f t="shared" si="125"/>
        <v>1</v>
      </c>
      <c r="ZX69" s="248"/>
      <c r="ZY69" s="202"/>
      <c r="ZZ69">
        <v>60</v>
      </c>
      <c r="AAA69" t="str">
        <f t="shared" si="86"/>
        <v>FALSE</v>
      </c>
      <c r="AAB69">
        <f>VLOOKUP($A69,'FuturesInfo (3)'!$A$2:$V$80,22)</f>
        <v>4</v>
      </c>
      <c r="AAC69" s="252"/>
      <c r="AAD69">
        <f t="shared" si="126"/>
        <v>3</v>
      </c>
      <c r="AAE69" s="138">
        <f>VLOOKUP($A69,'FuturesInfo (3)'!$A$2:$O$80,15)*AAB69</f>
        <v>87240</v>
      </c>
      <c r="AAF69" s="138">
        <f>VLOOKUP($A69,'FuturesInfo (3)'!$A$2:$O$80,15)*AAD69</f>
        <v>65430</v>
      </c>
      <c r="AAG69" s="196">
        <f t="shared" si="127"/>
        <v>0</v>
      </c>
      <c r="AAH69" s="196">
        <f t="shared" si="128"/>
        <v>0</v>
      </c>
      <c r="AAI69" s="196">
        <f t="shared" si="129"/>
        <v>0</v>
      </c>
      <c r="AAJ69" s="196">
        <f t="shared" si="130"/>
        <v>0</v>
      </c>
      <c r="AAK69" s="196">
        <f t="shared" si="154"/>
        <v>0</v>
      </c>
      <c r="AAL69" s="196">
        <f t="shared" si="132"/>
        <v>0</v>
      </c>
      <c r="AAM69" s="196">
        <f t="shared" si="140"/>
        <v>0</v>
      </c>
      <c r="AAN69" s="196">
        <f>IF(IF(sym!$O58=ZS69,1,0)=1,ABS(AAE69*ZX69),-ABS(AAE69*ZX69))</f>
        <v>0</v>
      </c>
      <c r="AAO69" s="196">
        <f>IF(IF(sym!$N58=ZS69,1,0)=1,ABS(AAE69*ZX69),-ABS(AAE69*ZX69))</f>
        <v>0</v>
      </c>
      <c r="AAP69" s="196">
        <f t="shared" si="151"/>
        <v>0</v>
      </c>
      <c r="AAQ69" s="196">
        <f t="shared" si="134"/>
        <v>0</v>
      </c>
    </row>
    <row r="70" spans="1:719" s="3" customFormat="1" x14ac:dyDescent="0.25">
      <c r="A70" s="1" t="s">
        <v>394</v>
      </c>
      <c r="B70" s="150" t="str">
        <f>'FuturesInfo (3)'!M58</f>
        <v>@RS</v>
      </c>
      <c r="C70" s="200" t="str">
        <f>VLOOKUP(A70,'FuturesInfo (3)'!$A$2:$K$80,11)</f>
        <v>grain</v>
      </c>
      <c r="D70"/>
      <c r="F70" t="e">
        <f>#REF!</f>
        <v>#REF!</v>
      </c>
      <c r="G70">
        <v>1</v>
      </c>
      <c r="H70">
        <v>-1</v>
      </c>
      <c r="I70">
        <v>-1</v>
      </c>
      <c r="J70">
        <f t="shared" si="161"/>
        <v>0</v>
      </c>
      <c r="K70">
        <f t="shared" si="162"/>
        <v>1</v>
      </c>
      <c r="L70" s="184">
        <v>-1.24855935459E-2</v>
      </c>
      <c r="M70" s="2">
        <v>10</v>
      </c>
      <c r="N70">
        <v>60</v>
      </c>
      <c r="O70" t="str">
        <f t="shared" si="163"/>
        <v>TRUE</v>
      </c>
      <c r="P70">
        <f>VLOOKUP($A70,'FuturesInfo (3)'!$A$2:$V$80,22)</f>
        <v>12</v>
      </c>
      <c r="Q70">
        <f t="shared" si="73"/>
        <v>12</v>
      </c>
      <c r="R70">
        <f t="shared" si="73"/>
        <v>12</v>
      </c>
      <c r="S70" s="138">
        <f>VLOOKUP($A70,'FuturesInfo (3)'!$A$2:$O$80,15)*Q70</f>
        <v>85387.101739264268</v>
      </c>
      <c r="T70" s="144">
        <f t="shared" si="164"/>
        <v>-1066.1086463788647</v>
      </c>
      <c r="U70" s="144">
        <f t="shared" si="87"/>
        <v>1066.1086463788647</v>
      </c>
      <c r="W70">
        <f t="shared" si="165"/>
        <v>1</v>
      </c>
      <c r="X70">
        <v>1</v>
      </c>
      <c r="Y70">
        <v>-1</v>
      </c>
      <c r="Z70">
        <v>1</v>
      </c>
      <c r="AA70">
        <f t="shared" si="141"/>
        <v>1</v>
      </c>
      <c r="AB70">
        <f t="shared" si="166"/>
        <v>0</v>
      </c>
      <c r="AC70" s="1">
        <v>5.8354405724399998E-3</v>
      </c>
      <c r="AD70" s="2">
        <v>10</v>
      </c>
      <c r="AE70">
        <v>60</v>
      </c>
      <c r="AF70" t="str">
        <f t="shared" si="167"/>
        <v>TRUE</v>
      </c>
      <c r="AG70">
        <f>VLOOKUP($A70,'FuturesInfo (3)'!$A$2:$V$80,22)</f>
        <v>12</v>
      </c>
      <c r="AH70">
        <f t="shared" si="168"/>
        <v>9</v>
      </c>
      <c r="AI70">
        <f t="shared" si="88"/>
        <v>12</v>
      </c>
      <c r="AJ70" s="138">
        <f>VLOOKUP($A70,'FuturesInfo (3)'!$A$2:$O$80,15)*AI70</f>
        <v>85387.101739264268</v>
      </c>
      <c r="AK70" s="196">
        <f t="shared" si="169"/>
        <v>498.27135785236476</v>
      </c>
      <c r="AL70" s="196">
        <f t="shared" si="90"/>
        <v>-498.27135785236476</v>
      </c>
      <c r="AN70">
        <f t="shared" si="79"/>
        <v>1</v>
      </c>
      <c r="AO70">
        <v>1</v>
      </c>
      <c r="AP70">
        <v>-1</v>
      </c>
      <c r="AQ70">
        <v>1</v>
      </c>
      <c r="AR70">
        <f t="shared" si="142"/>
        <v>1</v>
      </c>
      <c r="AS70">
        <f t="shared" si="80"/>
        <v>0</v>
      </c>
      <c r="AT70" s="1">
        <v>2.6789131266699998E-3</v>
      </c>
      <c r="AU70" s="2">
        <v>10</v>
      </c>
      <c r="AV70">
        <v>60</v>
      </c>
      <c r="AW70" t="str">
        <f t="shared" si="81"/>
        <v>TRUE</v>
      </c>
      <c r="AX70">
        <f>VLOOKUP($A70,'FuturesInfo (3)'!$A$2:$V$80,22)</f>
        <v>12</v>
      </c>
      <c r="AY70">
        <f t="shared" si="82"/>
        <v>9</v>
      </c>
      <c r="AZ70">
        <f t="shared" si="91"/>
        <v>12</v>
      </c>
      <c r="BA70" s="138">
        <f>VLOOKUP($A70,'FuturesInfo (3)'!$A$2:$O$80,15)*AZ70</f>
        <v>85387.101739264268</v>
      </c>
      <c r="BB70" s="196">
        <f t="shared" si="83"/>
        <v>228.74462769762181</v>
      </c>
      <c r="BC70" s="196">
        <f t="shared" si="92"/>
        <v>-228.74462769762181</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1181</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1181</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1181</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v>-1</v>
      </c>
      <c r="VN70" s="239">
        <v>1</v>
      </c>
      <c r="VO70" s="239">
        <v>1</v>
      </c>
      <c r="VP70" s="239">
        <v>-1</v>
      </c>
      <c r="VQ70" s="214">
        <v>-1</v>
      </c>
      <c r="VR70" s="240">
        <v>2</v>
      </c>
      <c r="VS70">
        <v>1</v>
      </c>
      <c r="VT70">
        <v>-1</v>
      </c>
      <c r="VU70" s="214">
        <v>-1</v>
      </c>
      <c r="VV70">
        <v>0</v>
      </c>
      <c r="VW70">
        <v>1</v>
      </c>
      <c r="VX70">
        <v>0</v>
      </c>
      <c r="VY70">
        <v>1</v>
      </c>
      <c r="VZ70" s="248">
        <v>-6.8308838749700004E-3</v>
      </c>
      <c r="WA70" s="202">
        <v>42545</v>
      </c>
      <c r="WB70">
        <v>60</v>
      </c>
      <c r="WC70" t="s">
        <v>1181</v>
      </c>
      <c r="WD70">
        <v>13</v>
      </c>
      <c r="WE70" s="252">
        <v>1</v>
      </c>
      <c r="WF70">
        <v>13</v>
      </c>
      <c r="WG70" s="138">
        <v>96004.309681391402</v>
      </c>
      <c r="WH70" s="138">
        <v>96004.309681391402</v>
      </c>
      <c r="WI70" s="196">
        <v>-655.79429093024282</v>
      </c>
      <c r="WJ70" s="196">
        <v>-655.79429093024282</v>
      </c>
      <c r="WK70" s="196">
        <v>655.79429093024282</v>
      </c>
      <c r="WL70" s="196">
        <v>-655.79429093024282</v>
      </c>
      <c r="WM70" s="196">
        <v>655.79429093024282</v>
      </c>
      <c r="WN70" s="196">
        <v>-655.79429093024282</v>
      </c>
      <c r="WO70" s="196">
        <v>655.79429093024282</v>
      </c>
      <c r="WP70" s="196">
        <v>-655.79429093024282</v>
      </c>
      <c r="WQ70" s="196">
        <v>655.79429093024282</v>
      </c>
      <c r="WR70" s="196">
        <v>-655.79429093024282</v>
      </c>
      <c r="WS70" s="196">
        <v>655.79429093024282</v>
      </c>
      <c r="WU70">
        <f t="shared" si="93"/>
        <v>-1</v>
      </c>
      <c r="WV70" s="239">
        <v>1</v>
      </c>
      <c r="WW70" s="239">
        <v>1</v>
      </c>
      <c r="WX70" s="239">
        <v>-1</v>
      </c>
      <c r="WY70" s="214">
        <v>-1</v>
      </c>
      <c r="WZ70" s="240">
        <v>3</v>
      </c>
      <c r="XA70">
        <f t="shared" si="94"/>
        <v>1</v>
      </c>
      <c r="XB70">
        <f t="shared" si="95"/>
        <v>-1</v>
      </c>
      <c r="XC70">
        <v>-1</v>
      </c>
      <c r="XD70">
        <f t="shared" si="158"/>
        <v>0</v>
      </c>
      <c r="XE70">
        <f t="shared" si="155"/>
        <v>1</v>
      </c>
      <c r="XF70">
        <f t="shared" si="135"/>
        <v>0</v>
      </c>
      <c r="XG70">
        <f t="shared" si="97"/>
        <v>1</v>
      </c>
      <c r="XH70">
        <v>-3.6473530637799997E-2</v>
      </c>
      <c r="XI70" s="202">
        <v>42545</v>
      </c>
      <c r="XJ70">
        <v>60</v>
      </c>
      <c r="XK70" t="str">
        <f t="shared" si="84"/>
        <v>TRUE</v>
      </c>
      <c r="XL70">
        <f>VLOOKUP($A70,'FuturesInfo (3)'!$A$2:$V$80,22)</f>
        <v>12</v>
      </c>
      <c r="XM70" s="252">
        <v>1</v>
      </c>
      <c r="XN70">
        <f t="shared" si="98"/>
        <v>15</v>
      </c>
      <c r="XO70" s="138">
        <f>VLOOKUP($A70,'FuturesInfo (3)'!$A$2:$O$80,15)*XL70</f>
        <v>85387.101739264268</v>
      </c>
      <c r="XP70" s="138">
        <f>VLOOKUP($A70,'FuturesInfo (3)'!$A$2:$O$80,15)*XN70</f>
        <v>106733.87717408033</v>
      </c>
      <c r="XQ70" s="196">
        <f t="shared" si="99"/>
        <v>-3114.3690713600008</v>
      </c>
      <c r="XR70" s="196">
        <f t="shared" si="100"/>
        <v>-3892.961339200001</v>
      </c>
      <c r="XS70" s="196">
        <f t="shared" si="101"/>
        <v>3114.3690713600008</v>
      </c>
      <c r="XT70" s="196">
        <f t="shared" si="102"/>
        <v>-3114.3690713600008</v>
      </c>
      <c r="XU70" s="196">
        <f t="shared" si="152"/>
        <v>3114.3690713600008</v>
      </c>
      <c r="XV70" s="196">
        <f t="shared" si="104"/>
        <v>-3114.3690713600008</v>
      </c>
      <c r="XW70" s="196">
        <f t="shared" si="136"/>
        <v>3114.3690713600008</v>
      </c>
      <c r="XX70" s="196">
        <f>IF(IF(sym!$O59=XC70,1,0)=1,ABS(XO70*XH70),-ABS(XO70*XH70))</f>
        <v>-3114.3690713600008</v>
      </c>
      <c r="XY70" s="196">
        <f>IF(IF(sym!$N59=XC70,1,0)=1,ABS(XO70*XH70),-ABS(XO70*XH70))</f>
        <v>3114.3690713600008</v>
      </c>
      <c r="XZ70" s="196">
        <f t="shared" si="145"/>
        <v>-3114.3690713600008</v>
      </c>
      <c r="YA70" s="196">
        <f t="shared" si="106"/>
        <v>3114.3690713600008</v>
      </c>
      <c r="YC70">
        <f t="shared" si="107"/>
        <v>-1</v>
      </c>
      <c r="YD70" s="239"/>
      <c r="YE70" s="239"/>
      <c r="YF70" s="239"/>
      <c r="YG70" s="214"/>
      <c r="YH70" s="240"/>
      <c r="YI70">
        <f t="shared" si="108"/>
        <v>1</v>
      </c>
      <c r="YJ70">
        <f t="shared" si="109"/>
        <v>0</v>
      </c>
      <c r="YK70" s="214"/>
      <c r="YL70">
        <f t="shared" si="159"/>
        <v>1</v>
      </c>
      <c r="YM70">
        <f t="shared" si="156"/>
        <v>1</v>
      </c>
      <c r="YN70">
        <f t="shared" si="137"/>
        <v>0</v>
      </c>
      <c r="YO70">
        <f t="shared" si="111"/>
        <v>1</v>
      </c>
      <c r="YP70" s="248"/>
      <c r="YQ70" s="202"/>
      <c r="YR70">
        <v>60</v>
      </c>
      <c r="YS70" t="str">
        <f t="shared" si="85"/>
        <v>FALSE</v>
      </c>
      <c r="YT70">
        <f>VLOOKUP($A70,'FuturesInfo (3)'!$A$2:$V$80,22)</f>
        <v>12</v>
      </c>
      <c r="YU70" s="252"/>
      <c r="YV70">
        <f t="shared" si="112"/>
        <v>9</v>
      </c>
      <c r="YW70" s="138">
        <f>VLOOKUP($A70,'FuturesInfo (3)'!$A$2:$O$80,15)*YT70</f>
        <v>85387.101739264268</v>
      </c>
      <c r="YX70" s="138">
        <f>VLOOKUP($A70,'FuturesInfo (3)'!$A$2:$O$80,15)*YV70</f>
        <v>64040.326304448201</v>
      </c>
      <c r="YY70" s="196">
        <f t="shared" si="113"/>
        <v>0</v>
      </c>
      <c r="YZ70" s="196">
        <f t="shared" si="114"/>
        <v>0</v>
      </c>
      <c r="ZA70" s="196">
        <f t="shared" si="115"/>
        <v>0</v>
      </c>
      <c r="ZB70" s="196">
        <f t="shared" si="116"/>
        <v>0</v>
      </c>
      <c r="ZC70" s="196">
        <f t="shared" si="153"/>
        <v>0</v>
      </c>
      <c r="ZD70" s="196">
        <f t="shared" si="118"/>
        <v>0</v>
      </c>
      <c r="ZE70" s="196">
        <f t="shared" si="138"/>
        <v>0</v>
      </c>
      <c r="ZF70" s="196">
        <f>IF(IF(sym!$O59=YK70,1,0)=1,ABS(YW70*YP70),-ABS(YW70*YP70))</f>
        <v>0</v>
      </c>
      <c r="ZG70" s="196">
        <f>IF(IF(sym!$N59=YK70,1,0)=1,ABS(YW70*YP70),-ABS(YW70*YP70))</f>
        <v>0</v>
      </c>
      <c r="ZH70" s="196">
        <f t="shared" si="148"/>
        <v>0</v>
      </c>
      <c r="ZI70" s="196">
        <f t="shared" si="120"/>
        <v>0</v>
      </c>
      <c r="ZK70">
        <f t="shared" si="121"/>
        <v>0</v>
      </c>
      <c r="ZL70" s="239"/>
      <c r="ZM70" s="239"/>
      <c r="ZN70" s="239"/>
      <c r="ZO70" s="214"/>
      <c r="ZP70" s="240"/>
      <c r="ZQ70">
        <f t="shared" si="122"/>
        <v>1</v>
      </c>
      <c r="ZR70">
        <f t="shared" si="123"/>
        <v>0</v>
      </c>
      <c r="ZS70" s="214"/>
      <c r="ZT70">
        <f t="shared" si="160"/>
        <v>1</v>
      </c>
      <c r="ZU70">
        <f t="shared" si="157"/>
        <v>1</v>
      </c>
      <c r="ZV70">
        <f t="shared" si="139"/>
        <v>0</v>
      </c>
      <c r="ZW70">
        <f t="shared" si="125"/>
        <v>1</v>
      </c>
      <c r="ZX70" s="248"/>
      <c r="ZY70" s="202"/>
      <c r="ZZ70">
        <v>60</v>
      </c>
      <c r="AAA70" t="str">
        <f t="shared" si="86"/>
        <v>FALSE</v>
      </c>
      <c r="AAB70">
        <f>VLOOKUP($A70,'FuturesInfo (3)'!$A$2:$V$80,22)</f>
        <v>12</v>
      </c>
      <c r="AAC70" s="252"/>
      <c r="AAD70">
        <f t="shared" si="126"/>
        <v>9</v>
      </c>
      <c r="AAE70" s="138">
        <f>VLOOKUP($A70,'FuturesInfo (3)'!$A$2:$O$80,15)*AAB70</f>
        <v>85387.101739264268</v>
      </c>
      <c r="AAF70" s="138">
        <f>VLOOKUP($A70,'FuturesInfo (3)'!$A$2:$O$80,15)*AAD70</f>
        <v>64040.326304448201</v>
      </c>
      <c r="AAG70" s="196">
        <f t="shared" si="127"/>
        <v>0</v>
      </c>
      <c r="AAH70" s="196">
        <f t="shared" si="128"/>
        <v>0</v>
      </c>
      <c r="AAI70" s="196">
        <f t="shared" si="129"/>
        <v>0</v>
      </c>
      <c r="AAJ70" s="196">
        <f t="shared" si="130"/>
        <v>0</v>
      </c>
      <c r="AAK70" s="196">
        <f t="shared" si="154"/>
        <v>0</v>
      </c>
      <c r="AAL70" s="196">
        <f t="shared" si="132"/>
        <v>0</v>
      </c>
      <c r="AAM70" s="196">
        <f t="shared" si="140"/>
        <v>0</v>
      </c>
      <c r="AAN70" s="196">
        <f>IF(IF(sym!$O59=ZS70,1,0)=1,ABS(AAE70*ZX70),-ABS(AAE70*ZX70))</f>
        <v>0</v>
      </c>
      <c r="AAO70" s="196">
        <f>IF(IF(sym!$N59=ZS70,1,0)=1,ABS(AAE70*ZX70),-ABS(AAE70*ZX70))</f>
        <v>0</v>
      </c>
      <c r="AAP70" s="196">
        <f t="shared" si="151"/>
        <v>0</v>
      </c>
      <c r="AAQ70" s="196">
        <f t="shared" si="134"/>
        <v>0</v>
      </c>
    </row>
    <row r="71" spans="1:719" x14ac:dyDescent="0.25">
      <c r="A71" s="1" t="s">
        <v>31</v>
      </c>
      <c r="B71" s="150" t="str">
        <f>'FuturesInfo (3)'!M59</f>
        <v>@S</v>
      </c>
      <c r="C71" s="200" t="str">
        <f>VLOOKUP(A71,'FuturesInfo (3)'!$A$2:$K$80,11)</f>
        <v>grain</v>
      </c>
      <c r="D71" s="3"/>
      <c r="F71" t="e">
        <f>#REF!</f>
        <v>#REF!</v>
      </c>
      <c r="G71">
        <v>1</v>
      </c>
      <c r="H71">
        <v>-1</v>
      </c>
      <c r="I71">
        <v>-1</v>
      </c>
      <c r="J71">
        <f t="shared" si="161"/>
        <v>0</v>
      </c>
      <c r="K71">
        <f t="shared" si="162"/>
        <v>1</v>
      </c>
      <c r="L71" s="184">
        <v>-1.0705702425199999E-2</v>
      </c>
      <c r="M71" s="2">
        <v>10</v>
      </c>
      <c r="N71">
        <v>60</v>
      </c>
      <c r="O71" t="str">
        <f t="shared" si="163"/>
        <v>TRUE</v>
      </c>
      <c r="P71">
        <f>VLOOKUP($A71,'FuturesInfo (3)'!$A$2:$V$80,22)</f>
        <v>2</v>
      </c>
      <c r="Q71">
        <f t="shared" si="73"/>
        <v>2</v>
      </c>
      <c r="R71">
        <f t="shared" si="73"/>
        <v>2</v>
      </c>
      <c r="S71" s="138">
        <f>VLOOKUP($A71,'FuturesInfo (3)'!$A$2:$O$80,15)*Q71</f>
        <v>102475</v>
      </c>
      <c r="T71" s="144">
        <f t="shared" si="164"/>
        <v>-1097.0668560223698</v>
      </c>
      <c r="U71" s="144">
        <f t="shared" si="87"/>
        <v>1097.0668560223698</v>
      </c>
      <c r="W71">
        <f t="shared" si="165"/>
        <v>1</v>
      </c>
      <c r="X71">
        <v>1</v>
      </c>
      <c r="Y71">
        <v>-1</v>
      </c>
      <c r="Z71">
        <v>1</v>
      </c>
      <c r="AA71">
        <f t="shared" si="141"/>
        <v>1</v>
      </c>
      <c r="AB71">
        <f t="shared" si="166"/>
        <v>0</v>
      </c>
      <c r="AC71" s="1">
        <v>5.5212014134300002E-3</v>
      </c>
      <c r="AD71" s="2">
        <v>10</v>
      </c>
      <c r="AE71">
        <v>60</v>
      </c>
      <c r="AF71" t="str">
        <f t="shared" si="167"/>
        <v>TRUE</v>
      </c>
      <c r="AG71">
        <f>VLOOKUP($A71,'FuturesInfo (3)'!$A$2:$V$80,22)</f>
        <v>2</v>
      </c>
      <c r="AH71">
        <f t="shared" si="168"/>
        <v>2</v>
      </c>
      <c r="AI71">
        <f t="shared" si="88"/>
        <v>2</v>
      </c>
      <c r="AJ71" s="138">
        <f>VLOOKUP($A71,'FuturesInfo (3)'!$A$2:$O$80,15)*AI71</f>
        <v>102475</v>
      </c>
      <c r="AK71" s="196">
        <f t="shared" si="169"/>
        <v>565.78511484123931</v>
      </c>
      <c r="AL71" s="196">
        <f t="shared" si="90"/>
        <v>-565.78511484123931</v>
      </c>
      <c r="AN71">
        <f t="shared" si="79"/>
        <v>1</v>
      </c>
      <c r="AO71">
        <v>1</v>
      </c>
      <c r="AP71">
        <v>-1</v>
      </c>
      <c r="AQ71">
        <v>1</v>
      </c>
      <c r="AR71">
        <f t="shared" si="142"/>
        <v>1</v>
      </c>
      <c r="AS71">
        <f t="shared" si="80"/>
        <v>0</v>
      </c>
      <c r="AT71" s="1">
        <v>2.6356248627299999E-3</v>
      </c>
      <c r="AU71" s="2">
        <v>10</v>
      </c>
      <c r="AV71">
        <v>60</v>
      </c>
      <c r="AW71" t="str">
        <f t="shared" si="81"/>
        <v>TRUE</v>
      </c>
      <c r="AX71">
        <f>VLOOKUP($A71,'FuturesInfo (3)'!$A$2:$V$80,22)</f>
        <v>2</v>
      </c>
      <c r="AY71">
        <f t="shared" si="82"/>
        <v>2</v>
      </c>
      <c r="AZ71">
        <f t="shared" si="91"/>
        <v>2</v>
      </c>
      <c r="BA71" s="138">
        <f>VLOOKUP($A71,'FuturesInfo (3)'!$A$2:$O$80,15)*AZ71</f>
        <v>102475</v>
      </c>
      <c r="BB71" s="196">
        <f t="shared" si="83"/>
        <v>270.08565780825671</v>
      </c>
      <c r="BC71" s="196">
        <f t="shared" si="92"/>
        <v>-270.08565780825671</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1181</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1181</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1181</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v>-1</v>
      </c>
      <c r="VN71" s="239">
        <v>-1</v>
      </c>
      <c r="VO71" s="239">
        <v>1</v>
      </c>
      <c r="VP71" s="239">
        <v>-1</v>
      </c>
      <c r="VQ71" s="214">
        <v>-1</v>
      </c>
      <c r="VR71" s="240">
        <v>2</v>
      </c>
      <c r="VS71">
        <v>1</v>
      </c>
      <c r="VT71">
        <v>-1</v>
      </c>
      <c r="VU71" s="214">
        <v>-1</v>
      </c>
      <c r="VV71">
        <v>1</v>
      </c>
      <c r="VW71">
        <v>1</v>
      </c>
      <c r="VX71">
        <v>0</v>
      </c>
      <c r="VY71">
        <v>1</v>
      </c>
      <c r="VZ71" s="248">
        <v>-3.7131585054499998E-3</v>
      </c>
      <c r="WA71" s="202">
        <v>42545</v>
      </c>
      <c r="WB71">
        <v>60</v>
      </c>
      <c r="WC71" t="s">
        <v>1181</v>
      </c>
      <c r="WD71">
        <v>2</v>
      </c>
      <c r="WE71" s="252">
        <v>2</v>
      </c>
      <c r="WF71">
        <v>2</v>
      </c>
      <c r="WG71" s="138">
        <v>107325</v>
      </c>
      <c r="WH71" s="138">
        <v>107325</v>
      </c>
      <c r="WI71" s="196">
        <v>398.51473659742123</v>
      </c>
      <c r="WJ71" s="196">
        <v>398.51473659742123</v>
      </c>
      <c r="WK71" s="196">
        <v>398.51473659742123</v>
      </c>
      <c r="WL71" s="196">
        <v>-398.51473659742123</v>
      </c>
      <c r="WM71" s="196">
        <v>398.51473659742123</v>
      </c>
      <c r="WN71" s="196">
        <v>-398.51473659742123</v>
      </c>
      <c r="WO71" s="196">
        <v>398.51473659742123</v>
      </c>
      <c r="WP71" s="196">
        <v>-398.51473659742123</v>
      </c>
      <c r="WQ71" s="196">
        <v>398.51473659742123</v>
      </c>
      <c r="WR71" s="196">
        <v>-398.51473659742123</v>
      </c>
      <c r="WS71" s="196">
        <v>398.51473659742123</v>
      </c>
      <c r="WU71">
        <f t="shared" si="93"/>
        <v>-1</v>
      </c>
      <c r="WV71" s="239">
        <v>-1</v>
      </c>
      <c r="WW71" s="239">
        <v>1</v>
      </c>
      <c r="WX71" s="239">
        <v>-1</v>
      </c>
      <c r="WY71" s="214">
        <v>-1</v>
      </c>
      <c r="WZ71" s="240">
        <v>3</v>
      </c>
      <c r="XA71">
        <f t="shared" si="94"/>
        <v>1</v>
      </c>
      <c r="XB71">
        <f t="shared" si="95"/>
        <v>-1</v>
      </c>
      <c r="XC71">
        <v>-1</v>
      </c>
      <c r="XD71">
        <f t="shared" si="158"/>
        <v>1</v>
      </c>
      <c r="XE71">
        <f t="shared" si="155"/>
        <v>1</v>
      </c>
      <c r="XF71">
        <f t="shared" si="135"/>
        <v>0</v>
      </c>
      <c r="XG71">
        <f t="shared" si="97"/>
        <v>1</v>
      </c>
      <c r="XH71">
        <v>-4.5189843931999998E-2</v>
      </c>
      <c r="XI71" s="202">
        <v>42545</v>
      </c>
      <c r="XJ71">
        <v>60</v>
      </c>
      <c r="XK71" t="str">
        <f t="shared" si="84"/>
        <v>TRUE</v>
      </c>
      <c r="XL71">
        <f>VLOOKUP($A71,'FuturesInfo (3)'!$A$2:$V$80,22)</f>
        <v>2</v>
      </c>
      <c r="XM71" s="252">
        <v>1</v>
      </c>
      <c r="XN71">
        <f t="shared" si="98"/>
        <v>3</v>
      </c>
      <c r="XO71" s="138">
        <f>VLOOKUP($A71,'FuturesInfo (3)'!$A$2:$O$80,15)*XL71</f>
        <v>102475</v>
      </c>
      <c r="XP71" s="138">
        <f>VLOOKUP($A71,'FuturesInfo (3)'!$A$2:$O$80,15)*XN71</f>
        <v>153712.5</v>
      </c>
      <c r="XQ71" s="196">
        <f t="shared" si="99"/>
        <v>4630.8292569317</v>
      </c>
      <c r="XR71" s="196">
        <f t="shared" si="100"/>
        <v>6946.24388539755</v>
      </c>
      <c r="XS71" s="196">
        <f t="shared" si="101"/>
        <v>4630.8292569317</v>
      </c>
      <c r="XT71" s="196">
        <f t="shared" si="102"/>
        <v>-4630.8292569317</v>
      </c>
      <c r="XU71" s="196">
        <f t="shared" si="152"/>
        <v>4630.8292569317</v>
      </c>
      <c r="XV71" s="196">
        <f t="shared" si="104"/>
        <v>-4630.8292569317</v>
      </c>
      <c r="XW71" s="196">
        <f t="shared" si="136"/>
        <v>4630.8292569317</v>
      </c>
      <c r="XX71" s="196">
        <f>IF(IF(sym!$O60=XC71,1,0)=1,ABS(XO71*XH71),-ABS(XO71*XH71))</f>
        <v>-4630.8292569317</v>
      </c>
      <c r="XY71" s="196">
        <f>IF(IF(sym!$N60=XC71,1,0)=1,ABS(XO71*XH71),-ABS(XO71*XH71))</f>
        <v>4630.8292569317</v>
      </c>
      <c r="XZ71" s="196">
        <f t="shared" si="145"/>
        <v>-4630.8292569317</v>
      </c>
      <c r="YA71" s="196">
        <f t="shared" si="106"/>
        <v>4630.8292569317</v>
      </c>
      <c r="YC71">
        <f t="shared" si="107"/>
        <v>-1</v>
      </c>
      <c r="YD71" s="239"/>
      <c r="YE71" s="239"/>
      <c r="YF71" s="239"/>
      <c r="YG71" s="214"/>
      <c r="YH71" s="240"/>
      <c r="YI71">
        <f t="shared" si="108"/>
        <v>1</v>
      </c>
      <c r="YJ71">
        <f t="shared" si="109"/>
        <v>0</v>
      </c>
      <c r="YK71" s="214"/>
      <c r="YL71">
        <f t="shared" si="159"/>
        <v>1</v>
      </c>
      <c r="YM71">
        <f t="shared" si="156"/>
        <v>1</v>
      </c>
      <c r="YN71">
        <f t="shared" si="137"/>
        <v>0</v>
      </c>
      <c r="YO71">
        <f t="shared" si="111"/>
        <v>1</v>
      </c>
      <c r="YP71" s="248"/>
      <c r="YQ71" s="202"/>
      <c r="YR71">
        <v>60</v>
      </c>
      <c r="YS71" t="str">
        <f t="shared" si="85"/>
        <v>FALSE</v>
      </c>
      <c r="YT71">
        <f>VLOOKUP($A71,'FuturesInfo (3)'!$A$2:$V$80,22)</f>
        <v>2</v>
      </c>
      <c r="YU71" s="252"/>
      <c r="YV71">
        <f t="shared" si="112"/>
        <v>2</v>
      </c>
      <c r="YW71" s="138">
        <f>VLOOKUP($A71,'FuturesInfo (3)'!$A$2:$O$80,15)*YT71</f>
        <v>102475</v>
      </c>
      <c r="YX71" s="138">
        <f>VLOOKUP($A71,'FuturesInfo (3)'!$A$2:$O$80,15)*YV71</f>
        <v>102475</v>
      </c>
      <c r="YY71" s="196">
        <f t="shared" si="113"/>
        <v>0</v>
      </c>
      <c r="YZ71" s="196">
        <f t="shared" si="114"/>
        <v>0</v>
      </c>
      <c r="ZA71" s="196">
        <f t="shared" si="115"/>
        <v>0</v>
      </c>
      <c r="ZB71" s="196">
        <f t="shared" si="116"/>
        <v>0</v>
      </c>
      <c r="ZC71" s="196">
        <f t="shared" si="153"/>
        <v>0</v>
      </c>
      <c r="ZD71" s="196">
        <f t="shared" si="118"/>
        <v>0</v>
      </c>
      <c r="ZE71" s="196">
        <f t="shared" si="138"/>
        <v>0</v>
      </c>
      <c r="ZF71" s="196">
        <f>IF(IF(sym!$O60=YK71,1,0)=1,ABS(YW71*YP71),-ABS(YW71*YP71))</f>
        <v>0</v>
      </c>
      <c r="ZG71" s="196">
        <f>IF(IF(sym!$N60=YK71,1,0)=1,ABS(YW71*YP71),-ABS(YW71*YP71))</f>
        <v>0</v>
      </c>
      <c r="ZH71" s="196">
        <f t="shared" si="148"/>
        <v>0</v>
      </c>
      <c r="ZI71" s="196">
        <f t="shared" si="120"/>
        <v>0</v>
      </c>
      <c r="ZK71">
        <f t="shared" si="121"/>
        <v>0</v>
      </c>
      <c r="ZL71" s="239"/>
      <c r="ZM71" s="239"/>
      <c r="ZN71" s="239"/>
      <c r="ZO71" s="214"/>
      <c r="ZP71" s="240"/>
      <c r="ZQ71">
        <f t="shared" si="122"/>
        <v>1</v>
      </c>
      <c r="ZR71">
        <f t="shared" si="123"/>
        <v>0</v>
      </c>
      <c r="ZS71" s="214"/>
      <c r="ZT71">
        <f t="shared" si="160"/>
        <v>1</v>
      </c>
      <c r="ZU71">
        <f t="shared" si="157"/>
        <v>1</v>
      </c>
      <c r="ZV71">
        <f t="shared" si="139"/>
        <v>0</v>
      </c>
      <c r="ZW71">
        <f t="shared" si="125"/>
        <v>1</v>
      </c>
      <c r="ZX71" s="248"/>
      <c r="ZY71" s="202"/>
      <c r="ZZ71">
        <v>60</v>
      </c>
      <c r="AAA71" t="str">
        <f t="shared" si="86"/>
        <v>FALSE</v>
      </c>
      <c r="AAB71">
        <f>VLOOKUP($A71,'FuturesInfo (3)'!$A$2:$V$80,22)</f>
        <v>2</v>
      </c>
      <c r="AAC71" s="252"/>
      <c r="AAD71">
        <f t="shared" si="126"/>
        <v>2</v>
      </c>
      <c r="AAE71" s="138">
        <f>VLOOKUP($A71,'FuturesInfo (3)'!$A$2:$O$80,15)*AAB71</f>
        <v>102475</v>
      </c>
      <c r="AAF71" s="138">
        <f>VLOOKUP($A71,'FuturesInfo (3)'!$A$2:$O$80,15)*AAD71</f>
        <v>102475</v>
      </c>
      <c r="AAG71" s="196">
        <f t="shared" si="127"/>
        <v>0</v>
      </c>
      <c r="AAH71" s="196">
        <f t="shared" si="128"/>
        <v>0</v>
      </c>
      <c r="AAI71" s="196">
        <f t="shared" si="129"/>
        <v>0</v>
      </c>
      <c r="AAJ71" s="196">
        <f t="shared" si="130"/>
        <v>0</v>
      </c>
      <c r="AAK71" s="196">
        <f t="shared" si="154"/>
        <v>0</v>
      </c>
      <c r="AAL71" s="196">
        <f t="shared" si="132"/>
        <v>0</v>
      </c>
      <c r="AAM71" s="196">
        <f t="shared" si="140"/>
        <v>0</v>
      </c>
      <c r="AAN71" s="196">
        <f>IF(IF(sym!$O60=ZS71,1,0)=1,ABS(AAE71*ZX71),-ABS(AAE71*ZX71))</f>
        <v>0</v>
      </c>
      <c r="AAO71" s="196">
        <f>IF(IF(sym!$N60=ZS71,1,0)=1,ABS(AAE71*ZX71),-ABS(AAE71*ZX71))</f>
        <v>0</v>
      </c>
      <c r="AAP71" s="196">
        <f t="shared" si="151"/>
        <v>0</v>
      </c>
      <c r="AAQ71" s="196">
        <f t="shared" si="134"/>
        <v>0</v>
      </c>
    </row>
    <row r="72" spans="1:719" x14ac:dyDescent="0.25">
      <c r="A72" s="1" t="s">
        <v>397</v>
      </c>
      <c r="B72" s="150" t="str">
        <f>'FuturesInfo (3)'!M60</f>
        <v>@SB</v>
      </c>
      <c r="C72" s="200" t="str">
        <f>VLOOKUP(A72,'FuturesInfo (3)'!$A$2:$K$80,11)</f>
        <v>soft</v>
      </c>
      <c r="F72" t="e">
        <f>#REF!</f>
        <v>#REF!</v>
      </c>
      <c r="G72">
        <v>1</v>
      </c>
      <c r="H72">
        <v>1</v>
      </c>
      <c r="I72">
        <v>1</v>
      </c>
      <c r="J72">
        <f t="shared" si="161"/>
        <v>1</v>
      </c>
      <c r="K72">
        <f t="shared" si="162"/>
        <v>1</v>
      </c>
      <c r="L72" s="184">
        <v>3.7057522123899997E-2</v>
      </c>
      <c r="M72" s="2">
        <v>10</v>
      </c>
      <c r="N72">
        <v>60</v>
      </c>
      <c r="O72" t="str">
        <f t="shared" si="163"/>
        <v>TRUE</v>
      </c>
      <c r="P72">
        <f>VLOOKUP($A72,'FuturesInfo (3)'!$A$2:$V$80,22)</f>
        <v>3</v>
      </c>
      <c r="Q72">
        <f t="shared" si="73"/>
        <v>3</v>
      </c>
      <c r="R72">
        <f t="shared" si="73"/>
        <v>3</v>
      </c>
      <c r="S72" s="138">
        <f>VLOOKUP($A72,'FuturesInfo (3)'!$A$2:$O$80,15)*Q72</f>
        <v>66292.800000000003</v>
      </c>
      <c r="T72" s="144">
        <f t="shared" si="164"/>
        <v>2456.6469026552777</v>
      </c>
      <c r="U72" s="144">
        <f t="shared" si="87"/>
        <v>2456.6469026552777</v>
      </c>
      <c r="W72">
        <f t="shared" si="165"/>
        <v>1</v>
      </c>
      <c r="X72">
        <v>1</v>
      </c>
      <c r="Y72">
        <v>1</v>
      </c>
      <c r="Z72">
        <v>1</v>
      </c>
      <c r="AA72">
        <f t="shared" si="141"/>
        <v>1</v>
      </c>
      <c r="AB72">
        <f t="shared" si="166"/>
        <v>1</v>
      </c>
      <c r="AC72" s="1">
        <v>1.6000000000000001E-3</v>
      </c>
      <c r="AD72" s="2">
        <v>10</v>
      </c>
      <c r="AE72">
        <v>60</v>
      </c>
      <c r="AF72" t="str">
        <f t="shared" si="167"/>
        <v>TRUE</v>
      </c>
      <c r="AG72">
        <f>VLOOKUP($A72,'FuturesInfo (3)'!$A$2:$V$80,22)</f>
        <v>3</v>
      </c>
      <c r="AH72">
        <f t="shared" si="168"/>
        <v>4</v>
      </c>
      <c r="AI72">
        <f t="shared" si="88"/>
        <v>3</v>
      </c>
      <c r="AJ72" s="138">
        <f>VLOOKUP($A72,'FuturesInfo (3)'!$A$2:$O$80,15)*AI72</f>
        <v>66292.800000000003</v>
      </c>
      <c r="AK72" s="196">
        <f t="shared" si="169"/>
        <v>106.06848000000001</v>
      </c>
      <c r="AL72" s="196">
        <f t="shared" si="90"/>
        <v>106.06848000000001</v>
      </c>
      <c r="AN72">
        <f t="shared" si="79"/>
        <v>1</v>
      </c>
      <c r="AO72">
        <v>1</v>
      </c>
      <c r="AP72">
        <v>1</v>
      </c>
      <c r="AQ72">
        <v>1</v>
      </c>
      <c r="AR72">
        <f t="shared" si="142"/>
        <v>1</v>
      </c>
      <c r="AS72">
        <f t="shared" si="80"/>
        <v>1</v>
      </c>
      <c r="AT72" s="1">
        <v>1.17145899894E-2</v>
      </c>
      <c r="AU72" s="2">
        <v>10</v>
      </c>
      <c r="AV72">
        <v>60</v>
      </c>
      <c r="AW72" t="str">
        <f t="shared" si="81"/>
        <v>TRUE</v>
      </c>
      <c r="AX72">
        <f>VLOOKUP($A72,'FuturesInfo (3)'!$A$2:$V$80,22)</f>
        <v>3</v>
      </c>
      <c r="AY72">
        <f t="shared" si="82"/>
        <v>4</v>
      </c>
      <c r="AZ72">
        <f t="shared" si="91"/>
        <v>3</v>
      </c>
      <c r="BA72" s="138">
        <f>VLOOKUP($A72,'FuturesInfo (3)'!$A$2:$O$80,15)*AZ72</f>
        <v>66292.800000000003</v>
      </c>
      <c r="BB72" s="196">
        <f t="shared" si="83"/>
        <v>776.5929712492964</v>
      </c>
      <c r="BC72" s="196">
        <f t="shared" si="92"/>
        <v>776.5929712492964</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1181</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1181</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1181</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v>1</v>
      </c>
      <c r="VN72" s="239">
        <v>1</v>
      </c>
      <c r="VO72" s="239">
        <v>-1</v>
      </c>
      <c r="VP72" s="239">
        <v>1</v>
      </c>
      <c r="VQ72" s="214">
        <v>1</v>
      </c>
      <c r="VR72" s="240">
        <v>28</v>
      </c>
      <c r="VS72">
        <v>-1</v>
      </c>
      <c r="VT72">
        <v>1</v>
      </c>
      <c r="VU72" s="214">
        <v>-1</v>
      </c>
      <c r="VV72">
        <v>0</v>
      </c>
      <c r="VW72">
        <v>0</v>
      </c>
      <c r="VX72">
        <v>1</v>
      </c>
      <c r="VY72">
        <v>0</v>
      </c>
      <c r="VZ72" s="248">
        <v>-1.43747005271E-2</v>
      </c>
      <c r="WA72" s="202">
        <v>42514</v>
      </c>
      <c r="WB72">
        <v>60</v>
      </c>
      <c r="WC72" t="s">
        <v>1181</v>
      </c>
      <c r="WD72">
        <v>3</v>
      </c>
      <c r="WE72" s="252">
        <v>2</v>
      </c>
      <c r="WF72">
        <v>3</v>
      </c>
      <c r="WG72" s="138">
        <v>69115.200000000012</v>
      </c>
      <c r="WH72" s="138">
        <v>69115.200000000012</v>
      </c>
      <c r="WI72" s="196">
        <v>-993.51030187062202</v>
      </c>
      <c r="WJ72" s="196">
        <v>-993.51030187062202</v>
      </c>
      <c r="WK72" s="196">
        <v>-993.51030187062202</v>
      </c>
      <c r="WL72" s="196">
        <v>993.51030187062202</v>
      </c>
      <c r="WM72" s="196">
        <v>-993.51030187062202</v>
      </c>
      <c r="WN72" s="196">
        <v>993.51030187062202</v>
      </c>
      <c r="WO72" s="196">
        <v>-993.51030187062202</v>
      </c>
      <c r="WP72" s="196">
        <v>-993.51030187062202</v>
      </c>
      <c r="WQ72" s="196">
        <v>993.51030187062202</v>
      </c>
      <c r="WR72" s="196">
        <v>-993.51030187062202</v>
      </c>
      <c r="WS72" s="196">
        <v>993.51030187062202</v>
      </c>
      <c r="WU72">
        <f t="shared" si="93"/>
        <v>-1</v>
      </c>
      <c r="WV72" s="239">
        <v>1</v>
      </c>
      <c r="WW72" s="239">
        <v>-1</v>
      </c>
      <c r="WX72" s="239">
        <v>1</v>
      </c>
      <c r="WY72" s="214">
        <v>1</v>
      </c>
      <c r="WZ72" s="240">
        <v>29</v>
      </c>
      <c r="XA72">
        <f t="shared" si="94"/>
        <v>-1</v>
      </c>
      <c r="XB72">
        <f t="shared" si="95"/>
        <v>1</v>
      </c>
      <c r="XC72">
        <v>-1</v>
      </c>
      <c r="XD72">
        <f t="shared" si="158"/>
        <v>0</v>
      </c>
      <c r="XE72">
        <f t="shared" si="155"/>
        <v>0</v>
      </c>
      <c r="XF72">
        <f t="shared" si="135"/>
        <v>1</v>
      </c>
      <c r="XG72">
        <f t="shared" si="97"/>
        <v>0</v>
      </c>
      <c r="XH72">
        <v>-4.0836169178400002E-2</v>
      </c>
      <c r="XI72" s="202">
        <v>42514</v>
      </c>
      <c r="XJ72">
        <v>60</v>
      </c>
      <c r="XK72" t="str">
        <f t="shared" si="84"/>
        <v>TRUE</v>
      </c>
      <c r="XL72">
        <f>VLOOKUP($A72,'FuturesInfo (3)'!$A$2:$V$80,22)</f>
        <v>3</v>
      </c>
      <c r="XM72" s="252">
        <v>1</v>
      </c>
      <c r="XN72">
        <f t="shared" si="98"/>
        <v>4</v>
      </c>
      <c r="XO72" s="138">
        <f>VLOOKUP($A72,'FuturesInfo (3)'!$A$2:$O$80,15)*XL72</f>
        <v>66292.800000000003</v>
      </c>
      <c r="XP72" s="138">
        <f>VLOOKUP($A72,'FuturesInfo (3)'!$A$2:$O$80,15)*XN72</f>
        <v>88390.400000000009</v>
      </c>
      <c r="XQ72" s="196">
        <f t="shared" si="99"/>
        <v>-2707.1439961098358</v>
      </c>
      <c r="XR72" s="196">
        <f t="shared" si="100"/>
        <v>-3609.5253281464479</v>
      </c>
      <c r="XS72" s="196">
        <f t="shared" si="101"/>
        <v>-2707.1439961098358</v>
      </c>
      <c r="XT72" s="196">
        <f t="shared" si="102"/>
        <v>2707.1439961098358</v>
      </c>
      <c r="XU72" s="196">
        <f t="shared" si="152"/>
        <v>-2707.1439961098358</v>
      </c>
      <c r="XV72" s="196">
        <f t="shared" si="104"/>
        <v>2707.1439961098358</v>
      </c>
      <c r="XW72" s="196">
        <f t="shared" si="136"/>
        <v>-2707.1439961098358</v>
      </c>
      <c r="XX72" s="196">
        <f>IF(IF(sym!$O61=XC72,1,0)=1,ABS(XO72*XH72),-ABS(XO72*XH72))</f>
        <v>-2707.1439961098358</v>
      </c>
      <c r="XY72" s="196">
        <f>IF(IF(sym!$N61=XC72,1,0)=1,ABS(XO72*XH72),-ABS(XO72*XH72))</f>
        <v>2707.1439961098358</v>
      </c>
      <c r="XZ72" s="196">
        <f t="shared" si="145"/>
        <v>-2707.1439961098358</v>
      </c>
      <c r="YA72" s="196">
        <f t="shared" si="106"/>
        <v>2707.1439961098358</v>
      </c>
      <c r="YC72">
        <f t="shared" si="107"/>
        <v>-1</v>
      </c>
      <c r="YD72" s="239"/>
      <c r="YE72" s="239"/>
      <c r="YF72" s="239"/>
      <c r="YG72" s="214"/>
      <c r="YH72" s="240"/>
      <c r="YI72">
        <f t="shared" si="108"/>
        <v>1</v>
      </c>
      <c r="YJ72">
        <f t="shared" si="109"/>
        <v>0</v>
      </c>
      <c r="YK72" s="214"/>
      <c r="YL72">
        <f t="shared" si="159"/>
        <v>1</v>
      </c>
      <c r="YM72">
        <f t="shared" si="156"/>
        <v>1</v>
      </c>
      <c r="YN72">
        <f t="shared" si="137"/>
        <v>0</v>
      </c>
      <c r="YO72">
        <f t="shared" si="111"/>
        <v>1</v>
      </c>
      <c r="YP72" s="248"/>
      <c r="YQ72" s="202"/>
      <c r="YR72">
        <v>60</v>
      </c>
      <c r="YS72" t="str">
        <f t="shared" si="85"/>
        <v>FALSE</v>
      </c>
      <c r="YT72">
        <f>VLOOKUP($A72,'FuturesInfo (3)'!$A$2:$V$80,22)</f>
        <v>3</v>
      </c>
      <c r="YU72" s="252"/>
      <c r="YV72">
        <f t="shared" si="112"/>
        <v>2</v>
      </c>
      <c r="YW72" s="138">
        <f>VLOOKUP($A72,'FuturesInfo (3)'!$A$2:$O$80,15)*YT72</f>
        <v>66292.800000000003</v>
      </c>
      <c r="YX72" s="138">
        <f>VLOOKUP($A72,'FuturesInfo (3)'!$A$2:$O$80,15)*YV72</f>
        <v>44195.200000000004</v>
      </c>
      <c r="YY72" s="196">
        <f t="shared" si="113"/>
        <v>0</v>
      </c>
      <c r="YZ72" s="196">
        <f t="shared" si="114"/>
        <v>0</v>
      </c>
      <c r="ZA72" s="196">
        <f t="shared" si="115"/>
        <v>0</v>
      </c>
      <c r="ZB72" s="196">
        <f t="shared" si="116"/>
        <v>0</v>
      </c>
      <c r="ZC72" s="196">
        <f t="shared" si="153"/>
        <v>0</v>
      </c>
      <c r="ZD72" s="196">
        <f t="shared" si="118"/>
        <v>0</v>
      </c>
      <c r="ZE72" s="196">
        <f t="shared" si="138"/>
        <v>0</v>
      </c>
      <c r="ZF72" s="196">
        <f>IF(IF(sym!$O61=YK72,1,0)=1,ABS(YW72*YP72),-ABS(YW72*YP72))</f>
        <v>0</v>
      </c>
      <c r="ZG72" s="196">
        <f>IF(IF(sym!$N61=YK72,1,0)=1,ABS(YW72*YP72),-ABS(YW72*YP72))</f>
        <v>0</v>
      </c>
      <c r="ZH72" s="196">
        <f t="shared" si="148"/>
        <v>0</v>
      </c>
      <c r="ZI72" s="196">
        <f t="shared" si="120"/>
        <v>0</v>
      </c>
      <c r="ZK72">
        <f t="shared" si="121"/>
        <v>0</v>
      </c>
      <c r="ZL72" s="239"/>
      <c r="ZM72" s="239"/>
      <c r="ZN72" s="239"/>
      <c r="ZO72" s="214"/>
      <c r="ZP72" s="240"/>
      <c r="ZQ72">
        <f t="shared" si="122"/>
        <v>1</v>
      </c>
      <c r="ZR72">
        <f t="shared" si="123"/>
        <v>0</v>
      </c>
      <c r="ZS72" s="214"/>
      <c r="ZT72">
        <f t="shared" si="160"/>
        <v>1</v>
      </c>
      <c r="ZU72">
        <f t="shared" si="157"/>
        <v>1</v>
      </c>
      <c r="ZV72">
        <f t="shared" si="139"/>
        <v>0</v>
      </c>
      <c r="ZW72">
        <f t="shared" si="125"/>
        <v>1</v>
      </c>
      <c r="ZX72" s="248"/>
      <c r="ZY72" s="202"/>
      <c r="ZZ72">
        <v>60</v>
      </c>
      <c r="AAA72" t="str">
        <f t="shared" si="86"/>
        <v>FALSE</v>
      </c>
      <c r="AAB72">
        <f>VLOOKUP($A72,'FuturesInfo (3)'!$A$2:$V$80,22)</f>
        <v>3</v>
      </c>
      <c r="AAC72" s="252"/>
      <c r="AAD72">
        <f t="shared" si="126"/>
        <v>2</v>
      </c>
      <c r="AAE72" s="138">
        <f>VLOOKUP($A72,'FuturesInfo (3)'!$A$2:$O$80,15)*AAB72</f>
        <v>66292.800000000003</v>
      </c>
      <c r="AAF72" s="138">
        <f>VLOOKUP($A72,'FuturesInfo (3)'!$A$2:$O$80,15)*AAD72</f>
        <v>44195.200000000004</v>
      </c>
      <c r="AAG72" s="196">
        <f t="shared" si="127"/>
        <v>0</v>
      </c>
      <c r="AAH72" s="196">
        <f t="shared" si="128"/>
        <v>0</v>
      </c>
      <c r="AAI72" s="196">
        <f t="shared" si="129"/>
        <v>0</v>
      </c>
      <c r="AAJ72" s="196">
        <f t="shared" si="130"/>
        <v>0</v>
      </c>
      <c r="AAK72" s="196">
        <f t="shared" si="154"/>
        <v>0</v>
      </c>
      <c r="AAL72" s="196">
        <f t="shared" si="132"/>
        <v>0</v>
      </c>
      <c r="AAM72" s="196">
        <f t="shared" si="140"/>
        <v>0</v>
      </c>
      <c r="AAN72" s="196">
        <f>IF(IF(sym!$O61=ZS72,1,0)=1,ABS(AAE72*ZX72),-ABS(AAE72*ZX72))</f>
        <v>0</v>
      </c>
      <c r="AAO72" s="196">
        <f>IF(IF(sym!$N61=ZS72,1,0)=1,ABS(AAE72*ZX72),-ABS(AAE72*ZX72))</f>
        <v>0</v>
      </c>
      <c r="AAP72" s="196">
        <f t="shared" si="151"/>
        <v>0</v>
      </c>
      <c r="AAQ72" s="196">
        <f t="shared" si="134"/>
        <v>0</v>
      </c>
    </row>
    <row r="73" spans="1:719" x14ac:dyDescent="0.25">
      <c r="A73" s="1" t="s">
        <v>399</v>
      </c>
      <c r="B73" s="150" t="str">
        <f>'FuturesInfo (3)'!M61</f>
        <v>@SF</v>
      </c>
      <c r="C73" s="200" t="str">
        <f>VLOOKUP(A73,'FuturesInfo (3)'!$A$2:$K$80,11)</f>
        <v>currency</v>
      </c>
      <c r="F73" t="e">
        <f>#REF!</f>
        <v>#REF!</v>
      </c>
      <c r="G73">
        <v>1</v>
      </c>
      <c r="H73">
        <v>1</v>
      </c>
      <c r="I73">
        <v>1</v>
      </c>
      <c r="J73">
        <f t="shared" si="161"/>
        <v>1</v>
      </c>
      <c r="K73">
        <f t="shared" si="162"/>
        <v>1</v>
      </c>
      <c r="L73" s="184">
        <v>1.4363546310100001E-2</v>
      </c>
      <c r="M73" s="2">
        <v>10</v>
      </c>
      <c r="N73">
        <v>60</v>
      </c>
      <c r="O73" t="str">
        <f t="shared" si="163"/>
        <v>TRUE</v>
      </c>
      <c r="P73">
        <f>VLOOKUP($A73,'FuturesInfo (3)'!$A$2:$V$80,22)</f>
        <v>2</v>
      </c>
      <c r="Q73">
        <f t="shared" si="73"/>
        <v>2</v>
      </c>
      <c r="R73">
        <f t="shared" si="73"/>
        <v>2</v>
      </c>
      <c r="S73" s="138">
        <f>VLOOKUP($A73,'FuturesInfo (3)'!$A$2:$O$80,15)*Q73</f>
        <v>256350.00000000003</v>
      </c>
      <c r="T73" s="144">
        <f t="shared" si="164"/>
        <v>3682.0950965941356</v>
      </c>
      <c r="U73" s="144">
        <f t="shared" si="87"/>
        <v>3682.0950965941356</v>
      </c>
      <c r="W73">
        <f t="shared" si="165"/>
        <v>1</v>
      </c>
      <c r="X73">
        <v>1</v>
      </c>
      <c r="Y73">
        <v>1</v>
      </c>
      <c r="Z73">
        <v>1</v>
      </c>
      <c r="AA73">
        <f t="shared" si="141"/>
        <v>1</v>
      </c>
      <c r="AB73">
        <f t="shared" si="166"/>
        <v>1</v>
      </c>
      <c r="AC73" s="1">
        <v>7.32421875E-3</v>
      </c>
      <c r="AD73" s="2">
        <v>10</v>
      </c>
      <c r="AE73">
        <v>60</v>
      </c>
      <c r="AF73" t="str">
        <f t="shared" si="167"/>
        <v>TRUE</v>
      </c>
      <c r="AG73">
        <f>VLOOKUP($A73,'FuturesInfo (3)'!$A$2:$V$80,22)</f>
        <v>2</v>
      </c>
      <c r="AH73">
        <f t="shared" si="168"/>
        <v>3</v>
      </c>
      <c r="AI73">
        <f t="shared" si="88"/>
        <v>2</v>
      </c>
      <c r="AJ73" s="138">
        <f>VLOOKUP($A73,'FuturesInfo (3)'!$A$2:$O$80,15)*AI73</f>
        <v>256350.00000000003</v>
      </c>
      <c r="AK73" s="196">
        <f t="shared" si="169"/>
        <v>1877.5634765625002</v>
      </c>
      <c r="AL73" s="196">
        <f t="shared" si="90"/>
        <v>1877.5634765625002</v>
      </c>
      <c r="AN73">
        <f t="shared" si="79"/>
        <v>1</v>
      </c>
      <c r="AO73">
        <v>-1</v>
      </c>
      <c r="AP73">
        <v>1</v>
      </c>
      <c r="AQ73">
        <v>1</v>
      </c>
      <c r="AR73">
        <f t="shared" si="142"/>
        <v>0</v>
      </c>
      <c r="AS73">
        <f t="shared" si="80"/>
        <v>1</v>
      </c>
      <c r="AT73" s="1">
        <v>4.6534173533699999E-3</v>
      </c>
      <c r="AU73" s="2">
        <v>10</v>
      </c>
      <c r="AV73">
        <v>60</v>
      </c>
      <c r="AW73" t="str">
        <f t="shared" si="81"/>
        <v>TRUE</v>
      </c>
      <c r="AX73">
        <f>VLOOKUP($A73,'FuturesInfo (3)'!$A$2:$V$80,22)</f>
        <v>2</v>
      </c>
      <c r="AY73">
        <f t="shared" si="82"/>
        <v>2</v>
      </c>
      <c r="AZ73">
        <f t="shared" si="91"/>
        <v>2</v>
      </c>
      <c r="BA73" s="138">
        <f>VLOOKUP($A73,'FuturesInfo (3)'!$A$2:$O$80,15)*AZ73</f>
        <v>256350.00000000003</v>
      </c>
      <c r="BB73" s="196">
        <f t="shared" si="83"/>
        <v>-1192.9035385363995</v>
      </c>
      <c r="BC73" s="196">
        <f t="shared" si="92"/>
        <v>1192.9035385363995</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1181</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1181</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1181</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v>-1</v>
      </c>
      <c r="VN73" s="239">
        <v>-1</v>
      </c>
      <c r="VO73" s="239">
        <v>-1</v>
      </c>
      <c r="VP73" s="239">
        <v>1</v>
      </c>
      <c r="VQ73" s="214">
        <v>1</v>
      </c>
      <c r="VR73" s="240">
        <v>-7</v>
      </c>
      <c r="VS73">
        <v>-1</v>
      </c>
      <c r="VT73">
        <v>-1</v>
      </c>
      <c r="VU73" s="214">
        <v>1</v>
      </c>
      <c r="VV73">
        <v>0</v>
      </c>
      <c r="VW73">
        <v>1</v>
      </c>
      <c r="VX73">
        <v>0</v>
      </c>
      <c r="VY73">
        <v>0</v>
      </c>
      <c r="VZ73" s="248">
        <v>3.30964664655E-3</v>
      </c>
      <c r="WA73" s="202">
        <v>42544</v>
      </c>
      <c r="WB73">
        <v>60</v>
      </c>
      <c r="WC73" t="s">
        <v>1181</v>
      </c>
      <c r="WD73">
        <v>2</v>
      </c>
      <c r="WE73" s="252">
        <v>1</v>
      </c>
      <c r="WF73">
        <v>2</v>
      </c>
      <c r="WG73" s="138">
        <v>257675</v>
      </c>
      <c r="WH73" s="138">
        <v>257675</v>
      </c>
      <c r="WI73" s="196">
        <v>-852.81319964977126</v>
      </c>
      <c r="WJ73" s="196">
        <v>-852.81319964977126</v>
      </c>
      <c r="WK73" s="196">
        <v>852.81319964977126</v>
      </c>
      <c r="WL73" s="196">
        <v>-852.81319964977126</v>
      </c>
      <c r="WM73" s="196">
        <v>-852.81319964977126</v>
      </c>
      <c r="WN73" s="196">
        <v>-852.81319964977126</v>
      </c>
      <c r="WO73" s="196">
        <v>852.81319964977126</v>
      </c>
      <c r="WP73" s="196">
        <v>852.81319964977126</v>
      </c>
      <c r="WQ73" s="196">
        <v>-852.81319964977126</v>
      </c>
      <c r="WR73" s="196">
        <v>-852.81319964977126</v>
      </c>
      <c r="WS73" s="196">
        <v>852.81319964977126</v>
      </c>
      <c r="WU73">
        <f t="shared" si="93"/>
        <v>1</v>
      </c>
      <c r="WV73" s="239">
        <v>-1</v>
      </c>
      <c r="WW73" s="239">
        <v>-1</v>
      </c>
      <c r="WX73" s="239">
        <v>1</v>
      </c>
      <c r="WY73" s="214">
        <v>1</v>
      </c>
      <c r="WZ73" s="240">
        <v>-8</v>
      </c>
      <c r="XA73">
        <f t="shared" si="94"/>
        <v>-1</v>
      </c>
      <c r="XB73">
        <f t="shared" si="95"/>
        <v>-1</v>
      </c>
      <c r="XC73">
        <v>-1</v>
      </c>
      <c r="XD73">
        <f t="shared" si="158"/>
        <v>1</v>
      </c>
      <c r="XE73">
        <f t="shared" si="155"/>
        <v>0</v>
      </c>
      <c r="XF73">
        <f t="shared" si="135"/>
        <v>1</v>
      </c>
      <c r="XG73">
        <f t="shared" si="97"/>
        <v>1</v>
      </c>
      <c r="XH73">
        <v>-5.1421364121500002E-3</v>
      </c>
      <c r="XI73" s="202">
        <v>42544</v>
      </c>
      <c r="XJ73">
        <v>60</v>
      </c>
      <c r="XK73" t="str">
        <f t="shared" si="84"/>
        <v>TRUE</v>
      </c>
      <c r="XL73">
        <f>VLOOKUP($A73,'FuturesInfo (3)'!$A$2:$V$80,22)</f>
        <v>2</v>
      </c>
      <c r="XM73" s="252">
        <v>1</v>
      </c>
      <c r="XN73">
        <f t="shared" si="98"/>
        <v>3</v>
      </c>
      <c r="XO73" s="138">
        <f>VLOOKUP($A73,'FuturesInfo (3)'!$A$2:$O$80,15)*XL73</f>
        <v>256350.00000000003</v>
      </c>
      <c r="XP73" s="138">
        <f>VLOOKUP($A73,'FuturesInfo (3)'!$A$2:$O$80,15)*XN73</f>
        <v>384525.00000000006</v>
      </c>
      <c r="XQ73" s="196">
        <f t="shared" si="99"/>
        <v>1318.1866692546528</v>
      </c>
      <c r="XR73" s="196">
        <f t="shared" si="100"/>
        <v>1977.2800038819792</v>
      </c>
      <c r="XS73" s="196">
        <f t="shared" si="101"/>
        <v>-1318.1866692546528</v>
      </c>
      <c r="XT73" s="196">
        <f t="shared" si="102"/>
        <v>1318.1866692546528</v>
      </c>
      <c r="XU73" s="196">
        <f t="shared" si="152"/>
        <v>1318.1866692546528</v>
      </c>
      <c r="XV73" s="196">
        <f t="shared" si="104"/>
        <v>1318.1866692546528</v>
      </c>
      <c r="XW73" s="196">
        <f t="shared" si="136"/>
        <v>-1318.1866692546528</v>
      </c>
      <c r="XX73" s="196">
        <f>IF(IF(sym!$O62=XC73,1,0)=1,ABS(XO73*XH73),-ABS(XO73*XH73))</f>
        <v>-1318.1866692546528</v>
      </c>
      <c r="XY73" s="196">
        <f>IF(IF(sym!$N62=XC73,1,0)=1,ABS(XO73*XH73),-ABS(XO73*XH73))</f>
        <v>1318.1866692546528</v>
      </c>
      <c r="XZ73" s="196">
        <f t="shared" si="145"/>
        <v>-1318.1866692546528</v>
      </c>
      <c r="YA73" s="196">
        <f t="shared" si="106"/>
        <v>1318.1866692546528</v>
      </c>
      <c r="YC73">
        <f t="shared" si="107"/>
        <v>-1</v>
      </c>
      <c r="YD73" s="239"/>
      <c r="YE73" s="239"/>
      <c r="YF73" s="239"/>
      <c r="YG73" s="214"/>
      <c r="YH73" s="240"/>
      <c r="YI73">
        <f t="shared" si="108"/>
        <v>1</v>
      </c>
      <c r="YJ73">
        <f t="shared" si="109"/>
        <v>0</v>
      </c>
      <c r="YK73" s="214"/>
      <c r="YL73">
        <f t="shared" si="159"/>
        <v>1</v>
      </c>
      <c r="YM73">
        <f t="shared" si="156"/>
        <v>1</v>
      </c>
      <c r="YN73">
        <f t="shared" si="137"/>
        <v>0</v>
      </c>
      <c r="YO73">
        <f t="shared" si="111"/>
        <v>1</v>
      </c>
      <c r="YP73" s="248"/>
      <c r="YQ73" s="202"/>
      <c r="YR73">
        <v>60</v>
      </c>
      <c r="YS73" t="str">
        <f t="shared" si="85"/>
        <v>FALSE</v>
      </c>
      <c r="YT73">
        <f>VLOOKUP($A73,'FuturesInfo (3)'!$A$2:$V$80,22)</f>
        <v>2</v>
      </c>
      <c r="YU73" s="252"/>
      <c r="YV73">
        <f t="shared" si="112"/>
        <v>2</v>
      </c>
      <c r="YW73" s="138">
        <f>VLOOKUP($A73,'FuturesInfo (3)'!$A$2:$O$80,15)*YT73</f>
        <v>256350.00000000003</v>
      </c>
      <c r="YX73" s="138">
        <f>VLOOKUP($A73,'FuturesInfo (3)'!$A$2:$O$80,15)*YV73</f>
        <v>256350.00000000003</v>
      </c>
      <c r="YY73" s="196">
        <f t="shared" si="113"/>
        <v>0</v>
      </c>
      <c r="YZ73" s="196">
        <f t="shared" si="114"/>
        <v>0</v>
      </c>
      <c r="ZA73" s="196">
        <f t="shared" si="115"/>
        <v>0</v>
      </c>
      <c r="ZB73" s="196">
        <f t="shared" si="116"/>
        <v>0</v>
      </c>
      <c r="ZC73" s="196">
        <f t="shared" si="153"/>
        <v>0</v>
      </c>
      <c r="ZD73" s="196">
        <f t="shared" si="118"/>
        <v>0</v>
      </c>
      <c r="ZE73" s="196">
        <f t="shared" si="138"/>
        <v>0</v>
      </c>
      <c r="ZF73" s="196">
        <f>IF(IF(sym!$O62=YK73,1,0)=1,ABS(YW73*YP73),-ABS(YW73*YP73))</f>
        <v>0</v>
      </c>
      <c r="ZG73" s="196">
        <f>IF(IF(sym!$N62=YK73,1,0)=1,ABS(YW73*YP73),-ABS(YW73*YP73))</f>
        <v>0</v>
      </c>
      <c r="ZH73" s="196">
        <f t="shared" si="148"/>
        <v>0</v>
      </c>
      <c r="ZI73" s="196">
        <f t="shared" si="120"/>
        <v>0</v>
      </c>
      <c r="ZK73">
        <f t="shared" si="121"/>
        <v>0</v>
      </c>
      <c r="ZL73" s="239"/>
      <c r="ZM73" s="239"/>
      <c r="ZN73" s="239"/>
      <c r="ZO73" s="214"/>
      <c r="ZP73" s="240"/>
      <c r="ZQ73">
        <f t="shared" si="122"/>
        <v>1</v>
      </c>
      <c r="ZR73">
        <f t="shared" si="123"/>
        <v>0</v>
      </c>
      <c r="ZS73" s="214"/>
      <c r="ZT73">
        <f t="shared" si="160"/>
        <v>1</v>
      </c>
      <c r="ZU73">
        <f t="shared" si="157"/>
        <v>1</v>
      </c>
      <c r="ZV73">
        <f t="shared" si="139"/>
        <v>0</v>
      </c>
      <c r="ZW73">
        <f t="shared" si="125"/>
        <v>1</v>
      </c>
      <c r="ZX73" s="248"/>
      <c r="ZY73" s="202"/>
      <c r="ZZ73">
        <v>60</v>
      </c>
      <c r="AAA73" t="str">
        <f t="shared" si="86"/>
        <v>FALSE</v>
      </c>
      <c r="AAB73">
        <f>VLOOKUP($A73,'FuturesInfo (3)'!$A$2:$V$80,22)</f>
        <v>2</v>
      </c>
      <c r="AAC73" s="252"/>
      <c r="AAD73">
        <f t="shared" si="126"/>
        <v>2</v>
      </c>
      <c r="AAE73" s="138">
        <f>VLOOKUP($A73,'FuturesInfo (3)'!$A$2:$O$80,15)*AAB73</f>
        <v>256350.00000000003</v>
      </c>
      <c r="AAF73" s="138">
        <f>VLOOKUP($A73,'FuturesInfo (3)'!$A$2:$O$80,15)*AAD73</f>
        <v>256350.00000000003</v>
      </c>
      <c r="AAG73" s="196">
        <f t="shared" si="127"/>
        <v>0</v>
      </c>
      <c r="AAH73" s="196">
        <f t="shared" si="128"/>
        <v>0</v>
      </c>
      <c r="AAI73" s="196">
        <f t="shared" si="129"/>
        <v>0</v>
      </c>
      <c r="AAJ73" s="196">
        <f t="shared" si="130"/>
        <v>0</v>
      </c>
      <c r="AAK73" s="196">
        <f t="shared" si="154"/>
        <v>0</v>
      </c>
      <c r="AAL73" s="196">
        <f t="shared" si="132"/>
        <v>0</v>
      </c>
      <c r="AAM73" s="196">
        <f t="shared" si="140"/>
        <v>0</v>
      </c>
      <c r="AAN73" s="196">
        <f>IF(IF(sym!$O62=ZS73,1,0)=1,ABS(AAE73*ZX73),-ABS(AAE73*ZX73))</f>
        <v>0</v>
      </c>
      <c r="AAO73" s="196">
        <f>IF(IF(sym!$N62=ZS73,1,0)=1,ABS(AAE73*ZX73),-ABS(AAE73*ZX73))</f>
        <v>0</v>
      </c>
      <c r="AAP73" s="196">
        <f t="shared" si="151"/>
        <v>0</v>
      </c>
      <c r="AAQ73" s="196">
        <f t="shared" si="134"/>
        <v>0</v>
      </c>
    </row>
    <row r="74" spans="1:719" x14ac:dyDescent="0.25">
      <c r="A74" s="1" t="s">
        <v>401</v>
      </c>
      <c r="B74" s="150" t="str">
        <f>'FuturesInfo (3)'!M62</f>
        <v>QSI</v>
      </c>
      <c r="C74" s="200" t="str">
        <f>VLOOKUP(A74,'FuturesInfo (3)'!$A$2:$K$80,11)</f>
        <v>metal</v>
      </c>
      <c r="F74" t="e">
        <f>#REF!</f>
        <v>#REF!</v>
      </c>
      <c r="G74">
        <v>-1</v>
      </c>
      <c r="H74">
        <v>-1</v>
      </c>
      <c r="I74">
        <v>1</v>
      </c>
      <c r="J74">
        <f t="shared" si="161"/>
        <v>0</v>
      </c>
      <c r="K74">
        <f t="shared" si="162"/>
        <v>0</v>
      </c>
      <c r="L74" s="184">
        <v>2.1216848673900002E-2</v>
      </c>
      <c r="M74" s="2">
        <v>10</v>
      </c>
      <c r="N74">
        <v>60</v>
      </c>
      <c r="O74" t="str">
        <f t="shared" si="163"/>
        <v>TRUE</v>
      </c>
      <c r="P74">
        <f>VLOOKUP($A74,'FuturesInfo (3)'!$A$2:$V$80,22)</f>
        <v>1</v>
      </c>
      <c r="Q74">
        <f t="shared" si="73"/>
        <v>1</v>
      </c>
      <c r="R74">
        <f t="shared" si="73"/>
        <v>1</v>
      </c>
      <c r="S74" s="138">
        <f>VLOOKUP($A74,'FuturesInfo (3)'!$A$2:$O$80,15)*Q74</f>
        <v>99190</v>
      </c>
      <c r="T74" s="144">
        <f t="shared" si="164"/>
        <v>-2104.499219964141</v>
      </c>
      <c r="U74" s="144">
        <f t="shared" si="87"/>
        <v>-2104.499219964141</v>
      </c>
      <c r="W74">
        <f t="shared" si="165"/>
        <v>-1</v>
      </c>
      <c r="X74">
        <v>1</v>
      </c>
      <c r="Y74">
        <v>-1</v>
      </c>
      <c r="Z74">
        <v>1</v>
      </c>
      <c r="AA74">
        <f t="shared" si="141"/>
        <v>1</v>
      </c>
      <c r="AB74">
        <f t="shared" si="166"/>
        <v>0</v>
      </c>
      <c r="AC74" s="1">
        <v>5.0106935533100003E-3</v>
      </c>
      <c r="AD74" s="2">
        <v>10</v>
      </c>
      <c r="AE74">
        <v>60</v>
      </c>
      <c r="AF74" t="str">
        <f t="shared" si="167"/>
        <v>TRUE</v>
      </c>
      <c r="AG74">
        <f>VLOOKUP($A74,'FuturesInfo (3)'!$A$2:$V$80,22)</f>
        <v>1</v>
      </c>
      <c r="AH74">
        <f t="shared" si="168"/>
        <v>1</v>
      </c>
      <c r="AI74">
        <f t="shared" si="88"/>
        <v>1</v>
      </c>
      <c r="AJ74" s="138">
        <f>VLOOKUP($A74,'FuturesInfo (3)'!$A$2:$O$80,15)*AI74</f>
        <v>99190</v>
      </c>
      <c r="AK74" s="196">
        <f t="shared" si="169"/>
        <v>497.01069355281891</v>
      </c>
      <c r="AL74" s="196">
        <f t="shared" si="90"/>
        <v>-497.01069355281891</v>
      </c>
      <c r="AN74">
        <f t="shared" si="79"/>
        <v>1</v>
      </c>
      <c r="AO74">
        <v>1</v>
      </c>
      <c r="AP74">
        <v>-1</v>
      </c>
      <c r="AQ74">
        <v>-1</v>
      </c>
      <c r="AR74">
        <f t="shared" si="142"/>
        <v>0</v>
      </c>
      <c r="AS74">
        <f t="shared" si="80"/>
        <v>1</v>
      </c>
      <c r="AT74" s="1">
        <v>-3.2224721833800001E-3</v>
      </c>
      <c r="AU74" s="2">
        <v>10</v>
      </c>
      <c r="AV74">
        <v>60</v>
      </c>
      <c r="AW74" t="str">
        <f t="shared" si="81"/>
        <v>TRUE</v>
      </c>
      <c r="AX74">
        <f>VLOOKUP($A74,'FuturesInfo (3)'!$A$2:$V$80,22)</f>
        <v>1</v>
      </c>
      <c r="AY74">
        <f t="shared" si="82"/>
        <v>1</v>
      </c>
      <c r="AZ74">
        <f t="shared" si="91"/>
        <v>1</v>
      </c>
      <c r="BA74" s="138">
        <f>VLOOKUP($A74,'FuturesInfo (3)'!$A$2:$O$80,15)*AZ74</f>
        <v>99190</v>
      </c>
      <c r="BB74" s="196">
        <f t="shared" si="83"/>
        <v>-319.63701586946223</v>
      </c>
      <c r="BC74" s="196">
        <f t="shared" si="92"/>
        <v>319.63701586946223</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1181</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1181</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1181</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v>1</v>
      </c>
      <c r="VN74" s="239">
        <v>1</v>
      </c>
      <c r="VO74" s="239">
        <v>-1</v>
      </c>
      <c r="VP74" s="239">
        <v>1</v>
      </c>
      <c r="VQ74" s="214">
        <v>1</v>
      </c>
      <c r="VR74" s="240">
        <v>5</v>
      </c>
      <c r="VS74">
        <v>-1</v>
      </c>
      <c r="VT74">
        <v>1</v>
      </c>
      <c r="VU74" s="214">
        <v>1</v>
      </c>
      <c r="VV74">
        <v>1</v>
      </c>
      <c r="VW74">
        <v>1</v>
      </c>
      <c r="VX74">
        <v>0</v>
      </c>
      <c r="VY74">
        <v>1</v>
      </c>
      <c r="VZ74" s="248">
        <v>1.4869141508E-2</v>
      </c>
      <c r="WA74" s="202">
        <v>42548</v>
      </c>
      <c r="WB74">
        <v>60</v>
      </c>
      <c r="WC74" t="s">
        <v>1181</v>
      </c>
      <c r="WD74">
        <v>1</v>
      </c>
      <c r="WE74" s="252">
        <v>2</v>
      </c>
      <c r="WF74">
        <v>1</v>
      </c>
      <c r="WG74" s="138">
        <v>101015</v>
      </c>
      <c r="WH74" s="138">
        <v>101015</v>
      </c>
      <c r="WI74" s="196">
        <v>1502.0063294306201</v>
      </c>
      <c r="WJ74" s="196">
        <v>1502.0063294306201</v>
      </c>
      <c r="WK74" s="196">
        <v>1502.0063294306201</v>
      </c>
      <c r="WL74" s="196">
        <v>-1502.0063294306201</v>
      </c>
      <c r="WM74" s="196">
        <v>1502.0063294306201</v>
      </c>
      <c r="WN74" s="196">
        <v>-1502.0063294306201</v>
      </c>
      <c r="WO74" s="196">
        <v>1502.0063294306201</v>
      </c>
      <c r="WP74" s="196">
        <v>-1502.0063294306201</v>
      </c>
      <c r="WQ74" s="196">
        <v>1502.0063294306201</v>
      </c>
      <c r="WR74" s="196">
        <v>-1502.0063294306201</v>
      </c>
      <c r="WS74" s="196">
        <v>1502.0063294306201</v>
      </c>
      <c r="WU74">
        <f t="shared" si="93"/>
        <v>1</v>
      </c>
      <c r="WV74" s="239">
        <v>1</v>
      </c>
      <c r="WW74" s="239">
        <v>-1</v>
      </c>
      <c r="WX74" s="239">
        <v>1</v>
      </c>
      <c r="WY74" s="214">
        <v>1</v>
      </c>
      <c r="WZ74" s="240">
        <v>6</v>
      </c>
      <c r="XA74">
        <f t="shared" si="94"/>
        <v>-1</v>
      </c>
      <c r="XB74">
        <f t="shared" si="95"/>
        <v>1</v>
      </c>
      <c r="XC74">
        <v>-1</v>
      </c>
      <c r="XD74">
        <f t="shared" si="158"/>
        <v>0</v>
      </c>
      <c r="XE74">
        <f t="shared" si="155"/>
        <v>0</v>
      </c>
      <c r="XF74">
        <f t="shared" si="135"/>
        <v>1</v>
      </c>
      <c r="XG74">
        <f t="shared" si="97"/>
        <v>0</v>
      </c>
      <c r="XH74">
        <v>-1.80666237687E-2</v>
      </c>
      <c r="XI74" s="202">
        <v>42548</v>
      </c>
      <c r="XJ74">
        <v>60</v>
      </c>
      <c r="XK74" t="str">
        <f t="shared" si="84"/>
        <v>TRUE</v>
      </c>
      <c r="XL74">
        <f>VLOOKUP($A74,'FuturesInfo (3)'!$A$2:$V$80,22)</f>
        <v>1</v>
      </c>
      <c r="XM74" s="252">
        <v>1</v>
      </c>
      <c r="XN74">
        <f t="shared" si="98"/>
        <v>1</v>
      </c>
      <c r="XO74" s="138">
        <f>VLOOKUP($A74,'FuturesInfo (3)'!$A$2:$O$80,15)*XL74</f>
        <v>99190</v>
      </c>
      <c r="XP74" s="138">
        <f>VLOOKUP($A74,'FuturesInfo (3)'!$A$2:$O$80,15)*XN74</f>
        <v>99190</v>
      </c>
      <c r="XQ74" s="196">
        <f t="shared" si="99"/>
        <v>-1792.028411617353</v>
      </c>
      <c r="XR74" s="196">
        <f t="shared" si="100"/>
        <v>-1792.028411617353</v>
      </c>
      <c r="XS74" s="196">
        <f t="shared" si="101"/>
        <v>-1792.028411617353</v>
      </c>
      <c r="XT74" s="196">
        <f t="shared" si="102"/>
        <v>1792.028411617353</v>
      </c>
      <c r="XU74" s="196">
        <f t="shared" si="152"/>
        <v>-1792.028411617353</v>
      </c>
      <c r="XV74" s="196">
        <f t="shared" si="104"/>
        <v>1792.028411617353</v>
      </c>
      <c r="XW74" s="196">
        <f t="shared" si="136"/>
        <v>-1792.028411617353</v>
      </c>
      <c r="XX74" s="196">
        <f>IF(IF(sym!$O63=XC74,1,0)=1,ABS(XO74*XH74),-ABS(XO74*XH74))</f>
        <v>1792.028411617353</v>
      </c>
      <c r="XY74" s="196">
        <f>IF(IF(sym!$N63=XC74,1,0)=1,ABS(XO74*XH74),-ABS(XO74*XH74))</f>
        <v>-1792.028411617353</v>
      </c>
      <c r="XZ74" s="196">
        <f t="shared" si="145"/>
        <v>-1792.028411617353</v>
      </c>
      <c r="YA74" s="196">
        <f t="shared" si="106"/>
        <v>1792.028411617353</v>
      </c>
      <c r="YC74">
        <f t="shared" si="107"/>
        <v>-1</v>
      </c>
      <c r="YD74" s="239"/>
      <c r="YE74" s="239"/>
      <c r="YF74" s="239"/>
      <c r="YG74" s="214"/>
      <c r="YH74" s="240"/>
      <c r="YI74">
        <f t="shared" si="108"/>
        <v>1</v>
      </c>
      <c r="YJ74">
        <f t="shared" si="109"/>
        <v>0</v>
      </c>
      <c r="YK74" s="214"/>
      <c r="YL74">
        <f t="shared" si="159"/>
        <v>1</v>
      </c>
      <c r="YM74">
        <f t="shared" si="156"/>
        <v>1</v>
      </c>
      <c r="YN74">
        <f t="shared" si="137"/>
        <v>0</v>
      </c>
      <c r="YO74">
        <f t="shared" si="111"/>
        <v>1</v>
      </c>
      <c r="YP74" s="248"/>
      <c r="YQ74" s="202"/>
      <c r="YR74">
        <v>60</v>
      </c>
      <c r="YS74" t="str">
        <f t="shared" si="85"/>
        <v>FALSE</v>
      </c>
      <c r="YT74">
        <f>VLOOKUP($A74,'FuturesInfo (3)'!$A$2:$V$80,22)</f>
        <v>1</v>
      </c>
      <c r="YU74" s="252"/>
      <c r="YV74">
        <f t="shared" si="112"/>
        <v>1</v>
      </c>
      <c r="YW74" s="138">
        <f>VLOOKUP($A74,'FuturesInfo (3)'!$A$2:$O$80,15)*YT74</f>
        <v>99190</v>
      </c>
      <c r="YX74" s="138">
        <f>VLOOKUP($A74,'FuturesInfo (3)'!$A$2:$O$80,15)*YV74</f>
        <v>99190</v>
      </c>
      <c r="YY74" s="196">
        <f t="shared" si="113"/>
        <v>0</v>
      </c>
      <c r="YZ74" s="196">
        <f t="shared" si="114"/>
        <v>0</v>
      </c>
      <c r="ZA74" s="196">
        <f t="shared" si="115"/>
        <v>0</v>
      </c>
      <c r="ZB74" s="196">
        <f t="shared" si="116"/>
        <v>0</v>
      </c>
      <c r="ZC74" s="196">
        <f t="shared" si="153"/>
        <v>0</v>
      </c>
      <c r="ZD74" s="196">
        <f t="shared" si="118"/>
        <v>0</v>
      </c>
      <c r="ZE74" s="196">
        <f t="shared" si="138"/>
        <v>0</v>
      </c>
      <c r="ZF74" s="196">
        <f>IF(IF(sym!$O63=YK74,1,0)=1,ABS(YW74*YP74),-ABS(YW74*YP74))</f>
        <v>0</v>
      </c>
      <c r="ZG74" s="196">
        <f>IF(IF(sym!$N63=YK74,1,0)=1,ABS(YW74*YP74),-ABS(YW74*YP74))</f>
        <v>0</v>
      </c>
      <c r="ZH74" s="196">
        <f t="shared" si="148"/>
        <v>0</v>
      </c>
      <c r="ZI74" s="196">
        <f t="shared" si="120"/>
        <v>0</v>
      </c>
      <c r="ZK74">
        <f t="shared" si="121"/>
        <v>0</v>
      </c>
      <c r="ZL74" s="239"/>
      <c r="ZM74" s="239"/>
      <c r="ZN74" s="239"/>
      <c r="ZO74" s="214"/>
      <c r="ZP74" s="240"/>
      <c r="ZQ74">
        <f t="shared" si="122"/>
        <v>1</v>
      </c>
      <c r="ZR74">
        <f t="shared" si="123"/>
        <v>0</v>
      </c>
      <c r="ZS74" s="214"/>
      <c r="ZT74">
        <f t="shared" si="160"/>
        <v>1</v>
      </c>
      <c r="ZU74">
        <f t="shared" si="157"/>
        <v>1</v>
      </c>
      <c r="ZV74">
        <f t="shared" si="139"/>
        <v>0</v>
      </c>
      <c r="ZW74">
        <f t="shared" si="125"/>
        <v>1</v>
      </c>
      <c r="ZX74" s="248"/>
      <c r="ZY74" s="202"/>
      <c r="ZZ74">
        <v>60</v>
      </c>
      <c r="AAA74" t="str">
        <f t="shared" si="86"/>
        <v>FALSE</v>
      </c>
      <c r="AAB74">
        <f>VLOOKUP($A74,'FuturesInfo (3)'!$A$2:$V$80,22)</f>
        <v>1</v>
      </c>
      <c r="AAC74" s="252"/>
      <c r="AAD74">
        <f t="shared" si="126"/>
        <v>1</v>
      </c>
      <c r="AAE74" s="138">
        <f>VLOOKUP($A74,'FuturesInfo (3)'!$A$2:$O$80,15)*AAB74</f>
        <v>99190</v>
      </c>
      <c r="AAF74" s="138">
        <f>VLOOKUP($A74,'FuturesInfo (3)'!$A$2:$O$80,15)*AAD74</f>
        <v>99190</v>
      </c>
      <c r="AAG74" s="196">
        <f t="shared" si="127"/>
        <v>0</v>
      </c>
      <c r="AAH74" s="196">
        <f t="shared" si="128"/>
        <v>0</v>
      </c>
      <c r="AAI74" s="196">
        <f t="shared" si="129"/>
        <v>0</v>
      </c>
      <c r="AAJ74" s="196">
        <f t="shared" si="130"/>
        <v>0</v>
      </c>
      <c r="AAK74" s="196">
        <f t="shared" si="154"/>
        <v>0</v>
      </c>
      <c r="AAL74" s="196">
        <f t="shared" si="132"/>
        <v>0</v>
      </c>
      <c r="AAM74" s="196">
        <f t="shared" si="140"/>
        <v>0</v>
      </c>
      <c r="AAN74" s="196">
        <f>IF(IF(sym!$O63=ZS74,1,0)=1,ABS(AAE74*ZX74),-ABS(AAE74*ZX74))</f>
        <v>0</v>
      </c>
      <c r="AAO74" s="196">
        <f>IF(IF(sym!$N63=ZS74,1,0)=1,ABS(AAE74*ZX74),-ABS(AAE74*ZX74))</f>
        <v>0</v>
      </c>
      <c r="AAP74" s="196">
        <f t="shared" si="151"/>
        <v>0</v>
      </c>
      <c r="AAQ74" s="196">
        <f t="shared" si="134"/>
        <v>0</v>
      </c>
    </row>
    <row r="75" spans="1:719" x14ac:dyDescent="0.25">
      <c r="A75" s="1" t="s">
        <v>403</v>
      </c>
      <c r="B75" s="150" t="str">
        <f>'FuturesInfo (3)'!M63</f>
        <v>IN</v>
      </c>
      <c r="C75" s="200" t="str">
        <f>VLOOKUP(A75,'FuturesInfo (3)'!$A$2:$K$80,11)</f>
        <v>index</v>
      </c>
      <c r="F75" t="e">
        <f>#REF!</f>
        <v>#REF!</v>
      </c>
      <c r="G75">
        <v>1</v>
      </c>
      <c r="H75">
        <v>-1</v>
      </c>
      <c r="I75">
        <v>1</v>
      </c>
      <c r="J75">
        <f t="shared" si="161"/>
        <v>1</v>
      </c>
      <c r="K75">
        <f t="shared" si="162"/>
        <v>0</v>
      </c>
      <c r="L75" s="184">
        <v>3.6434296818099997E-4</v>
      </c>
      <c r="M75" s="2">
        <v>10</v>
      </c>
      <c r="N75">
        <v>60</v>
      </c>
      <c r="O75" t="str">
        <f t="shared" si="163"/>
        <v>TRUE</v>
      </c>
      <c r="P75">
        <f>VLOOKUP($A75,'FuturesInfo (3)'!$A$2:$V$80,22)</f>
        <v>9</v>
      </c>
      <c r="Q75">
        <f t="shared" si="73"/>
        <v>9</v>
      </c>
      <c r="R75">
        <f t="shared" si="73"/>
        <v>9</v>
      </c>
      <c r="S75" s="138">
        <f>VLOOKUP($A75,'FuturesInfo (3)'!$A$2:$O$80,15)*Q75</f>
        <v>150651</v>
      </c>
      <c r="T75" s="144">
        <f t="shared" si="164"/>
        <v>54.888632499435829</v>
      </c>
      <c r="U75" s="144">
        <f t="shared" si="87"/>
        <v>-54.888632499435829</v>
      </c>
      <c r="W75">
        <f t="shared" si="165"/>
        <v>1</v>
      </c>
      <c r="X75">
        <v>1</v>
      </c>
      <c r="Y75">
        <v>-1</v>
      </c>
      <c r="Z75">
        <v>-1</v>
      </c>
      <c r="AA75">
        <f t="shared" si="141"/>
        <v>0</v>
      </c>
      <c r="AB75">
        <f t="shared" si="166"/>
        <v>1</v>
      </c>
      <c r="AC75" s="1">
        <v>-3.0350855894100001E-4</v>
      </c>
      <c r="AD75" s="2">
        <v>10</v>
      </c>
      <c r="AE75">
        <v>60</v>
      </c>
      <c r="AF75" t="str">
        <f t="shared" si="167"/>
        <v>TRUE</v>
      </c>
      <c r="AG75">
        <f>VLOOKUP($A75,'FuturesInfo (3)'!$A$2:$V$80,22)</f>
        <v>9</v>
      </c>
      <c r="AH75">
        <f t="shared" si="168"/>
        <v>7</v>
      </c>
      <c r="AI75">
        <f t="shared" si="88"/>
        <v>9</v>
      </c>
      <c r="AJ75" s="138">
        <f>VLOOKUP($A75,'FuturesInfo (3)'!$A$2:$O$80,15)*AI75</f>
        <v>150651</v>
      </c>
      <c r="AK75" s="196">
        <f t="shared" si="169"/>
        <v>-45.723867913020591</v>
      </c>
      <c r="AL75" s="196">
        <f t="shared" si="90"/>
        <v>45.723867913020591</v>
      </c>
      <c r="AN75">
        <f t="shared" si="79"/>
        <v>1</v>
      </c>
      <c r="AO75">
        <v>-1</v>
      </c>
      <c r="AP75">
        <v>1</v>
      </c>
      <c r="AQ75">
        <v>1</v>
      </c>
      <c r="AR75">
        <f t="shared" si="142"/>
        <v>0</v>
      </c>
      <c r="AS75">
        <f t="shared" si="80"/>
        <v>1</v>
      </c>
      <c r="AT75" s="1">
        <v>6.67921549578E-3</v>
      </c>
      <c r="AU75" s="2">
        <v>10</v>
      </c>
      <c r="AV75">
        <v>60</v>
      </c>
      <c r="AW75" t="str">
        <f t="shared" si="81"/>
        <v>TRUE</v>
      </c>
      <c r="AX75">
        <f>VLOOKUP($A75,'FuturesInfo (3)'!$A$2:$V$80,22)</f>
        <v>9</v>
      </c>
      <c r="AY75">
        <f t="shared" si="82"/>
        <v>7</v>
      </c>
      <c r="AZ75">
        <f t="shared" si="91"/>
        <v>9</v>
      </c>
      <c r="BA75" s="138">
        <f>VLOOKUP($A75,'FuturesInfo (3)'!$A$2:$O$80,15)*AZ75</f>
        <v>150651</v>
      </c>
      <c r="BB75" s="196">
        <f t="shared" si="83"/>
        <v>-1006.2304936547528</v>
      </c>
      <c r="BC75" s="196">
        <f t="shared" si="92"/>
        <v>1006.2304936547528</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1181</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1181</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1181</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v>-1</v>
      </c>
      <c r="VN75" s="239">
        <v>1</v>
      </c>
      <c r="VO75" s="239">
        <v>-1</v>
      </c>
      <c r="VP75" s="239">
        <v>1</v>
      </c>
      <c r="VQ75" s="214">
        <v>-1</v>
      </c>
      <c r="VR75" s="240">
        <v>7</v>
      </c>
      <c r="VS75">
        <v>1</v>
      </c>
      <c r="VT75">
        <v>-1</v>
      </c>
      <c r="VU75" s="214">
        <v>-1</v>
      </c>
      <c r="VV75">
        <v>0</v>
      </c>
      <c r="VW75">
        <v>1</v>
      </c>
      <c r="VX75">
        <v>0</v>
      </c>
      <c r="VY75">
        <v>1</v>
      </c>
      <c r="VZ75" s="248">
        <v>-7.4180425939199997E-3</v>
      </c>
      <c r="WA75" s="202">
        <v>42545</v>
      </c>
      <c r="WB75">
        <v>60</v>
      </c>
      <c r="WC75" t="s">
        <v>1181</v>
      </c>
      <c r="WD75">
        <v>9</v>
      </c>
      <c r="WE75" s="252">
        <v>2</v>
      </c>
      <c r="WF75">
        <v>9</v>
      </c>
      <c r="WG75" s="138">
        <v>149328</v>
      </c>
      <c r="WH75" s="138">
        <v>149328</v>
      </c>
      <c r="WI75" s="196">
        <v>-1107.7214644648857</v>
      </c>
      <c r="WJ75" s="196">
        <v>-1107.7214644648857</v>
      </c>
      <c r="WK75" s="196">
        <v>1107.7214644648857</v>
      </c>
      <c r="WL75" s="196">
        <v>-1107.7214644648857</v>
      </c>
      <c r="WM75" s="196">
        <v>1107.7214644648857</v>
      </c>
      <c r="WN75" s="196">
        <v>1107.7214644648857</v>
      </c>
      <c r="WO75" s="196">
        <v>-1107.7214644648857</v>
      </c>
      <c r="WP75" s="196">
        <v>-1107.7214644648857</v>
      </c>
      <c r="WQ75" s="196">
        <v>1107.7214644648857</v>
      </c>
      <c r="WR75" s="196">
        <v>-1107.7214644648857</v>
      </c>
      <c r="WS75" s="196">
        <v>1107.7214644648857</v>
      </c>
      <c r="WU75">
        <f t="shared" si="93"/>
        <v>-1</v>
      </c>
      <c r="WV75" s="239">
        <v>1</v>
      </c>
      <c r="WW75" s="239">
        <v>-1</v>
      </c>
      <c r="WX75" s="239">
        <v>1</v>
      </c>
      <c r="WY75" s="214">
        <v>-1</v>
      </c>
      <c r="WZ75" s="240">
        <v>8</v>
      </c>
      <c r="XA75">
        <f t="shared" si="94"/>
        <v>1</v>
      </c>
      <c r="XB75">
        <f t="shared" si="95"/>
        <v>-1</v>
      </c>
      <c r="XC75">
        <v>1</v>
      </c>
      <c r="XD75">
        <f t="shared" si="158"/>
        <v>1</v>
      </c>
      <c r="XE75">
        <f t="shared" si="155"/>
        <v>0</v>
      </c>
      <c r="XF75">
        <f t="shared" si="135"/>
        <v>1</v>
      </c>
      <c r="XG75">
        <f t="shared" si="97"/>
        <v>0</v>
      </c>
      <c r="XH75">
        <v>8.8596914175499992E-3</v>
      </c>
      <c r="XI75" s="202">
        <v>42545</v>
      </c>
      <c r="XJ75">
        <v>60</v>
      </c>
      <c r="XK75" t="str">
        <f t="shared" si="84"/>
        <v>TRUE</v>
      </c>
      <c r="XL75">
        <f>VLOOKUP($A75,'FuturesInfo (3)'!$A$2:$V$80,22)</f>
        <v>9</v>
      </c>
      <c r="XM75" s="252">
        <v>1</v>
      </c>
      <c r="XN75">
        <f t="shared" si="98"/>
        <v>11</v>
      </c>
      <c r="XO75" s="138">
        <f>VLOOKUP($A75,'FuturesInfo (3)'!$A$2:$O$80,15)*XL75</f>
        <v>150651</v>
      </c>
      <c r="XP75" s="138">
        <f>VLOOKUP($A75,'FuturesInfo (3)'!$A$2:$O$80,15)*XN75</f>
        <v>184129</v>
      </c>
      <c r="XQ75" s="196">
        <f t="shared" si="99"/>
        <v>1334.7213717453249</v>
      </c>
      <c r="XR75" s="196">
        <f t="shared" si="100"/>
        <v>1631.3261210220637</v>
      </c>
      <c r="XS75" s="196">
        <f t="shared" si="101"/>
        <v>-1334.7213717453249</v>
      </c>
      <c r="XT75" s="196">
        <f t="shared" si="102"/>
        <v>1334.7213717453249</v>
      </c>
      <c r="XU75" s="196">
        <f t="shared" si="152"/>
        <v>-1334.7213717453249</v>
      </c>
      <c r="XV75" s="196">
        <f t="shared" si="104"/>
        <v>-1334.7213717453249</v>
      </c>
      <c r="XW75" s="196">
        <f t="shared" si="136"/>
        <v>1334.7213717453249</v>
      </c>
      <c r="XX75" s="196">
        <f>IF(IF(sym!$O64=XC75,1,0)=1,ABS(XO75*XH75),-ABS(XO75*XH75))</f>
        <v>1334.7213717453249</v>
      </c>
      <c r="XY75" s="196">
        <f>IF(IF(sym!$N64=XC75,1,0)=1,ABS(XO75*XH75),-ABS(XO75*XH75))</f>
        <v>-1334.7213717453249</v>
      </c>
      <c r="XZ75" s="196">
        <f t="shared" si="145"/>
        <v>-1334.7213717453249</v>
      </c>
      <c r="YA75" s="196">
        <f t="shared" si="106"/>
        <v>1334.7213717453249</v>
      </c>
      <c r="YC75">
        <f t="shared" si="107"/>
        <v>1</v>
      </c>
      <c r="YD75" s="239"/>
      <c r="YE75" s="239"/>
      <c r="YF75" s="239"/>
      <c r="YG75" s="214"/>
      <c r="YH75" s="240"/>
      <c r="YI75">
        <f t="shared" si="108"/>
        <v>1</v>
      </c>
      <c r="YJ75">
        <f t="shared" si="109"/>
        <v>0</v>
      </c>
      <c r="YK75" s="214"/>
      <c r="YL75">
        <f t="shared" si="159"/>
        <v>1</v>
      </c>
      <c r="YM75">
        <f t="shared" si="156"/>
        <v>1</v>
      </c>
      <c r="YN75">
        <f t="shared" si="137"/>
        <v>0</v>
      </c>
      <c r="YO75">
        <f t="shared" si="111"/>
        <v>1</v>
      </c>
      <c r="YP75" s="248"/>
      <c r="YQ75" s="202"/>
      <c r="YR75">
        <v>60</v>
      </c>
      <c r="YS75" t="str">
        <f t="shared" si="85"/>
        <v>FALSE</v>
      </c>
      <c r="YT75">
        <f>VLOOKUP($A75,'FuturesInfo (3)'!$A$2:$V$80,22)</f>
        <v>9</v>
      </c>
      <c r="YU75" s="252"/>
      <c r="YV75">
        <f t="shared" si="112"/>
        <v>7</v>
      </c>
      <c r="YW75" s="138">
        <f>VLOOKUP($A75,'FuturesInfo (3)'!$A$2:$O$80,15)*YT75</f>
        <v>150651</v>
      </c>
      <c r="YX75" s="138">
        <f>VLOOKUP($A75,'FuturesInfo (3)'!$A$2:$O$80,15)*YV75</f>
        <v>117173</v>
      </c>
      <c r="YY75" s="196">
        <f t="shared" si="113"/>
        <v>0</v>
      </c>
      <c r="YZ75" s="196">
        <f t="shared" si="114"/>
        <v>0</v>
      </c>
      <c r="ZA75" s="196">
        <f t="shared" si="115"/>
        <v>0</v>
      </c>
      <c r="ZB75" s="196">
        <f t="shared" si="116"/>
        <v>0</v>
      </c>
      <c r="ZC75" s="196">
        <f t="shared" si="153"/>
        <v>0</v>
      </c>
      <c r="ZD75" s="196">
        <f t="shared" si="118"/>
        <v>0</v>
      </c>
      <c r="ZE75" s="196">
        <f t="shared" si="138"/>
        <v>0</v>
      </c>
      <c r="ZF75" s="196">
        <f>IF(IF(sym!$O64=YK75,1,0)=1,ABS(YW75*YP75),-ABS(YW75*YP75))</f>
        <v>0</v>
      </c>
      <c r="ZG75" s="196">
        <f>IF(IF(sym!$N64=YK75,1,0)=1,ABS(YW75*YP75),-ABS(YW75*YP75))</f>
        <v>0</v>
      </c>
      <c r="ZH75" s="196">
        <f t="shared" si="148"/>
        <v>0</v>
      </c>
      <c r="ZI75" s="196">
        <f t="shared" si="120"/>
        <v>0</v>
      </c>
      <c r="ZK75">
        <f t="shared" si="121"/>
        <v>0</v>
      </c>
      <c r="ZL75" s="239"/>
      <c r="ZM75" s="239"/>
      <c r="ZN75" s="239"/>
      <c r="ZO75" s="214"/>
      <c r="ZP75" s="240"/>
      <c r="ZQ75">
        <f t="shared" si="122"/>
        <v>1</v>
      </c>
      <c r="ZR75">
        <f t="shared" si="123"/>
        <v>0</v>
      </c>
      <c r="ZS75" s="214"/>
      <c r="ZT75">
        <f t="shared" si="160"/>
        <v>1</v>
      </c>
      <c r="ZU75">
        <f t="shared" si="157"/>
        <v>1</v>
      </c>
      <c r="ZV75">
        <f t="shared" si="139"/>
        <v>0</v>
      </c>
      <c r="ZW75">
        <f t="shared" si="125"/>
        <v>1</v>
      </c>
      <c r="ZX75" s="248"/>
      <c r="ZY75" s="202"/>
      <c r="ZZ75">
        <v>60</v>
      </c>
      <c r="AAA75" t="str">
        <f t="shared" si="86"/>
        <v>FALSE</v>
      </c>
      <c r="AAB75">
        <f>VLOOKUP($A75,'FuturesInfo (3)'!$A$2:$V$80,22)</f>
        <v>9</v>
      </c>
      <c r="AAC75" s="252"/>
      <c r="AAD75">
        <f t="shared" si="126"/>
        <v>7</v>
      </c>
      <c r="AAE75" s="138">
        <f>VLOOKUP($A75,'FuturesInfo (3)'!$A$2:$O$80,15)*AAB75</f>
        <v>150651</v>
      </c>
      <c r="AAF75" s="138">
        <f>VLOOKUP($A75,'FuturesInfo (3)'!$A$2:$O$80,15)*AAD75</f>
        <v>117173</v>
      </c>
      <c r="AAG75" s="196">
        <f t="shared" si="127"/>
        <v>0</v>
      </c>
      <c r="AAH75" s="196">
        <f t="shared" si="128"/>
        <v>0</v>
      </c>
      <c r="AAI75" s="196">
        <f t="shared" si="129"/>
        <v>0</v>
      </c>
      <c r="AAJ75" s="196">
        <f t="shared" si="130"/>
        <v>0</v>
      </c>
      <c r="AAK75" s="196">
        <f t="shared" si="154"/>
        <v>0</v>
      </c>
      <c r="AAL75" s="196">
        <f t="shared" si="132"/>
        <v>0</v>
      </c>
      <c r="AAM75" s="196">
        <f t="shared" si="140"/>
        <v>0</v>
      </c>
      <c r="AAN75" s="196">
        <f>IF(IF(sym!$O64=ZS75,1,0)=1,ABS(AAE75*ZX75),-ABS(AAE75*ZX75))</f>
        <v>0</v>
      </c>
      <c r="AAO75" s="196">
        <f>IF(IF(sym!$N64=ZS75,1,0)=1,ABS(AAE75*ZX75),-ABS(AAE75*ZX75))</f>
        <v>0</v>
      </c>
      <c r="AAP75" s="196">
        <f t="shared" si="151"/>
        <v>0</v>
      </c>
      <c r="AAQ75" s="196">
        <f t="shared" si="134"/>
        <v>0</v>
      </c>
    </row>
    <row r="76" spans="1:719" x14ac:dyDescent="0.25">
      <c r="A76" s="1" t="s">
        <v>1001</v>
      </c>
      <c r="B76" s="150" t="str">
        <f>'FuturesInfo (3)'!M64</f>
        <v>BB</v>
      </c>
      <c r="C76" s="200" t="str">
        <f>VLOOKUP(A76,'FuturesInfo (3)'!$A$2:$K$80,11)</f>
        <v>rates</v>
      </c>
      <c r="F76" t="e">
        <f>#REF!</f>
        <v>#REF!</v>
      </c>
      <c r="G76">
        <v>1</v>
      </c>
      <c r="H76">
        <v>1</v>
      </c>
      <c r="I76">
        <v>1</v>
      </c>
      <c r="J76">
        <f t="shared" si="161"/>
        <v>1</v>
      </c>
      <c r="K76">
        <f t="shared" si="162"/>
        <v>1</v>
      </c>
      <c r="L76" s="184">
        <v>3.2905561039800002E-4</v>
      </c>
      <c r="M76" s="2">
        <v>10</v>
      </c>
      <c r="N76">
        <v>60</v>
      </c>
      <c r="O76" t="str">
        <f t="shared" si="163"/>
        <v>TRUE</v>
      </c>
      <c r="P76">
        <f>VLOOKUP($A76,'FuturesInfo (3)'!$A$2:$V$80,22)</f>
        <v>7</v>
      </c>
      <c r="Q76">
        <f t="shared" si="73"/>
        <v>7</v>
      </c>
      <c r="R76">
        <f t="shared" si="73"/>
        <v>7</v>
      </c>
      <c r="S76" s="138">
        <f>VLOOKUP($A76,'FuturesInfo (3)'!$A$2:$O$80,15)*Q76</f>
        <v>1066881.6990869392</v>
      </c>
      <c r="T76" s="144">
        <f t="shared" si="164"/>
        <v>351.06340871550816</v>
      </c>
      <c r="U76" s="144">
        <f t="shared" si="87"/>
        <v>351.06340871550816</v>
      </c>
      <c r="W76">
        <f t="shared" si="165"/>
        <v>1</v>
      </c>
      <c r="X76">
        <v>1</v>
      </c>
      <c r="Y76">
        <v>1</v>
      </c>
      <c r="Z76">
        <v>1</v>
      </c>
      <c r="AA76">
        <f t="shared" si="141"/>
        <v>1</v>
      </c>
      <c r="AB76">
        <f t="shared" si="166"/>
        <v>1</v>
      </c>
      <c r="AC76" s="1">
        <v>1.1184210526300001E-3</v>
      </c>
      <c r="AD76" s="2">
        <v>10</v>
      </c>
      <c r="AE76">
        <v>60</v>
      </c>
      <c r="AF76" t="str">
        <f t="shared" si="167"/>
        <v>TRUE</v>
      </c>
      <c r="AG76">
        <f>VLOOKUP($A76,'FuturesInfo (3)'!$A$2:$V$80,22)</f>
        <v>7</v>
      </c>
      <c r="AH76">
        <f t="shared" si="168"/>
        <v>9</v>
      </c>
      <c r="AI76">
        <f t="shared" si="88"/>
        <v>7</v>
      </c>
      <c r="AJ76" s="138">
        <f>VLOOKUP($A76,'FuturesInfo (3)'!$A$2:$O$80,15)*AI76</f>
        <v>1066881.6990869392</v>
      </c>
      <c r="AK76" s="196">
        <f t="shared" si="169"/>
        <v>1193.2229529244976</v>
      </c>
      <c r="AL76" s="196">
        <f t="shared" si="90"/>
        <v>1193.2229529244976</v>
      </c>
      <c r="AN76">
        <f t="shared" si="79"/>
        <v>1</v>
      </c>
      <c r="AO76">
        <v>1</v>
      </c>
      <c r="AP76">
        <v>1</v>
      </c>
      <c r="AQ76">
        <v>-1</v>
      </c>
      <c r="AR76">
        <f t="shared" si="142"/>
        <v>0</v>
      </c>
      <c r="AS76">
        <f t="shared" si="80"/>
        <v>0</v>
      </c>
      <c r="AT76" s="1">
        <v>-5.25727804429E-4</v>
      </c>
      <c r="AU76" s="2">
        <v>10</v>
      </c>
      <c r="AV76">
        <v>60</v>
      </c>
      <c r="AW76" t="str">
        <f t="shared" si="81"/>
        <v>TRUE</v>
      </c>
      <c r="AX76">
        <f>VLOOKUP($A76,'FuturesInfo (3)'!$A$2:$V$80,22)</f>
        <v>7</v>
      </c>
      <c r="AY76">
        <f t="shared" si="82"/>
        <v>9</v>
      </c>
      <c r="AZ76">
        <f t="shared" si="91"/>
        <v>7</v>
      </c>
      <c r="BA76" s="138">
        <f>VLOOKUP($A76,'FuturesInfo (3)'!$A$2:$O$80,15)*AZ76</f>
        <v>1066881.6990869392</v>
      </c>
      <c r="BB76" s="196">
        <f t="shared" si="83"/>
        <v>-560.88937324645758</v>
      </c>
      <c r="BC76" s="196">
        <f t="shared" si="92"/>
        <v>-560.88937324645758</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1181</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1181</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1181</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v>1</v>
      </c>
      <c r="VN76" s="239">
        <v>-1</v>
      </c>
      <c r="VO76" s="239">
        <v>-1</v>
      </c>
      <c r="VP76" s="239">
        <v>1</v>
      </c>
      <c r="VQ76" s="214">
        <v>1</v>
      </c>
      <c r="VR76" s="240">
        <v>9</v>
      </c>
      <c r="VS76">
        <v>-1</v>
      </c>
      <c r="VT76">
        <v>1</v>
      </c>
      <c r="VU76" s="214">
        <v>1</v>
      </c>
      <c r="VV76">
        <v>0</v>
      </c>
      <c r="VW76">
        <v>1</v>
      </c>
      <c r="VX76">
        <v>0</v>
      </c>
      <c r="VY76">
        <v>1</v>
      </c>
      <c r="VZ76" s="248">
        <v>9.1288471570200003E-4</v>
      </c>
      <c r="WA76" s="202">
        <v>42543</v>
      </c>
      <c r="WB76">
        <v>60</v>
      </c>
      <c r="WC76" t="s">
        <v>1181</v>
      </c>
      <c r="WD76">
        <v>7</v>
      </c>
      <c r="WE76" s="252">
        <v>1</v>
      </c>
      <c r="WF76">
        <v>7</v>
      </c>
      <c r="WG76" s="138">
        <v>1066395.3949980149</v>
      </c>
      <c r="WH76" s="138">
        <v>1066395.3949980149</v>
      </c>
      <c r="WI76" s="196">
        <v>-973.49605698868481</v>
      </c>
      <c r="WJ76" s="196">
        <v>-973.49605698868481</v>
      </c>
      <c r="WK76" s="196">
        <v>973.49605698868481</v>
      </c>
      <c r="WL76" s="196">
        <v>-973.49605698868481</v>
      </c>
      <c r="WM76" s="196">
        <v>973.49605698868481</v>
      </c>
      <c r="WN76" s="196">
        <v>-973.49605698868481</v>
      </c>
      <c r="WO76" s="196">
        <v>973.49605698868481</v>
      </c>
      <c r="WP76" s="196">
        <v>-973.49605698868481</v>
      </c>
      <c r="WQ76" s="196">
        <v>973.49605698868481</v>
      </c>
      <c r="WR76" s="196">
        <v>-973.49605698868481</v>
      </c>
      <c r="WS76" s="196">
        <v>973.49605698868481</v>
      </c>
      <c r="WU76">
        <f t="shared" si="93"/>
        <v>1</v>
      </c>
      <c r="WV76" s="239">
        <v>-1</v>
      </c>
      <c r="WW76" s="239">
        <v>-1</v>
      </c>
      <c r="WX76" s="239">
        <v>1</v>
      </c>
      <c r="WY76" s="214">
        <v>1</v>
      </c>
      <c r="WZ76" s="240">
        <v>10</v>
      </c>
      <c r="XA76">
        <f t="shared" si="94"/>
        <v>-1</v>
      </c>
      <c r="XB76">
        <f t="shared" si="95"/>
        <v>1</v>
      </c>
      <c r="XC76">
        <v>1</v>
      </c>
      <c r="XD76">
        <f t="shared" si="158"/>
        <v>0</v>
      </c>
      <c r="XE76">
        <f t="shared" si="155"/>
        <v>1</v>
      </c>
      <c r="XF76">
        <f t="shared" si="135"/>
        <v>0</v>
      </c>
      <c r="XG76">
        <f t="shared" si="97"/>
        <v>1</v>
      </c>
      <c r="XH76">
        <v>4.5602605863200003E-4</v>
      </c>
      <c r="XI76" s="202">
        <v>42543</v>
      </c>
      <c r="XJ76">
        <v>60</v>
      </c>
      <c r="XK76" t="str">
        <f t="shared" si="84"/>
        <v>TRUE</v>
      </c>
      <c r="XL76">
        <f>VLOOKUP($A76,'FuturesInfo (3)'!$A$2:$V$80,22)</f>
        <v>7</v>
      </c>
      <c r="XM76" s="252">
        <v>1</v>
      </c>
      <c r="XN76">
        <f t="shared" si="98"/>
        <v>9</v>
      </c>
      <c r="XO76" s="138">
        <f>VLOOKUP($A76,'FuturesInfo (3)'!$A$2:$O$80,15)*XL76</f>
        <v>1066881.6990869392</v>
      </c>
      <c r="XP76" s="138">
        <f>VLOOKUP($A76,'FuturesInfo (3)'!$A$2:$O$80,15)*XN76</f>
        <v>1371705.0416832075</v>
      </c>
      <c r="XQ76" s="196">
        <f t="shared" si="99"/>
        <v>-486.52585626122834</v>
      </c>
      <c r="XR76" s="196">
        <f t="shared" si="100"/>
        <v>-625.53324376443641</v>
      </c>
      <c r="XS76" s="196">
        <f t="shared" si="101"/>
        <v>486.52585626122834</v>
      </c>
      <c r="XT76" s="196">
        <f t="shared" si="102"/>
        <v>-486.52585626122834</v>
      </c>
      <c r="XU76" s="196">
        <f t="shared" si="152"/>
        <v>486.52585626122834</v>
      </c>
      <c r="XV76" s="196">
        <f t="shared" si="104"/>
        <v>-486.52585626122834</v>
      </c>
      <c r="XW76" s="196">
        <f t="shared" si="136"/>
        <v>486.52585626122834</v>
      </c>
      <c r="XX76" s="196">
        <f>IF(IF(sym!$O65=XC76,1,0)=1,ABS(XO76*XH76),-ABS(XO76*XH76))</f>
        <v>-486.52585626122834</v>
      </c>
      <c r="XY76" s="196">
        <f>IF(IF(sym!$N65=XC76,1,0)=1,ABS(XO76*XH76),-ABS(XO76*XH76))</f>
        <v>486.52585626122834</v>
      </c>
      <c r="XZ76" s="196">
        <f t="shared" si="145"/>
        <v>-486.52585626122834</v>
      </c>
      <c r="YA76" s="196">
        <f t="shared" si="106"/>
        <v>486.52585626122834</v>
      </c>
      <c r="YC76">
        <f t="shared" si="107"/>
        <v>1</v>
      </c>
      <c r="YD76" s="239"/>
      <c r="YE76" s="239"/>
      <c r="YF76" s="239"/>
      <c r="YG76" s="214"/>
      <c r="YH76" s="240"/>
      <c r="YI76">
        <f t="shared" si="108"/>
        <v>1</v>
      </c>
      <c r="YJ76">
        <f t="shared" si="109"/>
        <v>0</v>
      </c>
      <c r="YK76" s="214"/>
      <c r="YL76">
        <f t="shared" si="159"/>
        <v>1</v>
      </c>
      <c r="YM76">
        <f t="shared" si="156"/>
        <v>1</v>
      </c>
      <c r="YN76">
        <f t="shared" si="137"/>
        <v>0</v>
      </c>
      <c r="YO76">
        <f t="shared" si="111"/>
        <v>1</v>
      </c>
      <c r="YP76" s="248"/>
      <c r="YQ76" s="202"/>
      <c r="YR76">
        <v>60</v>
      </c>
      <c r="YS76" t="str">
        <f t="shared" si="85"/>
        <v>FALSE</v>
      </c>
      <c r="YT76">
        <f>VLOOKUP($A76,'FuturesInfo (3)'!$A$2:$V$80,22)</f>
        <v>7</v>
      </c>
      <c r="YU76" s="252"/>
      <c r="YV76">
        <f t="shared" si="112"/>
        <v>5</v>
      </c>
      <c r="YW76" s="138">
        <f>VLOOKUP($A76,'FuturesInfo (3)'!$A$2:$O$80,15)*YT76</f>
        <v>1066881.6990869392</v>
      </c>
      <c r="YX76" s="138">
        <f>VLOOKUP($A76,'FuturesInfo (3)'!$A$2:$O$80,15)*YV76</f>
        <v>762058.35649067082</v>
      </c>
      <c r="YY76" s="196">
        <f t="shared" si="113"/>
        <v>0</v>
      </c>
      <c r="YZ76" s="196">
        <f t="shared" si="114"/>
        <v>0</v>
      </c>
      <c r="ZA76" s="196">
        <f t="shared" si="115"/>
        <v>0</v>
      </c>
      <c r="ZB76" s="196">
        <f t="shared" si="116"/>
        <v>0</v>
      </c>
      <c r="ZC76" s="196">
        <f t="shared" si="153"/>
        <v>0</v>
      </c>
      <c r="ZD76" s="196">
        <f t="shared" si="118"/>
        <v>0</v>
      </c>
      <c r="ZE76" s="196">
        <f t="shared" si="138"/>
        <v>0</v>
      </c>
      <c r="ZF76" s="196">
        <f>IF(IF(sym!$O65=YK76,1,0)=1,ABS(YW76*YP76),-ABS(YW76*YP76))</f>
        <v>0</v>
      </c>
      <c r="ZG76" s="196">
        <f>IF(IF(sym!$N65=YK76,1,0)=1,ABS(YW76*YP76),-ABS(YW76*YP76))</f>
        <v>0</v>
      </c>
      <c r="ZH76" s="196">
        <f t="shared" si="148"/>
        <v>0</v>
      </c>
      <c r="ZI76" s="196">
        <f t="shared" si="120"/>
        <v>0</v>
      </c>
      <c r="ZK76">
        <f t="shared" si="121"/>
        <v>0</v>
      </c>
      <c r="ZL76" s="239"/>
      <c r="ZM76" s="239"/>
      <c r="ZN76" s="239"/>
      <c r="ZO76" s="214"/>
      <c r="ZP76" s="240"/>
      <c r="ZQ76">
        <f t="shared" si="122"/>
        <v>1</v>
      </c>
      <c r="ZR76">
        <f t="shared" si="123"/>
        <v>0</v>
      </c>
      <c r="ZS76" s="214"/>
      <c r="ZT76">
        <f t="shared" si="160"/>
        <v>1</v>
      </c>
      <c r="ZU76">
        <f t="shared" si="157"/>
        <v>1</v>
      </c>
      <c r="ZV76">
        <f t="shared" si="139"/>
        <v>0</v>
      </c>
      <c r="ZW76">
        <f t="shared" si="125"/>
        <v>1</v>
      </c>
      <c r="ZX76" s="248"/>
      <c r="ZY76" s="202"/>
      <c r="ZZ76">
        <v>60</v>
      </c>
      <c r="AAA76" t="str">
        <f t="shared" si="86"/>
        <v>FALSE</v>
      </c>
      <c r="AAB76">
        <f>VLOOKUP($A76,'FuturesInfo (3)'!$A$2:$V$80,22)</f>
        <v>7</v>
      </c>
      <c r="AAC76" s="252"/>
      <c r="AAD76">
        <f t="shared" si="126"/>
        <v>5</v>
      </c>
      <c r="AAE76" s="138">
        <f>VLOOKUP($A76,'FuturesInfo (3)'!$A$2:$O$80,15)*AAB76</f>
        <v>1066881.6990869392</v>
      </c>
      <c r="AAF76" s="138">
        <f>VLOOKUP($A76,'FuturesInfo (3)'!$A$2:$O$80,15)*AAD76</f>
        <v>762058.35649067082</v>
      </c>
      <c r="AAG76" s="196">
        <f t="shared" si="127"/>
        <v>0</v>
      </c>
      <c r="AAH76" s="196">
        <f t="shared" si="128"/>
        <v>0</v>
      </c>
      <c r="AAI76" s="196">
        <f t="shared" si="129"/>
        <v>0</v>
      </c>
      <c r="AAJ76" s="196">
        <f t="shared" si="130"/>
        <v>0</v>
      </c>
      <c r="AAK76" s="196">
        <f t="shared" si="154"/>
        <v>0</v>
      </c>
      <c r="AAL76" s="196">
        <f t="shared" si="132"/>
        <v>0</v>
      </c>
      <c r="AAM76" s="196">
        <f t="shared" si="140"/>
        <v>0</v>
      </c>
      <c r="AAN76" s="196">
        <f>IF(IF(sym!$O65=ZS76,1,0)=1,ABS(AAE76*ZX76),-ABS(AAE76*ZX76))</f>
        <v>0</v>
      </c>
      <c r="AAO76" s="196">
        <f>IF(IF(sym!$N65=ZS76,1,0)=1,ABS(AAE76*ZX76),-ABS(AAE76*ZX76))</f>
        <v>0</v>
      </c>
      <c r="AAP76" s="196">
        <f t="shared" si="151"/>
        <v>0</v>
      </c>
      <c r="AAQ76" s="196">
        <f t="shared" si="134"/>
        <v>0</v>
      </c>
    </row>
    <row r="77" spans="1:719" x14ac:dyDescent="0.25">
      <c r="A77" s="1" t="s">
        <v>404</v>
      </c>
      <c r="B77" s="150" t="str">
        <f>'FuturesInfo (3)'!M65</f>
        <v>@SM</v>
      </c>
      <c r="C77" s="200" t="str">
        <f>VLOOKUP(A77,'FuturesInfo (3)'!$A$2:$K$80,11)</f>
        <v>grain</v>
      </c>
      <c r="F77" t="e">
        <f>#REF!</f>
        <v>#REF!</v>
      </c>
      <c r="G77">
        <v>1</v>
      </c>
      <c r="H77">
        <v>-1</v>
      </c>
      <c r="I77">
        <v>-1</v>
      </c>
      <c r="J77">
        <f t="shared" si="161"/>
        <v>0</v>
      </c>
      <c r="K77">
        <f t="shared" si="162"/>
        <v>1</v>
      </c>
      <c r="L77" s="184">
        <v>-9.5625149414299993E-3</v>
      </c>
      <c r="M77" s="2">
        <v>10</v>
      </c>
      <c r="N77">
        <v>60</v>
      </c>
      <c r="O77" t="str">
        <f t="shared" si="163"/>
        <v>TRUE</v>
      </c>
      <c r="P77">
        <f>VLOOKUP($A77,'FuturesInfo (3)'!$A$2:$V$80,22)</f>
        <v>2</v>
      </c>
      <c r="Q77">
        <f t="shared" si="73"/>
        <v>2</v>
      </c>
      <c r="R77">
        <f t="shared" si="73"/>
        <v>2</v>
      </c>
      <c r="S77" s="138">
        <f>VLOOKUP($A77,'FuturesInfo (3)'!$A$2:$O$80,15)*Q77</f>
        <v>72140</v>
      </c>
      <c r="T77" s="144">
        <f t="shared" si="164"/>
        <v>-689.8398278747602</v>
      </c>
      <c r="U77" s="144">
        <f t="shared" si="87"/>
        <v>689.8398278747602</v>
      </c>
      <c r="W77">
        <f t="shared" si="165"/>
        <v>1</v>
      </c>
      <c r="X77">
        <v>-1</v>
      </c>
      <c r="Y77">
        <v>-1</v>
      </c>
      <c r="Z77">
        <v>-1</v>
      </c>
      <c r="AA77">
        <f t="shared" si="141"/>
        <v>1</v>
      </c>
      <c r="AB77">
        <f t="shared" si="166"/>
        <v>1</v>
      </c>
      <c r="AC77" s="1">
        <v>-6.2756456673899999E-3</v>
      </c>
      <c r="AD77" s="2">
        <v>10</v>
      </c>
      <c r="AE77">
        <v>60</v>
      </c>
      <c r="AF77" t="str">
        <f t="shared" si="167"/>
        <v>TRUE</v>
      </c>
      <c r="AG77">
        <f>VLOOKUP($A77,'FuturesInfo (3)'!$A$2:$V$80,22)</f>
        <v>2</v>
      </c>
      <c r="AH77">
        <f t="shared" si="168"/>
        <v>3</v>
      </c>
      <c r="AI77">
        <f t="shared" si="88"/>
        <v>2</v>
      </c>
      <c r="AJ77" s="138">
        <f>VLOOKUP($A77,'FuturesInfo (3)'!$A$2:$O$80,15)*AI77</f>
        <v>72140</v>
      </c>
      <c r="AK77" s="196">
        <f t="shared" si="169"/>
        <v>452.72507844551461</v>
      </c>
      <c r="AL77" s="196">
        <f t="shared" si="90"/>
        <v>452.72507844551461</v>
      </c>
      <c r="AN77">
        <f t="shared" si="79"/>
        <v>-1</v>
      </c>
      <c r="AO77">
        <v>-1</v>
      </c>
      <c r="AP77">
        <v>-1</v>
      </c>
      <c r="AQ77">
        <v>-1</v>
      </c>
      <c r="AR77">
        <f t="shared" si="142"/>
        <v>1</v>
      </c>
      <c r="AS77">
        <f t="shared" si="80"/>
        <v>1</v>
      </c>
      <c r="AT77" s="1">
        <v>-9.4729171726999992E-3</v>
      </c>
      <c r="AU77" s="2">
        <v>10</v>
      </c>
      <c r="AV77">
        <v>60</v>
      </c>
      <c r="AW77" t="str">
        <f t="shared" si="81"/>
        <v>TRUE</v>
      </c>
      <c r="AX77">
        <f>VLOOKUP($A77,'FuturesInfo (3)'!$A$2:$V$80,22)</f>
        <v>2</v>
      </c>
      <c r="AY77">
        <f t="shared" si="82"/>
        <v>3</v>
      </c>
      <c r="AZ77">
        <f t="shared" si="91"/>
        <v>2</v>
      </c>
      <c r="BA77" s="138">
        <f>VLOOKUP($A77,'FuturesInfo (3)'!$A$2:$O$80,15)*AZ77</f>
        <v>72140</v>
      </c>
      <c r="BB77" s="196">
        <f t="shared" si="83"/>
        <v>683.37624483857792</v>
      </c>
      <c r="BC77" s="196">
        <f t="shared" si="92"/>
        <v>683.37624483857792</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1181</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1181</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1181</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v>-1</v>
      </c>
      <c r="VN77" s="239">
        <v>-1</v>
      </c>
      <c r="VO77" s="239">
        <v>1</v>
      </c>
      <c r="VP77" s="239">
        <v>-1</v>
      </c>
      <c r="VQ77" s="214">
        <v>-1</v>
      </c>
      <c r="VR77" s="240">
        <v>2</v>
      </c>
      <c r="VS77">
        <v>1</v>
      </c>
      <c r="VT77">
        <v>-1</v>
      </c>
      <c r="VU77" s="214">
        <v>1</v>
      </c>
      <c r="VV77">
        <v>0</v>
      </c>
      <c r="VW77">
        <v>0</v>
      </c>
      <c r="VX77">
        <v>1</v>
      </c>
      <c r="VY77">
        <v>0</v>
      </c>
      <c r="VZ77" s="248">
        <v>2.6455026455000002E-4</v>
      </c>
      <c r="WA77" s="202">
        <v>42545</v>
      </c>
      <c r="WB77">
        <v>60</v>
      </c>
      <c r="WC77" t="s">
        <v>1181</v>
      </c>
      <c r="WD77">
        <v>2</v>
      </c>
      <c r="WE77" s="252">
        <v>2</v>
      </c>
      <c r="WF77">
        <v>2</v>
      </c>
      <c r="WG77" s="138">
        <v>75620</v>
      </c>
      <c r="WH77" s="138">
        <v>75620</v>
      </c>
      <c r="WI77" s="196">
        <v>-20.005291005271001</v>
      </c>
      <c r="WJ77" s="196">
        <v>-20.005291005271001</v>
      </c>
      <c r="WK77" s="196">
        <v>-20.005291005271001</v>
      </c>
      <c r="WL77" s="196">
        <v>20.005291005271001</v>
      </c>
      <c r="WM77" s="196">
        <v>-20.005291005271001</v>
      </c>
      <c r="WN77" s="196">
        <v>20.005291005271001</v>
      </c>
      <c r="WO77" s="196">
        <v>-20.005291005271001</v>
      </c>
      <c r="WP77" s="196">
        <v>20.005291005271001</v>
      </c>
      <c r="WQ77" s="196">
        <v>-20.005291005271001</v>
      </c>
      <c r="WR77" s="196">
        <v>-20.005291005271001</v>
      </c>
      <c r="WS77" s="196">
        <v>20.005291005271001</v>
      </c>
      <c r="WU77">
        <f t="shared" si="93"/>
        <v>1</v>
      </c>
      <c r="WV77" s="239">
        <v>-1</v>
      </c>
      <c r="WW77" s="239">
        <v>1</v>
      </c>
      <c r="WX77" s="239">
        <v>-1</v>
      </c>
      <c r="WY77" s="214">
        <v>-1</v>
      </c>
      <c r="WZ77" s="240">
        <v>3</v>
      </c>
      <c r="XA77">
        <f t="shared" si="94"/>
        <v>1</v>
      </c>
      <c r="XB77">
        <f t="shared" si="95"/>
        <v>-1</v>
      </c>
      <c r="XC77">
        <v>-1</v>
      </c>
      <c r="XD77">
        <f t="shared" si="158"/>
        <v>1</v>
      </c>
      <c r="XE77">
        <f t="shared" si="155"/>
        <v>1</v>
      </c>
      <c r="XF77">
        <f t="shared" si="135"/>
        <v>0</v>
      </c>
      <c r="XG77">
        <f t="shared" si="97"/>
        <v>1</v>
      </c>
      <c r="XH77">
        <v>-4.6019571541899999E-2</v>
      </c>
      <c r="XI77" s="202">
        <v>42545</v>
      </c>
      <c r="XJ77">
        <v>60</v>
      </c>
      <c r="XK77" t="str">
        <f t="shared" si="84"/>
        <v>TRUE</v>
      </c>
      <c r="XL77">
        <f>VLOOKUP($A77,'FuturesInfo (3)'!$A$2:$V$80,22)</f>
        <v>2</v>
      </c>
      <c r="XM77" s="252">
        <v>1</v>
      </c>
      <c r="XN77">
        <f t="shared" si="98"/>
        <v>3</v>
      </c>
      <c r="XO77" s="138">
        <f>VLOOKUP($A77,'FuturesInfo (3)'!$A$2:$O$80,15)*XL77</f>
        <v>72140</v>
      </c>
      <c r="XP77" s="138">
        <f>VLOOKUP($A77,'FuturesInfo (3)'!$A$2:$O$80,15)*XN77</f>
        <v>108210</v>
      </c>
      <c r="XQ77" s="196">
        <f t="shared" si="99"/>
        <v>3319.8518910326661</v>
      </c>
      <c r="XR77" s="196">
        <f t="shared" si="100"/>
        <v>4979.7778365489985</v>
      </c>
      <c r="XS77" s="196">
        <f t="shared" si="101"/>
        <v>3319.8518910326661</v>
      </c>
      <c r="XT77" s="196">
        <f t="shared" si="102"/>
        <v>-3319.8518910326661</v>
      </c>
      <c r="XU77" s="196">
        <f t="shared" si="152"/>
        <v>3319.8518910326661</v>
      </c>
      <c r="XV77" s="196">
        <f t="shared" si="104"/>
        <v>-3319.8518910326661</v>
      </c>
      <c r="XW77" s="196">
        <f t="shared" si="136"/>
        <v>3319.8518910326661</v>
      </c>
      <c r="XX77" s="196">
        <f>IF(IF(sym!$O66=XC77,1,0)=1,ABS(XO77*XH77),-ABS(XO77*XH77))</f>
        <v>-3319.8518910326661</v>
      </c>
      <c r="XY77" s="196">
        <f>IF(IF(sym!$N66=XC77,1,0)=1,ABS(XO77*XH77),-ABS(XO77*XH77))</f>
        <v>3319.8518910326661</v>
      </c>
      <c r="XZ77" s="196">
        <f t="shared" si="145"/>
        <v>-3319.8518910326661</v>
      </c>
      <c r="YA77" s="196">
        <f t="shared" si="106"/>
        <v>3319.8518910326661</v>
      </c>
      <c r="YC77">
        <f t="shared" si="107"/>
        <v>-1</v>
      </c>
      <c r="YD77" s="239"/>
      <c r="YE77" s="239"/>
      <c r="YF77" s="239"/>
      <c r="YG77" s="214"/>
      <c r="YH77" s="240"/>
      <c r="YI77">
        <f t="shared" si="108"/>
        <v>1</v>
      </c>
      <c r="YJ77">
        <f t="shared" si="109"/>
        <v>0</v>
      </c>
      <c r="YK77" s="214"/>
      <c r="YL77">
        <f t="shared" si="159"/>
        <v>1</v>
      </c>
      <c r="YM77">
        <f t="shared" si="156"/>
        <v>1</v>
      </c>
      <c r="YN77">
        <f t="shared" si="137"/>
        <v>0</v>
      </c>
      <c r="YO77">
        <f t="shared" si="111"/>
        <v>1</v>
      </c>
      <c r="YP77" s="248"/>
      <c r="YQ77" s="202"/>
      <c r="YR77">
        <v>60</v>
      </c>
      <c r="YS77" t="str">
        <f t="shared" si="85"/>
        <v>FALSE</v>
      </c>
      <c r="YT77">
        <f>VLOOKUP($A77,'FuturesInfo (3)'!$A$2:$V$80,22)</f>
        <v>2</v>
      </c>
      <c r="YU77" s="252"/>
      <c r="YV77">
        <f t="shared" si="112"/>
        <v>2</v>
      </c>
      <c r="YW77" s="138">
        <f>VLOOKUP($A77,'FuturesInfo (3)'!$A$2:$O$80,15)*YT77</f>
        <v>72140</v>
      </c>
      <c r="YX77" s="138">
        <f>VLOOKUP($A77,'FuturesInfo (3)'!$A$2:$O$80,15)*YV77</f>
        <v>72140</v>
      </c>
      <c r="YY77" s="196">
        <f t="shared" si="113"/>
        <v>0</v>
      </c>
      <c r="YZ77" s="196">
        <f t="shared" si="114"/>
        <v>0</v>
      </c>
      <c r="ZA77" s="196">
        <f t="shared" si="115"/>
        <v>0</v>
      </c>
      <c r="ZB77" s="196">
        <f t="shared" si="116"/>
        <v>0</v>
      </c>
      <c r="ZC77" s="196">
        <f t="shared" si="153"/>
        <v>0</v>
      </c>
      <c r="ZD77" s="196">
        <f t="shared" si="118"/>
        <v>0</v>
      </c>
      <c r="ZE77" s="196">
        <f t="shared" si="138"/>
        <v>0</v>
      </c>
      <c r="ZF77" s="196">
        <f>IF(IF(sym!$O66=YK77,1,0)=1,ABS(YW77*YP77),-ABS(YW77*YP77))</f>
        <v>0</v>
      </c>
      <c r="ZG77" s="196">
        <f>IF(IF(sym!$N66=YK77,1,0)=1,ABS(YW77*YP77),-ABS(YW77*YP77))</f>
        <v>0</v>
      </c>
      <c r="ZH77" s="196">
        <f t="shared" si="148"/>
        <v>0</v>
      </c>
      <c r="ZI77" s="196">
        <f t="shared" si="120"/>
        <v>0</v>
      </c>
      <c r="ZK77">
        <f t="shared" si="121"/>
        <v>0</v>
      </c>
      <c r="ZL77" s="239"/>
      <c r="ZM77" s="239"/>
      <c r="ZN77" s="239"/>
      <c r="ZO77" s="214"/>
      <c r="ZP77" s="240"/>
      <c r="ZQ77">
        <f t="shared" si="122"/>
        <v>1</v>
      </c>
      <c r="ZR77">
        <f t="shared" si="123"/>
        <v>0</v>
      </c>
      <c r="ZS77" s="214"/>
      <c r="ZT77">
        <f t="shared" si="160"/>
        <v>1</v>
      </c>
      <c r="ZU77">
        <f t="shared" si="157"/>
        <v>1</v>
      </c>
      <c r="ZV77">
        <f t="shared" si="139"/>
        <v>0</v>
      </c>
      <c r="ZW77">
        <f t="shared" si="125"/>
        <v>1</v>
      </c>
      <c r="ZX77" s="248"/>
      <c r="ZY77" s="202"/>
      <c r="ZZ77">
        <v>60</v>
      </c>
      <c r="AAA77" t="str">
        <f t="shared" si="86"/>
        <v>FALSE</v>
      </c>
      <c r="AAB77">
        <f>VLOOKUP($A77,'FuturesInfo (3)'!$A$2:$V$80,22)</f>
        <v>2</v>
      </c>
      <c r="AAC77" s="252"/>
      <c r="AAD77">
        <f t="shared" si="126"/>
        <v>2</v>
      </c>
      <c r="AAE77" s="138">
        <f>VLOOKUP($A77,'FuturesInfo (3)'!$A$2:$O$80,15)*AAB77</f>
        <v>72140</v>
      </c>
      <c r="AAF77" s="138">
        <f>VLOOKUP($A77,'FuturesInfo (3)'!$A$2:$O$80,15)*AAD77</f>
        <v>72140</v>
      </c>
      <c r="AAG77" s="196">
        <f t="shared" si="127"/>
        <v>0</v>
      </c>
      <c r="AAH77" s="196">
        <f t="shared" si="128"/>
        <v>0</v>
      </c>
      <c r="AAI77" s="196">
        <f t="shared" si="129"/>
        <v>0</v>
      </c>
      <c r="AAJ77" s="196">
        <f t="shared" si="130"/>
        <v>0</v>
      </c>
      <c r="AAK77" s="196">
        <f t="shared" si="154"/>
        <v>0</v>
      </c>
      <c r="AAL77" s="196">
        <f t="shared" si="132"/>
        <v>0</v>
      </c>
      <c r="AAM77" s="196">
        <f t="shared" si="140"/>
        <v>0</v>
      </c>
      <c r="AAN77" s="196">
        <f>IF(IF(sym!$O66=ZS77,1,0)=1,ABS(AAE77*ZX77),-ABS(AAE77*ZX77))</f>
        <v>0</v>
      </c>
      <c r="AAO77" s="196">
        <f>IF(IF(sym!$N66=ZS77,1,0)=1,ABS(AAE77*ZX77),-ABS(AAE77*ZX77))</f>
        <v>0</v>
      </c>
      <c r="AAP77" s="196">
        <f t="shared" si="151"/>
        <v>0</v>
      </c>
      <c r="AAQ77" s="196">
        <f t="shared" si="134"/>
        <v>0</v>
      </c>
    </row>
    <row r="78" spans="1:719" x14ac:dyDescent="0.25">
      <c r="A78" s="1" t="s">
        <v>873</v>
      </c>
      <c r="B78" s="150" t="str">
        <f>'FuturesInfo (3)'!M66</f>
        <v>SW</v>
      </c>
      <c r="C78" s="200" t="str">
        <f>VLOOKUP(A78,'FuturesInfo (3)'!$A$2:$K$80,11)</f>
        <v>index</v>
      </c>
      <c r="F78" t="e">
        <f>#REF!</f>
        <v>#REF!</v>
      </c>
      <c r="G78">
        <v>1</v>
      </c>
      <c r="H78">
        <v>-1</v>
      </c>
      <c r="I78">
        <v>-1</v>
      </c>
      <c r="J78">
        <f t="shared" ref="J78:J92" si="170">IF(G78=I78,1,0)</f>
        <v>0</v>
      </c>
      <c r="K78">
        <f t="shared" ref="K78:K92" si="171">IF(I78=H78,1,0)</f>
        <v>1</v>
      </c>
      <c r="L78" s="184">
        <v>-9.0046239961099998E-3</v>
      </c>
      <c r="M78" s="2">
        <v>10</v>
      </c>
      <c r="N78">
        <v>60</v>
      </c>
      <c r="O78" t="str">
        <f t="shared" ref="O78:O92" si="172">IF(G78="","FALSE","TRUE")</f>
        <v>TRUE</v>
      </c>
      <c r="P78">
        <f>VLOOKUP($A78,'FuturesInfo (3)'!$A$2:$V$80,22)</f>
        <v>2</v>
      </c>
      <c r="Q78">
        <f t="shared" ref="Q78:R92" si="173">P78</f>
        <v>2</v>
      </c>
      <c r="R78">
        <f t="shared" si="173"/>
        <v>2</v>
      </c>
      <c r="S78" s="138">
        <f>VLOOKUP($A78,'FuturesInfo (3)'!$A$2:$O$80,15)*Q78</f>
        <v>162198.61054352269</v>
      </c>
      <c r="T78" s="144">
        <f t="shared" ref="T78:T92" si="174">IF(J78=1,ABS(S78*L78),-ABS(S78*L78))</f>
        <v>-1460.537500635905</v>
      </c>
      <c r="U78" s="144">
        <f t="shared" si="87"/>
        <v>1460.537500635905</v>
      </c>
      <c r="W78">
        <f t="shared" ref="W78:W92" si="175">G78</f>
        <v>1</v>
      </c>
      <c r="X78">
        <v>-1</v>
      </c>
      <c r="Y78">
        <v>-1</v>
      </c>
      <c r="Z78">
        <v>1</v>
      </c>
      <c r="AA78">
        <f t="shared" si="141"/>
        <v>0</v>
      </c>
      <c r="AB78">
        <f t="shared" ref="AB78:AB92" si="176">IF(Z78=Y78,1,0)</f>
        <v>0</v>
      </c>
      <c r="AC78" s="1">
        <v>4.0520628683700004E-3</v>
      </c>
      <c r="AD78" s="2">
        <v>10</v>
      </c>
      <c r="AE78">
        <v>60</v>
      </c>
      <c r="AF78" t="str">
        <f t="shared" ref="AF78:AF92" si="177">IF(X78="","FALSE","TRUE")</f>
        <v>TRUE</v>
      </c>
      <c r="AG78">
        <f>VLOOKUP($A78,'FuturesInfo (3)'!$A$2:$V$80,22)</f>
        <v>2</v>
      </c>
      <c r="AH78">
        <f t="shared" ref="AH78:AH92" si="178">ROUND(IF(X78=Y78,AG78*(1+$AH$95),AG78*(1-$AH$95)),0)</f>
        <v>3</v>
      </c>
      <c r="AI78">
        <f t="shared" si="88"/>
        <v>2</v>
      </c>
      <c r="AJ78" s="138">
        <f>VLOOKUP($A78,'FuturesInfo (3)'!$A$2:$O$80,15)*AI78</f>
        <v>162198.61054352269</v>
      </c>
      <c r="AK78" s="196">
        <f t="shared" ref="AK78:AK92" si="179">IF(AA78=1,ABS(AJ78*AC78),-ABS(AJ78*AC78))</f>
        <v>-657.23896708461518</v>
      </c>
      <c r="AL78" s="196">
        <f t="shared" si="90"/>
        <v>-657.23896708461518</v>
      </c>
      <c r="AN78">
        <f t="shared" ref="AN78:AN92" si="180">X78</f>
        <v>-1</v>
      </c>
      <c r="AO78">
        <v>-1</v>
      </c>
      <c r="AP78">
        <v>-1</v>
      </c>
      <c r="AQ78">
        <v>1</v>
      </c>
      <c r="AR78">
        <f t="shared" si="142"/>
        <v>0</v>
      </c>
      <c r="AS78">
        <f t="shared" ref="AS78:AS92" si="181">IF(AQ78=AP78,1,0)</f>
        <v>0</v>
      </c>
      <c r="AT78" s="1">
        <v>3.1796502384699998E-3</v>
      </c>
      <c r="AU78" s="2">
        <v>10</v>
      </c>
      <c r="AV78">
        <v>60</v>
      </c>
      <c r="AW78" t="str">
        <f t="shared" ref="AW78:AW92" si="182">IF(AO78="","FALSE","TRUE")</f>
        <v>TRUE</v>
      </c>
      <c r="AX78">
        <f>VLOOKUP($A78,'FuturesInfo (3)'!$A$2:$V$80,22)</f>
        <v>2</v>
      </c>
      <c r="AY78">
        <f t="shared" ref="AY78:AY92" si="183">ROUND(IF(AO78=AP78,AX78*(1+$AH$95),AX78*(1-$AH$95)),0)</f>
        <v>3</v>
      </c>
      <c r="AZ78">
        <f t="shared" si="91"/>
        <v>2</v>
      </c>
      <c r="BA78" s="138">
        <f>VLOOKUP($A78,'FuturesInfo (3)'!$A$2:$O$80,15)*AZ78</f>
        <v>162198.61054352269</v>
      </c>
      <c r="BB78" s="196">
        <f t="shared" ref="BB78:BB92" si="184">IF(AR78=1,ABS(BA78*AT78),-ABS(BA78*AT78))</f>
        <v>-515.73485069421451</v>
      </c>
      <c r="BC78" s="196">
        <f t="shared" si="92"/>
        <v>-515.73485069421451</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1181</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1181</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1181</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v>-1</v>
      </c>
      <c r="VN78" s="239">
        <v>-1</v>
      </c>
      <c r="VO78" s="239">
        <v>-1</v>
      </c>
      <c r="VP78" s="239">
        <v>-1</v>
      </c>
      <c r="VQ78" s="214">
        <v>-1</v>
      </c>
      <c r="VR78" s="240">
        <v>6</v>
      </c>
      <c r="VS78">
        <v>1</v>
      </c>
      <c r="VT78">
        <v>-1</v>
      </c>
      <c r="VU78" s="214">
        <v>-1</v>
      </c>
      <c r="VV78">
        <v>1</v>
      </c>
      <c r="VW78">
        <v>1</v>
      </c>
      <c r="VX78">
        <v>0</v>
      </c>
      <c r="VY78">
        <v>1</v>
      </c>
      <c r="VZ78" s="248">
        <v>-1.8992149911399999E-3</v>
      </c>
      <c r="WA78" s="202">
        <v>42548</v>
      </c>
      <c r="WB78">
        <v>60</v>
      </c>
      <c r="WC78" t="s">
        <v>1181</v>
      </c>
      <c r="WD78">
        <v>2</v>
      </c>
      <c r="WE78" s="252">
        <v>2</v>
      </c>
      <c r="WF78">
        <v>2</v>
      </c>
      <c r="WG78" s="138">
        <v>161074.78545157335</v>
      </c>
      <c r="WH78" s="138">
        <v>161074.78545157335</v>
      </c>
      <c r="WI78" s="196">
        <v>305.91564722428728</v>
      </c>
      <c r="WJ78" s="196">
        <v>305.91564722428728</v>
      </c>
      <c r="WK78" s="196">
        <v>305.91564722428728</v>
      </c>
      <c r="WL78" s="196">
        <v>-305.91564722428728</v>
      </c>
      <c r="WM78" s="196">
        <v>305.91564722428728</v>
      </c>
      <c r="WN78" s="196">
        <v>305.91564722428728</v>
      </c>
      <c r="WO78" s="196">
        <v>305.91564722428728</v>
      </c>
      <c r="WP78" s="196">
        <v>-305.91564722428728</v>
      </c>
      <c r="WQ78" s="196">
        <v>305.91564722428728</v>
      </c>
      <c r="WR78" s="196">
        <v>-305.91564722428728</v>
      </c>
      <c r="WS78" s="196">
        <v>305.91564722428728</v>
      </c>
      <c r="WU78">
        <f t="shared" si="93"/>
        <v>-1</v>
      </c>
      <c r="WV78" s="239">
        <v>-1</v>
      </c>
      <c r="WW78" s="239">
        <v>-1</v>
      </c>
      <c r="WX78" s="239">
        <v>-1</v>
      </c>
      <c r="WY78" s="214">
        <v>-1</v>
      </c>
      <c r="WZ78" s="240">
        <v>7</v>
      </c>
      <c r="XA78">
        <f t="shared" si="94"/>
        <v>1</v>
      </c>
      <c r="XB78">
        <f t="shared" si="95"/>
        <v>-1</v>
      </c>
      <c r="XC78">
        <v>1</v>
      </c>
      <c r="XD78">
        <f t="shared" si="158"/>
        <v>0</v>
      </c>
      <c r="XE78">
        <f t="shared" si="155"/>
        <v>0</v>
      </c>
      <c r="XF78">
        <f t="shared" si="135"/>
        <v>1</v>
      </c>
      <c r="XG78">
        <f t="shared" si="97"/>
        <v>0</v>
      </c>
      <c r="XH78">
        <v>6.9770391982700002E-3</v>
      </c>
      <c r="XI78" s="202">
        <v>42548</v>
      </c>
      <c r="XJ78">
        <v>60</v>
      </c>
      <c r="XK78" t="str">
        <f t="shared" ref="XK78:XK92" si="185">IF(WV78="","FALSE","TRUE")</f>
        <v>TRUE</v>
      </c>
      <c r="XL78">
        <f>VLOOKUP($A78,'FuturesInfo (3)'!$A$2:$V$80,22)</f>
        <v>2</v>
      </c>
      <c r="XM78" s="252">
        <v>2</v>
      </c>
      <c r="XN78">
        <f t="shared" si="98"/>
        <v>2</v>
      </c>
      <c r="XO78" s="138">
        <f>VLOOKUP($A78,'FuturesInfo (3)'!$A$2:$O$80,15)*XL78</f>
        <v>162198.61054352269</v>
      </c>
      <c r="XP78" s="138">
        <f>VLOOKUP($A78,'FuturesInfo (3)'!$A$2:$O$80,15)*XN78</f>
        <v>162198.61054352269</v>
      </c>
      <c r="XQ78" s="196">
        <f t="shared" si="99"/>
        <v>-1131.6660636670877</v>
      </c>
      <c r="XR78" s="196">
        <f t="shared" si="100"/>
        <v>-1131.6660636670877</v>
      </c>
      <c r="XS78" s="196">
        <f t="shared" si="101"/>
        <v>-1131.6660636670877</v>
      </c>
      <c r="XT78" s="196">
        <f t="shared" si="102"/>
        <v>1131.6660636670877</v>
      </c>
      <c r="XU78" s="196">
        <f t="shared" si="152"/>
        <v>-1131.6660636670877</v>
      </c>
      <c r="XV78" s="196">
        <f t="shared" si="104"/>
        <v>-1131.6660636670877</v>
      </c>
      <c r="XW78" s="196">
        <f t="shared" si="136"/>
        <v>-1131.6660636670877</v>
      </c>
      <c r="XX78" s="196">
        <f>IF(IF(sym!$O67=XC78,1,0)=1,ABS(XO78*XH78),-ABS(XO78*XH78))</f>
        <v>1131.6660636670877</v>
      </c>
      <c r="XY78" s="196">
        <f>IF(IF(sym!$N67=XC78,1,0)=1,ABS(XO78*XH78),-ABS(XO78*XH78))</f>
        <v>-1131.6660636670877</v>
      </c>
      <c r="XZ78" s="196">
        <f t="shared" si="145"/>
        <v>-1131.6660636670877</v>
      </c>
      <c r="YA78" s="196">
        <f t="shared" si="106"/>
        <v>1131.6660636670877</v>
      </c>
      <c r="YC78">
        <f t="shared" si="107"/>
        <v>1</v>
      </c>
      <c r="YD78" s="239"/>
      <c r="YE78" s="239"/>
      <c r="YF78" s="239"/>
      <c r="YG78" s="214"/>
      <c r="YH78" s="240"/>
      <c r="YI78">
        <f t="shared" si="108"/>
        <v>1</v>
      </c>
      <c r="YJ78">
        <f t="shared" si="109"/>
        <v>0</v>
      </c>
      <c r="YK78" s="214"/>
      <c r="YL78">
        <f t="shared" si="159"/>
        <v>1</v>
      </c>
      <c r="YM78">
        <f t="shared" si="156"/>
        <v>1</v>
      </c>
      <c r="YN78">
        <f t="shared" si="137"/>
        <v>0</v>
      </c>
      <c r="YO78">
        <f t="shared" si="111"/>
        <v>1</v>
      </c>
      <c r="YP78" s="248"/>
      <c r="YQ78" s="202"/>
      <c r="YR78">
        <v>60</v>
      </c>
      <c r="YS78" t="str">
        <f t="shared" ref="YS78:YS92" si="186">IF(YD78="","FALSE","TRUE")</f>
        <v>FALSE</v>
      </c>
      <c r="YT78">
        <f>VLOOKUP($A78,'FuturesInfo (3)'!$A$2:$V$80,22)</f>
        <v>2</v>
      </c>
      <c r="YU78" s="252"/>
      <c r="YV78">
        <f t="shared" si="112"/>
        <v>2</v>
      </c>
      <c r="YW78" s="138">
        <f>VLOOKUP($A78,'FuturesInfo (3)'!$A$2:$O$80,15)*YT78</f>
        <v>162198.61054352269</v>
      </c>
      <c r="YX78" s="138">
        <f>VLOOKUP($A78,'FuturesInfo (3)'!$A$2:$O$80,15)*YV78</f>
        <v>162198.61054352269</v>
      </c>
      <c r="YY78" s="196">
        <f t="shared" si="113"/>
        <v>0</v>
      </c>
      <c r="YZ78" s="196">
        <f t="shared" si="114"/>
        <v>0</v>
      </c>
      <c r="ZA78" s="196">
        <f t="shared" si="115"/>
        <v>0</v>
      </c>
      <c r="ZB78" s="196">
        <f t="shared" si="116"/>
        <v>0</v>
      </c>
      <c r="ZC78" s="196">
        <f t="shared" si="153"/>
        <v>0</v>
      </c>
      <c r="ZD78" s="196">
        <f t="shared" si="118"/>
        <v>0</v>
      </c>
      <c r="ZE78" s="196">
        <f t="shared" si="138"/>
        <v>0</v>
      </c>
      <c r="ZF78" s="196">
        <f>IF(IF(sym!$O67=YK78,1,0)=1,ABS(YW78*YP78),-ABS(YW78*YP78))</f>
        <v>0</v>
      </c>
      <c r="ZG78" s="196">
        <f>IF(IF(sym!$N67=YK78,1,0)=1,ABS(YW78*YP78),-ABS(YW78*YP78))</f>
        <v>0</v>
      </c>
      <c r="ZH78" s="196">
        <f t="shared" si="148"/>
        <v>0</v>
      </c>
      <c r="ZI78" s="196">
        <f t="shared" si="120"/>
        <v>0</v>
      </c>
      <c r="ZK78">
        <f t="shared" si="121"/>
        <v>0</v>
      </c>
      <c r="ZL78" s="239"/>
      <c r="ZM78" s="239"/>
      <c r="ZN78" s="239"/>
      <c r="ZO78" s="214"/>
      <c r="ZP78" s="240"/>
      <c r="ZQ78">
        <f t="shared" si="122"/>
        <v>1</v>
      </c>
      <c r="ZR78">
        <f t="shared" si="123"/>
        <v>0</v>
      </c>
      <c r="ZS78" s="214"/>
      <c r="ZT78">
        <f t="shared" si="160"/>
        <v>1</v>
      </c>
      <c r="ZU78">
        <f t="shared" si="157"/>
        <v>1</v>
      </c>
      <c r="ZV78">
        <f t="shared" si="139"/>
        <v>0</v>
      </c>
      <c r="ZW78">
        <f t="shared" si="125"/>
        <v>1</v>
      </c>
      <c r="ZX78" s="248"/>
      <c r="ZY78" s="202"/>
      <c r="ZZ78">
        <v>60</v>
      </c>
      <c r="AAA78" t="str">
        <f t="shared" ref="AAA78:AAA92" si="187">IF(ZL78="","FALSE","TRUE")</f>
        <v>FALSE</v>
      </c>
      <c r="AAB78">
        <f>VLOOKUP($A78,'FuturesInfo (3)'!$A$2:$V$80,22)</f>
        <v>2</v>
      </c>
      <c r="AAC78" s="252"/>
      <c r="AAD78">
        <f t="shared" si="126"/>
        <v>2</v>
      </c>
      <c r="AAE78" s="138">
        <f>VLOOKUP($A78,'FuturesInfo (3)'!$A$2:$O$80,15)*AAB78</f>
        <v>162198.61054352269</v>
      </c>
      <c r="AAF78" s="138">
        <f>VLOOKUP($A78,'FuturesInfo (3)'!$A$2:$O$80,15)*AAD78</f>
        <v>162198.61054352269</v>
      </c>
      <c r="AAG78" s="196">
        <f t="shared" si="127"/>
        <v>0</v>
      </c>
      <c r="AAH78" s="196">
        <f t="shared" si="128"/>
        <v>0</v>
      </c>
      <c r="AAI78" s="196">
        <f t="shared" si="129"/>
        <v>0</v>
      </c>
      <c r="AAJ78" s="196">
        <f t="shared" si="130"/>
        <v>0</v>
      </c>
      <c r="AAK78" s="196">
        <f t="shared" si="154"/>
        <v>0</v>
      </c>
      <c r="AAL78" s="196">
        <f t="shared" si="132"/>
        <v>0</v>
      </c>
      <c r="AAM78" s="196">
        <f t="shared" si="140"/>
        <v>0</v>
      </c>
      <c r="AAN78" s="196">
        <f>IF(IF(sym!$O67=ZS78,1,0)=1,ABS(AAE78*ZX78),-ABS(AAE78*ZX78))</f>
        <v>0</v>
      </c>
      <c r="AAO78" s="196">
        <f>IF(IF(sym!$N67=ZS78,1,0)=1,ABS(AAE78*ZX78),-ABS(AAE78*ZX78))</f>
        <v>0</v>
      </c>
      <c r="AAP78" s="196">
        <f t="shared" si="151"/>
        <v>0</v>
      </c>
      <c r="AAQ78" s="196">
        <f t="shared" si="134"/>
        <v>0</v>
      </c>
    </row>
    <row r="79" spans="1:719" x14ac:dyDescent="0.25">
      <c r="A79" s="1" t="s">
        <v>406</v>
      </c>
      <c r="B79" s="150" t="str">
        <f>'FuturesInfo (3)'!M67</f>
        <v>SS</v>
      </c>
      <c r="C79" s="200" t="str">
        <f>VLOOKUP(A79,'FuturesInfo (3)'!$A$2:$K$80,11)</f>
        <v>index</v>
      </c>
      <c r="F79" t="e">
        <f>#REF!</f>
        <v>#REF!</v>
      </c>
      <c r="G79">
        <v>-1</v>
      </c>
      <c r="H79">
        <v>-1</v>
      </c>
      <c r="I79">
        <v>1</v>
      </c>
      <c r="J79">
        <f t="shared" si="170"/>
        <v>0</v>
      </c>
      <c r="K79">
        <f t="shared" si="171"/>
        <v>0</v>
      </c>
      <c r="L79" s="184">
        <v>5.6333494286199999E-3</v>
      </c>
      <c r="M79" s="2">
        <v>10</v>
      </c>
      <c r="N79">
        <v>60</v>
      </c>
      <c r="O79" t="str">
        <f t="shared" si="172"/>
        <v>TRUE</v>
      </c>
      <c r="P79">
        <f>VLOOKUP($A79,'FuturesInfo (3)'!$A$2:$V$80,22)</f>
        <v>3</v>
      </c>
      <c r="Q79">
        <f t="shared" si="173"/>
        <v>3</v>
      </c>
      <c r="R79">
        <f t="shared" si="173"/>
        <v>3</v>
      </c>
      <c r="S79" s="138">
        <f>VLOOKUP($A79,'FuturesInfo (3)'!$A$2:$O$80,15)*Q79</f>
        <v>142343.28358208953</v>
      </c>
      <c r="T79" s="144">
        <f t="shared" si="174"/>
        <v>-801.86945523505869</v>
      </c>
      <c r="U79" s="144">
        <f t="shared" ref="U79:U92" si="188">IF(K79=1,ABS(S79*L79),-ABS(S79*L79))</f>
        <v>-801.86945523505869</v>
      </c>
      <c r="W79">
        <f t="shared" si="175"/>
        <v>-1</v>
      </c>
      <c r="X79">
        <v>1</v>
      </c>
      <c r="Y79">
        <v>-1</v>
      </c>
      <c r="Z79">
        <v>1</v>
      </c>
      <c r="AA79">
        <f t="shared" ref="AA79:AA92" si="189">IF(X79=Z79,1,0)</f>
        <v>1</v>
      </c>
      <c r="AB79">
        <f t="shared" si="176"/>
        <v>0</v>
      </c>
      <c r="AC79" s="1">
        <v>6.7221510883500001E-3</v>
      </c>
      <c r="AD79" s="2">
        <v>10</v>
      </c>
      <c r="AE79">
        <v>60</v>
      </c>
      <c r="AF79" t="str">
        <f t="shared" si="177"/>
        <v>TRUE</v>
      </c>
      <c r="AG79">
        <f>VLOOKUP($A79,'FuturesInfo (3)'!$A$2:$V$80,22)</f>
        <v>3</v>
      </c>
      <c r="AH79">
        <f t="shared" si="178"/>
        <v>2</v>
      </c>
      <c r="AI79">
        <f t="shared" ref="AI79:AI92" si="190">AG79</f>
        <v>3</v>
      </c>
      <c r="AJ79" s="138">
        <f>VLOOKUP($A79,'FuturesInfo (3)'!$A$2:$O$80,15)*AI79</f>
        <v>142343.28358208953</v>
      </c>
      <c r="AK79" s="196">
        <f t="shared" si="179"/>
        <v>956.85305865065584</v>
      </c>
      <c r="AL79" s="196">
        <f t="shared" ref="AL79:AL92" si="191">IF(AB79=1,ABS(AJ79*AC79),-ABS(AJ79*AC79))</f>
        <v>-956.85305865065584</v>
      </c>
      <c r="AN79">
        <f t="shared" si="180"/>
        <v>1</v>
      </c>
      <c r="AO79">
        <v>1</v>
      </c>
      <c r="AP79">
        <v>-1</v>
      </c>
      <c r="AQ79">
        <v>1</v>
      </c>
      <c r="AR79">
        <f t="shared" si="142"/>
        <v>1</v>
      </c>
      <c r="AS79">
        <f t="shared" si="181"/>
        <v>0</v>
      </c>
      <c r="AT79" s="1">
        <v>8.1081081081099994E-3</v>
      </c>
      <c r="AU79" s="2">
        <v>10</v>
      </c>
      <c r="AV79">
        <v>60</v>
      </c>
      <c r="AW79" t="str">
        <f t="shared" si="182"/>
        <v>TRUE</v>
      </c>
      <c r="AX79">
        <f>VLOOKUP($A79,'FuturesInfo (3)'!$A$2:$V$80,22)</f>
        <v>3</v>
      </c>
      <c r="AY79">
        <f t="shared" si="183"/>
        <v>2</v>
      </c>
      <c r="AZ79">
        <f t="shared" ref="AZ79:AZ92" si="192">AX79</f>
        <v>3</v>
      </c>
      <c r="BA79" s="138">
        <f>VLOOKUP($A79,'FuturesInfo (3)'!$A$2:$O$80,15)*AZ79</f>
        <v>142343.28358208953</v>
      </c>
      <c r="BB79" s="196">
        <f t="shared" si="184"/>
        <v>1154.134731746941</v>
      </c>
      <c r="BC79" s="196">
        <f t="shared" ref="BC79:BC92" si="193">IF(AS79=1,ABS(BA79*AT79),-ABS(BA79*AT79))</f>
        <v>-1154.134731746941</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1181</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1181</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1181</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v>-1</v>
      </c>
      <c r="VN79" s="239">
        <v>1</v>
      </c>
      <c r="VO79" s="239">
        <v>-1</v>
      </c>
      <c r="VP79" s="239">
        <v>1</v>
      </c>
      <c r="VQ79" s="214">
        <v>1</v>
      </c>
      <c r="VR79" s="240">
        <v>6</v>
      </c>
      <c r="VS79">
        <v>-1</v>
      </c>
      <c r="VT79">
        <v>1</v>
      </c>
      <c r="VU79" s="214">
        <v>-1</v>
      </c>
      <c r="VV79">
        <v>0</v>
      </c>
      <c r="VW79">
        <v>0</v>
      </c>
      <c r="VX79">
        <v>1</v>
      </c>
      <c r="VY79">
        <v>0</v>
      </c>
      <c r="VZ79" s="248"/>
      <c r="WA79" s="202">
        <v>42548</v>
      </c>
      <c r="WB79">
        <v>60</v>
      </c>
      <c r="WC79" t="s">
        <v>1181</v>
      </c>
      <c r="WD79">
        <v>3</v>
      </c>
      <c r="WE79" s="252">
        <v>1</v>
      </c>
      <c r="WF79">
        <v>3</v>
      </c>
      <c r="WG79" s="138">
        <v>142432.83582089553</v>
      </c>
      <c r="WH79" s="138">
        <v>142432.83582089553</v>
      </c>
      <c r="WI79" s="196">
        <v>0</v>
      </c>
      <c r="WJ79" s="196">
        <v>0</v>
      </c>
      <c r="WK79" s="196">
        <v>0</v>
      </c>
      <c r="WL79" s="196">
        <v>0</v>
      </c>
      <c r="WM79" s="196">
        <v>0</v>
      </c>
      <c r="WN79" s="196">
        <v>0</v>
      </c>
      <c r="WO79" s="196">
        <v>0</v>
      </c>
      <c r="WP79" s="196">
        <v>0</v>
      </c>
      <c r="WQ79" s="196">
        <v>0</v>
      </c>
      <c r="WR79" s="196">
        <v>0</v>
      </c>
      <c r="WS79" s="196">
        <v>0</v>
      </c>
      <c r="WU79">
        <f t="shared" ref="WU79:WU92" si="194">VU79</f>
        <v>-1</v>
      </c>
      <c r="WV79" s="239">
        <v>1</v>
      </c>
      <c r="WW79" s="239">
        <v>-1</v>
      </c>
      <c r="WX79" s="239">
        <v>1</v>
      </c>
      <c r="WY79" s="214">
        <v>1</v>
      </c>
      <c r="WZ79" s="240">
        <v>6</v>
      </c>
      <c r="XA79">
        <f t="shared" ref="XA79:XA92" si="195">IF(WY79=1,-1,1)</f>
        <v>-1</v>
      </c>
      <c r="XB79">
        <f t="shared" ref="XB79:XB92" si="196">IF(WZ79&lt;0,WY79*-1,WY79)</f>
        <v>1</v>
      </c>
      <c r="XC79">
        <v>-1</v>
      </c>
      <c r="XD79">
        <f t="shared" si="158"/>
        <v>0</v>
      </c>
      <c r="XE79">
        <f t="shared" si="155"/>
        <v>0</v>
      </c>
      <c r="XF79">
        <f t="shared" si="135"/>
        <v>1</v>
      </c>
      <c r="XG79">
        <f t="shared" ref="XG79:XG92" si="197">IF(XC79=XB79,1,0)</f>
        <v>0</v>
      </c>
      <c r="XH79">
        <v>-6.2873310279799996E-4</v>
      </c>
      <c r="XI79" s="202">
        <v>42548</v>
      </c>
      <c r="XJ79">
        <v>60</v>
      </c>
      <c r="XK79" t="str">
        <f t="shared" si="185"/>
        <v>TRUE</v>
      </c>
      <c r="XL79">
        <f>VLOOKUP($A79,'FuturesInfo (3)'!$A$2:$V$80,22)</f>
        <v>3</v>
      </c>
      <c r="XM79" s="252">
        <v>1</v>
      </c>
      <c r="XN79">
        <f t="shared" ref="XN79:XN92" si="198">IF(XM79=1,ROUND(XL79*(1+XN$13),0),ROUND(XL79*(1-XN$13),0))</f>
        <v>4</v>
      </c>
      <c r="XO79" s="138">
        <f>VLOOKUP($A79,'FuturesInfo (3)'!$A$2:$O$80,15)*XL79</f>
        <v>142343.28358208953</v>
      </c>
      <c r="XP79" s="138">
        <f>VLOOKUP($A79,'FuturesInfo (3)'!$A$2:$O$80,15)*XN79</f>
        <v>189791.04477611938</v>
      </c>
      <c r="XQ79" s="196">
        <f t="shared" ref="XQ79:XQ92" si="199">IF(XD79=1,ABS(XO79*XH79),-ABS(XO79*XH79))</f>
        <v>-89.495934349022761</v>
      </c>
      <c r="XR79" s="196">
        <f t="shared" ref="XR79:XR92" si="200">IF(XD79=1,ABS(XP79*XH79),-ABS(XP79*XH79))</f>
        <v>-119.32791246536368</v>
      </c>
      <c r="XS79" s="196">
        <f t="shared" ref="XS79:XS92" si="201">IF(XE79=1,ABS(XO79*XH79),-ABS(XO79*XH79))</f>
        <v>-89.495934349022761</v>
      </c>
      <c r="XT79" s="196">
        <f t="shared" ref="XT79:XT92" si="202">IF(XF79=1,ABS(XO79*XH79),-ABS(XO79*XH79))</f>
        <v>89.495934349022761</v>
      </c>
      <c r="XU79" s="196">
        <f t="shared" si="152"/>
        <v>-89.495934349022761</v>
      </c>
      <c r="XV79" s="196">
        <f t="shared" ref="XV79:XV92" si="203">IF(IF(WW79=XC79,1,0)=1,ABS(XO79*XH79),-ABS(XO79*XH79))</f>
        <v>89.495934349022761</v>
      </c>
      <c r="XW79" s="196">
        <f t="shared" si="136"/>
        <v>-89.495934349022761</v>
      </c>
      <c r="XX79" s="196">
        <f>IF(IF(sym!$O68=XC79,1,0)=1,ABS(XO79*XH79),-ABS(XO79*XH79))</f>
        <v>-89.495934349022761</v>
      </c>
      <c r="XY79" s="196">
        <f>IF(IF(sym!$N68=XC79,1,0)=1,ABS(XO79*XH79),-ABS(XO79*XH79))</f>
        <v>89.495934349022761</v>
      </c>
      <c r="XZ79" s="196">
        <f t="shared" si="145"/>
        <v>-89.495934349022761</v>
      </c>
      <c r="YA79" s="196">
        <f t="shared" ref="YA79:YA92" si="204">ABS(XO79*XH79)</f>
        <v>89.495934349022761</v>
      </c>
      <c r="YC79">
        <f t="shared" ref="YC79:YC92" si="205">XC79</f>
        <v>-1</v>
      </c>
      <c r="YD79" s="239"/>
      <c r="YE79" s="239"/>
      <c r="YF79" s="239"/>
      <c r="YG79" s="214"/>
      <c r="YH79" s="240"/>
      <c r="YI79">
        <f t="shared" ref="YI79:YI92" si="206">IF(YG79=1,-1,1)</f>
        <v>1</v>
      </c>
      <c r="YJ79">
        <f t="shared" ref="YJ79:YJ92" si="207">IF(YH79&lt;0,YG79*-1,YG79)</f>
        <v>0</v>
      </c>
      <c r="YK79" s="214"/>
      <c r="YL79">
        <f t="shared" si="159"/>
        <v>1</v>
      </c>
      <c r="YM79">
        <f t="shared" si="156"/>
        <v>1</v>
      </c>
      <c r="YN79">
        <f t="shared" si="137"/>
        <v>0</v>
      </c>
      <c r="YO79">
        <f t="shared" ref="YO79:YO92" si="208">IF(YK79=YJ79,1,0)</f>
        <v>1</v>
      </c>
      <c r="YP79" s="248"/>
      <c r="YQ79" s="202"/>
      <c r="YR79">
        <v>60</v>
      </c>
      <c r="YS79" t="str">
        <f t="shared" si="186"/>
        <v>FALSE</v>
      </c>
      <c r="YT79">
        <f>VLOOKUP($A79,'FuturesInfo (3)'!$A$2:$V$80,22)</f>
        <v>3</v>
      </c>
      <c r="YU79" s="252"/>
      <c r="YV79">
        <f t="shared" ref="YV79:YV92" si="209">IF(YU79=1,ROUND(YT79*(1+YV$13),0),ROUND(YT79*(1-YV$13),0))</f>
        <v>2</v>
      </c>
      <c r="YW79" s="138">
        <f>VLOOKUP($A79,'FuturesInfo (3)'!$A$2:$O$80,15)*YT79</f>
        <v>142343.28358208953</v>
      </c>
      <c r="YX79" s="138">
        <f>VLOOKUP($A79,'FuturesInfo (3)'!$A$2:$O$80,15)*YV79</f>
        <v>94895.52238805969</v>
      </c>
      <c r="YY79" s="196">
        <f t="shared" ref="YY79:YY92" si="210">IF(YL79=1,ABS(YW79*YP79),-ABS(YW79*YP79))</f>
        <v>0</v>
      </c>
      <c r="YZ79" s="196">
        <f t="shared" ref="YZ79:YZ92" si="211">IF(YL79=1,ABS(YX79*YP79),-ABS(YX79*YP79))</f>
        <v>0</v>
      </c>
      <c r="ZA79" s="196">
        <f t="shared" ref="ZA79:ZA92" si="212">IF(YM79=1,ABS(YW79*YP79),-ABS(YW79*YP79))</f>
        <v>0</v>
      </c>
      <c r="ZB79" s="196">
        <f t="shared" ref="ZB79:ZB92" si="213">IF(YN79=1,ABS(YW79*YP79),-ABS(YW79*YP79))</f>
        <v>0</v>
      </c>
      <c r="ZC79" s="196">
        <f t="shared" si="153"/>
        <v>0</v>
      </c>
      <c r="ZD79" s="196">
        <f t="shared" ref="ZD79:ZD92" si="214">IF(IF(YE79=YK79,1,0)=1,ABS(YW79*YP79),-ABS(YW79*YP79))</f>
        <v>0</v>
      </c>
      <c r="ZE79" s="196">
        <f t="shared" si="138"/>
        <v>0</v>
      </c>
      <c r="ZF79" s="196">
        <f>IF(IF(sym!$O68=YK79,1,0)=1,ABS(YW79*YP79),-ABS(YW79*YP79))</f>
        <v>0</v>
      </c>
      <c r="ZG79" s="196">
        <f>IF(IF(sym!$N68=YK79,1,0)=1,ABS(YW79*YP79),-ABS(YW79*YP79))</f>
        <v>0</v>
      </c>
      <c r="ZH79" s="196">
        <f t="shared" si="148"/>
        <v>0</v>
      </c>
      <c r="ZI79" s="196">
        <f t="shared" ref="ZI79:ZI92" si="215">ABS(YW79*YP79)</f>
        <v>0</v>
      </c>
      <c r="ZK79">
        <f t="shared" ref="ZK79:ZK92" si="216">YK79</f>
        <v>0</v>
      </c>
      <c r="ZL79" s="239"/>
      <c r="ZM79" s="239"/>
      <c r="ZN79" s="239"/>
      <c r="ZO79" s="214"/>
      <c r="ZP79" s="240"/>
      <c r="ZQ79">
        <f t="shared" ref="ZQ79:ZQ92" si="217">IF(ZO79=1,-1,1)</f>
        <v>1</v>
      </c>
      <c r="ZR79">
        <f t="shared" ref="ZR79:ZR92" si="218">IF(ZP79&lt;0,ZO79*-1,ZO79)</f>
        <v>0</v>
      </c>
      <c r="ZS79" s="214"/>
      <c r="ZT79">
        <f t="shared" si="160"/>
        <v>1</v>
      </c>
      <c r="ZU79">
        <f t="shared" si="157"/>
        <v>1</v>
      </c>
      <c r="ZV79">
        <f t="shared" si="139"/>
        <v>0</v>
      </c>
      <c r="ZW79">
        <f t="shared" ref="ZW79:ZW92" si="219">IF(ZS79=ZR79,1,0)</f>
        <v>1</v>
      </c>
      <c r="ZX79" s="248"/>
      <c r="ZY79" s="202"/>
      <c r="ZZ79">
        <v>60</v>
      </c>
      <c r="AAA79" t="str">
        <f t="shared" si="187"/>
        <v>FALSE</v>
      </c>
      <c r="AAB79">
        <f>VLOOKUP($A79,'FuturesInfo (3)'!$A$2:$V$80,22)</f>
        <v>3</v>
      </c>
      <c r="AAC79" s="252"/>
      <c r="AAD79">
        <f t="shared" ref="AAD79:AAD92" si="220">IF(AAC79=1,ROUND(AAB79*(1+AAD$13),0),ROUND(AAB79*(1-AAD$13),0))</f>
        <v>2</v>
      </c>
      <c r="AAE79" s="138">
        <f>VLOOKUP($A79,'FuturesInfo (3)'!$A$2:$O$80,15)*AAB79</f>
        <v>142343.28358208953</v>
      </c>
      <c r="AAF79" s="138">
        <f>VLOOKUP($A79,'FuturesInfo (3)'!$A$2:$O$80,15)*AAD79</f>
        <v>94895.52238805969</v>
      </c>
      <c r="AAG79" s="196">
        <f t="shared" ref="AAG79:AAG92" si="221">IF(ZT79=1,ABS(AAE79*ZX79),-ABS(AAE79*ZX79))</f>
        <v>0</v>
      </c>
      <c r="AAH79" s="196">
        <f t="shared" ref="AAH79:AAH92" si="222">IF(ZT79=1,ABS(AAF79*ZX79),-ABS(AAF79*ZX79))</f>
        <v>0</v>
      </c>
      <c r="AAI79" s="196">
        <f t="shared" ref="AAI79:AAI92" si="223">IF(ZU79=1,ABS(AAE79*ZX79),-ABS(AAE79*ZX79))</f>
        <v>0</v>
      </c>
      <c r="AAJ79" s="196">
        <f t="shared" ref="AAJ79:AAJ92" si="224">IF(ZV79=1,ABS(AAE79*ZX79),-ABS(AAE79*ZX79))</f>
        <v>0</v>
      </c>
      <c r="AAK79" s="196">
        <f t="shared" si="154"/>
        <v>0</v>
      </c>
      <c r="AAL79" s="196">
        <f t="shared" ref="AAL79:AAL92" si="225">IF(IF(ZM79=ZS79,1,0)=1,ABS(AAE79*ZX79),-ABS(AAE79*ZX79))</f>
        <v>0</v>
      </c>
      <c r="AAM79" s="196">
        <f t="shared" si="140"/>
        <v>0</v>
      </c>
      <c r="AAN79" s="196">
        <f>IF(IF(sym!$O68=ZS79,1,0)=1,ABS(AAE79*ZX79),-ABS(AAE79*ZX79))</f>
        <v>0</v>
      </c>
      <c r="AAO79" s="196">
        <f>IF(IF(sym!$N68=ZS79,1,0)=1,ABS(AAE79*ZX79),-ABS(AAE79*ZX79))</f>
        <v>0</v>
      </c>
      <c r="AAP79" s="196">
        <f t="shared" si="151"/>
        <v>0</v>
      </c>
      <c r="AAQ79" s="196">
        <f t="shared" ref="AAQ79:AAQ92" si="226">ABS(AAE79*ZX79)</f>
        <v>0</v>
      </c>
    </row>
    <row r="80" spans="1:719" x14ac:dyDescent="0.25">
      <c r="A80" s="1" t="s">
        <v>408</v>
      </c>
      <c r="B80" s="150" t="str">
        <f>'FuturesInfo (3)'!M68</f>
        <v>TW</v>
      </c>
      <c r="C80" s="200" t="str">
        <f>VLOOKUP(A80,'FuturesInfo (3)'!$A$2:$K$80,11)</f>
        <v>index</v>
      </c>
      <c r="F80" t="e">
        <f>#REF!</f>
        <v>#REF!</v>
      </c>
      <c r="G80">
        <v>1</v>
      </c>
      <c r="H80">
        <v>1</v>
      </c>
      <c r="I80">
        <v>1</v>
      </c>
      <c r="J80">
        <f t="shared" si="170"/>
        <v>1</v>
      </c>
      <c r="K80">
        <f t="shared" si="171"/>
        <v>1</v>
      </c>
      <c r="L80" s="184">
        <v>5.0890585241700004E-3</v>
      </c>
      <c r="M80" s="2">
        <v>10</v>
      </c>
      <c r="N80">
        <v>60</v>
      </c>
      <c r="O80" t="str">
        <f t="shared" si="172"/>
        <v>TRUE</v>
      </c>
      <c r="P80">
        <f>VLOOKUP($A80,'FuturesInfo (3)'!$A$2:$V$80,22)</f>
        <v>4</v>
      </c>
      <c r="Q80">
        <f t="shared" si="173"/>
        <v>4</v>
      </c>
      <c r="R80">
        <f t="shared" si="173"/>
        <v>4</v>
      </c>
      <c r="S80" s="138">
        <f>VLOOKUP($A80,'FuturesInfo (3)'!$A$2:$O$80,15)*Q80</f>
        <v>127240.00000000001</v>
      </c>
      <c r="T80" s="144">
        <f t="shared" si="174"/>
        <v>647.53180661539091</v>
      </c>
      <c r="U80" s="144">
        <f t="shared" si="188"/>
        <v>647.53180661539091</v>
      </c>
      <c r="W80">
        <f t="shared" si="175"/>
        <v>1</v>
      </c>
      <c r="X80">
        <v>1</v>
      </c>
      <c r="Y80">
        <v>1</v>
      </c>
      <c r="Z80">
        <v>-1</v>
      </c>
      <c r="AA80">
        <f t="shared" si="189"/>
        <v>0</v>
      </c>
      <c r="AB80">
        <f t="shared" si="176"/>
        <v>0</v>
      </c>
      <c r="AC80" s="1">
        <v>-1.89873417722E-3</v>
      </c>
      <c r="AD80" s="2">
        <v>20</v>
      </c>
      <c r="AE80">
        <v>60</v>
      </c>
      <c r="AF80" t="str">
        <f t="shared" si="177"/>
        <v>TRUE</v>
      </c>
      <c r="AG80">
        <f>VLOOKUP($A80,'FuturesInfo (3)'!$A$2:$V$80,22)</f>
        <v>4</v>
      </c>
      <c r="AH80">
        <f t="shared" si="178"/>
        <v>5</v>
      </c>
      <c r="AI80">
        <f t="shared" si="190"/>
        <v>4</v>
      </c>
      <c r="AJ80" s="138">
        <f>VLOOKUP($A80,'FuturesInfo (3)'!$A$2:$O$80,15)*AI80</f>
        <v>127240.00000000001</v>
      </c>
      <c r="AK80" s="196">
        <f t="shared" si="179"/>
        <v>-241.59493670947282</v>
      </c>
      <c r="AL80" s="196">
        <f t="shared" si="191"/>
        <v>-241.59493670947282</v>
      </c>
      <c r="AN80">
        <f t="shared" si="180"/>
        <v>1</v>
      </c>
      <c r="AO80">
        <v>1</v>
      </c>
      <c r="AP80">
        <v>-1</v>
      </c>
      <c r="AQ80">
        <v>1</v>
      </c>
      <c r="AR80">
        <f t="shared" si="142"/>
        <v>1</v>
      </c>
      <c r="AS80">
        <f t="shared" si="181"/>
        <v>0</v>
      </c>
      <c r="AT80" s="1">
        <v>1.2682308180100001E-2</v>
      </c>
      <c r="AU80" s="2">
        <v>20</v>
      </c>
      <c r="AV80">
        <v>60</v>
      </c>
      <c r="AW80" t="str">
        <f t="shared" si="182"/>
        <v>TRUE</v>
      </c>
      <c r="AX80">
        <f>VLOOKUP($A80,'FuturesInfo (3)'!$A$2:$V$80,22)</f>
        <v>4</v>
      </c>
      <c r="AY80">
        <f t="shared" si="183"/>
        <v>3</v>
      </c>
      <c r="AZ80">
        <f t="shared" si="192"/>
        <v>4</v>
      </c>
      <c r="BA80" s="138">
        <f>VLOOKUP($A80,'FuturesInfo (3)'!$A$2:$O$80,15)*AZ80</f>
        <v>127240.00000000001</v>
      </c>
      <c r="BB80" s="196">
        <f t="shared" si="184"/>
        <v>1613.6968928359242</v>
      </c>
      <c r="BC80" s="196">
        <f t="shared" si="193"/>
        <v>-1613.6968928359242</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1181</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1181</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1181</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v>-1</v>
      </c>
      <c r="VN80" s="239">
        <v>1</v>
      </c>
      <c r="VO80" s="239">
        <v>-1</v>
      </c>
      <c r="VP80" s="239">
        <v>1</v>
      </c>
      <c r="VQ80" s="214">
        <v>1</v>
      </c>
      <c r="VR80" s="240">
        <v>7</v>
      </c>
      <c r="VS80">
        <v>-1</v>
      </c>
      <c r="VT80">
        <v>1</v>
      </c>
      <c r="VU80" s="214">
        <v>-1</v>
      </c>
      <c r="VV80">
        <v>0</v>
      </c>
      <c r="VW80">
        <v>0</v>
      </c>
      <c r="VX80">
        <v>1</v>
      </c>
      <c r="VY80">
        <v>0</v>
      </c>
      <c r="VZ80" s="248">
        <v>-1.6572858036300001E-2</v>
      </c>
      <c r="WA80" s="202">
        <v>42545</v>
      </c>
      <c r="WB80">
        <v>60</v>
      </c>
      <c r="WC80" t="s">
        <v>1181</v>
      </c>
      <c r="WD80">
        <v>4</v>
      </c>
      <c r="WE80" s="252">
        <v>2</v>
      </c>
      <c r="WF80">
        <v>4</v>
      </c>
      <c r="WG80" s="138">
        <v>125800</v>
      </c>
      <c r="WH80" s="138">
        <v>125800</v>
      </c>
      <c r="WI80" s="196">
        <v>-2084.8655409665403</v>
      </c>
      <c r="WJ80" s="196">
        <v>-2084.8655409665403</v>
      </c>
      <c r="WK80" s="196">
        <v>-2084.8655409665403</v>
      </c>
      <c r="WL80" s="196">
        <v>2084.8655409665403</v>
      </c>
      <c r="WM80" s="196">
        <v>-2084.8655409665403</v>
      </c>
      <c r="WN80" s="196">
        <v>2084.8655409665403</v>
      </c>
      <c r="WO80" s="196">
        <v>-2084.8655409665403</v>
      </c>
      <c r="WP80" s="196">
        <v>-2084.8655409665403</v>
      </c>
      <c r="WQ80" s="196">
        <v>2084.8655409665403</v>
      </c>
      <c r="WR80" s="196">
        <v>-2084.8655409665403</v>
      </c>
      <c r="WS80" s="196">
        <v>2084.8655409665403</v>
      </c>
      <c r="WU80">
        <f t="shared" si="194"/>
        <v>-1</v>
      </c>
      <c r="WV80" s="239">
        <v>1</v>
      </c>
      <c r="WW80" s="239">
        <v>-1</v>
      </c>
      <c r="WX80" s="239">
        <v>1</v>
      </c>
      <c r="WY80" s="214">
        <v>1</v>
      </c>
      <c r="WZ80" s="240">
        <v>8</v>
      </c>
      <c r="XA80">
        <f t="shared" si="195"/>
        <v>-1</v>
      </c>
      <c r="XB80">
        <f t="shared" si="196"/>
        <v>1</v>
      </c>
      <c r="XC80">
        <v>1</v>
      </c>
      <c r="XD80">
        <f t="shared" si="158"/>
        <v>1</v>
      </c>
      <c r="XE80">
        <f t="shared" si="155"/>
        <v>1</v>
      </c>
      <c r="XF80">
        <f t="shared" ref="XF80:XF92" si="227">IF(XC80=XA80,1,0)</f>
        <v>0</v>
      </c>
      <c r="XG80">
        <f t="shared" si="197"/>
        <v>1</v>
      </c>
      <c r="XH80">
        <v>1.1446740858500001E-2</v>
      </c>
      <c r="XI80" s="202">
        <v>42545</v>
      </c>
      <c r="XJ80">
        <v>60</v>
      </c>
      <c r="XK80" t="str">
        <f t="shared" si="185"/>
        <v>TRUE</v>
      </c>
      <c r="XL80">
        <f>VLOOKUP($A80,'FuturesInfo (3)'!$A$2:$V$80,22)</f>
        <v>4</v>
      </c>
      <c r="XM80" s="252">
        <v>1</v>
      </c>
      <c r="XN80">
        <f t="shared" si="198"/>
        <v>5</v>
      </c>
      <c r="XO80" s="138">
        <f>VLOOKUP($A80,'FuturesInfo (3)'!$A$2:$O$80,15)*XL80</f>
        <v>127240.00000000001</v>
      </c>
      <c r="XP80" s="138">
        <f>VLOOKUP($A80,'FuturesInfo (3)'!$A$2:$O$80,15)*XN80</f>
        <v>159050.00000000003</v>
      </c>
      <c r="XQ80" s="196">
        <f t="shared" si="199"/>
        <v>1456.4833068355404</v>
      </c>
      <c r="XR80" s="196">
        <f t="shared" si="200"/>
        <v>1820.6041335444254</v>
      </c>
      <c r="XS80" s="196">
        <f t="shared" si="201"/>
        <v>1456.4833068355404</v>
      </c>
      <c r="XT80" s="196">
        <f t="shared" si="202"/>
        <v>-1456.4833068355404</v>
      </c>
      <c r="XU80" s="196">
        <f t="shared" si="152"/>
        <v>1456.4833068355404</v>
      </c>
      <c r="XV80" s="196">
        <f t="shared" si="203"/>
        <v>-1456.4833068355404</v>
      </c>
      <c r="XW80" s="196">
        <f t="shared" ref="XW80:XW92" si="228">IF(IF(WX80=XC80,1,0)=1,ABS(XO80*XH80),-ABS(XO80*XH80))</f>
        <v>1456.4833068355404</v>
      </c>
      <c r="XX80" s="196">
        <f>IF(IF(sym!$O69=XC80,1,0)=1,ABS(XO80*XH80),-ABS(XO80*XH80))</f>
        <v>1456.4833068355404</v>
      </c>
      <c r="XY80" s="196">
        <f>IF(IF(sym!$N69=XC80,1,0)=1,ABS(XO80*XH80),-ABS(XO80*XH80))</f>
        <v>-1456.4833068355404</v>
      </c>
      <c r="XZ80" s="196">
        <f t="shared" si="145"/>
        <v>-1456.4833068355404</v>
      </c>
      <c r="YA80" s="196">
        <f t="shared" si="204"/>
        <v>1456.4833068355404</v>
      </c>
      <c r="YC80">
        <f t="shared" si="205"/>
        <v>1</v>
      </c>
      <c r="YD80" s="239"/>
      <c r="YE80" s="239"/>
      <c r="YF80" s="239"/>
      <c r="YG80" s="214"/>
      <c r="YH80" s="240"/>
      <c r="YI80">
        <f t="shared" si="206"/>
        <v>1</v>
      </c>
      <c r="YJ80">
        <f t="shared" si="207"/>
        <v>0</v>
      </c>
      <c r="YK80" s="214"/>
      <c r="YL80">
        <f t="shared" si="159"/>
        <v>1</v>
      </c>
      <c r="YM80">
        <f t="shared" si="156"/>
        <v>1</v>
      </c>
      <c r="YN80">
        <f t="shared" ref="YN80:YN92" si="229">IF(YK80=YI80,1,0)</f>
        <v>0</v>
      </c>
      <c r="YO80">
        <f t="shared" si="208"/>
        <v>1</v>
      </c>
      <c r="YP80" s="248"/>
      <c r="YQ80" s="202"/>
      <c r="YR80">
        <v>60</v>
      </c>
      <c r="YS80" t="str">
        <f t="shared" si="186"/>
        <v>FALSE</v>
      </c>
      <c r="YT80">
        <f>VLOOKUP($A80,'FuturesInfo (3)'!$A$2:$V$80,22)</f>
        <v>4</v>
      </c>
      <c r="YU80" s="252"/>
      <c r="YV80">
        <f t="shared" si="209"/>
        <v>3</v>
      </c>
      <c r="YW80" s="138">
        <f>VLOOKUP($A80,'FuturesInfo (3)'!$A$2:$O$80,15)*YT80</f>
        <v>127240.00000000001</v>
      </c>
      <c r="YX80" s="138">
        <f>VLOOKUP($A80,'FuturesInfo (3)'!$A$2:$O$80,15)*YV80</f>
        <v>95430.000000000015</v>
      </c>
      <c r="YY80" s="196">
        <f t="shared" si="210"/>
        <v>0</v>
      </c>
      <c r="YZ80" s="196">
        <f t="shared" si="211"/>
        <v>0</v>
      </c>
      <c r="ZA80" s="196">
        <f t="shared" si="212"/>
        <v>0</v>
      </c>
      <c r="ZB80" s="196">
        <f t="shared" si="213"/>
        <v>0</v>
      </c>
      <c r="ZC80" s="196">
        <f t="shared" si="153"/>
        <v>0</v>
      </c>
      <c r="ZD80" s="196">
        <f t="shared" si="214"/>
        <v>0</v>
      </c>
      <c r="ZE80" s="196">
        <f t="shared" ref="ZE80:ZE92" si="230">IF(IF(YF80=YK80,1,0)=1,ABS(YW80*YP80),-ABS(YW80*YP80))</f>
        <v>0</v>
      </c>
      <c r="ZF80" s="196">
        <f>IF(IF(sym!$O69=YK80,1,0)=1,ABS(YW80*YP80),-ABS(YW80*YP80))</f>
        <v>0</v>
      </c>
      <c r="ZG80" s="196">
        <f>IF(IF(sym!$N69=YK80,1,0)=1,ABS(YW80*YP80),-ABS(YW80*YP80))</f>
        <v>0</v>
      </c>
      <c r="ZH80" s="196">
        <f t="shared" si="148"/>
        <v>0</v>
      </c>
      <c r="ZI80" s="196">
        <f t="shared" si="215"/>
        <v>0</v>
      </c>
      <c r="ZK80">
        <f t="shared" si="216"/>
        <v>0</v>
      </c>
      <c r="ZL80" s="239"/>
      <c r="ZM80" s="239"/>
      <c r="ZN80" s="239"/>
      <c r="ZO80" s="214"/>
      <c r="ZP80" s="240"/>
      <c r="ZQ80">
        <f t="shared" si="217"/>
        <v>1</v>
      </c>
      <c r="ZR80">
        <f t="shared" si="218"/>
        <v>0</v>
      </c>
      <c r="ZS80" s="214"/>
      <c r="ZT80">
        <f t="shared" si="160"/>
        <v>1</v>
      </c>
      <c r="ZU80">
        <f t="shared" si="157"/>
        <v>1</v>
      </c>
      <c r="ZV80">
        <f t="shared" ref="ZV80:ZV92" si="231">IF(ZS80=ZQ80,1,0)</f>
        <v>0</v>
      </c>
      <c r="ZW80">
        <f t="shared" si="219"/>
        <v>1</v>
      </c>
      <c r="ZX80" s="248"/>
      <c r="ZY80" s="202"/>
      <c r="ZZ80">
        <v>60</v>
      </c>
      <c r="AAA80" t="str">
        <f t="shared" si="187"/>
        <v>FALSE</v>
      </c>
      <c r="AAB80">
        <f>VLOOKUP($A80,'FuturesInfo (3)'!$A$2:$V$80,22)</f>
        <v>4</v>
      </c>
      <c r="AAC80" s="252"/>
      <c r="AAD80">
        <f t="shared" si="220"/>
        <v>3</v>
      </c>
      <c r="AAE80" s="138">
        <f>VLOOKUP($A80,'FuturesInfo (3)'!$A$2:$O$80,15)*AAB80</f>
        <v>127240.00000000001</v>
      </c>
      <c r="AAF80" s="138">
        <f>VLOOKUP($A80,'FuturesInfo (3)'!$A$2:$O$80,15)*AAD80</f>
        <v>95430.000000000015</v>
      </c>
      <c r="AAG80" s="196">
        <f t="shared" si="221"/>
        <v>0</v>
      </c>
      <c r="AAH80" s="196">
        <f t="shared" si="222"/>
        <v>0</v>
      </c>
      <c r="AAI80" s="196">
        <f t="shared" si="223"/>
        <v>0</v>
      </c>
      <c r="AAJ80" s="196">
        <f t="shared" si="224"/>
        <v>0</v>
      </c>
      <c r="AAK80" s="196">
        <f t="shared" si="154"/>
        <v>0</v>
      </c>
      <c r="AAL80" s="196">
        <f t="shared" si="225"/>
        <v>0</v>
      </c>
      <c r="AAM80" s="196">
        <f t="shared" ref="AAM80:AAM92" si="232">IF(IF(ZN80=ZS80,1,0)=1,ABS(AAE80*ZX80),-ABS(AAE80*ZX80))</f>
        <v>0</v>
      </c>
      <c r="AAN80" s="196">
        <f>IF(IF(sym!$O69=ZS80,1,0)=1,ABS(AAE80*ZX80),-ABS(AAE80*ZX80))</f>
        <v>0</v>
      </c>
      <c r="AAO80" s="196">
        <f>IF(IF(sym!$N69=ZS80,1,0)=1,ABS(AAE80*ZX80),-ABS(AAE80*ZX80))</f>
        <v>0</v>
      </c>
      <c r="AAP80" s="196">
        <f t="shared" si="151"/>
        <v>0</v>
      </c>
      <c r="AAQ80" s="196">
        <f t="shared" si="226"/>
        <v>0</v>
      </c>
    </row>
    <row r="81" spans="1:719" x14ac:dyDescent="0.25">
      <c r="A81" s="1" t="s">
        <v>411</v>
      </c>
      <c r="B81" s="150" t="str">
        <f>'FuturesInfo (3)'!M69</f>
        <v>EX</v>
      </c>
      <c r="C81" s="200" t="str">
        <f>VLOOKUP(A81,'FuturesInfo (3)'!$A$2:$K$80,11)</f>
        <v>index</v>
      </c>
      <c r="D81" s="3"/>
      <c r="F81" t="e">
        <f>#REF!</f>
        <v>#REF!</v>
      </c>
      <c r="G81">
        <v>-1</v>
      </c>
      <c r="H81">
        <v>-1</v>
      </c>
      <c r="I81">
        <v>-1</v>
      </c>
      <c r="J81">
        <f t="shared" si="170"/>
        <v>1</v>
      </c>
      <c r="K81">
        <f t="shared" si="171"/>
        <v>1</v>
      </c>
      <c r="L81" s="184">
        <v>-1.3856812933E-2</v>
      </c>
      <c r="M81" s="2">
        <v>10</v>
      </c>
      <c r="N81">
        <v>60</v>
      </c>
      <c r="O81" t="str">
        <f t="shared" si="172"/>
        <v>TRUE</v>
      </c>
      <c r="P81">
        <f>VLOOKUP($A81,'FuturesInfo (3)'!$A$2:$V$80,22)</f>
        <v>3</v>
      </c>
      <c r="Q81">
        <f t="shared" si="173"/>
        <v>3</v>
      </c>
      <c r="R81">
        <f t="shared" si="173"/>
        <v>3</v>
      </c>
      <c r="S81" s="138">
        <f>VLOOKUP($A81,'FuturesInfo (3)'!$A$2:$O$80,15)*Q81</f>
        <v>92074.608000000007</v>
      </c>
      <c r="T81" s="144">
        <f t="shared" si="174"/>
        <v>1275.8606189353054</v>
      </c>
      <c r="U81" s="144">
        <f t="shared" si="188"/>
        <v>1275.8606189353054</v>
      </c>
      <c r="W81">
        <f t="shared" si="175"/>
        <v>-1</v>
      </c>
      <c r="X81">
        <v>-1</v>
      </c>
      <c r="Y81">
        <v>-1</v>
      </c>
      <c r="Z81">
        <v>1</v>
      </c>
      <c r="AA81">
        <f t="shared" si="189"/>
        <v>0</v>
      </c>
      <c r="AB81">
        <f t="shared" si="176"/>
        <v>0</v>
      </c>
      <c r="AC81" s="1">
        <v>4.0147206423599997E-3</v>
      </c>
      <c r="AD81" s="2">
        <v>10</v>
      </c>
      <c r="AE81">
        <v>60</v>
      </c>
      <c r="AF81" t="str">
        <f t="shared" si="177"/>
        <v>TRUE</v>
      </c>
      <c r="AG81">
        <f>VLOOKUP($A81,'FuturesInfo (3)'!$A$2:$V$80,22)</f>
        <v>3</v>
      </c>
      <c r="AH81">
        <f t="shared" si="178"/>
        <v>4</v>
      </c>
      <c r="AI81">
        <f t="shared" si="190"/>
        <v>3</v>
      </c>
      <c r="AJ81" s="138">
        <f>VLOOKUP($A81,'FuturesInfo (3)'!$A$2:$O$80,15)*AI81</f>
        <v>92074.608000000007</v>
      </c>
      <c r="AK81" s="196">
        <f t="shared" si="179"/>
        <v>-369.65382937480518</v>
      </c>
      <c r="AL81" s="196">
        <f t="shared" si="191"/>
        <v>-369.65382937480518</v>
      </c>
      <c r="AN81">
        <f t="shared" si="180"/>
        <v>-1</v>
      </c>
      <c r="AO81">
        <v>1</v>
      </c>
      <c r="AP81">
        <v>-1</v>
      </c>
      <c r="AQ81">
        <v>1</v>
      </c>
      <c r="AR81">
        <f t="shared" ref="AR81:AR92" si="233">IF(AO81=AQ81,1,0)</f>
        <v>1</v>
      </c>
      <c r="AS81">
        <f t="shared" si="181"/>
        <v>0</v>
      </c>
      <c r="AT81" s="1">
        <v>1.26624458514E-2</v>
      </c>
      <c r="AU81" s="2">
        <v>10</v>
      </c>
      <c r="AV81">
        <v>60</v>
      </c>
      <c r="AW81" t="str">
        <f t="shared" si="182"/>
        <v>TRUE</v>
      </c>
      <c r="AX81">
        <f>VLOOKUP($A81,'FuturesInfo (3)'!$A$2:$V$80,22)</f>
        <v>3</v>
      </c>
      <c r="AY81">
        <f t="shared" si="183"/>
        <v>2</v>
      </c>
      <c r="AZ81">
        <f t="shared" si="192"/>
        <v>3</v>
      </c>
      <c r="BA81" s="138">
        <f>VLOOKUP($A81,'FuturesInfo (3)'!$A$2:$O$80,15)*AZ81</f>
        <v>92074.608000000007</v>
      </c>
      <c r="BB81" s="196">
        <f t="shared" si="184"/>
        <v>1165.8897380888814</v>
      </c>
      <c r="BC81" s="196">
        <f t="shared" si="193"/>
        <v>-1165.8897380888814</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1181</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1181</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1181</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v>-1</v>
      </c>
      <c r="VN81" s="239">
        <v>-1</v>
      </c>
      <c r="VO81" s="239">
        <v>1</v>
      </c>
      <c r="VP81" s="239">
        <v>-1</v>
      </c>
      <c r="VQ81" s="214">
        <v>-1</v>
      </c>
      <c r="VR81" s="240">
        <v>8</v>
      </c>
      <c r="VS81">
        <v>1</v>
      </c>
      <c r="VT81">
        <v>-1</v>
      </c>
      <c r="VU81" s="214">
        <v>-1</v>
      </c>
      <c r="VV81">
        <v>1</v>
      </c>
      <c r="VW81">
        <v>1</v>
      </c>
      <c r="VX81">
        <v>0</v>
      </c>
      <c r="VY81">
        <v>1</v>
      </c>
      <c r="VZ81" s="248">
        <v>-1.8881368008600002E-2</v>
      </c>
      <c r="WA81" s="202">
        <v>42548</v>
      </c>
      <c r="WB81">
        <v>60</v>
      </c>
      <c r="WC81" t="s">
        <v>1181</v>
      </c>
      <c r="WD81">
        <v>3</v>
      </c>
      <c r="WE81" s="252">
        <v>2</v>
      </c>
      <c r="WF81">
        <v>3</v>
      </c>
      <c r="WG81" s="138">
        <v>91410.768000000011</v>
      </c>
      <c r="WH81" s="138">
        <v>91410.768000000011</v>
      </c>
      <c r="WI81" s="196">
        <v>1725.960350556757</v>
      </c>
      <c r="WJ81" s="196">
        <v>1725.960350556757</v>
      </c>
      <c r="WK81" s="196">
        <v>1725.960350556757</v>
      </c>
      <c r="WL81" s="196">
        <v>-1725.960350556757</v>
      </c>
      <c r="WM81" s="196">
        <v>1725.960350556757</v>
      </c>
      <c r="WN81" s="196">
        <v>-1725.960350556757</v>
      </c>
      <c r="WO81" s="196">
        <v>1725.960350556757</v>
      </c>
      <c r="WP81" s="196">
        <v>-1725.960350556757</v>
      </c>
      <c r="WQ81" s="196">
        <v>1725.960350556757</v>
      </c>
      <c r="WR81" s="196">
        <v>-1725.960350556757</v>
      </c>
      <c r="WS81" s="196">
        <v>1725.960350556757</v>
      </c>
      <c r="WU81">
        <f t="shared" si="194"/>
        <v>-1</v>
      </c>
      <c r="WV81" s="239">
        <v>-1</v>
      </c>
      <c r="WW81" s="239">
        <v>1</v>
      </c>
      <c r="WX81" s="239">
        <v>-1</v>
      </c>
      <c r="WY81" s="214">
        <v>-1</v>
      </c>
      <c r="WZ81" s="240">
        <v>-3</v>
      </c>
      <c r="XA81">
        <f t="shared" si="195"/>
        <v>1</v>
      </c>
      <c r="XB81">
        <f t="shared" si="196"/>
        <v>1</v>
      </c>
      <c r="XC81">
        <v>1</v>
      </c>
      <c r="XD81">
        <f t="shared" si="158"/>
        <v>0</v>
      </c>
      <c r="XE81">
        <f t="shared" si="155"/>
        <v>0</v>
      </c>
      <c r="XF81">
        <f t="shared" si="227"/>
        <v>1</v>
      </c>
      <c r="XG81">
        <f t="shared" si="197"/>
        <v>1</v>
      </c>
      <c r="XH81">
        <v>7.2621641249099997E-3</v>
      </c>
      <c r="XI81" s="202">
        <v>42548</v>
      </c>
      <c r="XJ81">
        <v>60</v>
      </c>
      <c r="XK81" t="str">
        <f t="shared" si="185"/>
        <v>TRUE</v>
      </c>
      <c r="XL81">
        <f>VLOOKUP($A81,'FuturesInfo (3)'!$A$2:$V$80,22)</f>
        <v>3</v>
      </c>
      <c r="XM81" s="252">
        <v>1</v>
      </c>
      <c r="XN81">
        <f t="shared" si="198"/>
        <v>4</v>
      </c>
      <c r="XO81" s="138">
        <f>VLOOKUP($A81,'FuturesInfo (3)'!$A$2:$O$80,15)*XL81</f>
        <v>92074.608000000007</v>
      </c>
      <c r="XP81" s="138">
        <f>VLOOKUP($A81,'FuturesInfo (3)'!$A$2:$O$80,15)*XN81</f>
        <v>122766.144</v>
      </c>
      <c r="XQ81" s="196">
        <f t="shared" si="199"/>
        <v>-668.66091503275129</v>
      </c>
      <c r="XR81" s="196">
        <f t="shared" si="200"/>
        <v>-891.54788671033498</v>
      </c>
      <c r="XS81" s="196">
        <f t="shared" si="201"/>
        <v>-668.66091503275129</v>
      </c>
      <c r="XT81" s="196">
        <f t="shared" si="202"/>
        <v>668.66091503275129</v>
      </c>
      <c r="XU81" s="196">
        <f t="shared" si="152"/>
        <v>668.66091503275129</v>
      </c>
      <c r="XV81" s="196">
        <f t="shared" si="203"/>
        <v>668.66091503275129</v>
      </c>
      <c r="XW81" s="196">
        <f t="shared" si="228"/>
        <v>-668.66091503275129</v>
      </c>
      <c r="XX81" s="196">
        <f>IF(IF(sym!$O70=XC81,1,0)=1,ABS(XO81*XH81),-ABS(XO81*XH81))</f>
        <v>668.66091503275129</v>
      </c>
      <c r="XY81" s="196">
        <f>IF(IF(sym!$N70=XC81,1,0)=1,ABS(XO81*XH81),-ABS(XO81*XH81))</f>
        <v>-668.66091503275129</v>
      </c>
      <c r="XZ81" s="196">
        <f t="shared" ref="XZ81:XZ92" si="234">IF(IF(XC81=XC81,0,1)=1,ABS(XO81*XH81),-ABS(XO81*XH81))</f>
        <v>-668.66091503275129</v>
      </c>
      <c r="YA81" s="196">
        <f t="shared" si="204"/>
        <v>668.66091503275129</v>
      </c>
      <c r="YC81">
        <f t="shared" si="205"/>
        <v>1</v>
      </c>
      <c r="YD81" s="239"/>
      <c r="YE81" s="239"/>
      <c r="YF81" s="239"/>
      <c r="YG81" s="214"/>
      <c r="YH81" s="240"/>
      <c r="YI81">
        <f t="shared" si="206"/>
        <v>1</v>
      </c>
      <c r="YJ81">
        <f t="shared" si="207"/>
        <v>0</v>
      </c>
      <c r="YK81" s="214"/>
      <c r="YL81">
        <f t="shared" si="159"/>
        <v>1</v>
      </c>
      <c r="YM81">
        <f t="shared" si="156"/>
        <v>1</v>
      </c>
      <c r="YN81">
        <f t="shared" si="229"/>
        <v>0</v>
      </c>
      <c r="YO81">
        <f t="shared" si="208"/>
        <v>1</v>
      </c>
      <c r="YP81" s="248"/>
      <c r="YQ81" s="202"/>
      <c r="YR81">
        <v>60</v>
      </c>
      <c r="YS81" t="str">
        <f t="shared" si="186"/>
        <v>FALSE</v>
      </c>
      <c r="YT81">
        <f>VLOOKUP($A81,'FuturesInfo (3)'!$A$2:$V$80,22)</f>
        <v>3</v>
      </c>
      <c r="YU81" s="252"/>
      <c r="YV81">
        <f t="shared" si="209"/>
        <v>2</v>
      </c>
      <c r="YW81" s="138">
        <f>VLOOKUP($A81,'FuturesInfo (3)'!$A$2:$O$80,15)*YT81</f>
        <v>92074.608000000007</v>
      </c>
      <c r="YX81" s="138">
        <f>VLOOKUP($A81,'FuturesInfo (3)'!$A$2:$O$80,15)*YV81</f>
        <v>61383.072</v>
      </c>
      <c r="YY81" s="196">
        <f t="shared" si="210"/>
        <v>0</v>
      </c>
      <c r="YZ81" s="196">
        <f t="shared" si="211"/>
        <v>0</v>
      </c>
      <c r="ZA81" s="196">
        <f t="shared" si="212"/>
        <v>0</v>
      </c>
      <c r="ZB81" s="196">
        <f t="shared" si="213"/>
        <v>0</v>
      </c>
      <c r="ZC81" s="196">
        <f t="shared" si="153"/>
        <v>0</v>
      </c>
      <c r="ZD81" s="196">
        <f t="shared" si="214"/>
        <v>0</v>
      </c>
      <c r="ZE81" s="196">
        <f t="shared" si="230"/>
        <v>0</v>
      </c>
      <c r="ZF81" s="196">
        <f>IF(IF(sym!$O70=YK81,1,0)=1,ABS(YW81*YP81),-ABS(YW81*YP81))</f>
        <v>0</v>
      </c>
      <c r="ZG81" s="196">
        <f>IF(IF(sym!$N70=YK81,1,0)=1,ABS(YW81*YP81),-ABS(YW81*YP81))</f>
        <v>0</v>
      </c>
      <c r="ZH81" s="196">
        <f t="shared" ref="ZH81:ZH92" si="235">IF(IF(YK81=YK81,0,1)=1,ABS(YW81*YP81),-ABS(YW81*YP81))</f>
        <v>0</v>
      </c>
      <c r="ZI81" s="196">
        <f t="shared" si="215"/>
        <v>0</v>
      </c>
      <c r="ZK81">
        <f t="shared" si="216"/>
        <v>0</v>
      </c>
      <c r="ZL81" s="239"/>
      <c r="ZM81" s="239"/>
      <c r="ZN81" s="239"/>
      <c r="ZO81" s="214"/>
      <c r="ZP81" s="240"/>
      <c r="ZQ81">
        <f t="shared" si="217"/>
        <v>1</v>
      </c>
      <c r="ZR81">
        <f t="shared" si="218"/>
        <v>0</v>
      </c>
      <c r="ZS81" s="214"/>
      <c r="ZT81">
        <f t="shared" si="160"/>
        <v>1</v>
      </c>
      <c r="ZU81">
        <f t="shared" si="157"/>
        <v>1</v>
      </c>
      <c r="ZV81">
        <f t="shared" si="231"/>
        <v>0</v>
      </c>
      <c r="ZW81">
        <f t="shared" si="219"/>
        <v>1</v>
      </c>
      <c r="ZX81" s="248"/>
      <c r="ZY81" s="202"/>
      <c r="ZZ81">
        <v>60</v>
      </c>
      <c r="AAA81" t="str">
        <f t="shared" si="187"/>
        <v>FALSE</v>
      </c>
      <c r="AAB81">
        <f>VLOOKUP($A81,'FuturesInfo (3)'!$A$2:$V$80,22)</f>
        <v>3</v>
      </c>
      <c r="AAC81" s="252"/>
      <c r="AAD81">
        <f t="shared" si="220"/>
        <v>2</v>
      </c>
      <c r="AAE81" s="138">
        <f>VLOOKUP($A81,'FuturesInfo (3)'!$A$2:$O$80,15)*AAB81</f>
        <v>92074.608000000007</v>
      </c>
      <c r="AAF81" s="138">
        <f>VLOOKUP($A81,'FuturesInfo (3)'!$A$2:$O$80,15)*AAD81</f>
        <v>61383.072</v>
      </c>
      <c r="AAG81" s="196">
        <f t="shared" si="221"/>
        <v>0</v>
      </c>
      <c r="AAH81" s="196">
        <f t="shared" si="222"/>
        <v>0</v>
      </c>
      <c r="AAI81" s="196">
        <f t="shared" si="223"/>
        <v>0</v>
      </c>
      <c r="AAJ81" s="196">
        <f t="shared" si="224"/>
        <v>0</v>
      </c>
      <c r="AAK81" s="196">
        <f t="shared" si="154"/>
        <v>0</v>
      </c>
      <c r="AAL81" s="196">
        <f t="shared" si="225"/>
        <v>0</v>
      </c>
      <c r="AAM81" s="196">
        <f t="shared" si="232"/>
        <v>0</v>
      </c>
      <c r="AAN81" s="196">
        <f>IF(IF(sym!$O70=ZS81,1,0)=1,ABS(AAE81*ZX81),-ABS(AAE81*ZX81))</f>
        <v>0</v>
      </c>
      <c r="AAO81" s="196">
        <f>IF(IF(sym!$N70=ZS81,1,0)=1,ABS(AAE81*ZX81),-ABS(AAE81*ZX81))</f>
        <v>0</v>
      </c>
      <c r="AAP81" s="196">
        <f t="shared" ref="AAP81:AAP92" si="236">IF(IF(ZS81=ZS81,0,1)=1,ABS(AAE81*ZX81),-ABS(AAE81*ZX81))</f>
        <v>0</v>
      </c>
      <c r="AAQ81" s="196">
        <f t="shared" si="226"/>
        <v>0</v>
      </c>
    </row>
    <row r="82" spans="1:719" x14ac:dyDescent="0.25">
      <c r="A82" s="1" t="s">
        <v>413</v>
      </c>
      <c r="B82" s="150" t="str">
        <f>'FuturesInfo (3)'!M70</f>
        <v>@TFS</v>
      </c>
      <c r="C82" s="200" t="str">
        <f>VLOOKUP(A82,'FuturesInfo (3)'!$A$2:$K$80,11)</f>
        <v>index</v>
      </c>
      <c r="F82" t="e">
        <f>#REF!</f>
        <v>#REF!</v>
      </c>
      <c r="G82">
        <v>1</v>
      </c>
      <c r="H82">
        <v>-1</v>
      </c>
      <c r="I82">
        <v>-1</v>
      </c>
      <c r="J82">
        <f t="shared" si="170"/>
        <v>0</v>
      </c>
      <c r="K82">
        <f t="shared" si="171"/>
        <v>1</v>
      </c>
      <c r="L82" s="184">
        <v>-7.7704722056199998E-3</v>
      </c>
      <c r="M82" s="2">
        <v>10</v>
      </c>
      <c r="N82">
        <v>60</v>
      </c>
      <c r="O82" t="str">
        <f t="shared" si="172"/>
        <v>TRUE</v>
      </c>
      <c r="P82">
        <f>VLOOKUP($A82,'FuturesInfo (3)'!$A$2:$V$80,22)</f>
        <v>1</v>
      </c>
      <c r="Q82">
        <f t="shared" si="173"/>
        <v>1</v>
      </c>
      <c r="R82">
        <f t="shared" si="173"/>
        <v>1</v>
      </c>
      <c r="S82" s="138">
        <f>VLOOKUP($A82,'FuturesInfo (3)'!$A$2:$O$80,15)*Q82</f>
        <v>114609.99999999999</v>
      </c>
      <c r="T82" s="144">
        <f t="shared" si="174"/>
        <v>-890.57381948610805</v>
      </c>
      <c r="U82" s="144">
        <f t="shared" si="188"/>
        <v>890.57381948610805</v>
      </c>
      <c r="W82">
        <f t="shared" si="175"/>
        <v>1</v>
      </c>
      <c r="X82">
        <v>1</v>
      </c>
      <c r="Y82">
        <v>-1</v>
      </c>
      <c r="Z82">
        <v>1</v>
      </c>
      <c r="AA82">
        <f t="shared" si="189"/>
        <v>1</v>
      </c>
      <c r="AB82">
        <f t="shared" si="176"/>
        <v>0</v>
      </c>
      <c r="AC82" s="1">
        <v>1.23063683305E-2</v>
      </c>
      <c r="AD82" s="2">
        <v>10</v>
      </c>
      <c r="AE82">
        <v>60</v>
      </c>
      <c r="AF82" t="str">
        <f t="shared" si="177"/>
        <v>TRUE</v>
      </c>
      <c r="AG82">
        <f>VLOOKUP($A82,'FuturesInfo (3)'!$A$2:$V$80,22)</f>
        <v>1</v>
      </c>
      <c r="AH82">
        <f t="shared" si="178"/>
        <v>1</v>
      </c>
      <c r="AI82">
        <f t="shared" si="190"/>
        <v>1</v>
      </c>
      <c r="AJ82" s="138">
        <f>VLOOKUP($A82,'FuturesInfo (3)'!$A$2:$O$80,15)*AI82</f>
        <v>114609.99999999999</v>
      </c>
      <c r="AK82" s="196">
        <f t="shared" si="179"/>
        <v>1410.432874358605</v>
      </c>
      <c r="AL82" s="196">
        <f t="shared" si="191"/>
        <v>-1410.432874358605</v>
      </c>
      <c r="AN82">
        <f t="shared" si="180"/>
        <v>1</v>
      </c>
      <c r="AO82">
        <v>1</v>
      </c>
      <c r="AP82">
        <v>-1</v>
      </c>
      <c r="AQ82">
        <v>1</v>
      </c>
      <c r="AR82">
        <f t="shared" si="233"/>
        <v>1</v>
      </c>
      <c r="AS82">
        <f t="shared" si="181"/>
        <v>0</v>
      </c>
      <c r="AT82" s="1">
        <v>2.63538213041E-3</v>
      </c>
      <c r="AU82" s="2">
        <v>10</v>
      </c>
      <c r="AV82">
        <v>60</v>
      </c>
      <c r="AW82" t="str">
        <f t="shared" si="182"/>
        <v>TRUE</v>
      </c>
      <c r="AX82">
        <f>VLOOKUP($A82,'FuturesInfo (3)'!$A$2:$V$80,22)</f>
        <v>1</v>
      </c>
      <c r="AY82">
        <f t="shared" si="183"/>
        <v>1</v>
      </c>
      <c r="AZ82">
        <f t="shared" si="192"/>
        <v>1</v>
      </c>
      <c r="BA82" s="138">
        <f>VLOOKUP($A82,'FuturesInfo (3)'!$A$2:$O$80,15)*AZ82</f>
        <v>114609.99999999999</v>
      </c>
      <c r="BB82" s="196">
        <f t="shared" si="184"/>
        <v>302.04114596629006</v>
      </c>
      <c r="BC82" s="196">
        <f t="shared" si="193"/>
        <v>-302.04114596629006</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1181</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1181</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1181</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v>-1</v>
      </c>
      <c r="VN82" s="239">
        <v>1</v>
      </c>
      <c r="VO82" s="239">
        <v>1</v>
      </c>
      <c r="VP82" s="239">
        <v>1</v>
      </c>
      <c r="VQ82" s="214">
        <v>-1</v>
      </c>
      <c r="VR82" s="240">
        <v>-6</v>
      </c>
      <c r="VS82">
        <v>1</v>
      </c>
      <c r="VT82">
        <v>1</v>
      </c>
      <c r="VU82" s="214">
        <v>1</v>
      </c>
      <c r="VV82">
        <v>1</v>
      </c>
      <c r="VW82">
        <v>0</v>
      </c>
      <c r="VX82">
        <v>1</v>
      </c>
      <c r="VY82">
        <v>1</v>
      </c>
      <c r="VZ82" s="248">
        <v>7.8386471728000007E-3</v>
      </c>
      <c r="WA82" s="202">
        <v>42548</v>
      </c>
      <c r="WB82">
        <v>60</v>
      </c>
      <c r="WC82" t="s">
        <v>1181</v>
      </c>
      <c r="WD82">
        <v>1</v>
      </c>
      <c r="WE82" s="252">
        <v>1</v>
      </c>
      <c r="WF82">
        <v>1</v>
      </c>
      <c r="WG82" s="138">
        <v>114430</v>
      </c>
      <c r="WH82" s="138">
        <v>114430</v>
      </c>
      <c r="WI82" s="196">
        <v>896.97639598350406</v>
      </c>
      <c r="WJ82" s="196">
        <v>896.97639598350406</v>
      </c>
      <c r="WK82" s="196">
        <v>-896.97639598350406</v>
      </c>
      <c r="WL82" s="196">
        <v>896.97639598350406</v>
      </c>
      <c r="WM82" s="196">
        <v>896.97639598350406</v>
      </c>
      <c r="WN82" s="196">
        <v>896.97639598350406</v>
      </c>
      <c r="WO82" s="196">
        <v>896.97639598350406</v>
      </c>
      <c r="WP82" s="196">
        <v>896.97639598350406</v>
      </c>
      <c r="WQ82" s="196">
        <v>-896.97639598350406</v>
      </c>
      <c r="WR82" s="196">
        <v>-896.97639598350406</v>
      </c>
      <c r="WS82" s="196">
        <v>896.97639598350406</v>
      </c>
      <c r="WU82">
        <f t="shared" si="194"/>
        <v>1</v>
      </c>
      <c r="WV82" s="239">
        <v>1</v>
      </c>
      <c r="WW82" s="239">
        <v>1</v>
      </c>
      <c r="WX82" s="239">
        <v>1</v>
      </c>
      <c r="WY82" s="214">
        <v>-1</v>
      </c>
      <c r="WZ82" s="240">
        <v>-7</v>
      </c>
      <c r="XA82">
        <f t="shared" si="195"/>
        <v>1</v>
      </c>
      <c r="XB82">
        <f t="shared" si="196"/>
        <v>1</v>
      </c>
      <c r="XC82">
        <v>1</v>
      </c>
      <c r="XD82">
        <f t="shared" si="158"/>
        <v>1</v>
      </c>
      <c r="XE82">
        <f t="shared" si="155"/>
        <v>0</v>
      </c>
      <c r="XF82">
        <f t="shared" si="227"/>
        <v>1</v>
      </c>
      <c r="XG82">
        <f t="shared" si="197"/>
        <v>1</v>
      </c>
      <c r="XH82">
        <v>1.57301406974E-3</v>
      </c>
      <c r="XI82" s="202">
        <v>42548</v>
      </c>
      <c r="XJ82">
        <v>60</v>
      </c>
      <c r="XK82" t="str">
        <f t="shared" si="185"/>
        <v>TRUE</v>
      </c>
      <c r="XL82">
        <f>VLOOKUP($A82,'FuturesInfo (3)'!$A$2:$V$80,22)</f>
        <v>1</v>
      </c>
      <c r="XM82" s="252">
        <v>1</v>
      </c>
      <c r="XN82">
        <f t="shared" si="198"/>
        <v>1</v>
      </c>
      <c r="XO82" s="138">
        <f>VLOOKUP($A82,'FuturesInfo (3)'!$A$2:$O$80,15)*XL82</f>
        <v>114609.99999999999</v>
      </c>
      <c r="XP82" s="138">
        <f>VLOOKUP($A82,'FuturesInfo (3)'!$A$2:$O$80,15)*XN82</f>
        <v>114609.99999999999</v>
      </c>
      <c r="XQ82" s="196">
        <f t="shared" si="199"/>
        <v>180.28314253290137</v>
      </c>
      <c r="XR82" s="196">
        <f t="shared" si="200"/>
        <v>180.28314253290137</v>
      </c>
      <c r="XS82" s="196">
        <f t="shared" si="201"/>
        <v>-180.28314253290137</v>
      </c>
      <c r="XT82" s="196">
        <f t="shared" si="202"/>
        <v>180.28314253290137</v>
      </c>
      <c r="XU82" s="196">
        <f t="shared" si="152"/>
        <v>180.28314253290137</v>
      </c>
      <c r="XV82" s="196">
        <f t="shared" si="203"/>
        <v>180.28314253290137</v>
      </c>
      <c r="XW82" s="196">
        <f t="shared" si="228"/>
        <v>180.28314253290137</v>
      </c>
      <c r="XX82" s="196">
        <f>IF(IF(sym!$O71=XC82,1,0)=1,ABS(XO82*XH82),-ABS(XO82*XH82))</f>
        <v>180.28314253290137</v>
      </c>
      <c r="XY82" s="196">
        <f>IF(IF(sym!$N71=XC82,1,0)=1,ABS(XO82*XH82),-ABS(XO82*XH82))</f>
        <v>-180.28314253290137</v>
      </c>
      <c r="XZ82" s="196">
        <f t="shared" si="234"/>
        <v>-180.28314253290137</v>
      </c>
      <c r="YA82" s="196">
        <f t="shared" si="204"/>
        <v>180.28314253290137</v>
      </c>
      <c r="YC82">
        <f t="shared" si="205"/>
        <v>1</v>
      </c>
      <c r="YD82" s="239"/>
      <c r="YE82" s="239"/>
      <c r="YF82" s="239"/>
      <c r="YG82" s="214"/>
      <c r="YH82" s="240"/>
      <c r="YI82">
        <f t="shared" si="206"/>
        <v>1</v>
      </c>
      <c r="YJ82">
        <f t="shared" si="207"/>
        <v>0</v>
      </c>
      <c r="YK82" s="214"/>
      <c r="YL82">
        <f t="shared" si="159"/>
        <v>1</v>
      </c>
      <c r="YM82">
        <f t="shared" si="156"/>
        <v>1</v>
      </c>
      <c r="YN82">
        <f t="shared" si="229"/>
        <v>0</v>
      </c>
      <c r="YO82">
        <f t="shared" si="208"/>
        <v>1</v>
      </c>
      <c r="YP82" s="248"/>
      <c r="YQ82" s="202"/>
      <c r="YR82">
        <v>60</v>
      </c>
      <c r="YS82" t="str">
        <f t="shared" si="186"/>
        <v>FALSE</v>
      </c>
      <c r="YT82">
        <f>VLOOKUP($A82,'FuturesInfo (3)'!$A$2:$V$80,22)</f>
        <v>1</v>
      </c>
      <c r="YU82" s="252"/>
      <c r="YV82">
        <f t="shared" si="209"/>
        <v>1</v>
      </c>
      <c r="YW82" s="138">
        <f>VLOOKUP($A82,'FuturesInfo (3)'!$A$2:$O$80,15)*YT82</f>
        <v>114609.99999999999</v>
      </c>
      <c r="YX82" s="138">
        <f>VLOOKUP($A82,'FuturesInfo (3)'!$A$2:$O$80,15)*YV82</f>
        <v>114609.99999999999</v>
      </c>
      <c r="YY82" s="196">
        <f t="shared" si="210"/>
        <v>0</v>
      </c>
      <c r="YZ82" s="196">
        <f t="shared" si="211"/>
        <v>0</v>
      </c>
      <c r="ZA82" s="196">
        <f t="shared" si="212"/>
        <v>0</v>
      </c>
      <c r="ZB82" s="196">
        <f t="shared" si="213"/>
        <v>0</v>
      </c>
      <c r="ZC82" s="196">
        <f t="shared" si="153"/>
        <v>0</v>
      </c>
      <c r="ZD82" s="196">
        <f t="shared" si="214"/>
        <v>0</v>
      </c>
      <c r="ZE82" s="196">
        <f t="shared" si="230"/>
        <v>0</v>
      </c>
      <c r="ZF82" s="196">
        <f>IF(IF(sym!$O71=YK82,1,0)=1,ABS(YW82*YP82),-ABS(YW82*YP82))</f>
        <v>0</v>
      </c>
      <c r="ZG82" s="196">
        <f>IF(IF(sym!$N71=YK82,1,0)=1,ABS(YW82*YP82),-ABS(YW82*YP82))</f>
        <v>0</v>
      </c>
      <c r="ZH82" s="196">
        <f t="shared" si="235"/>
        <v>0</v>
      </c>
      <c r="ZI82" s="196">
        <f t="shared" si="215"/>
        <v>0</v>
      </c>
      <c r="ZK82">
        <f t="shared" si="216"/>
        <v>0</v>
      </c>
      <c r="ZL82" s="239"/>
      <c r="ZM82" s="239"/>
      <c r="ZN82" s="239"/>
      <c r="ZO82" s="214"/>
      <c r="ZP82" s="240"/>
      <c r="ZQ82">
        <f t="shared" si="217"/>
        <v>1</v>
      </c>
      <c r="ZR82">
        <f t="shared" si="218"/>
        <v>0</v>
      </c>
      <c r="ZS82" s="214"/>
      <c r="ZT82">
        <f t="shared" si="160"/>
        <v>1</v>
      </c>
      <c r="ZU82">
        <f t="shared" si="157"/>
        <v>1</v>
      </c>
      <c r="ZV82">
        <f t="shared" si="231"/>
        <v>0</v>
      </c>
      <c r="ZW82">
        <f t="shared" si="219"/>
        <v>1</v>
      </c>
      <c r="ZX82" s="248"/>
      <c r="ZY82" s="202"/>
      <c r="ZZ82">
        <v>60</v>
      </c>
      <c r="AAA82" t="str">
        <f t="shared" si="187"/>
        <v>FALSE</v>
      </c>
      <c r="AAB82">
        <f>VLOOKUP($A82,'FuturesInfo (3)'!$A$2:$V$80,22)</f>
        <v>1</v>
      </c>
      <c r="AAC82" s="252"/>
      <c r="AAD82">
        <f t="shared" si="220"/>
        <v>1</v>
      </c>
      <c r="AAE82" s="138">
        <f>VLOOKUP($A82,'FuturesInfo (3)'!$A$2:$O$80,15)*AAB82</f>
        <v>114609.99999999999</v>
      </c>
      <c r="AAF82" s="138">
        <f>VLOOKUP($A82,'FuturesInfo (3)'!$A$2:$O$80,15)*AAD82</f>
        <v>114609.99999999999</v>
      </c>
      <c r="AAG82" s="196">
        <f t="shared" si="221"/>
        <v>0</v>
      </c>
      <c r="AAH82" s="196">
        <f t="shared" si="222"/>
        <v>0</v>
      </c>
      <c r="AAI82" s="196">
        <f t="shared" si="223"/>
        <v>0</v>
      </c>
      <c r="AAJ82" s="196">
        <f t="shared" si="224"/>
        <v>0</v>
      </c>
      <c r="AAK82" s="196">
        <f t="shared" si="154"/>
        <v>0</v>
      </c>
      <c r="AAL82" s="196">
        <f t="shared" si="225"/>
        <v>0</v>
      </c>
      <c r="AAM82" s="196">
        <f t="shared" si="232"/>
        <v>0</v>
      </c>
      <c r="AAN82" s="196">
        <f>IF(IF(sym!$O71=ZS82,1,0)=1,ABS(AAE82*ZX82),-ABS(AAE82*ZX82))</f>
        <v>0</v>
      </c>
      <c r="AAO82" s="196">
        <f>IF(IF(sym!$N71=ZS82,1,0)=1,ABS(AAE82*ZX82),-ABS(AAE82*ZX82))</f>
        <v>0</v>
      </c>
      <c r="AAP82" s="196">
        <f t="shared" si="236"/>
        <v>0</v>
      </c>
      <c r="AAQ82" s="196">
        <f t="shared" si="226"/>
        <v>0</v>
      </c>
    </row>
    <row r="83" spans="1:719" x14ac:dyDescent="0.25">
      <c r="A83" s="1" t="s">
        <v>415</v>
      </c>
      <c r="B83" s="150" t="str">
        <f>'FuturesInfo (3)'!M71</f>
        <v>@TU</v>
      </c>
      <c r="C83" s="200" t="str">
        <f>VLOOKUP(A83,'FuturesInfo (3)'!$A$2:$K$80,11)</f>
        <v>rates</v>
      </c>
      <c r="F83" t="e">
        <f>#REF!</f>
        <v>#REF!</v>
      </c>
      <c r="G83">
        <v>-1</v>
      </c>
      <c r="H83">
        <v>1</v>
      </c>
      <c r="I83">
        <v>1</v>
      </c>
      <c r="J83">
        <f t="shared" si="170"/>
        <v>0</v>
      </c>
      <c r="K83">
        <f t="shared" si="171"/>
        <v>1</v>
      </c>
      <c r="L83" s="184">
        <v>2.3669487878400001E-3</v>
      </c>
      <c r="M83" s="2">
        <v>10</v>
      </c>
      <c r="N83">
        <v>60</v>
      </c>
      <c r="O83" t="str">
        <f t="shared" si="172"/>
        <v>TRUE</v>
      </c>
      <c r="P83">
        <f>VLOOKUP($A83,'FuturesInfo (3)'!$A$2:$V$80,22)</f>
        <v>7</v>
      </c>
      <c r="Q83">
        <f t="shared" si="173"/>
        <v>7</v>
      </c>
      <c r="R83">
        <f t="shared" si="173"/>
        <v>7</v>
      </c>
      <c r="S83" s="138">
        <f>VLOOKUP($A83,'FuturesInfo (3)'!$A$2:$O$80,15)*Q83</f>
        <v>1534859.375</v>
      </c>
      <c r="T83" s="144">
        <f t="shared" si="174"/>
        <v>-3632.9335371611101</v>
      </c>
      <c r="U83" s="144">
        <f t="shared" si="188"/>
        <v>3632.9335371611101</v>
      </c>
      <c r="W83">
        <f t="shared" si="175"/>
        <v>-1</v>
      </c>
      <c r="X83">
        <v>1</v>
      </c>
      <c r="Y83">
        <v>1</v>
      </c>
      <c r="Z83">
        <v>-1</v>
      </c>
      <c r="AA83">
        <f t="shared" si="189"/>
        <v>0</v>
      </c>
      <c r="AB83">
        <f t="shared" si="176"/>
        <v>0</v>
      </c>
      <c r="AC83" s="1">
        <v>-2.86225402504E-4</v>
      </c>
      <c r="AD83" s="2">
        <v>10</v>
      </c>
      <c r="AE83">
        <v>60</v>
      </c>
      <c r="AF83" t="str">
        <f t="shared" si="177"/>
        <v>TRUE</v>
      </c>
      <c r="AG83">
        <f>VLOOKUP($A83,'FuturesInfo (3)'!$A$2:$V$80,22)</f>
        <v>7</v>
      </c>
      <c r="AH83">
        <f t="shared" si="178"/>
        <v>9</v>
      </c>
      <c r="AI83">
        <f t="shared" si="190"/>
        <v>7</v>
      </c>
      <c r="AJ83" s="138">
        <f>VLOOKUP($A83,'FuturesInfo (3)'!$A$2:$O$80,15)*AI83</f>
        <v>1534859.375</v>
      </c>
      <c r="AK83" s="196">
        <f t="shared" si="179"/>
        <v>-439.31574239641287</v>
      </c>
      <c r="AL83" s="196">
        <f t="shared" si="191"/>
        <v>-439.31574239641287</v>
      </c>
      <c r="AN83">
        <f t="shared" si="180"/>
        <v>1</v>
      </c>
      <c r="AO83">
        <v>-1</v>
      </c>
      <c r="AP83">
        <v>1</v>
      </c>
      <c r="AQ83">
        <v>1</v>
      </c>
      <c r="AR83">
        <f t="shared" si="233"/>
        <v>0</v>
      </c>
      <c r="AS83">
        <f t="shared" si="181"/>
        <v>1</v>
      </c>
      <c r="AT83" s="1">
        <v>2.8630735094100002E-4</v>
      </c>
      <c r="AU83" s="2">
        <v>10</v>
      </c>
      <c r="AV83">
        <v>60</v>
      </c>
      <c r="AW83" t="str">
        <f t="shared" si="182"/>
        <v>TRUE</v>
      </c>
      <c r="AX83">
        <f>VLOOKUP($A83,'FuturesInfo (3)'!$A$2:$V$80,22)</f>
        <v>7</v>
      </c>
      <c r="AY83">
        <f t="shared" si="183"/>
        <v>5</v>
      </c>
      <c r="AZ83">
        <f t="shared" si="192"/>
        <v>7</v>
      </c>
      <c r="BA83" s="138">
        <f>VLOOKUP($A83,'FuturesInfo (3)'!$A$2:$O$80,15)*AZ83</f>
        <v>1534859.375</v>
      </c>
      <c r="BB83" s="196">
        <f t="shared" si="184"/>
        <v>-439.44152172320895</v>
      </c>
      <c r="BC83" s="196">
        <f t="shared" si="193"/>
        <v>439.44152172320895</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1181</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1181</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1181</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v>1</v>
      </c>
      <c r="VN83" s="239">
        <v>1</v>
      </c>
      <c r="VO83" s="239">
        <v>-1</v>
      </c>
      <c r="VP83" s="239">
        <v>1</v>
      </c>
      <c r="VQ83" s="214">
        <v>1</v>
      </c>
      <c r="VR83" s="240">
        <v>11</v>
      </c>
      <c r="VS83">
        <v>-1</v>
      </c>
      <c r="VT83">
        <v>1</v>
      </c>
      <c r="VU83" s="214">
        <v>-1</v>
      </c>
      <c r="VV83">
        <v>0</v>
      </c>
      <c r="VW83">
        <v>0</v>
      </c>
      <c r="VX83">
        <v>1</v>
      </c>
      <c r="VY83">
        <v>0</v>
      </c>
      <c r="VZ83" s="248">
        <v>-5.6967884355199996E-4</v>
      </c>
      <c r="WA83" s="202">
        <v>42544</v>
      </c>
      <c r="WB83">
        <v>60</v>
      </c>
      <c r="WC83" t="s">
        <v>1181</v>
      </c>
      <c r="WD83">
        <v>7</v>
      </c>
      <c r="WE83" s="252">
        <v>2</v>
      </c>
      <c r="WF83">
        <v>7</v>
      </c>
      <c r="WG83" s="138">
        <v>1535078.125</v>
      </c>
      <c r="WH83" s="138">
        <v>1535078.125</v>
      </c>
      <c r="WI83" s="196">
        <v>-874.50153101197247</v>
      </c>
      <c r="WJ83" s="196">
        <v>-874.50153101197247</v>
      </c>
      <c r="WK83" s="196">
        <v>-874.50153101197247</v>
      </c>
      <c r="WL83" s="196">
        <v>874.50153101197247</v>
      </c>
      <c r="WM83" s="196">
        <v>-874.50153101197247</v>
      </c>
      <c r="WN83" s="196">
        <v>874.50153101197247</v>
      </c>
      <c r="WO83" s="196">
        <v>-874.50153101197247</v>
      </c>
      <c r="WP83" s="196">
        <v>874.50153101197247</v>
      </c>
      <c r="WQ83" s="196">
        <v>-874.50153101197247</v>
      </c>
      <c r="WR83" s="196">
        <v>-874.50153101197247</v>
      </c>
      <c r="WS83" s="196">
        <v>874.50153101197247</v>
      </c>
      <c r="WU83">
        <f t="shared" si="194"/>
        <v>-1</v>
      </c>
      <c r="WV83" s="239">
        <v>1</v>
      </c>
      <c r="WW83" s="239">
        <v>-1</v>
      </c>
      <c r="WX83" s="239">
        <v>1</v>
      </c>
      <c r="WY83" s="214">
        <v>1</v>
      </c>
      <c r="WZ83" s="240">
        <v>12</v>
      </c>
      <c r="XA83">
        <f t="shared" si="195"/>
        <v>-1</v>
      </c>
      <c r="XB83">
        <f t="shared" si="196"/>
        <v>1</v>
      </c>
      <c r="XC83">
        <v>-1</v>
      </c>
      <c r="XD83">
        <f t="shared" si="158"/>
        <v>0</v>
      </c>
      <c r="XE83">
        <f t="shared" si="155"/>
        <v>0</v>
      </c>
      <c r="XF83">
        <f t="shared" si="227"/>
        <v>1</v>
      </c>
      <c r="XG83">
        <f t="shared" si="197"/>
        <v>0</v>
      </c>
      <c r="XH83">
        <v>-1.4250089063099999E-4</v>
      </c>
      <c r="XI83" s="202">
        <v>42544</v>
      </c>
      <c r="XJ83">
        <v>60</v>
      </c>
      <c r="XK83" t="str">
        <f t="shared" si="185"/>
        <v>TRUE</v>
      </c>
      <c r="XL83">
        <f>VLOOKUP($A83,'FuturesInfo (3)'!$A$2:$V$80,22)</f>
        <v>7</v>
      </c>
      <c r="XM83" s="252">
        <v>1</v>
      </c>
      <c r="XN83">
        <f t="shared" si="198"/>
        <v>9</v>
      </c>
      <c r="XO83" s="138">
        <f>VLOOKUP($A83,'FuturesInfo (3)'!$A$2:$O$80,15)*XL83</f>
        <v>1534859.375</v>
      </c>
      <c r="XP83" s="138">
        <f>VLOOKUP($A83,'FuturesInfo (3)'!$A$2:$O$80,15)*XN83</f>
        <v>1973390.625</v>
      </c>
      <c r="XQ83" s="196">
        <f t="shared" si="199"/>
        <v>-218.71882793084001</v>
      </c>
      <c r="XR83" s="196">
        <f t="shared" si="200"/>
        <v>-281.20992162536572</v>
      </c>
      <c r="XS83" s="196">
        <f t="shared" si="201"/>
        <v>-218.71882793084001</v>
      </c>
      <c r="XT83" s="196">
        <f t="shared" si="202"/>
        <v>218.71882793084001</v>
      </c>
      <c r="XU83" s="196">
        <f t="shared" si="152"/>
        <v>-218.71882793084001</v>
      </c>
      <c r="XV83" s="196">
        <f t="shared" si="203"/>
        <v>218.71882793084001</v>
      </c>
      <c r="XW83" s="196">
        <f t="shared" si="228"/>
        <v>-218.71882793084001</v>
      </c>
      <c r="XX83" s="196">
        <f>IF(IF(sym!$O72=XC83,1,0)=1,ABS(XO83*XH83),-ABS(XO83*XH83))</f>
        <v>218.71882793084001</v>
      </c>
      <c r="XY83" s="196">
        <f>IF(IF(sym!$N72=XC83,1,0)=1,ABS(XO83*XH83),-ABS(XO83*XH83))</f>
        <v>-218.71882793084001</v>
      </c>
      <c r="XZ83" s="196">
        <f t="shared" si="234"/>
        <v>-218.71882793084001</v>
      </c>
      <c r="YA83" s="196">
        <f t="shared" si="204"/>
        <v>218.71882793084001</v>
      </c>
      <c r="YC83">
        <f t="shared" si="205"/>
        <v>-1</v>
      </c>
      <c r="YD83" s="239"/>
      <c r="YE83" s="239"/>
      <c r="YF83" s="239"/>
      <c r="YG83" s="214"/>
      <c r="YH83" s="240"/>
      <c r="YI83">
        <f t="shared" si="206"/>
        <v>1</v>
      </c>
      <c r="YJ83">
        <f t="shared" si="207"/>
        <v>0</v>
      </c>
      <c r="YK83" s="214"/>
      <c r="YL83">
        <f t="shared" si="159"/>
        <v>1</v>
      </c>
      <c r="YM83">
        <f t="shared" si="156"/>
        <v>1</v>
      </c>
      <c r="YN83">
        <f t="shared" si="229"/>
        <v>0</v>
      </c>
      <c r="YO83">
        <f t="shared" si="208"/>
        <v>1</v>
      </c>
      <c r="YP83" s="248"/>
      <c r="YQ83" s="202"/>
      <c r="YR83">
        <v>60</v>
      </c>
      <c r="YS83" t="str">
        <f t="shared" si="186"/>
        <v>FALSE</v>
      </c>
      <c r="YT83">
        <f>VLOOKUP($A83,'FuturesInfo (3)'!$A$2:$V$80,22)</f>
        <v>7</v>
      </c>
      <c r="YU83" s="252"/>
      <c r="YV83">
        <f t="shared" si="209"/>
        <v>5</v>
      </c>
      <c r="YW83" s="138">
        <f>VLOOKUP($A83,'FuturesInfo (3)'!$A$2:$O$80,15)*YT83</f>
        <v>1534859.375</v>
      </c>
      <c r="YX83" s="138">
        <f>VLOOKUP($A83,'FuturesInfo (3)'!$A$2:$O$80,15)*YV83</f>
        <v>1096328.125</v>
      </c>
      <c r="YY83" s="196">
        <f t="shared" si="210"/>
        <v>0</v>
      </c>
      <c r="YZ83" s="196">
        <f t="shared" si="211"/>
        <v>0</v>
      </c>
      <c r="ZA83" s="196">
        <f t="shared" si="212"/>
        <v>0</v>
      </c>
      <c r="ZB83" s="196">
        <f t="shared" si="213"/>
        <v>0</v>
      </c>
      <c r="ZC83" s="196">
        <f t="shared" si="153"/>
        <v>0</v>
      </c>
      <c r="ZD83" s="196">
        <f t="shared" si="214"/>
        <v>0</v>
      </c>
      <c r="ZE83" s="196">
        <f t="shared" si="230"/>
        <v>0</v>
      </c>
      <c r="ZF83" s="196">
        <f>IF(IF(sym!$O72=YK83,1,0)=1,ABS(YW83*YP83),-ABS(YW83*YP83))</f>
        <v>0</v>
      </c>
      <c r="ZG83" s="196">
        <f>IF(IF(sym!$N72=YK83,1,0)=1,ABS(YW83*YP83),-ABS(YW83*YP83))</f>
        <v>0</v>
      </c>
      <c r="ZH83" s="196">
        <f t="shared" si="235"/>
        <v>0</v>
      </c>
      <c r="ZI83" s="196">
        <f t="shared" si="215"/>
        <v>0</v>
      </c>
      <c r="ZK83">
        <f t="shared" si="216"/>
        <v>0</v>
      </c>
      <c r="ZL83" s="239"/>
      <c r="ZM83" s="239"/>
      <c r="ZN83" s="239"/>
      <c r="ZO83" s="214"/>
      <c r="ZP83" s="240"/>
      <c r="ZQ83">
        <f t="shared" si="217"/>
        <v>1</v>
      </c>
      <c r="ZR83">
        <f t="shared" si="218"/>
        <v>0</v>
      </c>
      <c r="ZS83" s="214"/>
      <c r="ZT83">
        <f t="shared" si="160"/>
        <v>1</v>
      </c>
      <c r="ZU83">
        <f t="shared" si="157"/>
        <v>1</v>
      </c>
      <c r="ZV83">
        <f t="shared" si="231"/>
        <v>0</v>
      </c>
      <c r="ZW83">
        <f t="shared" si="219"/>
        <v>1</v>
      </c>
      <c r="ZX83" s="248"/>
      <c r="ZY83" s="202"/>
      <c r="ZZ83">
        <v>60</v>
      </c>
      <c r="AAA83" t="str">
        <f t="shared" si="187"/>
        <v>FALSE</v>
      </c>
      <c r="AAB83">
        <f>VLOOKUP($A83,'FuturesInfo (3)'!$A$2:$V$80,22)</f>
        <v>7</v>
      </c>
      <c r="AAC83" s="252"/>
      <c r="AAD83">
        <f t="shared" si="220"/>
        <v>5</v>
      </c>
      <c r="AAE83" s="138">
        <f>VLOOKUP($A83,'FuturesInfo (3)'!$A$2:$O$80,15)*AAB83</f>
        <v>1534859.375</v>
      </c>
      <c r="AAF83" s="138">
        <f>VLOOKUP($A83,'FuturesInfo (3)'!$A$2:$O$80,15)*AAD83</f>
        <v>1096328.125</v>
      </c>
      <c r="AAG83" s="196">
        <f t="shared" si="221"/>
        <v>0</v>
      </c>
      <c r="AAH83" s="196">
        <f t="shared" si="222"/>
        <v>0</v>
      </c>
      <c r="AAI83" s="196">
        <f t="shared" si="223"/>
        <v>0</v>
      </c>
      <c r="AAJ83" s="196">
        <f t="shared" si="224"/>
        <v>0</v>
      </c>
      <c r="AAK83" s="196">
        <f t="shared" si="154"/>
        <v>0</v>
      </c>
      <c r="AAL83" s="196">
        <f t="shared" si="225"/>
        <v>0</v>
      </c>
      <c r="AAM83" s="196">
        <f t="shared" si="232"/>
        <v>0</v>
      </c>
      <c r="AAN83" s="196">
        <f>IF(IF(sym!$O72=ZS83,1,0)=1,ABS(AAE83*ZX83),-ABS(AAE83*ZX83))</f>
        <v>0</v>
      </c>
      <c r="AAO83" s="196">
        <f>IF(IF(sym!$N72=ZS83,1,0)=1,ABS(AAE83*ZX83),-ABS(AAE83*ZX83))</f>
        <v>0</v>
      </c>
      <c r="AAP83" s="196">
        <f t="shared" si="236"/>
        <v>0</v>
      </c>
      <c r="AAQ83" s="196">
        <f t="shared" si="226"/>
        <v>0</v>
      </c>
    </row>
    <row r="84" spans="1:719" x14ac:dyDescent="0.25">
      <c r="A84" s="1" t="s">
        <v>416</v>
      </c>
      <c r="B84" s="150" t="str">
        <f>'FuturesInfo (3)'!M72</f>
        <v>@TY</v>
      </c>
      <c r="C84" s="200" t="str">
        <f>VLOOKUP(A84,'FuturesInfo (3)'!$A$2:$K$80,11)</f>
        <v>rates</v>
      </c>
      <c r="F84" t="e">
        <f>#REF!</f>
        <v>#REF!</v>
      </c>
      <c r="G84">
        <v>-1</v>
      </c>
      <c r="H84">
        <v>1</v>
      </c>
      <c r="I84">
        <v>1</v>
      </c>
      <c r="J84">
        <f t="shared" si="170"/>
        <v>0</v>
      </c>
      <c r="K84">
        <f t="shared" si="171"/>
        <v>1</v>
      </c>
      <c r="L84" s="184">
        <v>8.4215591915300005E-3</v>
      </c>
      <c r="M84" s="2">
        <v>10</v>
      </c>
      <c r="N84">
        <v>60</v>
      </c>
      <c r="O84" t="str">
        <f t="shared" si="172"/>
        <v>TRUE</v>
      </c>
      <c r="P84">
        <f>VLOOKUP($A84,'FuturesInfo (3)'!$A$2:$V$80,22)</f>
        <v>3</v>
      </c>
      <c r="Q84">
        <f t="shared" si="173"/>
        <v>3</v>
      </c>
      <c r="R84">
        <f t="shared" si="173"/>
        <v>3</v>
      </c>
      <c r="S84" s="138">
        <f>VLOOKUP($A84,'FuturesInfo (3)'!$A$2:$O$80,15)*Q84</f>
        <v>401062.5</v>
      </c>
      <c r="T84" s="144">
        <f t="shared" si="174"/>
        <v>-3377.5715832530009</v>
      </c>
      <c r="U84" s="144">
        <f t="shared" si="188"/>
        <v>3377.5715832530009</v>
      </c>
      <c r="W84">
        <f t="shared" si="175"/>
        <v>-1</v>
      </c>
      <c r="X84">
        <v>1</v>
      </c>
      <c r="Y84">
        <v>1</v>
      </c>
      <c r="Z84">
        <v>-1</v>
      </c>
      <c r="AA84">
        <f t="shared" si="189"/>
        <v>0</v>
      </c>
      <c r="AB84">
        <f t="shared" si="176"/>
        <v>0</v>
      </c>
      <c r="AC84" s="1">
        <v>-7.1581961345699996E-4</v>
      </c>
      <c r="AD84" s="2">
        <v>10</v>
      </c>
      <c r="AE84">
        <v>60</v>
      </c>
      <c r="AF84" t="str">
        <f t="shared" si="177"/>
        <v>TRUE</v>
      </c>
      <c r="AG84">
        <f>VLOOKUP($A84,'FuturesInfo (3)'!$A$2:$V$80,22)</f>
        <v>3</v>
      </c>
      <c r="AH84">
        <f t="shared" si="178"/>
        <v>4</v>
      </c>
      <c r="AI84">
        <f t="shared" si="190"/>
        <v>3</v>
      </c>
      <c r="AJ84" s="138">
        <f>VLOOKUP($A84,'FuturesInfo (3)'!$A$2:$O$80,15)*AI84</f>
        <v>401062.5</v>
      </c>
      <c r="AK84" s="196">
        <f t="shared" si="179"/>
        <v>-287.08840372209806</v>
      </c>
      <c r="AL84" s="196">
        <f t="shared" si="191"/>
        <v>-287.08840372209806</v>
      </c>
      <c r="AN84">
        <f t="shared" si="180"/>
        <v>1</v>
      </c>
      <c r="AO84">
        <v>1</v>
      </c>
      <c r="AP84">
        <v>1</v>
      </c>
      <c r="AQ84">
        <v>1</v>
      </c>
      <c r="AR84">
        <f t="shared" si="233"/>
        <v>1</v>
      </c>
      <c r="AS84">
        <f t="shared" si="181"/>
        <v>1</v>
      </c>
      <c r="AT84" s="1">
        <v>5.9694364852000002E-4</v>
      </c>
      <c r="AU84" s="2">
        <v>10</v>
      </c>
      <c r="AV84">
        <v>60</v>
      </c>
      <c r="AW84" t="str">
        <f t="shared" si="182"/>
        <v>TRUE</v>
      </c>
      <c r="AX84">
        <f>VLOOKUP($A84,'FuturesInfo (3)'!$A$2:$V$80,22)</f>
        <v>3</v>
      </c>
      <c r="AY84">
        <f t="shared" si="183"/>
        <v>4</v>
      </c>
      <c r="AZ84">
        <f t="shared" si="192"/>
        <v>3</v>
      </c>
      <c r="BA84" s="138">
        <f>VLOOKUP($A84,'FuturesInfo (3)'!$A$2:$O$80,15)*AZ84</f>
        <v>401062.5</v>
      </c>
      <c r="BB84" s="196">
        <f t="shared" si="184"/>
        <v>239.41171203455252</v>
      </c>
      <c r="BC84" s="196">
        <f t="shared" si="193"/>
        <v>239.41171203455252</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1181</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1181</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1181</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v>1</v>
      </c>
      <c r="VN84" s="239">
        <v>-1</v>
      </c>
      <c r="VO84" s="239">
        <v>1</v>
      </c>
      <c r="VP84" s="239">
        <v>-1</v>
      </c>
      <c r="VQ84" s="214">
        <v>1</v>
      </c>
      <c r="VR84" s="240">
        <v>7</v>
      </c>
      <c r="VS84">
        <v>-1</v>
      </c>
      <c r="VT84">
        <v>1</v>
      </c>
      <c r="VU84" s="214">
        <v>-1</v>
      </c>
      <c r="VV84">
        <v>1</v>
      </c>
      <c r="VW84">
        <v>0</v>
      </c>
      <c r="VX84">
        <v>1</v>
      </c>
      <c r="VY84">
        <v>0</v>
      </c>
      <c r="VZ84" s="248">
        <v>-1.6337962422699999E-3</v>
      </c>
      <c r="WA84" s="202">
        <v>42544</v>
      </c>
      <c r="WB84">
        <v>60</v>
      </c>
      <c r="WC84" t="s">
        <v>1181</v>
      </c>
      <c r="WD84">
        <v>3</v>
      </c>
      <c r="WE84" s="252">
        <v>2</v>
      </c>
      <c r="WF84">
        <v>3</v>
      </c>
      <c r="WG84" s="138">
        <v>401015.625</v>
      </c>
      <c r="WH84" s="138">
        <v>401015.625</v>
      </c>
      <c r="WI84" s="196">
        <v>655.17782121655546</v>
      </c>
      <c r="WJ84" s="196">
        <v>655.17782121655546</v>
      </c>
      <c r="WK84" s="196">
        <v>-655.17782121655546</v>
      </c>
      <c r="WL84" s="196">
        <v>655.17782121655546</v>
      </c>
      <c r="WM84" s="196">
        <v>-655.17782121655546</v>
      </c>
      <c r="WN84" s="196">
        <v>-655.17782121655546</v>
      </c>
      <c r="WO84" s="196">
        <v>655.17782121655546</v>
      </c>
      <c r="WP84" s="196">
        <v>655.17782121655546</v>
      </c>
      <c r="WQ84" s="196">
        <v>-655.17782121655546</v>
      </c>
      <c r="WR84" s="196">
        <v>-655.17782121655546</v>
      </c>
      <c r="WS84" s="196">
        <v>655.17782121655546</v>
      </c>
      <c r="WU84">
        <f t="shared" si="194"/>
        <v>-1</v>
      </c>
      <c r="WV84" s="239">
        <v>-1</v>
      </c>
      <c r="WW84" s="239">
        <v>1</v>
      </c>
      <c r="WX84" s="239">
        <v>-1</v>
      </c>
      <c r="WY84" s="214">
        <v>1</v>
      </c>
      <c r="WZ84" s="240">
        <v>8</v>
      </c>
      <c r="XA84">
        <f t="shared" si="195"/>
        <v>-1</v>
      </c>
      <c r="XB84">
        <f t="shared" si="196"/>
        <v>1</v>
      </c>
      <c r="XC84">
        <v>1</v>
      </c>
      <c r="XD84">
        <f t="shared" si="158"/>
        <v>0</v>
      </c>
      <c r="XE84">
        <f t="shared" si="155"/>
        <v>1</v>
      </c>
      <c r="XF84">
        <f t="shared" si="227"/>
        <v>0</v>
      </c>
      <c r="XG84">
        <f t="shared" si="197"/>
        <v>1</v>
      </c>
      <c r="XH84">
        <v>1.16890707189E-4</v>
      </c>
      <c r="XI84" s="202">
        <v>42544</v>
      </c>
      <c r="XJ84">
        <v>60</v>
      </c>
      <c r="XK84" t="str">
        <f t="shared" si="185"/>
        <v>TRUE</v>
      </c>
      <c r="XL84">
        <f>VLOOKUP($A84,'FuturesInfo (3)'!$A$2:$V$80,22)</f>
        <v>3</v>
      </c>
      <c r="XM84" s="252">
        <v>1</v>
      </c>
      <c r="XN84">
        <f t="shared" si="198"/>
        <v>4</v>
      </c>
      <c r="XO84" s="138">
        <f>VLOOKUP($A84,'FuturesInfo (3)'!$A$2:$O$80,15)*XL84</f>
        <v>401062.5</v>
      </c>
      <c r="XP84" s="138">
        <f>VLOOKUP($A84,'FuturesInfo (3)'!$A$2:$O$80,15)*XN84</f>
        <v>534750</v>
      </c>
      <c r="XQ84" s="196">
        <f t="shared" si="199"/>
        <v>-46.880479251988312</v>
      </c>
      <c r="XR84" s="196">
        <f t="shared" si="200"/>
        <v>-62.507305669317752</v>
      </c>
      <c r="XS84" s="196">
        <f t="shared" si="201"/>
        <v>46.880479251988312</v>
      </c>
      <c r="XT84" s="196">
        <f t="shared" si="202"/>
        <v>-46.880479251988312</v>
      </c>
      <c r="XU84" s="196">
        <f t="shared" si="152"/>
        <v>46.880479251988312</v>
      </c>
      <c r="XV84" s="196">
        <f t="shared" si="203"/>
        <v>46.880479251988312</v>
      </c>
      <c r="XW84" s="196">
        <f t="shared" si="228"/>
        <v>-46.880479251988312</v>
      </c>
      <c r="XX84" s="196">
        <f>IF(IF(sym!$O73=XC84,1,0)=1,ABS(XO84*XH84),-ABS(XO84*XH84))</f>
        <v>-46.880479251988312</v>
      </c>
      <c r="XY84" s="196">
        <f>IF(IF(sym!$N73=XC84,1,0)=1,ABS(XO84*XH84),-ABS(XO84*XH84))</f>
        <v>46.880479251988312</v>
      </c>
      <c r="XZ84" s="196">
        <f t="shared" si="234"/>
        <v>-46.880479251988312</v>
      </c>
      <c r="YA84" s="196">
        <f t="shared" si="204"/>
        <v>46.880479251988312</v>
      </c>
      <c r="YC84">
        <f t="shared" si="205"/>
        <v>1</v>
      </c>
      <c r="YD84" s="239"/>
      <c r="YE84" s="239"/>
      <c r="YF84" s="239"/>
      <c r="YG84" s="214"/>
      <c r="YH84" s="240"/>
      <c r="YI84">
        <f t="shared" si="206"/>
        <v>1</v>
      </c>
      <c r="YJ84">
        <f t="shared" si="207"/>
        <v>0</v>
      </c>
      <c r="YK84" s="214"/>
      <c r="YL84">
        <f t="shared" si="159"/>
        <v>1</v>
      </c>
      <c r="YM84">
        <f t="shared" si="156"/>
        <v>1</v>
      </c>
      <c r="YN84">
        <f t="shared" si="229"/>
        <v>0</v>
      </c>
      <c r="YO84">
        <f t="shared" si="208"/>
        <v>1</v>
      </c>
      <c r="YP84" s="248"/>
      <c r="YQ84" s="202"/>
      <c r="YR84">
        <v>60</v>
      </c>
      <c r="YS84" t="str">
        <f t="shared" si="186"/>
        <v>FALSE</v>
      </c>
      <c r="YT84">
        <f>VLOOKUP($A84,'FuturesInfo (3)'!$A$2:$V$80,22)</f>
        <v>3</v>
      </c>
      <c r="YU84" s="252"/>
      <c r="YV84">
        <f t="shared" si="209"/>
        <v>2</v>
      </c>
      <c r="YW84" s="138">
        <f>VLOOKUP($A84,'FuturesInfo (3)'!$A$2:$O$80,15)*YT84</f>
        <v>401062.5</v>
      </c>
      <c r="YX84" s="138">
        <f>VLOOKUP($A84,'FuturesInfo (3)'!$A$2:$O$80,15)*YV84</f>
        <v>267375</v>
      </c>
      <c r="YY84" s="196">
        <f t="shared" si="210"/>
        <v>0</v>
      </c>
      <c r="YZ84" s="196">
        <f t="shared" si="211"/>
        <v>0</v>
      </c>
      <c r="ZA84" s="196">
        <f t="shared" si="212"/>
        <v>0</v>
      </c>
      <c r="ZB84" s="196">
        <f t="shared" si="213"/>
        <v>0</v>
      </c>
      <c r="ZC84" s="196">
        <f t="shared" si="153"/>
        <v>0</v>
      </c>
      <c r="ZD84" s="196">
        <f t="shared" si="214"/>
        <v>0</v>
      </c>
      <c r="ZE84" s="196">
        <f t="shared" si="230"/>
        <v>0</v>
      </c>
      <c r="ZF84" s="196">
        <f>IF(IF(sym!$O73=YK84,1,0)=1,ABS(YW84*YP84),-ABS(YW84*YP84))</f>
        <v>0</v>
      </c>
      <c r="ZG84" s="196">
        <f>IF(IF(sym!$N73=YK84,1,0)=1,ABS(YW84*YP84),-ABS(YW84*YP84))</f>
        <v>0</v>
      </c>
      <c r="ZH84" s="196">
        <f t="shared" si="235"/>
        <v>0</v>
      </c>
      <c r="ZI84" s="196">
        <f t="shared" si="215"/>
        <v>0</v>
      </c>
      <c r="ZK84">
        <f t="shared" si="216"/>
        <v>0</v>
      </c>
      <c r="ZL84" s="239"/>
      <c r="ZM84" s="239"/>
      <c r="ZN84" s="239"/>
      <c r="ZO84" s="214"/>
      <c r="ZP84" s="240"/>
      <c r="ZQ84">
        <f t="shared" si="217"/>
        <v>1</v>
      </c>
      <c r="ZR84">
        <f t="shared" si="218"/>
        <v>0</v>
      </c>
      <c r="ZS84" s="214"/>
      <c r="ZT84">
        <f t="shared" si="160"/>
        <v>1</v>
      </c>
      <c r="ZU84">
        <f t="shared" si="157"/>
        <v>1</v>
      </c>
      <c r="ZV84">
        <f t="shared" si="231"/>
        <v>0</v>
      </c>
      <c r="ZW84">
        <f t="shared" si="219"/>
        <v>1</v>
      </c>
      <c r="ZX84" s="248"/>
      <c r="ZY84" s="202"/>
      <c r="ZZ84">
        <v>60</v>
      </c>
      <c r="AAA84" t="str">
        <f t="shared" si="187"/>
        <v>FALSE</v>
      </c>
      <c r="AAB84">
        <f>VLOOKUP($A84,'FuturesInfo (3)'!$A$2:$V$80,22)</f>
        <v>3</v>
      </c>
      <c r="AAC84" s="252"/>
      <c r="AAD84">
        <f t="shared" si="220"/>
        <v>2</v>
      </c>
      <c r="AAE84" s="138">
        <f>VLOOKUP($A84,'FuturesInfo (3)'!$A$2:$O$80,15)*AAB84</f>
        <v>401062.5</v>
      </c>
      <c r="AAF84" s="138">
        <f>VLOOKUP($A84,'FuturesInfo (3)'!$A$2:$O$80,15)*AAD84</f>
        <v>267375</v>
      </c>
      <c r="AAG84" s="196">
        <f t="shared" si="221"/>
        <v>0</v>
      </c>
      <c r="AAH84" s="196">
        <f t="shared" si="222"/>
        <v>0</v>
      </c>
      <c r="AAI84" s="196">
        <f t="shared" si="223"/>
        <v>0</v>
      </c>
      <c r="AAJ84" s="196">
        <f t="shared" si="224"/>
        <v>0</v>
      </c>
      <c r="AAK84" s="196">
        <f t="shared" si="154"/>
        <v>0</v>
      </c>
      <c r="AAL84" s="196">
        <f t="shared" si="225"/>
        <v>0</v>
      </c>
      <c r="AAM84" s="196">
        <f t="shared" si="232"/>
        <v>0</v>
      </c>
      <c r="AAN84" s="196">
        <f>IF(IF(sym!$O73=ZS84,1,0)=1,ABS(AAE84*ZX84),-ABS(AAE84*ZX84))</f>
        <v>0</v>
      </c>
      <c r="AAO84" s="196">
        <f>IF(IF(sym!$N73=ZS84,1,0)=1,ABS(AAE84*ZX84),-ABS(AAE84*ZX84))</f>
        <v>0</v>
      </c>
      <c r="AAP84" s="196">
        <f t="shared" si="236"/>
        <v>0</v>
      </c>
      <c r="AAQ84" s="196">
        <f t="shared" si="226"/>
        <v>0</v>
      </c>
    </row>
    <row r="85" spans="1:719" x14ac:dyDescent="0.25">
      <c r="A85" s="1" t="s">
        <v>417</v>
      </c>
      <c r="B85" s="150" t="str">
        <f>'FuturesInfo (3)'!M73</f>
        <v>@US</v>
      </c>
      <c r="C85" s="200" t="str">
        <f>VLOOKUP(A85,'FuturesInfo (3)'!$A$2:$K$80,11)</f>
        <v>rates</v>
      </c>
      <c r="F85" t="e">
        <f>#REF!</f>
        <v>#REF!</v>
      </c>
      <c r="G85">
        <v>1</v>
      </c>
      <c r="H85">
        <v>1</v>
      </c>
      <c r="I85">
        <v>1</v>
      </c>
      <c r="J85">
        <f t="shared" si="170"/>
        <v>1</v>
      </c>
      <c r="K85">
        <f t="shared" si="171"/>
        <v>1</v>
      </c>
      <c r="L85" s="184">
        <v>1.1766938697999999E-2</v>
      </c>
      <c r="M85" s="2">
        <v>10</v>
      </c>
      <c r="N85">
        <v>60</v>
      </c>
      <c r="O85" t="str">
        <f t="shared" si="172"/>
        <v>TRUE</v>
      </c>
      <c r="P85">
        <f>VLOOKUP($A85,'FuturesInfo (3)'!$A$2:$V$80,22)</f>
        <v>2</v>
      </c>
      <c r="Q85">
        <f t="shared" si="173"/>
        <v>2</v>
      </c>
      <c r="R85">
        <f t="shared" si="173"/>
        <v>2</v>
      </c>
      <c r="S85" s="138">
        <f>VLOOKUP($A85,'FuturesInfo (3)'!$A$2:$O$80,15)*Q85</f>
        <v>352500</v>
      </c>
      <c r="T85" s="144">
        <f t="shared" si="174"/>
        <v>4147.8458910449999</v>
      </c>
      <c r="U85" s="144">
        <f t="shared" si="188"/>
        <v>4147.8458910449999</v>
      </c>
      <c r="W85">
        <f t="shared" si="175"/>
        <v>1</v>
      </c>
      <c r="X85">
        <v>1</v>
      </c>
      <c r="Y85">
        <v>1</v>
      </c>
      <c r="Z85">
        <v>-1</v>
      </c>
      <c r="AA85">
        <f t="shared" si="189"/>
        <v>0</v>
      </c>
      <c r="AB85">
        <f t="shared" si="176"/>
        <v>0</v>
      </c>
      <c r="AC85" s="1">
        <v>-3.0013130744699999E-3</v>
      </c>
      <c r="AD85" s="2">
        <v>10</v>
      </c>
      <c r="AE85">
        <v>60</v>
      </c>
      <c r="AF85" t="str">
        <f t="shared" si="177"/>
        <v>TRUE</v>
      </c>
      <c r="AG85">
        <f>VLOOKUP($A85,'FuturesInfo (3)'!$A$2:$V$80,22)</f>
        <v>2</v>
      </c>
      <c r="AH85">
        <f t="shared" si="178"/>
        <v>3</v>
      </c>
      <c r="AI85">
        <f t="shared" si="190"/>
        <v>2</v>
      </c>
      <c r="AJ85" s="138">
        <f>VLOOKUP($A85,'FuturesInfo (3)'!$A$2:$O$80,15)*AI85</f>
        <v>352500</v>
      </c>
      <c r="AK85" s="196">
        <f t="shared" si="179"/>
        <v>-1057.962858750675</v>
      </c>
      <c r="AL85" s="196">
        <f t="shared" si="191"/>
        <v>-1057.962858750675</v>
      </c>
      <c r="AN85">
        <f t="shared" si="180"/>
        <v>1</v>
      </c>
      <c r="AO85">
        <v>-1</v>
      </c>
      <c r="AP85">
        <v>1</v>
      </c>
      <c r="AQ85">
        <v>1</v>
      </c>
      <c r="AR85">
        <f t="shared" si="233"/>
        <v>0</v>
      </c>
      <c r="AS85">
        <f t="shared" si="181"/>
        <v>1</v>
      </c>
      <c r="AT85" s="1">
        <v>2.25776105362E-3</v>
      </c>
      <c r="AU85" s="2">
        <v>10</v>
      </c>
      <c r="AV85">
        <v>60</v>
      </c>
      <c r="AW85" t="str">
        <f t="shared" si="182"/>
        <v>TRUE</v>
      </c>
      <c r="AX85">
        <f>VLOOKUP($A85,'FuturesInfo (3)'!$A$2:$V$80,22)</f>
        <v>2</v>
      </c>
      <c r="AY85">
        <f t="shared" si="183"/>
        <v>2</v>
      </c>
      <c r="AZ85">
        <f t="shared" si="192"/>
        <v>2</v>
      </c>
      <c r="BA85" s="138">
        <f>VLOOKUP($A85,'FuturesInfo (3)'!$A$2:$O$80,15)*AZ85</f>
        <v>352500</v>
      </c>
      <c r="BB85" s="196">
        <f t="shared" si="184"/>
        <v>-795.86077140104999</v>
      </c>
      <c r="BC85" s="196">
        <f t="shared" si="193"/>
        <v>795.86077140104999</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1181</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1181</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1181</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v>1</v>
      </c>
      <c r="VN85" s="239">
        <v>-1</v>
      </c>
      <c r="VO85" s="239">
        <v>-1</v>
      </c>
      <c r="VP85" s="239">
        <v>-1</v>
      </c>
      <c r="VQ85" s="214">
        <v>1</v>
      </c>
      <c r="VR85" s="240">
        <v>7</v>
      </c>
      <c r="VS85">
        <v>-1</v>
      </c>
      <c r="VT85">
        <v>1</v>
      </c>
      <c r="VU85" s="214">
        <v>-1</v>
      </c>
      <c r="VV85">
        <v>1</v>
      </c>
      <c r="VW85">
        <v>0</v>
      </c>
      <c r="VX85">
        <v>1</v>
      </c>
      <c r="VY85">
        <v>0</v>
      </c>
      <c r="VZ85" s="248">
        <v>-2.1276595744699998E-3</v>
      </c>
      <c r="WA85" s="202">
        <v>42544</v>
      </c>
      <c r="WB85">
        <v>60</v>
      </c>
      <c r="WC85" t="s">
        <v>1181</v>
      </c>
      <c r="WD85">
        <v>2</v>
      </c>
      <c r="WE85" s="252">
        <v>1</v>
      </c>
      <c r="WF85">
        <v>2</v>
      </c>
      <c r="WG85" s="138">
        <v>351750</v>
      </c>
      <c r="WH85" s="138">
        <v>351750</v>
      </c>
      <c r="WI85" s="196">
        <v>748.40425531982248</v>
      </c>
      <c r="WJ85" s="196">
        <v>748.40425531982248</v>
      </c>
      <c r="WK85" s="196">
        <v>-748.40425531982248</v>
      </c>
      <c r="WL85" s="196">
        <v>748.40425531982248</v>
      </c>
      <c r="WM85" s="196">
        <v>-748.40425531982248</v>
      </c>
      <c r="WN85" s="196">
        <v>748.40425531982248</v>
      </c>
      <c r="WO85" s="196">
        <v>748.40425531982248</v>
      </c>
      <c r="WP85" s="196">
        <v>748.40425531982248</v>
      </c>
      <c r="WQ85" s="196">
        <v>-748.40425531982248</v>
      </c>
      <c r="WR85" s="196">
        <v>-748.40425531982248</v>
      </c>
      <c r="WS85" s="196">
        <v>748.40425531982248</v>
      </c>
      <c r="WU85">
        <f t="shared" si="194"/>
        <v>-1</v>
      </c>
      <c r="WV85" s="239">
        <v>-1</v>
      </c>
      <c r="WW85" s="239">
        <v>-1</v>
      </c>
      <c r="WX85" s="239">
        <v>-1</v>
      </c>
      <c r="WY85" s="214">
        <v>1</v>
      </c>
      <c r="WZ85" s="240">
        <v>8</v>
      </c>
      <c r="XA85">
        <f t="shared" si="195"/>
        <v>-1</v>
      </c>
      <c r="XB85">
        <f t="shared" si="196"/>
        <v>1</v>
      </c>
      <c r="XC85">
        <v>1</v>
      </c>
      <c r="XD85">
        <f t="shared" si="158"/>
        <v>0</v>
      </c>
      <c r="XE85">
        <f t="shared" si="155"/>
        <v>1</v>
      </c>
      <c r="XF85">
        <f t="shared" si="227"/>
        <v>0</v>
      </c>
      <c r="XG85">
        <f t="shared" si="197"/>
        <v>1</v>
      </c>
      <c r="XH85">
        <v>2.13219616205E-3</v>
      </c>
      <c r="XI85" s="202">
        <v>42544</v>
      </c>
      <c r="XJ85">
        <v>60</v>
      </c>
      <c r="XK85" t="str">
        <f t="shared" si="185"/>
        <v>TRUE</v>
      </c>
      <c r="XL85">
        <f>VLOOKUP($A85,'FuturesInfo (3)'!$A$2:$V$80,22)</f>
        <v>2</v>
      </c>
      <c r="XM85" s="252">
        <v>1</v>
      </c>
      <c r="XN85">
        <f t="shared" si="198"/>
        <v>3</v>
      </c>
      <c r="XO85" s="138">
        <f>VLOOKUP($A85,'FuturesInfo (3)'!$A$2:$O$80,15)*XL85</f>
        <v>352500</v>
      </c>
      <c r="XP85" s="138">
        <f>VLOOKUP($A85,'FuturesInfo (3)'!$A$2:$O$80,15)*XN85</f>
        <v>528750</v>
      </c>
      <c r="XQ85" s="196">
        <f t="shared" si="199"/>
        <v>-751.59914712262503</v>
      </c>
      <c r="XR85" s="196">
        <f t="shared" si="200"/>
        <v>-1127.3987206839374</v>
      </c>
      <c r="XS85" s="196">
        <f t="shared" si="201"/>
        <v>751.59914712262503</v>
      </c>
      <c r="XT85" s="196">
        <f t="shared" si="202"/>
        <v>-751.59914712262503</v>
      </c>
      <c r="XU85" s="196">
        <f t="shared" si="152"/>
        <v>751.59914712262503</v>
      </c>
      <c r="XV85" s="196">
        <f t="shared" si="203"/>
        <v>-751.59914712262503</v>
      </c>
      <c r="XW85" s="196">
        <f t="shared" si="228"/>
        <v>-751.59914712262503</v>
      </c>
      <c r="XX85" s="196">
        <f>IF(IF(sym!$O74=XC85,1,0)=1,ABS(XO85*XH85),-ABS(XO85*XH85))</f>
        <v>-751.59914712262503</v>
      </c>
      <c r="XY85" s="196">
        <f>IF(IF(sym!$N74=XC85,1,0)=1,ABS(XO85*XH85),-ABS(XO85*XH85))</f>
        <v>751.59914712262503</v>
      </c>
      <c r="XZ85" s="196">
        <f t="shared" si="234"/>
        <v>-751.59914712262503</v>
      </c>
      <c r="YA85" s="196">
        <f t="shared" si="204"/>
        <v>751.59914712262503</v>
      </c>
      <c r="YC85">
        <f t="shared" si="205"/>
        <v>1</v>
      </c>
      <c r="YD85" s="239"/>
      <c r="YE85" s="239"/>
      <c r="YF85" s="239"/>
      <c r="YG85" s="214"/>
      <c r="YH85" s="240"/>
      <c r="YI85">
        <f t="shared" si="206"/>
        <v>1</v>
      </c>
      <c r="YJ85">
        <f t="shared" si="207"/>
        <v>0</v>
      </c>
      <c r="YK85" s="214"/>
      <c r="YL85">
        <f t="shared" si="159"/>
        <v>1</v>
      </c>
      <c r="YM85">
        <f t="shared" si="156"/>
        <v>1</v>
      </c>
      <c r="YN85">
        <f t="shared" si="229"/>
        <v>0</v>
      </c>
      <c r="YO85">
        <f t="shared" si="208"/>
        <v>1</v>
      </c>
      <c r="YP85" s="248"/>
      <c r="YQ85" s="202"/>
      <c r="YR85">
        <v>60</v>
      </c>
      <c r="YS85" t="str">
        <f t="shared" si="186"/>
        <v>FALSE</v>
      </c>
      <c r="YT85">
        <f>VLOOKUP($A85,'FuturesInfo (3)'!$A$2:$V$80,22)</f>
        <v>2</v>
      </c>
      <c r="YU85" s="252"/>
      <c r="YV85">
        <f t="shared" si="209"/>
        <v>2</v>
      </c>
      <c r="YW85" s="138">
        <f>VLOOKUP($A85,'FuturesInfo (3)'!$A$2:$O$80,15)*YT85</f>
        <v>352500</v>
      </c>
      <c r="YX85" s="138">
        <f>VLOOKUP($A85,'FuturesInfo (3)'!$A$2:$O$80,15)*YV85</f>
        <v>352500</v>
      </c>
      <c r="YY85" s="196">
        <f t="shared" si="210"/>
        <v>0</v>
      </c>
      <c r="YZ85" s="196">
        <f t="shared" si="211"/>
        <v>0</v>
      </c>
      <c r="ZA85" s="196">
        <f t="shared" si="212"/>
        <v>0</v>
      </c>
      <c r="ZB85" s="196">
        <f t="shared" si="213"/>
        <v>0</v>
      </c>
      <c r="ZC85" s="196">
        <f t="shared" si="153"/>
        <v>0</v>
      </c>
      <c r="ZD85" s="196">
        <f t="shared" si="214"/>
        <v>0</v>
      </c>
      <c r="ZE85" s="196">
        <f t="shared" si="230"/>
        <v>0</v>
      </c>
      <c r="ZF85" s="196">
        <f>IF(IF(sym!$O74=YK85,1,0)=1,ABS(YW85*YP85),-ABS(YW85*YP85))</f>
        <v>0</v>
      </c>
      <c r="ZG85" s="196">
        <f>IF(IF(sym!$N74=YK85,1,0)=1,ABS(YW85*YP85),-ABS(YW85*YP85))</f>
        <v>0</v>
      </c>
      <c r="ZH85" s="196">
        <f t="shared" si="235"/>
        <v>0</v>
      </c>
      <c r="ZI85" s="196">
        <f t="shared" si="215"/>
        <v>0</v>
      </c>
      <c r="ZK85">
        <f t="shared" si="216"/>
        <v>0</v>
      </c>
      <c r="ZL85" s="239"/>
      <c r="ZM85" s="239"/>
      <c r="ZN85" s="239"/>
      <c r="ZO85" s="214"/>
      <c r="ZP85" s="240"/>
      <c r="ZQ85">
        <f t="shared" si="217"/>
        <v>1</v>
      </c>
      <c r="ZR85">
        <f t="shared" si="218"/>
        <v>0</v>
      </c>
      <c r="ZS85" s="214"/>
      <c r="ZT85">
        <f t="shared" si="160"/>
        <v>1</v>
      </c>
      <c r="ZU85">
        <f t="shared" si="157"/>
        <v>1</v>
      </c>
      <c r="ZV85">
        <f t="shared" si="231"/>
        <v>0</v>
      </c>
      <c r="ZW85">
        <f t="shared" si="219"/>
        <v>1</v>
      </c>
      <c r="ZX85" s="248"/>
      <c r="ZY85" s="202"/>
      <c r="ZZ85">
        <v>60</v>
      </c>
      <c r="AAA85" t="str">
        <f t="shared" si="187"/>
        <v>FALSE</v>
      </c>
      <c r="AAB85">
        <f>VLOOKUP($A85,'FuturesInfo (3)'!$A$2:$V$80,22)</f>
        <v>2</v>
      </c>
      <c r="AAC85" s="252"/>
      <c r="AAD85">
        <f t="shared" si="220"/>
        <v>2</v>
      </c>
      <c r="AAE85" s="138">
        <f>VLOOKUP($A85,'FuturesInfo (3)'!$A$2:$O$80,15)*AAB85</f>
        <v>352500</v>
      </c>
      <c r="AAF85" s="138">
        <f>VLOOKUP($A85,'FuturesInfo (3)'!$A$2:$O$80,15)*AAD85</f>
        <v>352500</v>
      </c>
      <c r="AAG85" s="196">
        <f t="shared" si="221"/>
        <v>0</v>
      </c>
      <c r="AAH85" s="196">
        <f t="shared" si="222"/>
        <v>0</v>
      </c>
      <c r="AAI85" s="196">
        <f t="shared" si="223"/>
        <v>0</v>
      </c>
      <c r="AAJ85" s="196">
        <f t="shared" si="224"/>
        <v>0</v>
      </c>
      <c r="AAK85" s="196">
        <f t="shared" si="154"/>
        <v>0</v>
      </c>
      <c r="AAL85" s="196">
        <f t="shared" si="225"/>
        <v>0</v>
      </c>
      <c r="AAM85" s="196">
        <f t="shared" si="232"/>
        <v>0</v>
      </c>
      <c r="AAN85" s="196">
        <f>IF(IF(sym!$O74=ZS85,1,0)=1,ABS(AAE85*ZX85),-ABS(AAE85*ZX85))</f>
        <v>0</v>
      </c>
      <c r="AAO85" s="196">
        <f>IF(IF(sym!$N74=ZS85,1,0)=1,ABS(AAE85*ZX85),-ABS(AAE85*ZX85))</f>
        <v>0</v>
      </c>
      <c r="AAP85" s="196">
        <f t="shared" si="236"/>
        <v>0</v>
      </c>
      <c r="AAQ85" s="196">
        <f t="shared" si="226"/>
        <v>0</v>
      </c>
    </row>
    <row r="86" spans="1:719" x14ac:dyDescent="0.25">
      <c r="A86" s="1" t="s">
        <v>419</v>
      </c>
      <c r="B86" s="150" t="str">
        <f>'FuturesInfo (3)'!M74</f>
        <v>@VX</v>
      </c>
      <c r="C86" s="200" t="str">
        <f>VLOOKUP(A86,'FuturesInfo (3)'!$A$2:$K$80,11)</f>
        <v>index</v>
      </c>
      <c r="F86" t="e">
        <f>#REF!</f>
        <v>#REF!</v>
      </c>
      <c r="G86">
        <v>-1</v>
      </c>
      <c r="H86">
        <v>1</v>
      </c>
      <c r="I86">
        <v>-1</v>
      </c>
      <c r="J86">
        <f t="shared" si="170"/>
        <v>1</v>
      </c>
      <c r="K86">
        <f t="shared" si="171"/>
        <v>0</v>
      </c>
      <c r="L86" s="184">
        <v>-6.7453625632400002E-3</v>
      </c>
      <c r="M86" s="2">
        <v>10</v>
      </c>
      <c r="N86">
        <v>60</v>
      </c>
      <c r="O86" t="str">
        <f t="shared" si="172"/>
        <v>TRUE</v>
      </c>
      <c r="P86">
        <f>VLOOKUP($A86,'FuturesInfo (3)'!$A$2:$V$80,22)</f>
        <v>1</v>
      </c>
      <c r="Q86">
        <f t="shared" si="173"/>
        <v>1</v>
      </c>
      <c r="R86">
        <f t="shared" si="173"/>
        <v>1</v>
      </c>
      <c r="S86" s="138">
        <f>VLOOKUP($A86,'FuturesInfo (3)'!$A$2:$O$80,15)*Q86</f>
        <v>15925</v>
      </c>
      <c r="T86" s="144">
        <f t="shared" si="174"/>
        <v>107.41989881959701</v>
      </c>
      <c r="U86" s="144">
        <f t="shared" si="188"/>
        <v>-107.41989881959701</v>
      </c>
      <c r="W86">
        <f t="shared" si="175"/>
        <v>-1</v>
      </c>
      <c r="X86">
        <v>-1</v>
      </c>
      <c r="Y86">
        <v>1</v>
      </c>
      <c r="Z86">
        <v>-1</v>
      </c>
      <c r="AA86">
        <f t="shared" si="189"/>
        <v>1</v>
      </c>
      <c r="AB86">
        <f t="shared" si="176"/>
        <v>0</v>
      </c>
      <c r="AC86" s="1">
        <v>-1.6977928692700001E-2</v>
      </c>
      <c r="AD86" s="2">
        <v>10</v>
      </c>
      <c r="AE86">
        <v>60</v>
      </c>
      <c r="AF86" t="str">
        <f t="shared" si="177"/>
        <v>TRUE</v>
      </c>
      <c r="AG86">
        <f>VLOOKUP($A86,'FuturesInfo (3)'!$A$2:$V$80,22)</f>
        <v>1</v>
      </c>
      <c r="AH86">
        <f t="shared" si="178"/>
        <v>1</v>
      </c>
      <c r="AI86">
        <f t="shared" si="190"/>
        <v>1</v>
      </c>
      <c r="AJ86" s="138">
        <f>VLOOKUP($A86,'FuturesInfo (3)'!$A$2:$O$80,15)*AI86</f>
        <v>15925</v>
      </c>
      <c r="AK86" s="196">
        <f t="shared" si="179"/>
        <v>270.37351443124754</v>
      </c>
      <c r="AL86" s="196">
        <f t="shared" si="191"/>
        <v>-270.37351443124754</v>
      </c>
      <c r="AN86">
        <f t="shared" si="180"/>
        <v>-1</v>
      </c>
      <c r="AO86">
        <v>-1</v>
      </c>
      <c r="AP86">
        <v>1</v>
      </c>
      <c r="AQ86">
        <v>1</v>
      </c>
      <c r="AR86">
        <f t="shared" si="233"/>
        <v>0</v>
      </c>
      <c r="AS86">
        <f t="shared" si="181"/>
        <v>1</v>
      </c>
      <c r="AT86" s="1">
        <v>1.7271157167499999E-2</v>
      </c>
      <c r="AU86" s="2">
        <v>10</v>
      </c>
      <c r="AV86">
        <v>60</v>
      </c>
      <c r="AW86" t="str">
        <f t="shared" si="182"/>
        <v>TRUE</v>
      </c>
      <c r="AX86">
        <f>VLOOKUP($A86,'FuturesInfo (3)'!$A$2:$V$80,22)</f>
        <v>1</v>
      </c>
      <c r="AY86">
        <f t="shared" si="183"/>
        <v>1</v>
      </c>
      <c r="AZ86">
        <f t="shared" si="192"/>
        <v>1</v>
      </c>
      <c r="BA86" s="138">
        <f>VLOOKUP($A86,'FuturesInfo (3)'!$A$2:$O$80,15)*AZ86</f>
        <v>15925</v>
      </c>
      <c r="BB86" s="196">
        <f t="shared" si="184"/>
        <v>-275.04317789243748</v>
      </c>
      <c r="BC86" s="196">
        <f t="shared" si="193"/>
        <v>275.04317789243748</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1181</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1181</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1181</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v>1</v>
      </c>
      <c r="VN86" s="239">
        <v>-1</v>
      </c>
      <c r="VO86" s="239">
        <v>1</v>
      </c>
      <c r="VP86" s="239">
        <v>-1</v>
      </c>
      <c r="VQ86" s="214">
        <v>-1</v>
      </c>
      <c r="VR86" s="240">
        <v>-1</v>
      </c>
      <c r="VS86">
        <v>1</v>
      </c>
      <c r="VT86">
        <v>1</v>
      </c>
      <c r="VU86" s="214">
        <v>-1</v>
      </c>
      <c r="VV86">
        <v>1</v>
      </c>
      <c r="VW86">
        <v>1</v>
      </c>
      <c r="VX86">
        <v>0</v>
      </c>
      <c r="VY86">
        <v>0</v>
      </c>
      <c r="VZ86" s="248">
        <v>-3.8632986627000002E-2</v>
      </c>
      <c r="WA86" s="202">
        <v>42548</v>
      </c>
      <c r="WB86">
        <v>60</v>
      </c>
      <c r="WC86" t="s">
        <v>1181</v>
      </c>
      <c r="WD86">
        <v>1</v>
      </c>
      <c r="WE86" s="252">
        <v>2</v>
      </c>
      <c r="WF86">
        <v>1</v>
      </c>
      <c r="WG86" s="138">
        <v>16175</v>
      </c>
      <c r="WH86" s="138">
        <v>16175</v>
      </c>
      <c r="WI86" s="196">
        <v>624.88855869172505</v>
      </c>
      <c r="WJ86" s="196">
        <v>624.88855869172505</v>
      </c>
      <c r="WK86" s="196">
        <v>624.88855869172505</v>
      </c>
      <c r="WL86" s="196">
        <v>-624.88855869172505</v>
      </c>
      <c r="WM86" s="196">
        <v>-624.88855869172505</v>
      </c>
      <c r="WN86" s="196">
        <v>-624.88855869172505</v>
      </c>
      <c r="WO86" s="196">
        <v>624.88855869172505</v>
      </c>
      <c r="WP86" s="196">
        <v>624.88855869172505</v>
      </c>
      <c r="WQ86" s="196">
        <v>-624.88855869172505</v>
      </c>
      <c r="WR86" s="196">
        <v>-624.88855869172505</v>
      </c>
      <c r="WS86" s="196">
        <v>624.88855869172505</v>
      </c>
      <c r="WU86">
        <f t="shared" si="194"/>
        <v>-1</v>
      </c>
      <c r="WV86" s="239">
        <v>-1</v>
      </c>
      <c r="WW86" s="239">
        <v>1</v>
      </c>
      <c r="WX86" s="239">
        <v>-1</v>
      </c>
      <c r="WY86" s="214">
        <v>-1</v>
      </c>
      <c r="WZ86" s="240">
        <v>-2</v>
      </c>
      <c r="XA86">
        <f t="shared" si="195"/>
        <v>1</v>
      </c>
      <c r="XB86">
        <f t="shared" si="196"/>
        <v>1</v>
      </c>
      <c r="XC86">
        <v>-1</v>
      </c>
      <c r="XD86">
        <f t="shared" si="158"/>
        <v>1</v>
      </c>
      <c r="XE86">
        <f t="shared" si="155"/>
        <v>1</v>
      </c>
      <c r="XF86">
        <f t="shared" si="227"/>
        <v>0</v>
      </c>
      <c r="XG86">
        <f t="shared" si="197"/>
        <v>0</v>
      </c>
      <c r="XH86">
        <v>-1.5455950541E-2</v>
      </c>
      <c r="XI86" s="202">
        <v>42548</v>
      </c>
      <c r="XJ86">
        <v>60</v>
      </c>
      <c r="XK86" t="str">
        <f t="shared" si="185"/>
        <v>TRUE</v>
      </c>
      <c r="XL86">
        <f>VLOOKUP($A86,'FuturesInfo (3)'!$A$2:$V$80,22)</f>
        <v>1</v>
      </c>
      <c r="XM86" s="252">
        <v>1</v>
      </c>
      <c r="XN86">
        <f t="shared" si="198"/>
        <v>1</v>
      </c>
      <c r="XO86" s="138">
        <f>VLOOKUP($A86,'FuturesInfo (3)'!$A$2:$O$80,15)*XL86</f>
        <v>15925</v>
      </c>
      <c r="XP86" s="138">
        <f>VLOOKUP($A86,'FuturesInfo (3)'!$A$2:$O$80,15)*XN86</f>
        <v>15925</v>
      </c>
      <c r="XQ86" s="196">
        <f t="shared" si="199"/>
        <v>246.13601236542499</v>
      </c>
      <c r="XR86" s="196">
        <f t="shared" si="200"/>
        <v>246.13601236542499</v>
      </c>
      <c r="XS86" s="196">
        <f t="shared" si="201"/>
        <v>246.13601236542499</v>
      </c>
      <c r="XT86" s="196">
        <f t="shared" si="202"/>
        <v>-246.13601236542499</v>
      </c>
      <c r="XU86" s="196">
        <f t="shared" ref="XU86:XU92" si="237">IF(XG86=1,ABS(XO86*XH86),-ABS(XO86*XH86))</f>
        <v>-246.13601236542499</v>
      </c>
      <c r="XV86" s="196">
        <f t="shared" si="203"/>
        <v>-246.13601236542499</v>
      </c>
      <c r="XW86" s="196">
        <f t="shared" si="228"/>
        <v>246.13601236542499</v>
      </c>
      <c r="XX86" s="196">
        <f>IF(IF(sym!$O75=XC86,1,0)=1,ABS(XO86*XH86),-ABS(XO86*XH86))</f>
        <v>246.13601236542499</v>
      </c>
      <c r="XY86" s="196">
        <f>IF(IF(sym!$N75=XC86,1,0)=1,ABS(XO86*XH86),-ABS(XO86*XH86))</f>
        <v>-246.13601236542499</v>
      </c>
      <c r="XZ86" s="196">
        <f t="shared" si="234"/>
        <v>-246.13601236542499</v>
      </c>
      <c r="YA86" s="196">
        <f t="shared" si="204"/>
        <v>246.13601236542499</v>
      </c>
      <c r="YC86">
        <f t="shared" si="205"/>
        <v>-1</v>
      </c>
      <c r="YD86" s="239"/>
      <c r="YE86" s="239"/>
      <c r="YF86" s="239"/>
      <c r="YG86" s="214"/>
      <c r="YH86" s="240"/>
      <c r="YI86">
        <f t="shared" si="206"/>
        <v>1</v>
      </c>
      <c r="YJ86">
        <f t="shared" si="207"/>
        <v>0</v>
      </c>
      <c r="YK86" s="214"/>
      <c r="YL86">
        <f t="shared" si="159"/>
        <v>1</v>
      </c>
      <c r="YM86">
        <f t="shared" si="156"/>
        <v>1</v>
      </c>
      <c r="YN86">
        <f t="shared" si="229"/>
        <v>0</v>
      </c>
      <c r="YO86">
        <f t="shared" si="208"/>
        <v>1</v>
      </c>
      <c r="YP86" s="248"/>
      <c r="YQ86" s="202"/>
      <c r="YR86">
        <v>60</v>
      </c>
      <c r="YS86" t="str">
        <f t="shared" si="186"/>
        <v>FALSE</v>
      </c>
      <c r="YT86">
        <f>VLOOKUP($A86,'FuturesInfo (3)'!$A$2:$V$80,22)</f>
        <v>1</v>
      </c>
      <c r="YU86" s="252"/>
      <c r="YV86">
        <f t="shared" si="209"/>
        <v>1</v>
      </c>
      <c r="YW86" s="138">
        <f>VLOOKUP($A86,'FuturesInfo (3)'!$A$2:$O$80,15)*YT86</f>
        <v>15925</v>
      </c>
      <c r="YX86" s="138">
        <f>VLOOKUP($A86,'FuturesInfo (3)'!$A$2:$O$80,15)*YV86</f>
        <v>15925</v>
      </c>
      <c r="YY86" s="196">
        <f t="shared" si="210"/>
        <v>0</v>
      </c>
      <c r="YZ86" s="196">
        <f t="shared" si="211"/>
        <v>0</v>
      </c>
      <c r="ZA86" s="196">
        <f t="shared" si="212"/>
        <v>0</v>
      </c>
      <c r="ZB86" s="196">
        <f t="shared" si="213"/>
        <v>0</v>
      </c>
      <c r="ZC86" s="196">
        <f t="shared" ref="ZC86:ZC92" si="238">IF(YO86=1,ABS(YW86*YP86),-ABS(YW86*YP86))</f>
        <v>0</v>
      </c>
      <c r="ZD86" s="196">
        <f t="shared" si="214"/>
        <v>0</v>
      </c>
      <c r="ZE86" s="196">
        <f t="shared" si="230"/>
        <v>0</v>
      </c>
      <c r="ZF86" s="196">
        <f>IF(IF(sym!$O75=YK86,1,0)=1,ABS(YW86*YP86),-ABS(YW86*YP86))</f>
        <v>0</v>
      </c>
      <c r="ZG86" s="196">
        <f>IF(IF(sym!$N75=YK86,1,0)=1,ABS(YW86*YP86),-ABS(YW86*YP86))</f>
        <v>0</v>
      </c>
      <c r="ZH86" s="196">
        <f t="shared" si="235"/>
        <v>0</v>
      </c>
      <c r="ZI86" s="196">
        <f t="shared" si="215"/>
        <v>0</v>
      </c>
      <c r="ZK86">
        <f t="shared" si="216"/>
        <v>0</v>
      </c>
      <c r="ZL86" s="239"/>
      <c r="ZM86" s="239"/>
      <c r="ZN86" s="239"/>
      <c r="ZO86" s="214"/>
      <c r="ZP86" s="240"/>
      <c r="ZQ86">
        <f t="shared" si="217"/>
        <v>1</v>
      </c>
      <c r="ZR86">
        <f t="shared" si="218"/>
        <v>0</v>
      </c>
      <c r="ZS86" s="214"/>
      <c r="ZT86">
        <f t="shared" si="160"/>
        <v>1</v>
      </c>
      <c r="ZU86">
        <f t="shared" si="157"/>
        <v>1</v>
      </c>
      <c r="ZV86">
        <f t="shared" si="231"/>
        <v>0</v>
      </c>
      <c r="ZW86">
        <f t="shared" si="219"/>
        <v>1</v>
      </c>
      <c r="ZX86" s="248"/>
      <c r="ZY86" s="202"/>
      <c r="ZZ86">
        <v>60</v>
      </c>
      <c r="AAA86" t="str">
        <f t="shared" si="187"/>
        <v>FALSE</v>
      </c>
      <c r="AAB86">
        <f>VLOOKUP($A86,'FuturesInfo (3)'!$A$2:$V$80,22)</f>
        <v>1</v>
      </c>
      <c r="AAC86" s="252"/>
      <c r="AAD86">
        <f t="shared" si="220"/>
        <v>1</v>
      </c>
      <c r="AAE86" s="138">
        <f>VLOOKUP($A86,'FuturesInfo (3)'!$A$2:$O$80,15)*AAB86</f>
        <v>15925</v>
      </c>
      <c r="AAF86" s="138">
        <f>VLOOKUP($A86,'FuturesInfo (3)'!$A$2:$O$80,15)*AAD86</f>
        <v>15925</v>
      </c>
      <c r="AAG86" s="196">
        <f t="shared" si="221"/>
        <v>0</v>
      </c>
      <c r="AAH86" s="196">
        <f t="shared" si="222"/>
        <v>0</v>
      </c>
      <c r="AAI86" s="196">
        <f t="shared" si="223"/>
        <v>0</v>
      </c>
      <c r="AAJ86" s="196">
        <f t="shared" si="224"/>
        <v>0</v>
      </c>
      <c r="AAK86" s="196">
        <f t="shared" ref="AAK86:AAK92" si="239">IF(ZW86=1,ABS(AAE86*ZX86),-ABS(AAE86*ZX86))</f>
        <v>0</v>
      </c>
      <c r="AAL86" s="196">
        <f t="shared" si="225"/>
        <v>0</v>
      </c>
      <c r="AAM86" s="196">
        <f t="shared" si="232"/>
        <v>0</v>
      </c>
      <c r="AAN86" s="196">
        <f>IF(IF(sym!$O75=ZS86,1,0)=1,ABS(AAE86*ZX86),-ABS(AAE86*ZX86))</f>
        <v>0</v>
      </c>
      <c r="AAO86" s="196">
        <f>IF(IF(sym!$N75=ZS86,1,0)=1,ABS(AAE86*ZX86),-ABS(AAE86*ZX86))</f>
        <v>0</v>
      </c>
      <c r="AAP86" s="196">
        <f t="shared" si="236"/>
        <v>0</v>
      </c>
      <c r="AAQ86" s="196">
        <f t="shared" si="226"/>
        <v>0</v>
      </c>
    </row>
    <row r="87" spans="1:719" s="3" customFormat="1" x14ac:dyDescent="0.25">
      <c r="A87" s="1" t="s">
        <v>421</v>
      </c>
      <c r="B87" s="150" t="str">
        <f>'FuturesInfo (3)'!M75</f>
        <v>@W</v>
      </c>
      <c r="C87" s="200" t="str">
        <f>VLOOKUP(A87,'FuturesInfo (3)'!$A$2:$K$80,11)</f>
        <v>grain</v>
      </c>
      <c r="D87"/>
      <c r="F87" t="e">
        <f>#REF!</f>
        <v>#REF!</v>
      </c>
      <c r="G87">
        <v>1</v>
      </c>
      <c r="H87">
        <v>1</v>
      </c>
      <c r="I87">
        <v>1</v>
      </c>
      <c r="J87">
        <f t="shared" si="170"/>
        <v>1</v>
      </c>
      <c r="K87">
        <f t="shared" si="171"/>
        <v>1</v>
      </c>
      <c r="L87" s="184">
        <v>2.4201853759000001E-2</v>
      </c>
      <c r="M87" s="2">
        <v>10</v>
      </c>
      <c r="N87">
        <v>60</v>
      </c>
      <c r="O87" t="str">
        <f t="shared" si="172"/>
        <v>TRUE</v>
      </c>
      <c r="P87">
        <f>VLOOKUP($A87,'FuturesInfo (3)'!$A$2:$V$80,22)</f>
        <v>4</v>
      </c>
      <c r="Q87">
        <f t="shared" si="173"/>
        <v>4</v>
      </c>
      <c r="R87">
        <f t="shared" si="173"/>
        <v>4</v>
      </c>
      <c r="S87" s="138">
        <f>VLOOKUP($A87,'FuturesInfo (3)'!$A$2:$O$80,15)*Q87</f>
        <v>85100</v>
      </c>
      <c r="T87" s="144">
        <f t="shared" si="174"/>
        <v>2059.5777548909</v>
      </c>
      <c r="U87" s="144">
        <f t="shared" si="188"/>
        <v>2059.5777548909</v>
      </c>
      <c r="W87">
        <f t="shared" si="175"/>
        <v>1</v>
      </c>
      <c r="X87">
        <v>-1</v>
      </c>
      <c r="Y87">
        <v>1</v>
      </c>
      <c r="Z87">
        <v>1</v>
      </c>
      <c r="AA87">
        <f t="shared" si="189"/>
        <v>0</v>
      </c>
      <c r="AB87">
        <f t="shared" si="176"/>
        <v>1</v>
      </c>
      <c r="AC87" s="1">
        <v>2.0613373554499999E-2</v>
      </c>
      <c r="AD87" s="2">
        <v>10</v>
      </c>
      <c r="AE87">
        <v>60</v>
      </c>
      <c r="AF87" t="str">
        <f t="shared" si="177"/>
        <v>TRUE</v>
      </c>
      <c r="AG87">
        <f>VLOOKUP($A87,'FuturesInfo (3)'!$A$2:$V$80,22)</f>
        <v>4</v>
      </c>
      <c r="AH87">
        <f t="shared" si="178"/>
        <v>3</v>
      </c>
      <c r="AI87">
        <f t="shared" si="190"/>
        <v>4</v>
      </c>
      <c r="AJ87" s="138">
        <f>VLOOKUP($A87,'FuturesInfo (3)'!$A$2:$O$80,15)*AI87</f>
        <v>85100</v>
      </c>
      <c r="AK87" s="196">
        <f t="shared" si="179"/>
        <v>-1754.1980894879498</v>
      </c>
      <c r="AL87" s="196">
        <f t="shared" si="191"/>
        <v>1754.1980894879498</v>
      </c>
      <c r="AN87">
        <f t="shared" si="180"/>
        <v>-1</v>
      </c>
      <c r="AO87">
        <v>1</v>
      </c>
      <c r="AP87">
        <v>1</v>
      </c>
      <c r="AQ87">
        <v>1</v>
      </c>
      <c r="AR87">
        <f t="shared" si="233"/>
        <v>1</v>
      </c>
      <c r="AS87">
        <f t="shared" si="181"/>
        <v>1</v>
      </c>
      <c r="AT87" s="1">
        <v>2.95566502463E-3</v>
      </c>
      <c r="AU87" s="2">
        <v>10</v>
      </c>
      <c r="AV87">
        <v>60</v>
      </c>
      <c r="AW87" t="str">
        <f t="shared" si="182"/>
        <v>TRUE</v>
      </c>
      <c r="AX87">
        <f>VLOOKUP($A87,'FuturesInfo (3)'!$A$2:$V$80,22)</f>
        <v>4</v>
      </c>
      <c r="AY87">
        <f t="shared" si="183"/>
        <v>5</v>
      </c>
      <c r="AZ87">
        <f t="shared" si="192"/>
        <v>4</v>
      </c>
      <c r="BA87" s="138">
        <f>VLOOKUP($A87,'FuturesInfo (3)'!$A$2:$O$80,15)*AZ87</f>
        <v>85100</v>
      </c>
      <c r="BB87" s="196">
        <f t="shared" si="184"/>
        <v>251.527093596013</v>
      </c>
      <c r="BC87" s="196">
        <f t="shared" si="193"/>
        <v>251.527093596013</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1181</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1181</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1181</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v>1</v>
      </c>
      <c r="VN87" s="239">
        <v>-1</v>
      </c>
      <c r="VO87" s="239">
        <v>-1</v>
      </c>
      <c r="VP87" s="239">
        <v>-1</v>
      </c>
      <c r="VQ87" s="214">
        <v>-1</v>
      </c>
      <c r="VR87" s="240">
        <v>4</v>
      </c>
      <c r="VS87">
        <v>1</v>
      </c>
      <c r="VT87">
        <v>-1</v>
      </c>
      <c r="VU87" s="214">
        <v>-1</v>
      </c>
      <c r="VV87">
        <v>1</v>
      </c>
      <c r="VW87">
        <v>1</v>
      </c>
      <c r="VX87">
        <v>0</v>
      </c>
      <c r="VY87">
        <v>1</v>
      </c>
      <c r="VZ87" s="248">
        <v>-1.15340253749E-2</v>
      </c>
      <c r="WA87" s="202">
        <v>42549</v>
      </c>
      <c r="WB87">
        <v>60</v>
      </c>
      <c r="WC87" t="s">
        <v>1181</v>
      </c>
      <c r="WD87">
        <v>4</v>
      </c>
      <c r="WE87" s="252">
        <v>2</v>
      </c>
      <c r="WF87">
        <v>4</v>
      </c>
      <c r="WG87" s="138">
        <v>85700</v>
      </c>
      <c r="WH87" s="138">
        <v>85700</v>
      </c>
      <c r="WI87" s="196">
        <v>988.46597462892998</v>
      </c>
      <c r="WJ87" s="196">
        <v>988.46597462892998</v>
      </c>
      <c r="WK87" s="196">
        <v>988.46597462892998</v>
      </c>
      <c r="WL87" s="196">
        <v>-988.46597462892998</v>
      </c>
      <c r="WM87" s="196">
        <v>988.46597462892998</v>
      </c>
      <c r="WN87" s="196">
        <v>988.46597462892998</v>
      </c>
      <c r="WO87" s="196">
        <v>988.46597462892998</v>
      </c>
      <c r="WP87" s="196">
        <v>-988.46597462892998</v>
      </c>
      <c r="WQ87" s="196">
        <v>988.46597462892998</v>
      </c>
      <c r="WR87" s="196">
        <v>-988.46597462892998</v>
      </c>
      <c r="WS87" s="196">
        <v>988.46597462892998</v>
      </c>
      <c r="WU87">
        <f t="shared" si="194"/>
        <v>-1</v>
      </c>
      <c r="WV87" s="239">
        <v>-1</v>
      </c>
      <c r="WW87" s="239">
        <v>-1</v>
      </c>
      <c r="WX87" s="239">
        <v>-1</v>
      </c>
      <c r="WY87" s="214">
        <v>1</v>
      </c>
      <c r="WZ87" s="240">
        <v>5</v>
      </c>
      <c r="XA87">
        <f t="shared" si="195"/>
        <v>-1</v>
      </c>
      <c r="XB87">
        <f t="shared" si="196"/>
        <v>1</v>
      </c>
      <c r="XC87">
        <v>-1</v>
      </c>
      <c r="XD87">
        <f t="shared" si="158"/>
        <v>1</v>
      </c>
      <c r="XE87">
        <f t="shared" ref="XE87:XE92" si="240">IF(XC87=WY87,1,0)</f>
        <v>0</v>
      </c>
      <c r="XF87">
        <f t="shared" si="227"/>
        <v>1</v>
      </c>
      <c r="XG87">
        <f t="shared" si="197"/>
        <v>0</v>
      </c>
      <c r="XH87">
        <v>-7.0011668611400001E-3</v>
      </c>
      <c r="XI87" s="202">
        <v>42549</v>
      </c>
      <c r="XJ87">
        <v>60</v>
      </c>
      <c r="XK87" t="str">
        <f t="shared" si="185"/>
        <v>TRUE</v>
      </c>
      <c r="XL87">
        <f>VLOOKUP($A87,'FuturesInfo (3)'!$A$2:$V$80,22)</f>
        <v>4</v>
      </c>
      <c r="XM87" s="252">
        <v>1</v>
      </c>
      <c r="XN87">
        <f t="shared" si="198"/>
        <v>5</v>
      </c>
      <c r="XO87" s="138">
        <f>VLOOKUP($A87,'FuturesInfo (3)'!$A$2:$O$80,15)*XL87</f>
        <v>85100</v>
      </c>
      <c r="XP87" s="138">
        <f>VLOOKUP($A87,'FuturesInfo (3)'!$A$2:$O$80,15)*XN87</f>
        <v>106375</v>
      </c>
      <c r="XQ87" s="196">
        <f t="shared" si="199"/>
        <v>595.79929988301399</v>
      </c>
      <c r="XR87" s="196">
        <f t="shared" si="200"/>
        <v>744.74912485376751</v>
      </c>
      <c r="XS87" s="196">
        <f t="shared" si="201"/>
        <v>-595.79929988301399</v>
      </c>
      <c r="XT87" s="196">
        <f t="shared" si="202"/>
        <v>595.79929988301399</v>
      </c>
      <c r="XU87" s="196">
        <f t="shared" si="237"/>
        <v>-595.79929988301399</v>
      </c>
      <c r="XV87" s="196">
        <f t="shared" si="203"/>
        <v>595.79929988301399</v>
      </c>
      <c r="XW87" s="196">
        <f t="shared" si="228"/>
        <v>595.79929988301399</v>
      </c>
      <c r="XX87" s="196">
        <f>IF(IF(sym!$O76=XC87,1,0)=1,ABS(XO87*XH87),-ABS(XO87*XH87))</f>
        <v>-595.79929988301399</v>
      </c>
      <c r="XY87" s="196">
        <f>IF(IF(sym!$N76=XC87,1,0)=1,ABS(XO87*XH87),-ABS(XO87*XH87))</f>
        <v>595.79929988301399</v>
      </c>
      <c r="XZ87" s="196">
        <f t="shared" si="234"/>
        <v>-595.79929988301399</v>
      </c>
      <c r="YA87" s="196">
        <f t="shared" si="204"/>
        <v>595.79929988301399</v>
      </c>
      <c r="YC87">
        <f t="shared" si="205"/>
        <v>-1</v>
      </c>
      <c r="YD87" s="239"/>
      <c r="YE87" s="239"/>
      <c r="YF87" s="239"/>
      <c r="YG87" s="214"/>
      <c r="YH87" s="240"/>
      <c r="YI87">
        <f t="shared" si="206"/>
        <v>1</v>
      </c>
      <c r="YJ87">
        <f t="shared" si="207"/>
        <v>0</v>
      </c>
      <c r="YK87" s="214"/>
      <c r="YL87">
        <f t="shared" si="159"/>
        <v>1</v>
      </c>
      <c r="YM87">
        <f t="shared" ref="YM87:YM92" si="241">IF(YK87=YG87,1,0)</f>
        <v>1</v>
      </c>
      <c r="YN87">
        <f t="shared" si="229"/>
        <v>0</v>
      </c>
      <c r="YO87">
        <f t="shared" si="208"/>
        <v>1</v>
      </c>
      <c r="YP87" s="248"/>
      <c r="YQ87" s="202"/>
      <c r="YR87">
        <v>60</v>
      </c>
      <c r="YS87" t="str">
        <f t="shared" si="186"/>
        <v>FALSE</v>
      </c>
      <c r="YT87">
        <f>VLOOKUP($A87,'FuturesInfo (3)'!$A$2:$V$80,22)</f>
        <v>4</v>
      </c>
      <c r="YU87" s="252"/>
      <c r="YV87">
        <f t="shared" si="209"/>
        <v>3</v>
      </c>
      <c r="YW87" s="138">
        <f>VLOOKUP($A87,'FuturesInfo (3)'!$A$2:$O$80,15)*YT87</f>
        <v>85100</v>
      </c>
      <c r="YX87" s="138">
        <f>VLOOKUP($A87,'FuturesInfo (3)'!$A$2:$O$80,15)*YV87</f>
        <v>63825</v>
      </c>
      <c r="YY87" s="196">
        <f t="shared" si="210"/>
        <v>0</v>
      </c>
      <c r="YZ87" s="196">
        <f t="shared" si="211"/>
        <v>0</v>
      </c>
      <c r="ZA87" s="196">
        <f t="shared" si="212"/>
        <v>0</v>
      </c>
      <c r="ZB87" s="196">
        <f t="shared" si="213"/>
        <v>0</v>
      </c>
      <c r="ZC87" s="196">
        <f t="shared" si="238"/>
        <v>0</v>
      </c>
      <c r="ZD87" s="196">
        <f t="shared" si="214"/>
        <v>0</v>
      </c>
      <c r="ZE87" s="196">
        <f t="shared" si="230"/>
        <v>0</v>
      </c>
      <c r="ZF87" s="196">
        <f>IF(IF(sym!$O76=YK87,1,0)=1,ABS(YW87*YP87),-ABS(YW87*YP87))</f>
        <v>0</v>
      </c>
      <c r="ZG87" s="196">
        <f>IF(IF(sym!$N76=YK87,1,0)=1,ABS(YW87*YP87),-ABS(YW87*YP87))</f>
        <v>0</v>
      </c>
      <c r="ZH87" s="196">
        <f t="shared" si="235"/>
        <v>0</v>
      </c>
      <c r="ZI87" s="196">
        <f t="shared" si="215"/>
        <v>0</v>
      </c>
      <c r="ZK87">
        <f t="shared" si="216"/>
        <v>0</v>
      </c>
      <c r="ZL87" s="239"/>
      <c r="ZM87" s="239"/>
      <c r="ZN87" s="239"/>
      <c r="ZO87" s="214"/>
      <c r="ZP87" s="240"/>
      <c r="ZQ87">
        <f t="shared" si="217"/>
        <v>1</v>
      </c>
      <c r="ZR87">
        <f t="shared" si="218"/>
        <v>0</v>
      </c>
      <c r="ZS87" s="214"/>
      <c r="ZT87">
        <f t="shared" si="160"/>
        <v>1</v>
      </c>
      <c r="ZU87">
        <f t="shared" ref="ZU87:ZU92" si="242">IF(ZS87=ZO87,1,0)</f>
        <v>1</v>
      </c>
      <c r="ZV87">
        <f t="shared" si="231"/>
        <v>0</v>
      </c>
      <c r="ZW87">
        <f t="shared" si="219"/>
        <v>1</v>
      </c>
      <c r="ZX87" s="248"/>
      <c r="ZY87" s="202"/>
      <c r="ZZ87">
        <v>60</v>
      </c>
      <c r="AAA87" t="str">
        <f t="shared" si="187"/>
        <v>FALSE</v>
      </c>
      <c r="AAB87">
        <f>VLOOKUP($A87,'FuturesInfo (3)'!$A$2:$V$80,22)</f>
        <v>4</v>
      </c>
      <c r="AAC87" s="252"/>
      <c r="AAD87">
        <f t="shared" si="220"/>
        <v>3</v>
      </c>
      <c r="AAE87" s="138">
        <f>VLOOKUP($A87,'FuturesInfo (3)'!$A$2:$O$80,15)*AAB87</f>
        <v>85100</v>
      </c>
      <c r="AAF87" s="138">
        <f>VLOOKUP($A87,'FuturesInfo (3)'!$A$2:$O$80,15)*AAD87</f>
        <v>63825</v>
      </c>
      <c r="AAG87" s="196">
        <f t="shared" si="221"/>
        <v>0</v>
      </c>
      <c r="AAH87" s="196">
        <f t="shared" si="222"/>
        <v>0</v>
      </c>
      <c r="AAI87" s="196">
        <f t="shared" si="223"/>
        <v>0</v>
      </c>
      <c r="AAJ87" s="196">
        <f t="shared" si="224"/>
        <v>0</v>
      </c>
      <c r="AAK87" s="196">
        <f t="shared" si="239"/>
        <v>0</v>
      </c>
      <c r="AAL87" s="196">
        <f t="shared" si="225"/>
        <v>0</v>
      </c>
      <c r="AAM87" s="196">
        <f t="shared" si="232"/>
        <v>0</v>
      </c>
      <c r="AAN87" s="196">
        <f>IF(IF(sym!$O76=ZS87,1,0)=1,ABS(AAE87*ZX87),-ABS(AAE87*ZX87))</f>
        <v>0</v>
      </c>
      <c r="AAO87" s="196">
        <f>IF(IF(sym!$N76=ZS87,1,0)=1,ABS(AAE87*ZX87),-ABS(AAE87*ZX87))</f>
        <v>0</v>
      </c>
      <c r="AAP87" s="196">
        <f t="shared" si="236"/>
        <v>0</v>
      </c>
      <c r="AAQ87" s="196">
        <f t="shared" si="226"/>
        <v>0</v>
      </c>
    </row>
    <row r="88" spans="1:719" s="3" customFormat="1" x14ac:dyDescent="0.25">
      <c r="A88" s="1" t="s">
        <v>1062</v>
      </c>
      <c r="B88" s="150" t="str">
        <f>'FuturesInfo (3)'!M76</f>
        <v>AP</v>
      </c>
      <c r="C88" s="200" t="str">
        <f>VLOOKUP(A88,'FuturesInfo (3)'!$A$2:$K$80,11)</f>
        <v>index</v>
      </c>
      <c r="D88"/>
      <c r="F88" t="e">
        <f>#REF!</f>
        <v>#REF!</v>
      </c>
      <c r="G88">
        <v>1</v>
      </c>
      <c r="H88">
        <v>-1</v>
      </c>
      <c r="I88">
        <v>1</v>
      </c>
      <c r="J88">
        <f t="shared" si="170"/>
        <v>1</v>
      </c>
      <c r="K88">
        <f t="shared" si="171"/>
        <v>0</v>
      </c>
      <c r="L88" s="184">
        <v>8.3349119151400006E-3</v>
      </c>
      <c r="M88" s="2">
        <v>10</v>
      </c>
      <c r="N88">
        <v>60</v>
      </c>
      <c r="O88" t="str">
        <f t="shared" si="172"/>
        <v>TRUE</v>
      </c>
      <c r="P88">
        <f>VLOOKUP($A88,'FuturesInfo (3)'!$A$2:$V$80,22)</f>
        <v>2</v>
      </c>
      <c r="Q88">
        <f t="shared" si="173"/>
        <v>2</v>
      </c>
      <c r="R88">
        <f t="shared" si="173"/>
        <v>2</v>
      </c>
      <c r="S88" s="138">
        <f>VLOOKUP($A88,'FuturesInfo (3)'!$A$2:$O$80,15)*Q88</f>
        <v>194076.96</v>
      </c>
      <c r="T88" s="144">
        <f t="shared" si="174"/>
        <v>1617.6143663581493</v>
      </c>
      <c r="U88" s="144">
        <f t="shared" si="188"/>
        <v>-1617.6143663581493</v>
      </c>
      <c r="W88">
        <f t="shared" si="175"/>
        <v>1</v>
      </c>
      <c r="X88">
        <v>1</v>
      </c>
      <c r="Y88">
        <v>-1</v>
      </c>
      <c r="Z88">
        <v>1</v>
      </c>
      <c r="AA88">
        <f t="shared" si="189"/>
        <v>1</v>
      </c>
      <c r="AB88">
        <f t="shared" si="176"/>
        <v>0</v>
      </c>
      <c r="AC88" s="1">
        <v>7.51455945895E-3</v>
      </c>
      <c r="AD88" s="2">
        <v>10</v>
      </c>
      <c r="AE88">
        <v>60</v>
      </c>
      <c r="AF88" t="str">
        <f t="shared" si="177"/>
        <v>TRUE</v>
      </c>
      <c r="AG88">
        <f>VLOOKUP($A88,'FuturesInfo (3)'!$A$2:$V$80,22)</f>
        <v>2</v>
      </c>
      <c r="AH88">
        <f t="shared" si="178"/>
        <v>2</v>
      </c>
      <c r="AI88">
        <f t="shared" si="190"/>
        <v>2</v>
      </c>
      <c r="AJ88" s="138">
        <f>VLOOKUP($A88,'FuturesInfo (3)'!$A$2:$O$80,15)*AI88</f>
        <v>194076.96</v>
      </c>
      <c r="AK88" s="196">
        <f t="shared" si="179"/>
        <v>1458.4028555322607</v>
      </c>
      <c r="AL88" s="196">
        <f t="shared" si="191"/>
        <v>-1458.4028555322607</v>
      </c>
      <c r="AN88">
        <f t="shared" si="180"/>
        <v>1</v>
      </c>
      <c r="AO88">
        <v>-1</v>
      </c>
      <c r="AP88">
        <v>1</v>
      </c>
      <c r="AQ88">
        <v>1</v>
      </c>
      <c r="AR88">
        <f t="shared" si="233"/>
        <v>0</v>
      </c>
      <c r="AS88">
        <f t="shared" si="181"/>
        <v>1</v>
      </c>
      <c r="AT88" s="1">
        <v>2.7969420100700001E-3</v>
      </c>
      <c r="AU88" s="2">
        <v>10</v>
      </c>
      <c r="AV88">
        <v>60</v>
      </c>
      <c r="AW88" t="str">
        <f t="shared" si="182"/>
        <v>TRUE</v>
      </c>
      <c r="AX88">
        <f>VLOOKUP($A88,'FuturesInfo (3)'!$A$2:$V$80,22)</f>
        <v>2</v>
      </c>
      <c r="AY88">
        <f t="shared" si="183"/>
        <v>2</v>
      </c>
      <c r="AZ88">
        <f t="shared" si="192"/>
        <v>2</v>
      </c>
      <c r="BA88" s="138">
        <f>VLOOKUP($A88,'FuturesInfo (3)'!$A$2:$O$80,15)*AZ88</f>
        <v>194076.96</v>
      </c>
      <c r="BB88" s="196">
        <f t="shared" si="184"/>
        <v>-542.82200261067499</v>
      </c>
      <c r="BC88" s="196">
        <f t="shared" si="193"/>
        <v>542.82200261067499</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1181</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1181</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1181</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v>-1</v>
      </c>
      <c r="VN88" s="239">
        <v>1</v>
      </c>
      <c r="VO88" s="239">
        <v>1</v>
      </c>
      <c r="VP88" s="239">
        <v>1</v>
      </c>
      <c r="VQ88" s="214">
        <v>1</v>
      </c>
      <c r="VR88" s="240">
        <v>5</v>
      </c>
      <c r="VS88">
        <v>-1</v>
      </c>
      <c r="VT88">
        <v>1</v>
      </c>
      <c r="VU88" s="214">
        <v>-1</v>
      </c>
      <c r="VV88">
        <v>0</v>
      </c>
      <c r="VW88">
        <v>0</v>
      </c>
      <c r="VX88">
        <v>1</v>
      </c>
      <c r="VY88">
        <v>0</v>
      </c>
      <c r="VZ88" s="248">
        <v>-6.1704589278799996E-3</v>
      </c>
      <c r="WA88" s="202">
        <v>42549</v>
      </c>
      <c r="WB88">
        <v>60</v>
      </c>
      <c r="WC88" t="s">
        <v>1181</v>
      </c>
      <c r="WD88">
        <v>2</v>
      </c>
      <c r="WE88" s="252">
        <v>1</v>
      </c>
      <c r="WF88">
        <v>2</v>
      </c>
      <c r="WG88" s="138">
        <v>192656.52000000002</v>
      </c>
      <c r="WH88" s="138">
        <v>192656.52000000002</v>
      </c>
      <c r="WI88" s="196">
        <v>-1188.7791438482918</v>
      </c>
      <c r="WJ88" s="196">
        <v>-1188.7791438482918</v>
      </c>
      <c r="WK88" s="196">
        <v>-1188.7791438482918</v>
      </c>
      <c r="WL88" s="196">
        <v>1188.7791438482918</v>
      </c>
      <c r="WM88" s="196">
        <v>-1188.7791438482918</v>
      </c>
      <c r="WN88" s="196">
        <v>-1188.7791438482918</v>
      </c>
      <c r="WO88" s="196">
        <v>-1188.7791438482918</v>
      </c>
      <c r="WP88" s="196">
        <v>-1188.7791438482918</v>
      </c>
      <c r="WQ88" s="196">
        <v>1188.7791438482918</v>
      </c>
      <c r="WR88" s="196">
        <v>-1188.7791438482918</v>
      </c>
      <c r="WS88" s="196">
        <v>1188.7791438482918</v>
      </c>
      <c r="WU88">
        <f t="shared" si="194"/>
        <v>-1</v>
      </c>
      <c r="WV88" s="239">
        <v>1</v>
      </c>
      <c r="WW88" s="239">
        <v>1</v>
      </c>
      <c r="WX88" s="239">
        <v>1</v>
      </c>
      <c r="WY88" s="214">
        <v>-1</v>
      </c>
      <c r="WZ88" s="240">
        <v>6</v>
      </c>
      <c r="XA88">
        <f t="shared" si="195"/>
        <v>1</v>
      </c>
      <c r="XB88">
        <f t="shared" si="196"/>
        <v>-1</v>
      </c>
      <c r="XC88">
        <v>1</v>
      </c>
      <c r="XD88">
        <f t="shared" si="158"/>
        <v>1</v>
      </c>
      <c r="XE88">
        <f t="shared" si="240"/>
        <v>0</v>
      </c>
      <c r="XF88">
        <f t="shared" si="227"/>
        <v>1</v>
      </c>
      <c r="XG88">
        <f t="shared" si="197"/>
        <v>0</v>
      </c>
      <c r="XH88">
        <v>7.3729142413699999E-3</v>
      </c>
      <c r="XI88" s="202">
        <v>42549</v>
      </c>
      <c r="XJ88">
        <v>60</v>
      </c>
      <c r="XK88" t="str">
        <f t="shared" si="185"/>
        <v>TRUE</v>
      </c>
      <c r="XL88">
        <f>VLOOKUP($A88,'FuturesInfo (3)'!$A$2:$V$80,22)</f>
        <v>2</v>
      </c>
      <c r="XM88" s="252">
        <v>1</v>
      </c>
      <c r="XN88">
        <f t="shared" si="198"/>
        <v>3</v>
      </c>
      <c r="XO88" s="138">
        <f>VLOOKUP($A88,'FuturesInfo (3)'!$A$2:$O$80,15)*XL88</f>
        <v>194076.96</v>
      </c>
      <c r="XP88" s="138">
        <f>VLOOKUP($A88,'FuturesInfo (3)'!$A$2:$O$80,15)*XN88</f>
        <v>291115.44</v>
      </c>
      <c r="XQ88" s="196">
        <f t="shared" si="199"/>
        <v>1430.9127823057956</v>
      </c>
      <c r="XR88" s="196">
        <f t="shared" si="200"/>
        <v>2146.3691734586937</v>
      </c>
      <c r="XS88" s="196">
        <f t="shared" si="201"/>
        <v>-1430.9127823057956</v>
      </c>
      <c r="XT88" s="196">
        <f t="shared" si="202"/>
        <v>1430.9127823057956</v>
      </c>
      <c r="XU88" s="196">
        <f t="shared" si="237"/>
        <v>-1430.9127823057956</v>
      </c>
      <c r="XV88" s="196">
        <f t="shared" si="203"/>
        <v>1430.9127823057956</v>
      </c>
      <c r="XW88" s="196">
        <f t="shared" si="228"/>
        <v>1430.9127823057956</v>
      </c>
      <c r="XX88" s="196">
        <f>IF(IF(sym!$O77=XC88,1,0)=1,ABS(XO88*XH88),-ABS(XO88*XH88))</f>
        <v>1430.9127823057956</v>
      </c>
      <c r="XY88" s="196">
        <f>IF(IF(sym!$N77=XC88,1,0)=1,ABS(XO88*XH88),-ABS(XO88*XH88))</f>
        <v>-1430.9127823057956</v>
      </c>
      <c r="XZ88" s="196">
        <f t="shared" si="234"/>
        <v>-1430.9127823057956</v>
      </c>
      <c r="YA88" s="196">
        <f t="shared" si="204"/>
        <v>1430.9127823057956</v>
      </c>
      <c r="YC88">
        <f t="shared" si="205"/>
        <v>1</v>
      </c>
      <c r="YD88" s="239"/>
      <c r="YE88" s="239"/>
      <c r="YF88" s="239"/>
      <c r="YG88" s="214"/>
      <c r="YH88" s="240"/>
      <c r="YI88">
        <f t="shared" si="206"/>
        <v>1</v>
      </c>
      <c r="YJ88">
        <f t="shared" si="207"/>
        <v>0</v>
      </c>
      <c r="YK88" s="214"/>
      <c r="YL88">
        <f t="shared" si="159"/>
        <v>1</v>
      </c>
      <c r="YM88">
        <f t="shared" si="241"/>
        <v>1</v>
      </c>
      <c r="YN88">
        <f t="shared" si="229"/>
        <v>0</v>
      </c>
      <c r="YO88">
        <f t="shared" si="208"/>
        <v>1</v>
      </c>
      <c r="YP88" s="248"/>
      <c r="YQ88" s="202"/>
      <c r="YR88">
        <v>60</v>
      </c>
      <c r="YS88" t="str">
        <f t="shared" si="186"/>
        <v>FALSE</v>
      </c>
      <c r="YT88">
        <f>VLOOKUP($A88,'FuturesInfo (3)'!$A$2:$V$80,22)</f>
        <v>2</v>
      </c>
      <c r="YU88" s="252"/>
      <c r="YV88">
        <f t="shared" si="209"/>
        <v>2</v>
      </c>
      <c r="YW88" s="138">
        <f>VLOOKUP($A88,'FuturesInfo (3)'!$A$2:$O$80,15)*YT88</f>
        <v>194076.96</v>
      </c>
      <c r="YX88" s="138">
        <f>VLOOKUP($A88,'FuturesInfo (3)'!$A$2:$O$80,15)*YV88</f>
        <v>194076.96</v>
      </c>
      <c r="YY88" s="196">
        <f t="shared" si="210"/>
        <v>0</v>
      </c>
      <c r="YZ88" s="196">
        <f t="shared" si="211"/>
        <v>0</v>
      </c>
      <c r="ZA88" s="196">
        <f t="shared" si="212"/>
        <v>0</v>
      </c>
      <c r="ZB88" s="196">
        <f t="shared" si="213"/>
        <v>0</v>
      </c>
      <c r="ZC88" s="196">
        <f t="shared" si="238"/>
        <v>0</v>
      </c>
      <c r="ZD88" s="196">
        <f t="shared" si="214"/>
        <v>0</v>
      </c>
      <c r="ZE88" s="196">
        <f t="shared" si="230"/>
        <v>0</v>
      </c>
      <c r="ZF88" s="196">
        <f>IF(IF(sym!$O77=YK88,1,0)=1,ABS(YW88*YP88),-ABS(YW88*YP88))</f>
        <v>0</v>
      </c>
      <c r="ZG88" s="196">
        <f>IF(IF(sym!$N77=YK88,1,0)=1,ABS(YW88*YP88),-ABS(YW88*YP88))</f>
        <v>0</v>
      </c>
      <c r="ZH88" s="196">
        <f t="shared" si="235"/>
        <v>0</v>
      </c>
      <c r="ZI88" s="196">
        <f t="shared" si="215"/>
        <v>0</v>
      </c>
      <c r="ZK88">
        <f t="shared" si="216"/>
        <v>0</v>
      </c>
      <c r="ZL88" s="239"/>
      <c r="ZM88" s="239"/>
      <c r="ZN88" s="239"/>
      <c r="ZO88" s="214"/>
      <c r="ZP88" s="240"/>
      <c r="ZQ88">
        <f t="shared" si="217"/>
        <v>1</v>
      </c>
      <c r="ZR88">
        <f t="shared" si="218"/>
        <v>0</v>
      </c>
      <c r="ZS88" s="214"/>
      <c r="ZT88">
        <f t="shared" si="160"/>
        <v>1</v>
      </c>
      <c r="ZU88">
        <f t="shared" si="242"/>
        <v>1</v>
      </c>
      <c r="ZV88">
        <f t="shared" si="231"/>
        <v>0</v>
      </c>
      <c r="ZW88">
        <f t="shared" si="219"/>
        <v>1</v>
      </c>
      <c r="ZX88" s="248"/>
      <c r="ZY88" s="202"/>
      <c r="ZZ88">
        <v>60</v>
      </c>
      <c r="AAA88" t="str">
        <f t="shared" si="187"/>
        <v>FALSE</v>
      </c>
      <c r="AAB88">
        <f>VLOOKUP($A88,'FuturesInfo (3)'!$A$2:$V$80,22)</f>
        <v>2</v>
      </c>
      <c r="AAC88" s="252"/>
      <c r="AAD88">
        <f t="shared" si="220"/>
        <v>2</v>
      </c>
      <c r="AAE88" s="138">
        <f>VLOOKUP($A88,'FuturesInfo (3)'!$A$2:$O$80,15)*AAB88</f>
        <v>194076.96</v>
      </c>
      <c r="AAF88" s="138">
        <f>VLOOKUP($A88,'FuturesInfo (3)'!$A$2:$O$80,15)*AAD88</f>
        <v>194076.96</v>
      </c>
      <c r="AAG88" s="196">
        <f t="shared" si="221"/>
        <v>0</v>
      </c>
      <c r="AAH88" s="196">
        <f t="shared" si="222"/>
        <v>0</v>
      </c>
      <c r="AAI88" s="196">
        <f t="shared" si="223"/>
        <v>0</v>
      </c>
      <c r="AAJ88" s="196">
        <f t="shared" si="224"/>
        <v>0</v>
      </c>
      <c r="AAK88" s="196">
        <f t="shared" si="239"/>
        <v>0</v>
      </c>
      <c r="AAL88" s="196">
        <f t="shared" si="225"/>
        <v>0</v>
      </c>
      <c r="AAM88" s="196">
        <f t="shared" si="232"/>
        <v>0</v>
      </c>
      <c r="AAN88" s="196">
        <f>IF(IF(sym!$O77=ZS88,1,0)=1,ABS(AAE88*ZX88),-ABS(AAE88*ZX88))</f>
        <v>0</v>
      </c>
      <c r="AAO88" s="196">
        <f>IF(IF(sym!$N77=ZS88,1,0)=1,ABS(AAE88*ZX88),-ABS(AAE88*ZX88))</f>
        <v>0</v>
      </c>
      <c r="AAP88" s="196">
        <f t="shared" si="236"/>
        <v>0</v>
      </c>
      <c r="AAQ88" s="196">
        <f t="shared" si="226"/>
        <v>0</v>
      </c>
    </row>
    <row r="89" spans="1:719" s="3" customFormat="1" x14ac:dyDescent="0.25">
      <c r="A89" s="1" t="s">
        <v>1063</v>
      </c>
      <c r="B89" s="150" t="str">
        <f>'FuturesInfo (3)'!M77</f>
        <v>HBS</v>
      </c>
      <c r="C89" s="200" t="str">
        <f>VLOOKUP(A89,'FuturesInfo (3)'!$A$2:$K$80,11)</f>
        <v>rates</v>
      </c>
      <c r="D89"/>
      <c r="F89" t="e">
        <f>#REF!</f>
        <v>#REF!</v>
      </c>
      <c r="G89">
        <v>-1</v>
      </c>
      <c r="H89">
        <v>1</v>
      </c>
      <c r="I89">
        <v>1</v>
      </c>
      <c r="J89">
        <f t="shared" si="170"/>
        <v>0</v>
      </c>
      <c r="K89">
        <f t="shared" si="171"/>
        <v>1</v>
      </c>
      <c r="L89" s="184">
        <v>0</v>
      </c>
      <c r="M89" s="2">
        <v>10</v>
      </c>
      <c r="N89">
        <v>60</v>
      </c>
      <c r="O89" t="str">
        <f t="shared" si="172"/>
        <v>TRUE</v>
      </c>
      <c r="P89">
        <f>VLOOKUP($A89,'FuturesInfo (3)'!$A$2:$V$80,22)</f>
        <v>0</v>
      </c>
      <c r="Q89">
        <f t="shared" si="173"/>
        <v>0</v>
      </c>
      <c r="R89">
        <f t="shared" si="173"/>
        <v>0</v>
      </c>
      <c r="S89" s="138">
        <f>VLOOKUP($A89,'FuturesInfo (3)'!$A$2:$O$80,15)*Q89</f>
        <v>0</v>
      </c>
      <c r="T89" s="144">
        <f t="shared" si="174"/>
        <v>0</v>
      </c>
      <c r="U89" s="144">
        <f t="shared" si="188"/>
        <v>0</v>
      </c>
      <c r="W89">
        <f t="shared" si="175"/>
        <v>-1</v>
      </c>
      <c r="X89">
        <v>-1</v>
      </c>
      <c r="Y89">
        <v>1</v>
      </c>
      <c r="Z89">
        <v>1</v>
      </c>
      <c r="AA89">
        <f t="shared" si="189"/>
        <v>0</v>
      </c>
      <c r="AB89">
        <f t="shared" si="176"/>
        <v>1</v>
      </c>
      <c r="AC89" s="1">
        <v>2.03873598369E-4</v>
      </c>
      <c r="AD89" s="2">
        <v>10</v>
      </c>
      <c r="AE89">
        <v>60</v>
      </c>
      <c r="AF89" t="str">
        <f t="shared" si="177"/>
        <v>TRUE</v>
      </c>
      <c r="AG89">
        <f>VLOOKUP($A89,'FuturesInfo (3)'!$A$2:$V$80,22)</f>
        <v>0</v>
      </c>
      <c r="AH89">
        <f t="shared" si="178"/>
        <v>0</v>
      </c>
      <c r="AI89">
        <f t="shared" si="190"/>
        <v>0</v>
      </c>
      <c r="AJ89" s="138">
        <f>VLOOKUP($A89,'FuturesInfo (3)'!$A$2:$O$80,15)*AI89</f>
        <v>0</v>
      </c>
      <c r="AK89" s="196">
        <f t="shared" si="179"/>
        <v>0</v>
      </c>
      <c r="AL89" s="196">
        <f t="shared" si="191"/>
        <v>0</v>
      </c>
      <c r="AN89">
        <f t="shared" si="180"/>
        <v>-1</v>
      </c>
      <c r="AO89">
        <v>-1</v>
      </c>
      <c r="AP89">
        <v>1</v>
      </c>
      <c r="AQ89">
        <v>-1</v>
      </c>
      <c r="AR89">
        <f t="shared" si="233"/>
        <v>1</v>
      </c>
      <c r="AS89">
        <f t="shared" si="181"/>
        <v>0</v>
      </c>
      <c r="AT89" s="1">
        <v>-4.0766408479400002E-4</v>
      </c>
      <c r="AU89" s="2">
        <v>10</v>
      </c>
      <c r="AV89">
        <v>60</v>
      </c>
      <c r="AW89" t="str">
        <f t="shared" si="182"/>
        <v>TRUE</v>
      </c>
      <c r="AX89">
        <f>VLOOKUP($A89,'FuturesInfo (3)'!$A$2:$V$80,22)</f>
        <v>0</v>
      </c>
      <c r="AY89">
        <f t="shared" si="183"/>
        <v>0</v>
      </c>
      <c r="AZ89">
        <f t="shared" si="192"/>
        <v>0</v>
      </c>
      <c r="BA89" s="138">
        <f>VLOOKUP($A89,'FuturesInfo (3)'!$A$2:$O$80,15)*AZ89</f>
        <v>0</v>
      </c>
      <c r="BB89" s="196">
        <f t="shared" si="184"/>
        <v>0</v>
      </c>
      <c r="BC89" s="196">
        <f t="shared" si="193"/>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1181</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1181</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1181</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v>1</v>
      </c>
      <c r="VN89" s="239">
        <v>-1</v>
      </c>
      <c r="VO89" s="239">
        <v>1</v>
      </c>
      <c r="VP89" s="239">
        <v>-1</v>
      </c>
      <c r="VQ89" s="214">
        <v>1</v>
      </c>
      <c r="VR89" s="240">
        <v>-7</v>
      </c>
      <c r="VS89">
        <v>-1</v>
      </c>
      <c r="VT89">
        <v>-1</v>
      </c>
      <c r="VU89" s="214">
        <v>1</v>
      </c>
      <c r="VV89">
        <v>0</v>
      </c>
      <c r="VW89">
        <v>1</v>
      </c>
      <c r="VX89">
        <v>0</v>
      </c>
      <c r="VY89">
        <v>0</v>
      </c>
      <c r="VZ89" s="248">
        <v>3.0581039755399998E-4</v>
      </c>
      <c r="WA89" s="202">
        <v>42545</v>
      </c>
      <c r="WB89">
        <v>60</v>
      </c>
      <c r="WC89" t="s">
        <v>1181</v>
      </c>
      <c r="WD89">
        <v>0</v>
      </c>
      <c r="WE89" s="252">
        <v>1</v>
      </c>
      <c r="WF89">
        <v>0</v>
      </c>
      <c r="WG89" s="138">
        <v>0</v>
      </c>
      <c r="WH89" s="138">
        <v>0</v>
      </c>
      <c r="WI89" s="196">
        <v>0</v>
      </c>
      <c r="WJ89" s="196">
        <v>0</v>
      </c>
      <c r="WK89" s="196">
        <v>0</v>
      </c>
      <c r="WL89" s="196">
        <v>0</v>
      </c>
      <c r="WM89" s="196">
        <v>0</v>
      </c>
      <c r="WN89" s="196">
        <v>0</v>
      </c>
      <c r="WO89" s="196">
        <v>0</v>
      </c>
      <c r="WP89" s="196">
        <v>0</v>
      </c>
      <c r="WQ89" s="196">
        <v>0</v>
      </c>
      <c r="WR89" s="196">
        <v>0</v>
      </c>
      <c r="WS89" s="196">
        <v>0</v>
      </c>
      <c r="WU89">
        <f t="shared" si="194"/>
        <v>1</v>
      </c>
      <c r="WV89" s="239">
        <v>-1</v>
      </c>
      <c r="WW89" s="239">
        <v>1</v>
      </c>
      <c r="WX89" s="239">
        <v>-1</v>
      </c>
      <c r="WY89" s="214">
        <v>1</v>
      </c>
      <c r="WZ89" s="240">
        <v>-8</v>
      </c>
      <c r="XA89">
        <f t="shared" si="195"/>
        <v>-1</v>
      </c>
      <c r="XB89">
        <f t="shared" si="196"/>
        <v>-1</v>
      </c>
      <c r="XC89">
        <v>1</v>
      </c>
      <c r="XD89">
        <f t="shared" si="158"/>
        <v>0</v>
      </c>
      <c r="XE89">
        <f t="shared" si="240"/>
        <v>1</v>
      </c>
      <c r="XF89">
        <f t="shared" si="227"/>
        <v>0</v>
      </c>
      <c r="XG89">
        <f t="shared" si="197"/>
        <v>0</v>
      </c>
      <c r="XH89">
        <v>1.0190563538200001E-4</v>
      </c>
      <c r="XI89" s="202">
        <v>42545</v>
      </c>
      <c r="XJ89">
        <v>60</v>
      </c>
      <c r="XK89" t="str">
        <f t="shared" si="185"/>
        <v>TRUE</v>
      </c>
      <c r="XL89">
        <f>VLOOKUP($A89,'FuturesInfo (3)'!$A$2:$V$80,22)</f>
        <v>0</v>
      </c>
      <c r="XM89" s="252">
        <v>1</v>
      </c>
      <c r="XN89">
        <f t="shared" si="198"/>
        <v>0</v>
      </c>
      <c r="XO89" s="138">
        <f>VLOOKUP($A89,'FuturesInfo (3)'!$A$2:$O$80,15)*XL89</f>
        <v>0</v>
      </c>
      <c r="XP89" s="138">
        <f>VLOOKUP($A89,'FuturesInfo (3)'!$A$2:$O$80,15)*XN89</f>
        <v>0</v>
      </c>
      <c r="XQ89" s="196">
        <f t="shared" si="199"/>
        <v>0</v>
      </c>
      <c r="XR89" s="196">
        <f t="shared" si="200"/>
        <v>0</v>
      </c>
      <c r="XS89" s="196">
        <f t="shared" si="201"/>
        <v>0</v>
      </c>
      <c r="XT89" s="196">
        <f t="shared" si="202"/>
        <v>0</v>
      </c>
      <c r="XU89" s="196">
        <f t="shared" si="237"/>
        <v>0</v>
      </c>
      <c r="XV89" s="196">
        <f t="shared" si="203"/>
        <v>0</v>
      </c>
      <c r="XW89" s="196">
        <f t="shared" si="228"/>
        <v>0</v>
      </c>
      <c r="XX89" s="196">
        <f>IF(IF(sym!$O78=XC89,1,0)=1,ABS(XO89*XH89),-ABS(XO89*XH89))</f>
        <v>0</v>
      </c>
      <c r="XY89" s="196">
        <f>IF(IF(sym!$N78=XC89,1,0)=1,ABS(XO89*XH89),-ABS(XO89*XH89))</f>
        <v>0</v>
      </c>
      <c r="XZ89" s="196">
        <f t="shared" si="234"/>
        <v>0</v>
      </c>
      <c r="YA89" s="196">
        <f t="shared" si="204"/>
        <v>0</v>
      </c>
      <c r="YC89">
        <f t="shared" si="205"/>
        <v>1</v>
      </c>
      <c r="YD89" s="239"/>
      <c r="YE89" s="239"/>
      <c r="YF89" s="239"/>
      <c r="YG89" s="214"/>
      <c r="YH89" s="240"/>
      <c r="YI89">
        <f t="shared" si="206"/>
        <v>1</v>
      </c>
      <c r="YJ89">
        <f t="shared" si="207"/>
        <v>0</v>
      </c>
      <c r="YK89" s="214"/>
      <c r="YL89">
        <f t="shared" si="159"/>
        <v>1</v>
      </c>
      <c r="YM89">
        <f t="shared" si="241"/>
        <v>1</v>
      </c>
      <c r="YN89">
        <f t="shared" si="229"/>
        <v>0</v>
      </c>
      <c r="YO89">
        <f t="shared" si="208"/>
        <v>1</v>
      </c>
      <c r="YP89" s="248"/>
      <c r="YQ89" s="202"/>
      <c r="YR89">
        <v>60</v>
      </c>
      <c r="YS89" t="str">
        <f t="shared" si="186"/>
        <v>FALSE</v>
      </c>
      <c r="YT89">
        <f>VLOOKUP($A89,'FuturesInfo (3)'!$A$2:$V$80,22)</f>
        <v>0</v>
      </c>
      <c r="YU89" s="252"/>
      <c r="YV89">
        <f t="shared" si="209"/>
        <v>0</v>
      </c>
      <c r="YW89" s="138">
        <f>VLOOKUP($A89,'FuturesInfo (3)'!$A$2:$O$80,15)*YT89</f>
        <v>0</v>
      </c>
      <c r="YX89" s="138">
        <f>VLOOKUP($A89,'FuturesInfo (3)'!$A$2:$O$80,15)*YV89</f>
        <v>0</v>
      </c>
      <c r="YY89" s="196">
        <f t="shared" si="210"/>
        <v>0</v>
      </c>
      <c r="YZ89" s="196">
        <f t="shared" si="211"/>
        <v>0</v>
      </c>
      <c r="ZA89" s="196">
        <f t="shared" si="212"/>
        <v>0</v>
      </c>
      <c r="ZB89" s="196">
        <f t="shared" si="213"/>
        <v>0</v>
      </c>
      <c r="ZC89" s="196">
        <f t="shared" si="238"/>
        <v>0</v>
      </c>
      <c r="ZD89" s="196">
        <f t="shared" si="214"/>
        <v>0</v>
      </c>
      <c r="ZE89" s="196">
        <f t="shared" si="230"/>
        <v>0</v>
      </c>
      <c r="ZF89" s="196">
        <f>IF(IF(sym!$O78=YK89,1,0)=1,ABS(YW89*YP89),-ABS(YW89*YP89))</f>
        <v>0</v>
      </c>
      <c r="ZG89" s="196">
        <f>IF(IF(sym!$N78=YK89,1,0)=1,ABS(YW89*YP89),-ABS(YW89*YP89))</f>
        <v>0</v>
      </c>
      <c r="ZH89" s="196">
        <f t="shared" si="235"/>
        <v>0</v>
      </c>
      <c r="ZI89" s="196">
        <f t="shared" si="215"/>
        <v>0</v>
      </c>
      <c r="ZK89">
        <f t="shared" si="216"/>
        <v>0</v>
      </c>
      <c r="ZL89" s="239"/>
      <c r="ZM89" s="239"/>
      <c r="ZN89" s="239"/>
      <c r="ZO89" s="214"/>
      <c r="ZP89" s="240"/>
      <c r="ZQ89">
        <f t="shared" si="217"/>
        <v>1</v>
      </c>
      <c r="ZR89">
        <f t="shared" si="218"/>
        <v>0</v>
      </c>
      <c r="ZS89" s="214"/>
      <c r="ZT89">
        <f t="shared" si="160"/>
        <v>1</v>
      </c>
      <c r="ZU89">
        <f t="shared" si="242"/>
        <v>1</v>
      </c>
      <c r="ZV89">
        <f t="shared" si="231"/>
        <v>0</v>
      </c>
      <c r="ZW89">
        <f t="shared" si="219"/>
        <v>1</v>
      </c>
      <c r="ZX89" s="248"/>
      <c r="ZY89" s="202"/>
      <c r="ZZ89">
        <v>60</v>
      </c>
      <c r="AAA89" t="str">
        <f t="shared" si="187"/>
        <v>FALSE</v>
      </c>
      <c r="AAB89">
        <f>VLOOKUP($A89,'FuturesInfo (3)'!$A$2:$V$80,22)</f>
        <v>0</v>
      </c>
      <c r="AAC89" s="252"/>
      <c r="AAD89">
        <f t="shared" si="220"/>
        <v>0</v>
      </c>
      <c r="AAE89" s="138">
        <f>VLOOKUP($A89,'FuturesInfo (3)'!$A$2:$O$80,15)*AAB89</f>
        <v>0</v>
      </c>
      <c r="AAF89" s="138">
        <f>VLOOKUP($A89,'FuturesInfo (3)'!$A$2:$O$80,15)*AAD89</f>
        <v>0</v>
      </c>
      <c r="AAG89" s="196">
        <f t="shared" si="221"/>
        <v>0</v>
      </c>
      <c r="AAH89" s="196">
        <f t="shared" si="222"/>
        <v>0</v>
      </c>
      <c r="AAI89" s="196">
        <f t="shared" si="223"/>
        <v>0</v>
      </c>
      <c r="AAJ89" s="196">
        <f t="shared" si="224"/>
        <v>0</v>
      </c>
      <c r="AAK89" s="196">
        <f t="shared" si="239"/>
        <v>0</v>
      </c>
      <c r="AAL89" s="196">
        <f t="shared" si="225"/>
        <v>0</v>
      </c>
      <c r="AAM89" s="196">
        <f t="shared" si="232"/>
        <v>0</v>
      </c>
      <c r="AAN89" s="196">
        <f>IF(IF(sym!$O78=ZS89,1,0)=1,ABS(AAE89*ZX89),-ABS(AAE89*ZX89))</f>
        <v>0</v>
      </c>
      <c r="AAO89" s="196">
        <f>IF(IF(sym!$N78=ZS89,1,0)=1,ABS(AAE89*ZX89),-ABS(AAE89*ZX89))</f>
        <v>0</v>
      </c>
      <c r="AAP89" s="196">
        <f t="shared" si="236"/>
        <v>0</v>
      </c>
      <c r="AAQ89" s="196">
        <f t="shared" si="226"/>
        <v>0</v>
      </c>
    </row>
    <row r="90" spans="1:719" s="5" customFormat="1" x14ac:dyDescent="0.25">
      <c r="A90" s="1" t="s">
        <v>425</v>
      </c>
      <c r="B90" s="150" t="str">
        <f>'FuturesInfo (3)'!M78</f>
        <v>@YM</v>
      </c>
      <c r="C90" s="200" t="str">
        <f>VLOOKUP(A90,'FuturesInfo (3)'!$A$2:$K$80,11)</f>
        <v>index</v>
      </c>
      <c r="F90" t="e">
        <f>#REF!</f>
        <v>#REF!</v>
      </c>
      <c r="G90">
        <v>1</v>
      </c>
      <c r="H90">
        <v>-1</v>
      </c>
      <c r="I90">
        <v>-1</v>
      </c>
      <c r="J90">
        <f t="shared" si="170"/>
        <v>0</v>
      </c>
      <c r="K90">
        <f t="shared" si="171"/>
        <v>1</v>
      </c>
      <c r="L90" s="184">
        <v>-1.4025245441799999E-3</v>
      </c>
      <c r="M90" s="2">
        <v>10</v>
      </c>
      <c r="N90">
        <v>60</v>
      </c>
      <c r="O90" t="str">
        <f t="shared" si="172"/>
        <v>TRUE</v>
      </c>
      <c r="P90">
        <f>VLOOKUP($A90,'FuturesInfo (3)'!$A$2:$V$80,22)</f>
        <v>2</v>
      </c>
      <c r="Q90">
        <f t="shared" si="173"/>
        <v>2</v>
      </c>
      <c r="R90">
        <f t="shared" si="173"/>
        <v>2</v>
      </c>
      <c r="S90" s="138">
        <f>VLOOKUP($A90,'FuturesInfo (3)'!$A$2:$O$80,15)*Q90</f>
        <v>178180</v>
      </c>
      <c r="T90" s="144">
        <f t="shared" si="174"/>
        <v>-249.90182328199239</v>
      </c>
      <c r="U90" s="144">
        <f t="shared" si="188"/>
        <v>249.90182328199239</v>
      </c>
      <c r="W90">
        <f t="shared" si="175"/>
        <v>1</v>
      </c>
      <c r="X90">
        <v>-1</v>
      </c>
      <c r="Y90">
        <v>-1</v>
      </c>
      <c r="Z90">
        <v>1</v>
      </c>
      <c r="AA90">
        <f t="shared" si="189"/>
        <v>0</v>
      </c>
      <c r="AB90">
        <f t="shared" si="176"/>
        <v>0</v>
      </c>
      <c r="AC90" s="1">
        <v>6.4606741572999999E-3</v>
      </c>
      <c r="AD90" s="2">
        <v>10</v>
      </c>
      <c r="AE90">
        <v>60</v>
      </c>
      <c r="AF90" t="str">
        <f t="shared" si="177"/>
        <v>TRUE</v>
      </c>
      <c r="AG90">
        <f>VLOOKUP($A90,'FuturesInfo (3)'!$A$2:$V$80,22)</f>
        <v>2</v>
      </c>
      <c r="AH90">
        <f t="shared" si="178"/>
        <v>3</v>
      </c>
      <c r="AI90">
        <f t="shared" si="190"/>
        <v>2</v>
      </c>
      <c r="AJ90" s="138">
        <f>VLOOKUP($A90,'FuturesInfo (3)'!$A$2:$O$80,15)*AI90</f>
        <v>178180</v>
      </c>
      <c r="AK90" s="196">
        <f t="shared" si="179"/>
        <v>-1151.162921347714</v>
      </c>
      <c r="AL90" s="196">
        <f t="shared" si="191"/>
        <v>-1151.162921347714</v>
      </c>
      <c r="AN90">
        <f t="shared" si="180"/>
        <v>-1</v>
      </c>
      <c r="AO90">
        <v>1</v>
      </c>
      <c r="AP90">
        <v>-1</v>
      </c>
      <c r="AQ90">
        <v>1</v>
      </c>
      <c r="AR90">
        <f t="shared" si="233"/>
        <v>1</v>
      </c>
      <c r="AS90">
        <f t="shared" si="181"/>
        <v>0</v>
      </c>
      <c r="AT90" s="1">
        <v>1.0047446274099999E-3</v>
      </c>
      <c r="AU90" s="2">
        <v>10</v>
      </c>
      <c r="AV90">
        <v>60</v>
      </c>
      <c r="AW90" t="str">
        <f t="shared" si="182"/>
        <v>TRUE</v>
      </c>
      <c r="AX90">
        <f>VLOOKUP($A90,'FuturesInfo (3)'!$A$2:$V$80,22)</f>
        <v>2</v>
      </c>
      <c r="AY90">
        <f t="shared" si="183"/>
        <v>2</v>
      </c>
      <c r="AZ90">
        <f t="shared" si="192"/>
        <v>2</v>
      </c>
      <c r="BA90" s="138">
        <f>VLOOKUP($A90,'FuturesInfo (3)'!$A$2:$O$80,15)*AZ90</f>
        <v>178180</v>
      </c>
      <c r="BB90" s="196">
        <f t="shared" si="184"/>
        <v>179.0253977119138</v>
      </c>
      <c r="BC90" s="196">
        <f t="shared" si="193"/>
        <v>-179.0253977119138</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1181</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1181</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1181</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v>-1</v>
      </c>
      <c r="VN90" s="239">
        <v>-1</v>
      </c>
      <c r="VO90" s="239">
        <v>-1</v>
      </c>
      <c r="VP90" s="239">
        <v>-1</v>
      </c>
      <c r="VQ90" s="214">
        <v>1</v>
      </c>
      <c r="VR90" s="240">
        <v>5</v>
      </c>
      <c r="VS90">
        <v>-1</v>
      </c>
      <c r="VT90">
        <v>1</v>
      </c>
      <c r="VU90" s="214">
        <v>1</v>
      </c>
      <c r="VV90">
        <v>0</v>
      </c>
      <c r="VW90">
        <v>1</v>
      </c>
      <c r="VX90">
        <v>0</v>
      </c>
      <c r="VY90">
        <v>1</v>
      </c>
      <c r="VZ90" s="248">
        <v>4.0535975678399998E-3</v>
      </c>
      <c r="WA90" s="202">
        <v>42548</v>
      </c>
      <c r="WB90">
        <v>60</v>
      </c>
      <c r="WC90" t="s">
        <v>1181</v>
      </c>
      <c r="WD90">
        <v>2</v>
      </c>
      <c r="WE90" s="252">
        <v>2</v>
      </c>
      <c r="WF90">
        <v>2</v>
      </c>
      <c r="WG90" s="138">
        <v>178340</v>
      </c>
      <c r="WH90" s="138">
        <v>178340</v>
      </c>
      <c r="WI90" s="196">
        <v>-722.91859024858559</v>
      </c>
      <c r="WJ90" s="196">
        <v>-722.91859024858559</v>
      </c>
      <c r="WK90" s="196">
        <v>722.91859024858559</v>
      </c>
      <c r="WL90" s="196">
        <v>-722.91859024858559</v>
      </c>
      <c r="WM90" s="196">
        <v>722.91859024858559</v>
      </c>
      <c r="WN90" s="196">
        <v>-722.91859024858559</v>
      </c>
      <c r="WO90" s="196">
        <v>-722.91859024858559</v>
      </c>
      <c r="WP90" s="196">
        <v>722.91859024858559</v>
      </c>
      <c r="WQ90" s="196">
        <v>-722.91859024858559</v>
      </c>
      <c r="WR90" s="196">
        <v>-722.91859024858559</v>
      </c>
      <c r="WS90" s="196">
        <v>722.91859024858559</v>
      </c>
      <c r="WU90">
        <f t="shared" si="194"/>
        <v>1</v>
      </c>
      <c r="WV90" s="239">
        <v>-1</v>
      </c>
      <c r="WW90" s="239">
        <v>-1</v>
      </c>
      <c r="WX90" s="239">
        <v>-1</v>
      </c>
      <c r="WY90" s="214">
        <v>1</v>
      </c>
      <c r="WZ90" s="240">
        <v>6</v>
      </c>
      <c r="XA90">
        <f t="shared" si="195"/>
        <v>-1</v>
      </c>
      <c r="XB90">
        <f t="shared" si="196"/>
        <v>1</v>
      </c>
      <c r="XC90">
        <v>-1</v>
      </c>
      <c r="XD90">
        <f t="shared" si="158"/>
        <v>1</v>
      </c>
      <c r="XE90">
        <f t="shared" si="240"/>
        <v>0</v>
      </c>
      <c r="XF90">
        <f t="shared" si="227"/>
        <v>1</v>
      </c>
      <c r="XG90">
        <f t="shared" si="197"/>
        <v>0</v>
      </c>
      <c r="XH90">
        <v>-8.9716272288900003E-4</v>
      </c>
      <c r="XI90" s="202">
        <v>42548</v>
      </c>
      <c r="XJ90">
        <v>60</v>
      </c>
      <c r="XK90" t="str">
        <f t="shared" si="185"/>
        <v>TRUE</v>
      </c>
      <c r="XL90">
        <f>VLOOKUP($A90,'FuturesInfo (3)'!$A$2:$V$80,22)</f>
        <v>2</v>
      </c>
      <c r="XM90" s="252">
        <v>1</v>
      </c>
      <c r="XN90">
        <f t="shared" si="198"/>
        <v>3</v>
      </c>
      <c r="XO90" s="138">
        <f>VLOOKUP($A90,'FuturesInfo (3)'!$A$2:$O$80,15)*XL90</f>
        <v>178180</v>
      </c>
      <c r="XP90" s="138">
        <f>VLOOKUP($A90,'FuturesInfo (3)'!$A$2:$O$80,15)*XN90</f>
        <v>267270</v>
      </c>
      <c r="XQ90" s="196">
        <f t="shared" si="199"/>
        <v>159.85645396436203</v>
      </c>
      <c r="XR90" s="196">
        <f t="shared" si="200"/>
        <v>239.78468094654303</v>
      </c>
      <c r="XS90" s="196">
        <f t="shared" si="201"/>
        <v>-159.85645396436203</v>
      </c>
      <c r="XT90" s="196">
        <f t="shared" si="202"/>
        <v>159.85645396436203</v>
      </c>
      <c r="XU90" s="196">
        <f t="shared" si="237"/>
        <v>-159.85645396436203</v>
      </c>
      <c r="XV90" s="196">
        <f t="shared" si="203"/>
        <v>159.85645396436203</v>
      </c>
      <c r="XW90" s="196">
        <f t="shared" si="228"/>
        <v>159.85645396436203</v>
      </c>
      <c r="XX90" s="196">
        <f>IF(IF(sym!$O79=XC90,1,0)=1,ABS(XO90*XH90),-ABS(XO90*XH90))</f>
        <v>-159.85645396436203</v>
      </c>
      <c r="XY90" s="196">
        <f>IF(IF(sym!$N79=XC90,1,0)=1,ABS(XO90*XH90),-ABS(XO90*XH90))</f>
        <v>159.85645396436203</v>
      </c>
      <c r="XZ90" s="196">
        <f t="shared" si="234"/>
        <v>-159.85645396436203</v>
      </c>
      <c r="YA90" s="196">
        <f t="shared" si="204"/>
        <v>159.85645396436203</v>
      </c>
      <c r="YC90">
        <f t="shared" si="205"/>
        <v>-1</v>
      </c>
      <c r="YD90" s="239"/>
      <c r="YE90" s="239"/>
      <c r="YF90" s="239"/>
      <c r="YG90" s="214"/>
      <c r="YH90" s="240"/>
      <c r="YI90">
        <f t="shared" si="206"/>
        <v>1</v>
      </c>
      <c r="YJ90">
        <f t="shared" si="207"/>
        <v>0</v>
      </c>
      <c r="YK90" s="214"/>
      <c r="YL90">
        <f t="shared" si="159"/>
        <v>1</v>
      </c>
      <c r="YM90">
        <f t="shared" si="241"/>
        <v>1</v>
      </c>
      <c r="YN90">
        <f t="shared" si="229"/>
        <v>0</v>
      </c>
      <c r="YO90">
        <f t="shared" si="208"/>
        <v>1</v>
      </c>
      <c r="YP90" s="248"/>
      <c r="YQ90" s="202"/>
      <c r="YR90">
        <v>60</v>
      </c>
      <c r="YS90" t="str">
        <f t="shared" si="186"/>
        <v>FALSE</v>
      </c>
      <c r="YT90">
        <f>VLOOKUP($A90,'FuturesInfo (3)'!$A$2:$V$80,22)</f>
        <v>2</v>
      </c>
      <c r="YU90" s="252"/>
      <c r="YV90">
        <f t="shared" si="209"/>
        <v>2</v>
      </c>
      <c r="YW90" s="138">
        <f>VLOOKUP($A90,'FuturesInfo (3)'!$A$2:$O$80,15)*YT90</f>
        <v>178180</v>
      </c>
      <c r="YX90" s="138">
        <f>VLOOKUP($A90,'FuturesInfo (3)'!$A$2:$O$80,15)*YV90</f>
        <v>178180</v>
      </c>
      <c r="YY90" s="196">
        <f t="shared" si="210"/>
        <v>0</v>
      </c>
      <c r="YZ90" s="196">
        <f t="shared" si="211"/>
        <v>0</v>
      </c>
      <c r="ZA90" s="196">
        <f t="shared" si="212"/>
        <v>0</v>
      </c>
      <c r="ZB90" s="196">
        <f t="shared" si="213"/>
        <v>0</v>
      </c>
      <c r="ZC90" s="196">
        <f t="shared" si="238"/>
        <v>0</v>
      </c>
      <c r="ZD90" s="196">
        <f t="shared" si="214"/>
        <v>0</v>
      </c>
      <c r="ZE90" s="196">
        <f t="shared" si="230"/>
        <v>0</v>
      </c>
      <c r="ZF90" s="196">
        <f>IF(IF(sym!$O79=YK90,1,0)=1,ABS(YW90*YP90),-ABS(YW90*YP90))</f>
        <v>0</v>
      </c>
      <c r="ZG90" s="196">
        <f>IF(IF(sym!$N79=YK90,1,0)=1,ABS(YW90*YP90),-ABS(YW90*YP90))</f>
        <v>0</v>
      </c>
      <c r="ZH90" s="196">
        <f t="shared" si="235"/>
        <v>0</v>
      </c>
      <c r="ZI90" s="196">
        <f t="shared" si="215"/>
        <v>0</v>
      </c>
      <c r="ZK90">
        <f t="shared" si="216"/>
        <v>0</v>
      </c>
      <c r="ZL90" s="239"/>
      <c r="ZM90" s="239"/>
      <c r="ZN90" s="239"/>
      <c r="ZO90" s="214"/>
      <c r="ZP90" s="240"/>
      <c r="ZQ90">
        <f t="shared" si="217"/>
        <v>1</v>
      </c>
      <c r="ZR90">
        <f t="shared" si="218"/>
        <v>0</v>
      </c>
      <c r="ZS90" s="214"/>
      <c r="ZT90">
        <f t="shared" si="160"/>
        <v>1</v>
      </c>
      <c r="ZU90">
        <f t="shared" si="242"/>
        <v>1</v>
      </c>
      <c r="ZV90">
        <f t="shared" si="231"/>
        <v>0</v>
      </c>
      <c r="ZW90">
        <f t="shared" si="219"/>
        <v>1</v>
      </c>
      <c r="ZX90" s="248"/>
      <c r="ZY90" s="202"/>
      <c r="ZZ90">
        <v>60</v>
      </c>
      <c r="AAA90" t="str">
        <f t="shared" si="187"/>
        <v>FALSE</v>
      </c>
      <c r="AAB90">
        <f>VLOOKUP($A90,'FuturesInfo (3)'!$A$2:$V$80,22)</f>
        <v>2</v>
      </c>
      <c r="AAC90" s="252"/>
      <c r="AAD90">
        <f t="shared" si="220"/>
        <v>2</v>
      </c>
      <c r="AAE90" s="138">
        <f>VLOOKUP($A90,'FuturesInfo (3)'!$A$2:$O$80,15)*AAB90</f>
        <v>178180</v>
      </c>
      <c r="AAF90" s="138">
        <f>VLOOKUP($A90,'FuturesInfo (3)'!$A$2:$O$80,15)*AAD90</f>
        <v>178180</v>
      </c>
      <c r="AAG90" s="196">
        <f t="shared" si="221"/>
        <v>0</v>
      </c>
      <c r="AAH90" s="196">
        <f t="shared" si="222"/>
        <v>0</v>
      </c>
      <c r="AAI90" s="196">
        <f t="shared" si="223"/>
        <v>0</v>
      </c>
      <c r="AAJ90" s="196">
        <f t="shared" si="224"/>
        <v>0</v>
      </c>
      <c r="AAK90" s="196">
        <f t="shared" si="239"/>
        <v>0</v>
      </c>
      <c r="AAL90" s="196">
        <f t="shared" si="225"/>
        <v>0</v>
      </c>
      <c r="AAM90" s="196">
        <f t="shared" si="232"/>
        <v>0</v>
      </c>
      <c r="AAN90" s="196">
        <f>IF(IF(sym!$O79=ZS90,1,0)=1,ABS(AAE90*ZX90),-ABS(AAE90*ZX90))</f>
        <v>0</v>
      </c>
      <c r="AAO90" s="196">
        <f>IF(IF(sym!$N79=ZS90,1,0)=1,ABS(AAE90*ZX90),-ABS(AAE90*ZX90))</f>
        <v>0</v>
      </c>
      <c r="AAP90" s="196">
        <f t="shared" si="236"/>
        <v>0</v>
      </c>
      <c r="AAQ90" s="196">
        <f t="shared" si="226"/>
        <v>0</v>
      </c>
    </row>
    <row r="91" spans="1:719" s="5" customFormat="1" x14ac:dyDescent="0.25">
      <c r="A91" s="1" t="s">
        <v>1034</v>
      </c>
      <c r="B91" s="150" t="str">
        <f>'FuturesInfo (3)'!M79</f>
        <v>HTS</v>
      </c>
      <c r="C91" s="200" t="str">
        <f>VLOOKUP(A91,'FuturesInfo (3)'!$A$2:$K$80,11)</f>
        <v>rates</v>
      </c>
      <c r="F91" t="e">
        <f>#REF!</f>
        <v>#REF!</v>
      </c>
      <c r="G91">
        <v>-1</v>
      </c>
      <c r="H91">
        <v>-1</v>
      </c>
      <c r="I91">
        <v>1</v>
      </c>
      <c r="J91">
        <f t="shared" si="170"/>
        <v>0</v>
      </c>
      <c r="K91">
        <f t="shared" si="171"/>
        <v>0</v>
      </c>
      <c r="L91" s="184">
        <v>2.03272690314E-4</v>
      </c>
      <c r="M91" s="2">
        <v>10</v>
      </c>
      <c r="N91">
        <v>60</v>
      </c>
      <c r="O91" t="str">
        <f t="shared" si="172"/>
        <v>TRUE</v>
      </c>
      <c r="P91">
        <f>VLOOKUP($A91,'FuturesInfo (3)'!$A$2:$V$80,22)</f>
        <v>13</v>
      </c>
      <c r="Q91">
        <f t="shared" si="173"/>
        <v>13</v>
      </c>
      <c r="R91">
        <f t="shared" si="173"/>
        <v>13</v>
      </c>
      <c r="S91" s="138">
        <f>VLOOKUP($A91,'FuturesInfo (3)'!$A$2:$O$80,15)*Q91</f>
        <v>2682077.7984000002</v>
      </c>
      <c r="T91" s="144">
        <f t="shared" si="174"/>
        <v>-545.19316971221815</v>
      </c>
      <c r="U91" s="144">
        <f t="shared" si="188"/>
        <v>-545.19316971221815</v>
      </c>
      <c r="W91">
        <f t="shared" si="175"/>
        <v>-1</v>
      </c>
      <c r="X91">
        <v>1</v>
      </c>
      <c r="Y91">
        <v>-1</v>
      </c>
      <c r="Z91">
        <v>1</v>
      </c>
      <c r="AA91">
        <f t="shared" si="189"/>
        <v>1</v>
      </c>
      <c r="AB91">
        <f t="shared" si="176"/>
        <v>0</v>
      </c>
      <c r="AC91" s="1">
        <v>6.09694136775E-4</v>
      </c>
      <c r="AD91" s="2">
        <v>10</v>
      </c>
      <c r="AE91">
        <v>60</v>
      </c>
      <c r="AF91" t="str">
        <f t="shared" si="177"/>
        <v>TRUE</v>
      </c>
      <c r="AG91">
        <f>VLOOKUP($A91,'FuturesInfo (3)'!$A$2:$V$80,22)</f>
        <v>13</v>
      </c>
      <c r="AH91">
        <f t="shared" si="178"/>
        <v>10</v>
      </c>
      <c r="AI91">
        <f t="shared" si="190"/>
        <v>13</v>
      </c>
      <c r="AJ91" s="138">
        <f>VLOOKUP($A91,'FuturesInfo (3)'!$A$2:$O$80,15)*AI91</f>
        <v>2682077.7984000002</v>
      </c>
      <c r="AK91" s="196">
        <f t="shared" si="179"/>
        <v>1635.2471080588805</v>
      </c>
      <c r="AL91" s="196">
        <f t="shared" si="191"/>
        <v>-1635.2471080588805</v>
      </c>
      <c r="AN91">
        <f t="shared" si="180"/>
        <v>1</v>
      </c>
      <c r="AO91">
        <v>1</v>
      </c>
      <c r="AP91">
        <v>-1</v>
      </c>
      <c r="AQ91">
        <v>-1</v>
      </c>
      <c r="AR91">
        <f t="shared" si="233"/>
        <v>0</v>
      </c>
      <c r="AS91">
        <f t="shared" si="181"/>
        <v>1</v>
      </c>
      <c r="AT91" s="1">
        <v>-7.1087640905900004E-4</v>
      </c>
      <c r="AU91" s="2">
        <v>10</v>
      </c>
      <c r="AV91">
        <v>60</v>
      </c>
      <c r="AW91" t="str">
        <f t="shared" si="182"/>
        <v>TRUE</v>
      </c>
      <c r="AX91">
        <f>VLOOKUP($A91,'FuturesInfo (3)'!$A$2:$V$80,22)</f>
        <v>13</v>
      </c>
      <c r="AY91">
        <f t="shared" si="183"/>
        <v>10</v>
      </c>
      <c r="AZ91">
        <f t="shared" si="192"/>
        <v>13</v>
      </c>
      <c r="BA91" s="138">
        <f>VLOOKUP($A91,'FuturesInfo (3)'!$A$2:$O$80,15)*AZ91</f>
        <v>2682077.7984000002</v>
      </c>
      <c r="BB91" s="196">
        <f t="shared" si="184"/>
        <v>-1906.6258341434607</v>
      </c>
      <c r="BC91" s="196">
        <f t="shared" si="193"/>
        <v>1906.6258341434607</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1181</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1181</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1181</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v>1</v>
      </c>
      <c r="VN91" s="239">
        <v>1</v>
      </c>
      <c r="VO91" s="239">
        <v>-1</v>
      </c>
      <c r="VP91" s="239">
        <v>1</v>
      </c>
      <c r="VQ91" s="214">
        <v>1</v>
      </c>
      <c r="VR91" s="240">
        <v>8</v>
      </c>
      <c r="VS91">
        <v>-1</v>
      </c>
      <c r="VT91">
        <v>1</v>
      </c>
      <c r="VU91" s="214">
        <v>1</v>
      </c>
      <c r="VV91">
        <v>1</v>
      </c>
      <c r="VW91">
        <v>1</v>
      </c>
      <c r="VX91">
        <v>0</v>
      </c>
      <c r="VY91">
        <v>1</v>
      </c>
      <c r="VZ91" s="248">
        <v>4.06008932197E-4</v>
      </c>
      <c r="WA91" s="202">
        <v>42544</v>
      </c>
      <c r="WB91">
        <v>60</v>
      </c>
      <c r="WC91" t="s">
        <v>1181</v>
      </c>
      <c r="WD91">
        <v>13</v>
      </c>
      <c r="WE91" s="252">
        <v>2</v>
      </c>
      <c r="WF91">
        <v>13</v>
      </c>
      <c r="WG91" s="138">
        <v>2682077.7984000002</v>
      </c>
      <c r="WH91" s="138">
        <v>2682077.7984000002</v>
      </c>
      <c r="WI91" s="196">
        <v>1088.9475429976646</v>
      </c>
      <c r="WJ91" s="196">
        <v>1088.9475429976646</v>
      </c>
      <c r="WK91" s="196">
        <v>1088.9475429976646</v>
      </c>
      <c r="WL91" s="196">
        <v>-1088.9475429976646</v>
      </c>
      <c r="WM91" s="196">
        <v>1088.9475429976646</v>
      </c>
      <c r="WN91" s="196">
        <v>-1088.9475429976646</v>
      </c>
      <c r="WO91" s="196">
        <v>1088.9475429976646</v>
      </c>
      <c r="WP91" s="196">
        <v>-1088.9475429976646</v>
      </c>
      <c r="WQ91" s="196">
        <v>1088.9475429976646</v>
      </c>
      <c r="WR91" s="196">
        <v>-1088.9475429976646</v>
      </c>
      <c r="WS91" s="196">
        <v>1088.9475429976646</v>
      </c>
      <c r="WU91">
        <f t="shared" si="194"/>
        <v>1</v>
      </c>
      <c r="WV91" s="239">
        <v>1</v>
      </c>
      <c r="WW91" s="239">
        <v>-1</v>
      </c>
      <c r="WX91" s="239">
        <v>1</v>
      </c>
      <c r="WY91" s="214">
        <v>1</v>
      </c>
      <c r="WZ91" s="240">
        <v>9</v>
      </c>
      <c r="XA91">
        <f t="shared" si="195"/>
        <v>-1</v>
      </c>
      <c r="XB91">
        <f t="shared" si="196"/>
        <v>1</v>
      </c>
      <c r="XC91">
        <v>1</v>
      </c>
      <c r="XD91">
        <f t="shared" si="158"/>
        <v>1</v>
      </c>
      <c r="XE91">
        <f t="shared" si="240"/>
        <v>1</v>
      </c>
      <c r="XF91">
        <f t="shared" si="227"/>
        <v>0</v>
      </c>
      <c r="XG91">
        <f t="shared" si="197"/>
        <v>1</v>
      </c>
      <c r="XH91">
        <v>0</v>
      </c>
      <c r="XI91" s="202">
        <v>42544</v>
      </c>
      <c r="XJ91">
        <v>60</v>
      </c>
      <c r="XK91" t="str">
        <f t="shared" si="185"/>
        <v>TRUE</v>
      </c>
      <c r="XL91">
        <f>VLOOKUP($A91,'FuturesInfo (3)'!$A$2:$V$80,22)</f>
        <v>13</v>
      </c>
      <c r="XM91" s="252">
        <v>1</v>
      </c>
      <c r="XN91">
        <f t="shared" si="198"/>
        <v>16</v>
      </c>
      <c r="XO91" s="138">
        <f>VLOOKUP($A91,'FuturesInfo (3)'!$A$2:$O$80,15)*XL91</f>
        <v>2682077.7984000002</v>
      </c>
      <c r="XP91" s="138">
        <f>VLOOKUP($A91,'FuturesInfo (3)'!$A$2:$O$80,15)*XN91</f>
        <v>3301018.8288000003</v>
      </c>
      <c r="XQ91" s="196">
        <f t="shared" si="199"/>
        <v>0</v>
      </c>
      <c r="XR91" s="196">
        <f t="shared" si="200"/>
        <v>0</v>
      </c>
      <c r="XS91" s="196">
        <f t="shared" si="201"/>
        <v>0</v>
      </c>
      <c r="XT91" s="196">
        <f t="shared" si="202"/>
        <v>0</v>
      </c>
      <c r="XU91" s="196">
        <f t="shared" si="237"/>
        <v>0</v>
      </c>
      <c r="XV91" s="196">
        <f t="shared" si="203"/>
        <v>0</v>
      </c>
      <c r="XW91" s="196">
        <f t="shared" si="228"/>
        <v>0</v>
      </c>
      <c r="XX91" s="196">
        <f>IF(IF(sym!$O80=XC91,1,0)=1,ABS(XO91*XH91),-ABS(XO91*XH91))</f>
        <v>0</v>
      </c>
      <c r="XY91" s="196">
        <f>IF(IF(sym!$N80=XC91,1,0)=1,ABS(XO91*XH91),-ABS(XO91*XH91))</f>
        <v>0</v>
      </c>
      <c r="XZ91" s="196">
        <f t="shared" si="234"/>
        <v>0</v>
      </c>
      <c r="YA91" s="196">
        <f t="shared" si="204"/>
        <v>0</v>
      </c>
      <c r="YC91">
        <f t="shared" si="205"/>
        <v>1</v>
      </c>
      <c r="YD91" s="239"/>
      <c r="YE91" s="239"/>
      <c r="YF91" s="239"/>
      <c r="YG91" s="214"/>
      <c r="YH91" s="240"/>
      <c r="YI91">
        <f t="shared" si="206"/>
        <v>1</v>
      </c>
      <c r="YJ91">
        <f t="shared" si="207"/>
        <v>0</v>
      </c>
      <c r="YK91" s="214"/>
      <c r="YL91">
        <f t="shared" si="159"/>
        <v>1</v>
      </c>
      <c r="YM91">
        <f t="shared" si="241"/>
        <v>1</v>
      </c>
      <c r="YN91">
        <f t="shared" si="229"/>
        <v>0</v>
      </c>
      <c r="YO91">
        <f t="shared" si="208"/>
        <v>1</v>
      </c>
      <c r="YP91" s="248"/>
      <c r="YQ91" s="202"/>
      <c r="YR91">
        <v>60</v>
      </c>
      <c r="YS91" t="str">
        <f t="shared" si="186"/>
        <v>FALSE</v>
      </c>
      <c r="YT91">
        <f>VLOOKUP($A91,'FuturesInfo (3)'!$A$2:$V$80,22)</f>
        <v>13</v>
      </c>
      <c r="YU91" s="252"/>
      <c r="YV91">
        <f t="shared" si="209"/>
        <v>10</v>
      </c>
      <c r="YW91" s="138">
        <f>VLOOKUP($A91,'FuturesInfo (3)'!$A$2:$O$80,15)*YT91</f>
        <v>2682077.7984000002</v>
      </c>
      <c r="YX91" s="138">
        <f>VLOOKUP($A91,'FuturesInfo (3)'!$A$2:$O$80,15)*YV91</f>
        <v>2063136.7680000002</v>
      </c>
      <c r="YY91" s="196">
        <f t="shared" si="210"/>
        <v>0</v>
      </c>
      <c r="YZ91" s="196">
        <f t="shared" si="211"/>
        <v>0</v>
      </c>
      <c r="ZA91" s="196">
        <f t="shared" si="212"/>
        <v>0</v>
      </c>
      <c r="ZB91" s="196">
        <f t="shared" si="213"/>
        <v>0</v>
      </c>
      <c r="ZC91" s="196">
        <f t="shared" si="238"/>
        <v>0</v>
      </c>
      <c r="ZD91" s="196">
        <f t="shared" si="214"/>
        <v>0</v>
      </c>
      <c r="ZE91" s="196">
        <f t="shared" si="230"/>
        <v>0</v>
      </c>
      <c r="ZF91" s="196">
        <f>IF(IF(sym!$O80=YK91,1,0)=1,ABS(YW91*YP91),-ABS(YW91*YP91))</f>
        <v>0</v>
      </c>
      <c r="ZG91" s="196">
        <f>IF(IF(sym!$N80=YK91,1,0)=1,ABS(YW91*YP91),-ABS(YW91*YP91))</f>
        <v>0</v>
      </c>
      <c r="ZH91" s="196">
        <f t="shared" si="235"/>
        <v>0</v>
      </c>
      <c r="ZI91" s="196">
        <f t="shared" si="215"/>
        <v>0</v>
      </c>
      <c r="ZK91">
        <f t="shared" si="216"/>
        <v>0</v>
      </c>
      <c r="ZL91" s="239"/>
      <c r="ZM91" s="239"/>
      <c r="ZN91" s="239"/>
      <c r="ZO91" s="214"/>
      <c r="ZP91" s="240"/>
      <c r="ZQ91">
        <f t="shared" si="217"/>
        <v>1</v>
      </c>
      <c r="ZR91">
        <f t="shared" si="218"/>
        <v>0</v>
      </c>
      <c r="ZS91" s="214"/>
      <c r="ZT91">
        <f t="shared" si="160"/>
        <v>1</v>
      </c>
      <c r="ZU91">
        <f t="shared" si="242"/>
        <v>1</v>
      </c>
      <c r="ZV91">
        <f t="shared" si="231"/>
        <v>0</v>
      </c>
      <c r="ZW91">
        <f t="shared" si="219"/>
        <v>1</v>
      </c>
      <c r="ZX91" s="248"/>
      <c r="ZY91" s="202"/>
      <c r="ZZ91">
        <v>60</v>
      </c>
      <c r="AAA91" t="str">
        <f t="shared" si="187"/>
        <v>FALSE</v>
      </c>
      <c r="AAB91">
        <f>VLOOKUP($A91,'FuturesInfo (3)'!$A$2:$V$80,22)</f>
        <v>13</v>
      </c>
      <c r="AAC91" s="252"/>
      <c r="AAD91">
        <f t="shared" si="220"/>
        <v>10</v>
      </c>
      <c r="AAE91" s="138">
        <f>VLOOKUP($A91,'FuturesInfo (3)'!$A$2:$O$80,15)*AAB91</f>
        <v>2682077.7984000002</v>
      </c>
      <c r="AAF91" s="138">
        <f>VLOOKUP($A91,'FuturesInfo (3)'!$A$2:$O$80,15)*AAD91</f>
        <v>2063136.7680000002</v>
      </c>
      <c r="AAG91" s="196">
        <f t="shared" si="221"/>
        <v>0</v>
      </c>
      <c r="AAH91" s="196">
        <f t="shared" si="222"/>
        <v>0</v>
      </c>
      <c r="AAI91" s="196">
        <f t="shared" si="223"/>
        <v>0</v>
      </c>
      <c r="AAJ91" s="196">
        <f t="shared" si="224"/>
        <v>0</v>
      </c>
      <c r="AAK91" s="196">
        <f t="shared" si="239"/>
        <v>0</v>
      </c>
      <c r="AAL91" s="196">
        <f t="shared" si="225"/>
        <v>0</v>
      </c>
      <c r="AAM91" s="196">
        <f t="shared" si="232"/>
        <v>0</v>
      </c>
      <c r="AAN91" s="196">
        <f>IF(IF(sym!$O80=ZS91,1,0)=1,ABS(AAE91*ZX91),-ABS(AAE91*ZX91))</f>
        <v>0</v>
      </c>
      <c r="AAO91" s="196">
        <f>IF(IF(sym!$N80=ZS91,1,0)=1,ABS(AAE91*ZX91),-ABS(AAE91*ZX91))</f>
        <v>0</v>
      </c>
      <c r="AAP91" s="196">
        <f t="shared" si="236"/>
        <v>0</v>
      </c>
      <c r="AAQ91" s="196">
        <f t="shared" si="226"/>
        <v>0</v>
      </c>
    </row>
    <row r="92" spans="1:719" s="5" customFormat="1" ht="15.75" thickBot="1" x14ac:dyDescent="0.3">
      <c r="A92" s="1" t="s">
        <v>1035</v>
      </c>
      <c r="B92" s="150" t="str">
        <f>'FuturesInfo (3)'!M80</f>
        <v>HXS</v>
      </c>
      <c r="C92" s="200" t="str">
        <f>VLOOKUP(A92,'FuturesInfo (3)'!$A$2:$K$80,11)</f>
        <v>rates</v>
      </c>
      <c r="F92" t="e">
        <f>#REF!</f>
        <v>#REF!</v>
      </c>
      <c r="G92">
        <v>1</v>
      </c>
      <c r="H92">
        <v>1</v>
      </c>
      <c r="I92">
        <v>1</v>
      </c>
      <c r="J92">
        <f t="shared" si="170"/>
        <v>1</v>
      </c>
      <c r="K92">
        <f t="shared" si="171"/>
        <v>1</v>
      </c>
      <c r="L92" s="184">
        <v>3.5811121911299997E-4</v>
      </c>
      <c r="M92" s="2">
        <v>10</v>
      </c>
      <c r="N92">
        <v>60</v>
      </c>
      <c r="O92" t="str">
        <f t="shared" si="172"/>
        <v>TRUE</v>
      </c>
      <c r="P92">
        <f>VLOOKUP($A92,'FuturesInfo (3)'!$A$2:$V$80,22)</f>
        <v>4</v>
      </c>
      <c r="Q92">
        <f t="shared" si="173"/>
        <v>4</v>
      </c>
      <c r="R92">
        <f t="shared" si="173"/>
        <v>4</v>
      </c>
      <c r="S92" s="138">
        <f>VLOOKUP($A92,'FuturesInfo (3)'!$A$2:$O$80,15)*Q92</f>
        <v>2347464</v>
      </c>
      <c r="T92" s="144">
        <f t="shared" si="174"/>
        <v>840.65319486387932</v>
      </c>
      <c r="U92" s="144">
        <f t="shared" si="188"/>
        <v>840.65319486387932</v>
      </c>
      <c r="W92">
        <f t="shared" si="175"/>
        <v>1</v>
      </c>
      <c r="X92">
        <v>1</v>
      </c>
      <c r="Y92">
        <v>1</v>
      </c>
      <c r="Z92">
        <v>1</v>
      </c>
      <c r="AA92">
        <f t="shared" si="189"/>
        <v>1</v>
      </c>
      <c r="AB92">
        <f t="shared" si="176"/>
        <v>1</v>
      </c>
      <c r="AC92" s="1">
        <v>7.6710647437899999E-4</v>
      </c>
      <c r="AD92" s="2">
        <v>10</v>
      </c>
      <c r="AE92">
        <v>60</v>
      </c>
      <c r="AF92" t="str">
        <f t="shared" si="177"/>
        <v>TRUE</v>
      </c>
      <c r="AG92">
        <f>VLOOKUP($A92,'FuturesInfo (3)'!$A$2:$V$80,22)</f>
        <v>4</v>
      </c>
      <c r="AH92">
        <f t="shared" si="178"/>
        <v>5</v>
      </c>
      <c r="AI92">
        <f t="shared" si="190"/>
        <v>4</v>
      </c>
      <c r="AJ92" s="138">
        <f>VLOOKUP($A92,'FuturesInfo (3)'!$A$2:$O$80,15)*AI92</f>
        <v>2347464</v>
      </c>
      <c r="AK92" s="196">
        <f t="shared" si="179"/>
        <v>1800.7548327716249</v>
      </c>
      <c r="AL92" s="196">
        <f t="shared" si="191"/>
        <v>1800.7548327716249</v>
      </c>
      <c r="AN92">
        <f t="shared" si="180"/>
        <v>1</v>
      </c>
      <c r="AO92">
        <v>-1</v>
      </c>
      <c r="AP92">
        <v>1</v>
      </c>
      <c r="AQ92">
        <v>-1</v>
      </c>
      <c r="AR92">
        <f t="shared" si="233"/>
        <v>1</v>
      </c>
      <c r="AS92">
        <f t="shared" si="181"/>
        <v>0</v>
      </c>
      <c r="AT92" s="1">
        <v>-3.5770862077800001E-4</v>
      </c>
      <c r="AU92" s="2">
        <v>10</v>
      </c>
      <c r="AV92">
        <v>60</v>
      </c>
      <c r="AW92" t="str">
        <f t="shared" si="182"/>
        <v>TRUE</v>
      </c>
      <c r="AX92">
        <f>VLOOKUP($A92,'FuturesInfo (3)'!$A$2:$V$80,22)</f>
        <v>4</v>
      </c>
      <c r="AY92">
        <f t="shared" si="183"/>
        <v>3</v>
      </c>
      <c r="AZ92">
        <f t="shared" si="192"/>
        <v>4</v>
      </c>
      <c r="BA92" s="138">
        <f>VLOOKUP($A92,'FuturesInfo (3)'!$A$2:$O$80,15)*AZ92</f>
        <v>2347464</v>
      </c>
      <c r="BB92" s="196">
        <f t="shared" si="184"/>
        <v>839.70810976600706</v>
      </c>
      <c r="BC92" s="196">
        <f t="shared" si="193"/>
        <v>-839.70810976600706</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1181</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1181</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1181</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v>1</v>
      </c>
      <c r="VN92" s="243">
        <v>1</v>
      </c>
      <c r="VO92" s="243">
        <v>1</v>
      </c>
      <c r="VP92" s="243">
        <v>1</v>
      </c>
      <c r="VQ92" s="215">
        <v>1</v>
      </c>
      <c r="VR92" s="244">
        <v>8</v>
      </c>
      <c r="VS92">
        <v>-1</v>
      </c>
      <c r="VT92">
        <v>1</v>
      </c>
      <c r="VU92" s="215">
        <v>1</v>
      </c>
      <c r="VV92">
        <v>1</v>
      </c>
      <c r="VW92">
        <v>1</v>
      </c>
      <c r="VX92">
        <v>0</v>
      </c>
      <c r="VY92">
        <v>1</v>
      </c>
      <c r="VZ92" s="250">
        <v>8.1591024987299999E-4</v>
      </c>
      <c r="WA92" s="202">
        <v>42544</v>
      </c>
      <c r="WB92">
        <v>60</v>
      </c>
      <c r="WC92" t="s">
        <v>1181</v>
      </c>
      <c r="WD92">
        <v>4</v>
      </c>
      <c r="WE92" s="253">
        <v>1</v>
      </c>
      <c r="WF92">
        <v>4</v>
      </c>
      <c r="WG92" s="138">
        <v>2347583.6159999999</v>
      </c>
      <c r="WH92" s="138">
        <v>2347583.6159999999</v>
      </c>
      <c r="WI92" s="196">
        <v>1915.4175347283208</v>
      </c>
      <c r="WJ92" s="196">
        <v>1915.4175347283208</v>
      </c>
      <c r="WK92" s="196">
        <v>1915.4175347283208</v>
      </c>
      <c r="WL92" s="196">
        <v>-1915.4175347283208</v>
      </c>
      <c r="WM92" s="196">
        <v>1915.4175347283208</v>
      </c>
      <c r="WN92" s="196">
        <v>1915.4175347283208</v>
      </c>
      <c r="WO92" s="196">
        <v>1915.4175347283208</v>
      </c>
      <c r="WP92" s="196">
        <v>-1915.4175347283208</v>
      </c>
      <c r="WQ92" s="196">
        <v>1915.4175347283208</v>
      </c>
      <c r="WR92" s="196">
        <v>-1915.4175347283208</v>
      </c>
      <c r="WS92" s="196">
        <v>1915.4175347283208</v>
      </c>
      <c r="WU92">
        <f t="shared" si="194"/>
        <v>1</v>
      </c>
      <c r="WV92" s="243">
        <v>1</v>
      </c>
      <c r="WW92" s="243">
        <v>1</v>
      </c>
      <c r="WX92" s="243">
        <v>1</v>
      </c>
      <c r="WY92" s="215">
        <v>1</v>
      </c>
      <c r="WZ92" s="244">
        <v>9</v>
      </c>
      <c r="XA92">
        <f t="shared" si="195"/>
        <v>-1</v>
      </c>
      <c r="XB92">
        <f t="shared" si="196"/>
        <v>1</v>
      </c>
      <c r="XC92">
        <v>-1</v>
      </c>
      <c r="XD92">
        <f t="shared" si="158"/>
        <v>0</v>
      </c>
      <c r="XE92">
        <f t="shared" si="240"/>
        <v>0</v>
      </c>
      <c r="XF92">
        <f t="shared" si="227"/>
        <v>1</v>
      </c>
      <c r="XG92">
        <f t="shared" si="197"/>
        <v>0</v>
      </c>
      <c r="XH92" s="288">
        <v>-5.0952817690699997E-5</v>
      </c>
      <c r="XI92" s="202">
        <v>42544</v>
      </c>
      <c r="XJ92">
        <v>60</v>
      </c>
      <c r="XK92" t="str">
        <f t="shared" si="185"/>
        <v>TRUE</v>
      </c>
      <c r="XL92">
        <f>VLOOKUP($A92,'FuturesInfo (3)'!$A$2:$V$80,22)</f>
        <v>4</v>
      </c>
      <c r="XM92" s="253">
        <v>1</v>
      </c>
      <c r="XN92">
        <f t="shared" si="198"/>
        <v>5</v>
      </c>
      <c r="XO92" s="138">
        <f>VLOOKUP($A92,'FuturesInfo (3)'!$A$2:$O$80,15)*XL92</f>
        <v>2347464</v>
      </c>
      <c r="XP92" s="138">
        <f>VLOOKUP($A92,'FuturesInfo (3)'!$A$2:$O$80,15)*XN92</f>
        <v>2934330</v>
      </c>
      <c r="XQ92" s="196">
        <f t="shared" si="199"/>
        <v>-119.60990522748138</v>
      </c>
      <c r="XR92" s="196">
        <f t="shared" si="200"/>
        <v>-149.51238153435173</v>
      </c>
      <c r="XS92" s="196">
        <f t="shared" si="201"/>
        <v>-119.60990522748138</v>
      </c>
      <c r="XT92" s="196">
        <f t="shared" si="202"/>
        <v>119.60990522748138</v>
      </c>
      <c r="XU92" s="196">
        <f t="shared" si="237"/>
        <v>-119.60990522748138</v>
      </c>
      <c r="XV92" s="196">
        <f t="shared" si="203"/>
        <v>-119.60990522748138</v>
      </c>
      <c r="XW92" s="196">
        <f t="shared" si="228"/>
        <v>-119.60990522748138</v>
      </c>
      <c r="XX92" s="196">
        <f>IF(IF(sym!$O81=XC92,1,0)=1,ABS(XO92*XH92),-ABS(XO92*XH92))</f>
        <v>119.60990522748138</v>
      </c>
      <c r="XY92" s="196">
        <f>IF(IF(sym!$N81=XC92,1,0)=1,ABS(XO92*XH92),-ABS(XO92*XH92))</f>
        <v>-119.60990522748138</v>
      </c>
      <c r="XZ92" s="196">
        <f t="shared" si="234"/>
        <v>-119.60990522748138</v>
      </c>
      <c r="YA92" s="196">
        <f t="shared" si="204"/>
        <v>119.60990522748138</v>
      </c>
      <c r="YC92">
        <f t="shared" si="205"/>
        <v>-1</v>
      </c>
      <c r="YD92" s="243"/>
      <c r="YE92" s="243"/>
      <c r="YF92" s="243"/>
      <c r="YG92" s="215"/>
      <c r="YH92" s="244"/>
      <c r="YI92">
        <f t="shared" si="206"/>
        <v>1</v>
      </c>
      <c r="YJ92">
        <f t="shared" si="207"/>
        <v>0</v>
      </c>
      <c r="YK92" s="215"/>
      <c r="YL92">
        <f t="shared" si="159"/>
        <v>1</v>
      </c>
      <c r="YM92">
        <f t="shared" si="241"/>
        <v>1</v>
      </c>
      <c r="YN92">
        <f t="shared" si="229"/>
        <v>0</v>
      </c>
      <c r="YO92">
        <f t="shared" si="208"/>
        <v>1</v>
      </c>
      <c r="YP92" s="250"/>
      <c r="YQ92" s="202"/>
      <c r="YR92">
        <v>60</v>
      </c>
      <c r="YS92" t="str">
        <f t="shared" si="186"/>
        <v>FALSE</v>
      </c>
      <c r="YT92">
        <f>VLOOKUP($A92,'FuturesInfo (3)'!$A$2:$V$80,22)</f>
        <v>4</v>
      </c>
      <c r="YU92" s="253"/>
      <c r="YV92">
        <f t="shared" si="209"/>
        <v>3</v>
      </c>
      <c r="YW92" s="138">
        <f>VLOOKUP($A92,'FuturesInfo (3)'!$A$2:$O$80,15)*YT92</f>
        <v>2347464</v>
      </c>
      <c r="YX92" s="138">
        <f>VLOOKUP($A92,'FuturesInfo (3)'!$A$2:$O$80,15)*YV92</f>
        <v>1760598</v>
      </c>
      <c r="YY92" s="196">
        <f t="shared" si="210"/>
        <v>0</v>
      </c>
      <c r="YZ92" s="196">
        <f t="shared" si="211"/>
        <v>0</v>
      </c>
      <c r="ZA92" s="196">
        <f t="shared" si="212"/>
        <v>0</v>
      </c>
      <c r="ZB92" s="196">
        <f t="shared" si="213"/>
        <v>0</v>
      </c>
      <c r="ZC92" s="196">
        <f t="shared" si="238"/>
        <v>0</v>
      </c>
      <c r="ZD92" s="196">
        <f t="shared" si="214"/>
        <v>0</v>
      </c>
      <c r="ZE92" s="196">
        <f t="shared" si="230"/>
        <v>0</v>
      </c>
      <c r="ZF92" s="196">
        <f>IF(IF(sym!$O81=YK92,1,0)=1,ABS(YW92*YP92),-ABS(YW92*YP92))</f>
        <v>0</v>
      </c>
      <c r="ZG92" s="196">
        <f>IF(IF(sym!$N81=YK92,1,0)=1,ABS(YW92*YP92),-ABS(YW92*YP92))</f>
        <v>0</v>
      </c>
      <c r="ZH92" s="196">
        <f t="shared" si="235"/>
        <v>0</v>
      </c>
      <c r="ZI92" s="196">
        <f t="shared" si="215"/>
        <v>0</v>
      </c>
      <c r="ZK92">
        <f t="shared" si="216"/>
        <v>0</v>
      </c>
      <c r="ZL92" s="243"/>
      <c r="ZM92" s="243"/>
      <c r="ZN92" s="243"/>
      <c r="ZO92" s="215"/>
      <c r="ZP92" s="244"/>
      <c r="ZQ92">
        <f t="shared" si="217"/>
        <v>1</v>
      </c>
      <c r="ZR92">
        <f t="shared" si="218"/>
        <v>0</v>
      </c>
      <c r="ZS92" s="215"/>
      <c r="ZT92">
        <f t="shared" si="160"/>
        <v>1</v>
      </c>
      <c r="ZU92">
        <f t="shared" si="242"/>
        <v>1</v>
      </c>
      <c r="ZV92">
        <f t="shared" si="231"/>
        <v>0</v>
      </c>
      <c r="ZW92">
        <f t="shared" si="219"/>
        <v>1</v>
      </c>
      <c r="ZX92" s="250"/>
      <c r="ZY92" s="202"/>
      <c r="ZZ92">
        <v>60</v>
      </c>
      <c r="AAA92" t="str">
        <f t="shared" si="187"/>
        <v>FALSE</v>
      </c>
      <c r="AAB92">
        <f>VLOOKUP($A92,'FuturesInfo (3)'!$A$2:$V$80,22)</f>
        <v>4</v>
      </c>
      <c r="AAC92" s="253"/>
      <c r="AAD92">
        <f t="shared" si="220"/>
        <v>3</v>
      </c>
      <c r="AAE92" s="138">
        <f>VLOOKUP($A92,'FuturesInfo (3)'!$A$2:$O$80,15)*AAB92</f>
        <v>2347464</v>
      </c>
      <c r="AAF92" s="138">
        <f>VLOOKUP($A92,'FuturesInfo (3)'!$A$2:$O$80,15)*AAD92</f>
        <v>1760598</v>
      </c>
      <c r="AAG92" s="196">
        <f t="shared" si="221"/>
        <v>0</v>
      </c>
      <c r="AAH92" s="196">
        <f t="shared" si="222"/>
        <v>0</v>
      </c>
      <c r="AAI92" s="196">
        <f t="shared" si="223"/>
        <v>0</v>
      </c>
      <c r="AAJ92" s="196">
        <f t="shared" si="224"/>
        <v>0</v>
      </c>
      <c r="AAK92" s="196">
        <f t="shared" si="239"/>
        <v>0</v>
      </c>
      <c r="AAL92" s="196">
        <f t="shared" si="225"/>
        <v>0</v>
      </c>
      <c r="AAM92" s="196">
        <f t="shared" si="232"/>
        <v>0</v>
      </c>
      <c r="AAN92" s="196">
        <f>IF(IF(sym!$O81=ZS92,1,0)=1,ABS(AAE92*ZX92),-ABS(AAE92*ZX92))</f>
        <v>0</v>
      </c>
      <c r="AAO92" s="196">
        <f>IF(IF(sym!$N81=ZS92,1,0)=1,ABS(AAE92*ZX92),-ABS(AAE92*ZX92))</f>
        <v>0</v>
      </c>
      <c r="AAP92" s="196">
        <f t="shared" si="236"/>
        <v>0</v>
      </c>
      <c r="AAQ92" s="196">
        <f t="shared" si="226"/>
        <v>0</v>
      </c>
    </row>
    <row r="94" spans="1:719" ht="15.75" thickBot="1" x14ac:dyDescent="0.3">
      <c r="G94">
        <f t="shared" ref="G94:L94" si="243">G12</f>
        <v>20160602</v>
      </c>
      <c r="H94" t="str">
        <f t="shared" si="243"/>
        <v>SEA</v>
      </c>
      <c r="I94" t="str">
        <f t="shared" si="243"/>
        <v>ACT</v>
      </c>
      <c r="J94" t="str">
        <f t="shared" si="243"/>
        <v>ACCSIG</v>
      </c>
      <c r="K94" t="str">
        <f t="shared" si="243"/>
        <v>ACCSEA</v>
      </c>
      <c r="L94" s="183" t="str">
        <f t="shared" si="243"/>
        <v>PctChg</v>
      </c>
      <c r="M94" t="s">
        <v>429</v>
      </c>
      <c r="N94" t="s">
        <v>1</v>
      </c>
      <c r="O94" t="s">
        <v>32</v>
      </c>
      <c r="P94" t="s">
        <v>780</v>
      </c>
      <c r="Q94" t="s">
        <v>782</v>
      </c>
      <c r="R94" t="str">
        <f>R12</f>
        <v>$$$</v>
      </c>
      <c r="S94" t="s">
        <v>920</v>
      </c>
      <c r="T94" t="s">
        <v>1076</v>
      </c>
      <c r="X94">
        <f>X12</f>
        <v>20160603</v>
      </c>
      <c r="Y94" t="str">
        <f>Y12</f>
        <v>SEA</v>
      </c>
      <c r="Z94" t="str">
        <f t="shared" ref="Z94:AL94" si="244">Z12</f>
        <v>ACT</v>
      </c>
      <c r="AA94" t="str">
        <f t="shared" si="244"/>
        <v>ACCSIG</v>
      </c>
      <c r="AB94" t="str">
        <f t="shared" si="244"/>
        <v>ACCSEA</v>
      </c>
      <c r="AC94" t="str">
        <f t="shared" si="244"/>
        <v>PctChg</v>
      </c>
      <c r="AD94" t="str">
        <f t="shared" si="244"/>
        <v>pivot</v>
      </c>
      <c r="AE94" t="str">
        <f t="shared" si="244"/>
        <v>lb</v>
      </c>
      <c r="AF94" t="str">
        <f t="shared" si="244"/>
        <v>Submit</v>
      </c>
      <c r="AG94" t="str">
        <f t="shared" si="244"/>
        <v>c2qty</v>
      </c>
      <c r="AH94" t="str">
        <f t="shared" si="244"/>
        <v>adj</v>
      </c>
      <c r="AI94" t="str">
        <f t="shared" si="244"/>
        <v>$$$</v>
      </c>
      <c r="AJ94" t="str">
        <f t="shared" si="244"/>
        <v>value</v>
      </c>
      <c r="AK94" s="194" t="str">
        <f t="shared" si="244"/>
        <v>PNL SIG</v>
      </c>
      <c r="AL94" s="194" t="str">
        <f t="shared" si="244"/>
        <v>PNL SEA</v>
      </c>
      <c r="AO94">
        <f>AO12</f>
        <v>20160606</v>
      </c>
      <c r="AP94" t="s">
        <v>1119</v>
      </c>
      <c r="AQ94" t="str">
        <f t="shared" ref="AQ94:BC94" si="245">AQ12</f>
        <v>ACT</v>
      </c>
      <c r="AR94" t="str">
        <f t="shared" si="245"/>
        <v>ACCSIG</v>
      </c>
      <c r="AS94" t="str">
        <f t="shared" si="245"/>
        <v>ACCSEA</v>
      </c>
      <c r="AT94" t="str">
        <f t="shared" si="245"/>
        <v>PctChg</v>
      </c>
      <c r="AU94" t="str">
        <f t="shared" si="245"/>
        <v>pivot</v>
      </c>
      <c r="AV94" t="str">
        <f t="shared" si="245"/>
        <v>lb</v>
      </c>
      <c r="AW94" t="str">
        <f t="shared" si="245"/>
        <v>Submit</v>
      </c>
      <c r="AX94" t="str">
        <f t="shared" si="245"/>
        <v>c2qty</v>
      </c>
      <c r="AY94" t="str">
        <f t="shared" si="245"/>
        <v>adj</v>
      </c>
      <c r="AZ94" t="str">
        <f t="shared" si="245"/>
        <v>$$$</v>
      </c>
      <c r="BA94" t="str">
        <f t="shared" si="245"/>
        <v>value</v>
      </c>
      <c r="BB94" s="194" t="str">
        <f t="shared" si="245"/>
        <v>PNL SIG</v>
      </c>
      <c r="BC94" s="194" t="str">
        <f t="shared" si="245"/>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W94" t="s">
        <v>1214</v>
      </c>
      <c r="SX94">
        <v>20160701</v>
      </c>
      <c r="TA94" t="s">
        <v>1158</v>
      </c>
      <c r="TC94" t="s">
        <v>1210</v>
      </c>
      <c r="TE94" t="s">
        <v>1069</v>
      </c>
      <c r="TF94" t="s">
        <v>1125</v>
      </c>
      <c r="TH94" t="s">
        <v>1210</v>
      </c>
      <c r="TJ94" t="s">
        <v>1068</v>
      </c>
      <c r="TK94" t="s">
        <v>1183</v>
      </c>
      <c r="TL94" t="s">
        <v>1</v>
      </c>
      <c r="TM94" t="s">
        <v>32</v>
      </c>
      <c r="TN94" t="s">
        <v>780</v>
      </c>
      <c r="TO94" t="s">
        <v>1186</v>
      </c>
      <c r="TP94" t="s">
        <v>1124</v>
      </c>
      <c r="TQ94" t="s">
        <v>1187</v>
      </c>
      <c r="TS94" s="194" t="s">
        <v>1189</v>
      </c>
      <c r="TV94" s="194" t="s">
        <v>1211</v>
      </c>
      <c r="TW94" s="194" t="s">
        <v>1209</v>
      </c>
      <c r="UE94" t="s">
        <v>1214</v>
      </c>
      <c r="UF94">
        <v>20160704</v>
      </c>
      <c r="UI94" t="s">
        <v>1158</v>
      </c>
      <c r="UK94" t="s">
        <v>1210</v>
      </c>
      <c r="UM94" t="s">
        <v>1069</v>
      </c>
      <c r="UN94" t="s">
        <v>1125</v>
      </c>
      <c r="UP94" t="s">
        <v>1210</v>
      </c>
      <c r="UR94" t="s">
        <v>1068</v>
      </c>
      <c r="US94" t="s">
        <v>1183</v>
      </c>
      <c r="UT94" t="s">
        <v>1</v>
      </c>
      <c r="UU94" t="s">
        <v>32</v>
      </c>
      <c r="UV94" t="s">
        <v>780</v>
      </c>
      <c r="UW94" t="s">
        <v>1186</v>
      </c>
      <c r="UX94" t="s">
        <v>1124</v>
      </c>
      <c r="UY94" t="s">
        <v>1187</v>
      </c>
      <c r="VA94" s="194" t="s">
        <v>1189</v>
      </c>
      <c r="VD94" s="194" t="s">
        <v>1211</v>
      </c>
      <c r="VE94" s="194" t="s">
        <v>1209</v>
      </c>
      <c r="VM94" t="s">
        <v>1214</v>
      </c>
      <c r="VN94">
        <v>20160705</v>
      </c>
      <c r="VQ94" t="s">
        <v>1158</v>
      </c>
      <c r="VS94" t="s">
        <v>1210</v>
      </c>
      <c r="VU94" t="s">
        <v>1069</v>
      </c>
      <c r="VV94" t="s">
        <v>1125</v>
      </c>
      <c r="VX94" t="s">
        <v>1210</v>
      </c>
      <c r="VZ94" t="s">
        <v>1068</v>
      </c>
      <c r="WA94" t="s">
        <v>1183</v>
      </c>
      <c r="WB94" t="s">
        <v>1</v>
      </c>
      <c r="WC94" t="s">
        <v>32</v>
      </c>
      <c r="WD94" t="s">
        <v>780</v>
      </c>
      <c r="WE94" t="s">
        <v>1186</v>
      </c>
      <c r="WF94" t="s">
        <v>1124</v>
      </c>
      <c r="WG94" t="s">
        <v>1187</v>
      </c>
      <c r="WI94" s="194" t="s">
        <v>1189</v>
      </c>
      <c r="WL94" s="194" t="s">
        <v>1211</v>
      </c>
      <c r="WM94" s="194" t="s">
        <v>1209</v>
      </c>
      <c r="WU94" t="str">
        <f>WU12</f>
        <v>prev ACT</v>
      </c>
      <c r="WV94">
        <f>WV12</f>
        <v>20160706</v>
      </c>
      <c r="WY94" t="str">
        <f>WY12</f>
        <v>SEA1</v>
      </c>
      <c r="XA94" t="str">
        <f>XA12</f>
        <v>ANTI-S</v>
      </c>
      <c r="XC94" t="str">
        <f>XC12</f>
        <v>ACT</v>
      </c>
      <c r="XD94" t="str">
        <f>XD12</f>
        <v>SIG</v>
      </c>
      <c r="XF94" t="str">
        <f>XF12</f>
        <v>ANTI-S</v>
      </c>
      <c r="XH94" t="str">
        <f t="shared" ref="XH94:XO94" si="246">XH12</f>
        <v>PctChg</v>
      </c>
      <c r="XI94" t="str">
        <f t="shared" si="246"/>
        <v>vStart</v>
      </c>
      <c r="XJ94" t="str">
        <f t="shared" si="246"/>
        <v>lb</v>
      </c>
      <c r="XK94" t="str">
        <f t="shared" si="246"/>
        <v>Submit</v>
      </c>
      <c r="XL94" t="str">
        <f t="shared" si="246"/>
        <v>c2qty</v>
      </c>
      <c r="XM94" t="str">
        <f t="shared" si="246"/>
        <v>safef</v>
      </c>
      <c r="XN94" t="str">
        <f t="shared" si="246"/>
        <v>FIN</v>
      </c>
      <c r="XO94" t="str">
        <f t="shared" si="246"/>
        <v>value-noDPS</v>
      </c>
      <c r="XQ94" s="194" t="str">
        <f>XQ12</f>
        <v>PNL SIG-noDPS</v>
      </c>
      <c r="XT94" s="194" t="str">
        <f>XT12</f>
        <v>PNL ANTI-S</v>
      </c>
      <c r="XU94" s="194" t="str">
        <f>XU12</f>
        <v>PNL SEA-ADJ</v>
      </c>
      <c r="YC94" t="str">
        <f>YC12</f>
        <v>prev ACT</v>
      </c>
      <c r="YD94">
        <f>YD12</f>
        <v>20160707</v>
      </c>
      <c r="YG94" t="str">
        <f>YG12</f>
        <v>SEA1</v>
      </c>
      <c r="YI94" t="str">
        <f>YI12</f>
        <v>ANTI-S</v>
      </c>
      <c r="YK94" t="str">
        <f>YK12</f>
        <v>ACT</v>
      </c>
      <c r="YL94" t="str">
        <f>YL12</f>
        <v>SIG</v>
      </c>
      <c r="YN94" t="str">
        <f>YN12</f>
        <v>ANTI-S</v>
      </c>
      <c r="YP94" t="str">
        <f t="shared" ref="YP94:YW94" si="247">YP12</f>
        <v>PctChg</v>
      </c>
      <c r="YQ94" t="str">
        <f t="shared" si="247"/>
        <v>vStart</v>
      </c>
      <c r="YR94" t="str">
        <f t="shared" si="247"/>
        <v>lb</v>
      </c>
      <c r="YS94" t="str">
        <f t="shared" si="247"/>
        <v>Submit</v>
      </c>
      <c r="YT94" t="str">
        <f t="shared" si="247"/>
        <v>c2qty</v>
      </c>
      <c r="YU94" t="str">
        <f t="shared" si="247"/>
        <v>safef</v>
      </c>
      <c r="YV94" t="str">
        <f t="shared" si="247"/>
        <v>FIN</v>
      </c>
      <c r="YW94" t="str">
        <f t="shared" si="247"/>
        <v>value-noDPS</v>
      </c>
      <c r="YY94" s="194" t="str">
        <f>YY12</f>
        <v>PNL SIG-noDPS</v>
      </c>
      <c r="ZB94" s="194" t="str">
        <f>ZB12</f>
        <v>PNL ANTI-S</v>
      </c>
      <c r="ZC94" s="194" t="str">
        <f>ZC12</f>
        <v>PNL SEA-ADJ</v>
      </c>
      <c r="ZK94" t="str">
        <f>ZK12</f>
        <v>prev ACT</v>
      </c>
      <c r="ZL94">
        <f>ZL12</f>
        <v>20160708</v>
      </c>
      <c r="ZO94" t="str">
        <f>ZO12</f>
        <v>SEA1</v>
      </c>
      <c r="ZQ94" t="str">
        <f>ZQ12</f>
        <v>ANTI-S</v>
      </c>
      <c r="ZS94" t="str">
        <f>ZS12</f>
        <v>ACT</v>
      </c>
      <c r="ZT94" t="str">
        <f>ZT12</f>
        <v>SIG</v>
      </c>
      <c r="ZV94" t="str">
        <f>ZV12</f>
        <v>ANTI-S</v>
      </c>
      <c r="ZX94" t="str">
        <f t="shared" ref="ZX94:AAE94" si="248">ZX12</f>
        <v>PctChg</v>
      </c>
      <c r="ZY94" t="str">
        <f t="shared" si="248"/>
        <v>vStart</v>
      </c>
      <c r="ZZ94" t="str">
        <f t="shared" si="248"/>
        <v>lb</v>
      </c>
      <c r="AAA94" t="str">
        <f t="shared" si="248"/>
        <v>Submit</v>
      </c>
      <c r="AAB94" t="str">
        <f t="shared" si="248"/>
        <v>c2qty</v>
      </c>
      <c r="AAC94" t="str">
        <f t="shared" si="248"/>
        <v>safef</v>
      </c>
      <c r="AAD94" t="str">
        <f t="shared" si="248"/>
        <v>FIN</v>
      </c>
      <c r="AAE94" t="str">
        <f t="shared" si="248"/>
        <v>value-noDPS</v>
      </c>
      <c r="AAG94" s="194" t="str">
        <f>AAG12</f>
        <v>PNL SIG-noDPS</v>
      </c>
      <c r="AAJ94" s="194" t="str">
        <f>AAJ12</f>
        <v>PNL ANTI-S</v>
      </c>
      <c r="AAK94" s="194" t="str">
        <f>AAK12</f>
        <v>PNL SEA-ADJ</v>
      </c>
    </row>
    <row r="95" spans="1:719"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1454617.7232538755</v>
      </c>
      <c r="T95" s="138">
        <f>SUM(T96:T123)</f>
        <v>3134.3836839342362</v>
      </c>
      <c r="U95" s="138">
        <f>SUM(U96:U123)</f>
        <v>2261.174034168258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1454617.7232538755</v>
      </c>
      <c r="AK95" s="195">
        <f>SUM(AK96:AK173)</f>
        <v>-6514.4883300874271</v>
      </c>
      <c r="AL95" s="195">
        <f>SUM(AL96:AL123)</f>
        <v>-5084.1632691042132</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1454617.7232538755</v>
      </c>
      <c r="BB95" s="195">
        <f>SUM(BB96:BB173)</f>
        <v>538.44687998799395</v>
      </c>
      <c r="BC95" s="195">
        <f>SUM(BC96:BC123)</f>
        <v>483.64827304526602</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v>0</v>
      </c>
      <c r="VO95" s="193"/>
      <c r="VP95" s="193"/>
      <c r="VQ95" s="193">
        <v>0.5714285714285714</v>
      </c>
      <c r="VR95" s="193"/>
      <c r="VS95" s="193">
        <v>0.5714285714285714</v>
      </c>
      <c r="VT95" s="193"/>
      <c r="VU95" s="193">
        <v>0</v>
      </c>
      <c r="VV95" s="190">
        <v>1</v>
      </c>
      <c r="VW95" s="190"/>
      <c r="VX95" s="190">
        <v>0</v>
      </c>
      <c r="VY95" s="236"/>
      <c r="VZ95" s="127"/>
      <c r="WA95" s="127"/>
      <c r="WB95" s="127"/>
      <c r="WC95" s="127"/>
      <c r="WD95" s="127"/>
      <c r="WE95" s="186">
        <v>0.25</v>
      </c>
      <c r="WF95" s="127"/>
      <c r="WG95" s="191">
        <v>1454617.7232538755</v>
      </c>
      <c r="WH95" s="191"/>
      <c r="WI95" s="195">
        <v>0</v>
      </c>
      <c r="WJ95" s="195"/>
      <c r="WK95" s="195"/>
      <c r="WL95" s="195">
        <v>0</v>
      </c>
      <c r="WM95" s="195">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1454617.7232538755</v>
      </c>
      <c r="XP95" s="191"/>
      <c r="XQ95" s="195">
        <f>SUM(XQ96:XQ173)</f>
        <v>0</v>
      </c>
      <c r="XR95" s="195"/>
      <c r="XS95" s="195"/>
      <c r="XT95" s="195">
        <f>SUM(XT96:XT123)</f>
        <v>0</v>
      </c>
      <c r="XU95" s="195">
        <f>SUM(XU96:XU123)</f>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1454617.7232538755</v>
      </c>
      <c r="YX95" s="191"/>
      <c r="YY95" s="195">
        <f>SUM(YY96:YY173)</f>
        <v>0</v>
      </c>
      <c r="YZ95" s="195"/>
      <c r="ZA95" s="195"/>
      <c r="ZB95" s="195">
        <f>SUM(ZB96:ZB123)</f>
        <v>0</v>
      </c>
      <c r="ZC95" s="195">
        <f>SUM(ZC96:ZC123)</f>
        <v>0</v>
      </c>
      <c r="ZD95" s="279"/>
      <c r="ZE95" s="279"/>
      <c r="ZF95" s="279"/>
      <c r="ZG95" s="279"/>
      <c r="ZH95" s="279"/>
      <c r="ZI95" s="279"/>
      <c r="ZK95" s="127" t="s">
        <v>1120</v>
      </c>
      <c r="ZL95" s="193">
        <f>COUNTIF(ZL96:ZL123,1)/28</f>
        <v>0</v>
      </c>
      <c r="ZM95" s="193"/>
      <c r="ZN95" s="193"/>
      <c r="ZO95" s="193">
        <f>COUNTIF(ZO96:ZO123,1)/28</f>
        <v>0.5714285714285714</v>
      </c>
      <c r="ZP95" s="193"/>
      <c r="ZQ95" s="193">
        <f>COUNTIF(ZQ96:ZQ123,1)/28</f>
        <v>0.5714285714285714</v>
      </c>
      <c r="ZR95" s="193"/>
      <c r="ZS95" s="193">
        <f>COUNTIF(ZS96:ZS123,1)/28</f>
        <v>0</v>
      </c>
      <c r="ZT95" s="190">
        <f>SUM(ZT96:ZT123)/28</f>
        <v>1</v>
      </c>
      <c r="ZU95" s="190"/>
      <c r="ZV95" s="190">
        <f>SUM(ZV96:ZV123)/28</f>
        <v>0</v>
      </c>
      <c r="ZW95" s="236"/>
      <c r="ZX95" s="127"/>
      <c r="ZY95" s="127"/>
      <c r="ZZ95" s="127"/>
      <c r="AAA95" s="127"/>
      <c r="AAB95" s="127"/>
      <c r="AAC95" s="186">
        <v>0.25</v>
      </c>
      <c r="AAD95" s="127"/>
      <c r="AAE95" s="191">
        <f>SUM(AAE96:AAE173)</f>
        <v>1454617.7232538755</v>
      </c>
      <c r="AAF95" s="191"/>
      <c r="AAG95" s="195">
        <f>SUM(AAG96:AAG173)</f>
        <v>0</v>
      </c>
      <c r="AAH95" s="195"/>
      <c r="AAI95" s="195"/>
      <c r="AAJ95" s="195">
        <f>SUM(AAJ96:AAJ123)</f>
        <v>0</v>
      </c>
      <c r="AAK95" s="195">
        <f>SUM(AAK96:AAK123)</f>
        <v>0</v>
      </c>
      <c r="AAL95" s="279"/>
      <c r="AAM95" s="279"/>
      <c r="AAN95" s="279"/>
      <c r="AAO95" s="279"/>
      <c r="AAP95" s="279"/>
      <c r="AAQ95" s="279"/>
    </row>
    <row r="96" spans="1:719" x14ac:dyDescent="0.25">
      <c r="A96" t="s">
        <v>1084</v>
      </c>
      <c r="B96" s="164" t="s">
        <v>22</v>
      </c>
      <c r="F96" t="e">
        <f>-#REF!+G96</f>
        <v>#REF!</v>
      </c>
      <c r="G96">
        <v>-1</v>
      </c>
      <c r="H96">
        <v>-1</v>
      </c>
      <c r="I96">
        <v>-1</v>
      </c>
      <c r="J96">
        <f t="shared" ref="J96:J123" si="249">IF(G96=I96,1,0)</f>
        <v>1</v>
      </c>
      <c r="K96">
        <f t="shared" ref="K96:K123" si="250">IF(I96=H96,1,0)</f>
        <v>1</v>
      </c>
      <c r="L96" s="183">
        <v>-3.3833771570200002E-3</v>
      </c>
      <c r="M96" s="116" t="s">
        <v>917</v>
      </c>
      <c r="N96">
        <v>50</v>
      </c>
      <c r="O96" t="str">
        <f t="shared" ref="O96:O123" si="251">IF(G96="","FALSE","TRUE")</f>
        <v>TRUE</v>
      </c>
      <c r="P96">
        <f>ROUND(MARGIN!$J13,0)</f>
        <v>7</v>
      </c>
      <c r="Q96" t="e">
        <f>IF(ABS(G96+I96)=2,ROUND(P96*(1+#REF!),0),IF(I96="",P96,ROUND(P96*(1+-#REF!),0)))</f>
        <v>#REF!</v>
      </c>
      <c r="R96">
        <f>P96</f>
        <v>7</v>
      </c>
      <c r="S96" s="138">
        <f>R96*10000*MARGIN!$G13/MARGIN!$D13</f>
        <v>52335.644854850005</v>
      </c>
      <c r="T96" s="144">
        <f t="shared" ref="T96:T123" si="252">IF(J96=1,ABS(S96*L96),-ABS(S96*L96))</f>
        <v>177.07122529981081</v>
      </c>
      <c r="U96" s="144">
        <f t="shared" ref="U96:U123" si="253">IF(K96=1,ABS(S96*L96),-ABS(S96*L96))</f>
        <v>177.07122529981081</v>
      </c>
      <c r="W96">
        <f t="shared" ref="W96:W123" si="254">-G96+X96</f>
        <v>0</v>
      </c>
      <c r="X96">
        <v>-1</v>
      </c>
      <c r="Y96">
        <v>-1</v>
      </c>
      <c r="Z96">
        <v>1</v>
      </c>
      <c r="AA96">
        <f t="shared" ref="AA96:AA123" si="255">IF(X96=Z96,1,0)</f>
        <v>0</v>
      </c>
      <c r="AB96">
        <f t="shared" ref="AB96:AB123" si="256">IF(Z96=Y96,1,0)</f>
        <v>0</v>
      </c>
      <c r="AC96">
        <v>5.8157128267200004E-3</v>
      </c>
      <c r="AD96" s="116" t="s">
        <v>1108</v>
      </c>
      <c r="AE96">
        <v>50</v>
      </c>
      <c r="AF96" t="str">
        <f t="shared" ref="AF96:AF123" si="257">IF(X96="","FALSE","TRUE")</f>
        <v>TRUE</v>
      </c>
      <c r="AG96">
        <f>ROUND(MARGIN!$J13,0)</f>
        <v>7</v>
      </c>
      <c r="AH96">
        <f>ROUND(IF(X96=Y96,AG96*(1+$AH$95),AG96*(1-$AH$95)),0)</f>
        <v>9</v>
      </c>
      <c r="AI96">
        <f>AG96</f>
        <v>7</v>
      </c>
      <c r="AJ96" s="138">
        <f>AI96*10000*MARGIN!$G13/MARGIN!$D13</f>
        <v>52335.644854850005</v>
      </c>
      <c r="AK96" s="196">
        <f t="shared" ref="AK96:AK123" si="258">IF(AA96=1,ABS(AJ96*AC96),-ABS(AJ96*AC96))</f>
        <v>-304.36908107701379</v>
      </c>
      <c r="AL96" s="196">
        <f t="shared" ref="AL96:AL123" si="259">IF(AB96=1,ABS(AJ96*AC96),-ABS(AJ96*AC96))</f>
        <v>-304.36908107701379</v>
      </c>
      <c r="AN96">
        <f t="shared" ref="AN96:AN123" si="260">-X96+AO96</f>
        <v>0</v>
      </c>
      <c r="AO96">
        <v>-1</v>
      </c>
      <c r="AP96">
        <v>-1</v>
      </c>
      <c r="AQ96">
        <v>1</v>
      </c>
      <c r="AR96">
        <f t="shared" ref="AR96:AR123" si="261">IF(AO96=AQ96,1,0)</f>
        <v>0</v>
      </c>
      <c r="AS96">
        <f t="shared" ref="AS96:AS123" si="262">IF(AQ96=AP96,1,0)</f>
        <v>0</v>
      </c>
      <c r="AT96">
        <v>4.2119910119099999E-3</v>
      </c>
      <c r="AU96" s="116" t="s">
        <v>1108</v>
      </c>
      <c r="AV96">
        <v>50</v>
      </c>
      <c r="AW96" t="str">
        <f t="shared" ref="AW96:AW123" si="263">IF(AO96="","FALSE","TRUE")</f>
        <v>TRUE</v>
      </c>
      <c r="AX96">
        <f>ROUND(MARGIN!$J13,0)</f>
        <v>7</v>
      </c>
      <c r="AY96">
        <f>ROUND(IF(AO96=AP96,AX96*(1+$AH$95),AX96*(1-$AH$95)),0)</f>
        <v>9</v>
      </c>
      <c r="AZ96">
        <f>AX96</f>
        <v>7</v>
      </c>
      <c r="BA96" s="138">
        <f>AZ96*10000*MARGIN!$G13/MARGIN!$D13</f>
        <v>52335.644854850005</v>
      </c>
      <c r="BB96" s="196">
        <f t="shared" ref="BB96:BB123" si="264">IF(AR96=1,ABS(BA96*AT96),-ABS(BA96*AT96))</f>
        <v>-220.43726573114205</v>
      </c>
      <c r="BC96" s="196">
        <f t="shared" ref="BC96:BC123" si="265">IF(AS96=1,ABS(BA96*AT96),-ABS(BA96*AT96))</f>
        <v>-220.43726573114205</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1184</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1184</v>
      </c>
      <c r="UV96">
        <v>7</v>
      </c>
      <c r="UW96">
        <v>5</v>
      </c>
      <c r="UX96">
        <v>7</v>
      </c>
      <c r="UY96" s="138">
        <v>51897.170324999999</v>
      </c>
      <c r="UZ96" s="138"/>
      <c r="VA96" s="196">
        <v>0</v>
      </c>
      <c r="VB96" s="196"/>
      <c r="VC96" s="196"/>
      <c r="VD96" s="196">
        <v>0</v>
      </c>
      <c r="VE96" s="196">
        <v>0</v>
      </c>
      <c r="VF96" s="196"/>
      <c r="VG96" s="196"/>
      <c r="VH96" s="196"/>
      <c r="VI96" s="196"/>
      <c r="VJ96" s="196"/>
      <c r="VK96" s="196"/>
      <c r="VM96">
        <v>-50</v>
      </c>
      <c r="VQ96">
        <v>1</v>
      </c>
      <c r="VS96">
        <v>1</v>
      </c>
      <c r="VV96">
        <v>1</v>
      </c>
      <c r="VX96">
        <v>0</v>
      </c>
      <c r="WA96" s="116" t="s">
        <v>1108</v>
      </c>
      <c r="WB96">
        <v>50</v>
      </c>
      <c r="WC96" t="s">
        <v>1184</v>
      </c>
      <c r="WD96">
        <v>7</v>
      </c>
      <c r="WE96">
        <v>5</v>
      </c>
      <c r="WF96">
        <v>7</v>
      </c>
      <c r="WG96" s="138">
        <v>52335.644854850005</v>
      </c>
      <c r="WH96" s="138"/>
      <c r="WI96" s="196">
        <v>0</v>
      </c>
      <c r="WJ96" s="196"/>
      <c r="WK96" s="196"/>
      <c r="WL96" s="196">
        <v>0</v>
      </c>
      <c r="WM96" s="196">
        <v>0</v>
      </c>
      <c r="WN96" s="196"/>
      <c r="WO96" s="196"/>
      <c r="WP96" s="196"/>
      <c r="WQ96" s="196"/>
      <c r="WR96" s="196"/>
      <c r="WS96" s="196"/>
      <c r="WU96">
        <f t="shared" ref="WU96:WU123" si="266">-WB96+WV96</f>
        <v>-50</v>
      </c>
      <c r="WY96">
        <v>1</v>
      </c>
      <c r="XA96">
        <v>1</v>
      </c>
      <c r="XD96">
        <f t="shared" ref="XD96:XD101" si="267">IF(WV96=XC96,1,0)</f>
        <v>1</v>
      </c>
      <c r="XF96">
        <f t="shared" ref="XF96:XF123" si="268">IF(XC96=XA96,1,0)</f>
        <v>0</v>
      </c>
      <c r="XI96" s="116" t="s">
        <v>1108</v>
      </c>
      <c r="XJ96">
        <v>50</v>
      </c>
      <c r="XK96" t="str">
        <f t="shared" ref="XK96:XK101" si="269">IF(WV96="","FALSE","TRUE")</f>
        <v>FALSE</v>
      </c>
      <c r="XL96">
        <f>ROUND(MARGIN!$J13,0)</f>
        <v>7</v>
      </c>
      <c r="XM96">
        <f t="shared" ref="XM96:XM123" si="270">ROUND(IF(WV96=XA96,XL96*(1+$AH$95),XL96*(1-$AH$95)),0)</f>
        <v>5</v>
      </c>
      <c r="XN96">
        <f t="shared" ref="XN96:XN123" si="271">XL96</f>
        <v>7</v>
      </c>
      <c r="XO96" s="138">
        <f>XN96*10000*MARGIN!$G13/MARGIN!$D13</f>
        <v>52335.644854850005</v>
      </c>
      <c r="XP96" s="138"/>
      <c r="XQ96" s="196">
        <f t="shared" ref="XQ96:XQ101" si="272">IF(XD96=1,ABS(XO96*XH96),-ABS(XO96*XH96))</f>
        <v>0</v>
      </c>
      <c r="XR96" s="196"/>
      <c r="XS96" s="196"/>
      <c r="XT96" s="196">
        <f t="shared" ref="XT96:XT123" si="273">IF(XF96=1,ABS(XO96*XH96),-ABS(XO96*XH96))</f>
        <v>0</v>
      </c>
      <c r="XU96" s="196">
        <f t="shared" ref="XU96:XU101" si="274">IF(XH96=1,ABS(XQ96*XI96),-ABS(XQ96*XI96))</f>
        <v>0</v>
      </c>
      <c r="XV96" s="196"/>
      <c r="XW96" s="196"/>
      <c r="XX96" s="196"/>
      <c r="XY96" s="196"/>
      <c r="XZ96" s="196"/>
      <c r="YA96" s="196"/>
      <c r="YC96">
        <f t="shared" ref="YC96:YC123" si="275">-XJ96+YD96</f>
        <v>-50</v>
      </c>
      <c r="YG96">
        <v>1</v>
      </c>
      <c r="YI96">
        <v>1</v>
      </c>
      <c r="YL96">
        <f t="shared" ref="YL96:YL101" si="276">IF(YD96=YK96,1,0)</f>
        <v>1</v>
      </c>
      <c r="YN96">
        <f t="shared" ref="YN96:YN123" si="277">IF(YK96=YI96,1,0)</f>
        <v>0</v>
      </c>
      <c r="YQ96" s="116" t="s">
        <v>1108</v>
      </c>
      <c r="YR96">
        <v>50</v>
      </c>
      <c r="YS96" t="str">
        <f t="shared" ref="YS96:YS101" si="278">IF(YD96="","FALSE","TRUE")</f>
        <v>FALSE</v>
      </c>
      <c r="YT96">
        <f>ROUND(MARGIN!$J13,0)</f>
        <v>7</v>
      </c>
      <c r="YU96">
        <f t="shared" ref="YU96:YU123" si="279">ROUND(IF(YD96=YI96,YT96*(1+$AH$95),YT96*(1-$AH$95)),0)</f>
        <v>5</v>
      </c>
      <c r="YV96">
        <f t="shared" ref="YV96:YV123" si="280">YT96</f>
        <v>7</v>
      </c>
      <c r="YW96" s="138">
        <f>YV96*10000*MARGIN!$G13/MARGIN!$D13</f>
        <v>52335.644854850005</v>
      </c>
      <c r="YX96" s="138"/>
      <c r="YY96" s="196">
        <f t="shared" ref="YY96:YY101" si="281">IF(YL96=1,ABS(YW96*YP96),-ABS(YW96*YP96))</f>
        <v>0</v>
      </c>
      <c r="YZ96" s="196"/>
      <c r="ZA96" s="196"/>
      <c r="ZB96" s="196">
        <f t="shared" ref="ZB96:ZB123" si="282">IF(YN96=1,ABS(YW96*YP96),-ABS(YW96*YP96))</f>
        <v>0</v>
      </c>
      <c r="ZC96" s="196">
        <f t="shared" ref="ZC96:ZC101" si="283">IF(YP96=1,ABS(YY96*YQ96),-ABS(YY96*YQ96))</f>
        <v>0</v>
      </c>
      <c r="ZD96" s="196"/>
      <c r="ZE96" s="196"/>
      <c r="ZF96" s="196"/>
      <c r="ZG96" s="196"/>
      <c r="ZH96" s="196"/>
      <c r="ZI96" s="196"/>
      <c r="ZK96">
        <f t="shared" ref="ZK96:ZK123" si="284">-YR96+ZL96</f>
        <v>-50</v>
      </c>
      <c r="ZO96">
        <v>1</v>
      </c>
      <c r="ZQ96">
        <v>1</v>
      </c>
      <c r="ZT96">
        <f t="shared" ref="ZT96:ZT101" si="285">IF(ZL96=ZS96,1,0)</f>
        <v>1</v>
      </c>
      <c r="ZV96">
        <f t="shared" ref="ZV96:ZV123" si="286">IF(ZS96=ZQ96,1,0)</f>
        <v>0</v>
      </c>
      <c r="ZY96" s="116" t="s">
        <v>1108</v>
      </c>
      <c r="ZZ96">
        <v>50</v>
      </c>
      <c r="AAA96" t="str">
        <f t="shared" ref="AAA96:AAA101" si="287">IF(ZL96="","FALSE","TRUE")</f>
        <v>FALSE</v>
      </c>
      <c r="AAB96">
        <f>ROUND(MARGIN!$J13,0)</f>
        <v>7</v>
      </c>
      <c r="AAC96">
        <f t="shared" ref="AAC96:AAC123" si="288">ROUND(IF(ZL96=ZQ96,AAB96*(1+$AH$95),AAB96*(1-$AH$95)),0)</f>
        <v>5</v>
      </c>
      <c r="AAD96">
        <f t="shared" ref="AAD96:AAD123" si="289">AAB96</f>
        <v>7</v>
      </c>
      <c r="AAE96" s="138">
        <f>AAD96*10000*MARGIN!$G13/MARGIN!$D13</f>
        <v>52335.644854850005</v>
      </c>
      <c r="AAF96" s="138"/>
      <c r="AAG96" s="196">
        <f t="shared" ref="AAG96:AAG101" si="290">IF(ZT96=1,ABS(AAE96*ZX96),-ABS(AAE96*ZX96))</f>
        <v>0</v>
      </c>
      <c r="AAH96" s="196"/>
      <c r="AAI96" s="196"/>
      <c r="AAJ96" s="196">
        <f t="shared" ref="AAJ96:AAJ123" si="291">IF(ZV96=1,ABS(AAE96*ZX96),-ABS(AAE96*ZX96))</f>
        <v>0</v>
      </c>
      <c r="AAK96" s="196">
        <f t="shared" ref="AAK96:AAK101" si="292">IF(ZX96=1,ABS(AAG96*ZY96),-ABS(AAG96*ZY96))</f>
        <v>0</v>
      </c>
      <c r="AAL96" s="196"/>
      <c r="AAM96" s="196"/>
      <c r="AAN96" s="196"/>
      <c r="AAO96" s="196"/>
      <c r="AAP96" s="196"/>
      <c r="AAQ96" s="196"/>
    </row>
    <row r="97" spans="1:719" x14ac:dyDescent="0.25">
      <c r="A97" s="182" t="s">
        <v>1126</v>
      </c>
      <c r="B97" s="164" t="s">
        <v>23</v>
      </c>
      <c r="F97" t="e">
        <f>-#REF!+G97</f>
        <v>#REF!</v>
      </c>
      <c r="G97">
        <v>1</v>
      </c>
      <c r="H97">
        <v>1</v>
      </c>
      <c r="I97">
        <v>-1</v>
      </c>
      <c r="J97">
        <f t="shared" si="249"/>
        <v>0</v>
      </c>
      <c r="K97">
        <f t="shared" si="250"/>
        <v>0</v>
      </c>
      <c r="L97" s="183">
        <v>-1.3062591165E-2</v>
      </c>
      <c r="M97" s="116" t="s">
        <v>917</v>
      </c>
      <c r="N97">
        <v>50</v>
      </c>
      <c r="O97" t="str">
        <f t="shared" si="251"/>
        <v>TRUE</v>
      </c>
      <c r="P97">
        <f>ROUND(MARGIN!$J14,0)</f>
        <v>4</v>
      </c>
      <c r="Q97" t="e">
        <f>IF(ABS(G97+I97)=2,ROUND(P97*(1+#REF!),0),IF(I97="",P97,ROUND(P97*(1+-#REF!),0)))</f>
        <v>#REF!</v>
      </c>
      <c r="R97">
        <f t="shared" ref="R97:R123" si="293">P97</f>
        <v>4</v>
      </c>
      <c r="S97" s="138">
        <f>R97*10000*MARGIN!$G14/MARGIN!$D14</f>
        <v>51646.77645456</v>
      </c>
      <c r="T97" s="144">
        <f t="shared" si="252"/>
        <v>-674.64072581606547</v>
      </c>
      <c r="U97" s="144">
        <f t="shared" si="253"/>
        <v>-674.64072581606547</v>
      </c>
      <c r="W97">
        <f t="shared" si="254"/>
        <v>-2</v>
      </c>
      <c r="X97">
        <v>-1</v>
      </c>
      <c r="Y97">
        <v>1</v>
      </c>
      <c r="Z97">
        <v>-1</v>
      </c>
      <c r="AA97">
        <f t="shared" si="255"/>
        <v>1</v>
      </c>
      <c r="AB97">
        <f t="shared" si="256"/>
        <v>0</v>
      </c>
      <c r="AC97">
        <v>-4.85030092181E-3</v>
      </c>
      <c r="AD97" s="116" t="s">
        <v>1108</v>
      </c>
      <c r="AE97">
        <v>50</v>
      </c>
      <c r="AF97" t="str">
        <f t="shared" si="257"/>
        <v>TRUE</v>
      </c>
      <c r="AG97">
        <f>ROUND(MARGIN!$J14,0)</f>
        <v>4</v>
      </c>
      <c r="AH97">
        <f t="shared" ref="AH97:AH123" si="294">ROUND(IF(X97=Y97,AG97*(1+$AH$95),AG97*(1-$AH$95)),0)</f>
        <v>3</v>
      </c>
      <c r="AI97">
        <f t="shared" ref="AI97:AI123" si="295">AG97</f>
        <v>4</v>
      </c>
      <c r="AJ97" s="138">
        <f>AI97*10000*MARGIN!$G14/MARGIN!$D14</f>
        <v>51646.77645456</v>
      </c>
      <c r="AK97" s="196">
        <f t="shared" si="258"/>
        <v>250.50240744606737</v>
      </c>
      <c r="AL97" s="196">
        <f t="shared" si="259"/>
        <v>-250.50240744606737</v>
      </c>
      <c r="AN97">
        <f t="shared" si="260"/>
        <v>2</v>
      </c>
      <c r="AO97">
        <v>1</v>
      </c>
      <c r="AP97">
        <v>1</v>
      </c>
      <c r="AQ97">
        <v>-1</v>
      </c>
      <c r="AR97">
        <f t="shared" si="261"/>
        <v>0</v>
      </c>
      <c r="AS97">
        <f t="shared" si="262"/>
        <v>0</v>
      </c>
      <c r="AT97">
        <v>-5.1189139532499999E-3</v>
      </c>
      <c r="AU97" s="116" t="s">
        <v>1108</v>
      </c>
      <c r="AV97">
        <v>50</v>
      </c>
      <c r="AW97" t="str">
        <f t="shared" si="263"/>
        <v>TRUE</v>
      </c>
      <c r="AX97">
        <f>ROUND(MARGIN!$J14,0)</f>
        <v>4</v>
      </c>
      <c r="AY97">
        <f t="shared" ref="AY97:AY123" si="296">ROUND(IF(AO97=AP97,AX97*(1+$AH$95),AX97*(1-$AH$95)),0)</f>
        <v>5</v>
      </c>
      <c r="AZ97">
        <f t="shared" ref="AZ97:AZ123" si="297">AX97</f>
        <v>4</v>
      </c>
      <c r="BA97" s="138">
        <f>AZ97*10000*MARGIN!$G14/MARGIN!$D14</f>
        <v>51646.77645456</v>
      </c>
      <c r="BB97" s="196">
        <f t="shared" si="264"/>
        <v>-264.37540463363075</v>
      </c>
      <c r="BC97" s="196">
        <f t="shared" si="265"/>
        <v>-264.37540463363075</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1184</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1184</v>
      </c>
      <c r="UV97">
        <v>4</v>
      </c>
      <c r="UW97">
        <v>3</v>
      </c>
      <c r="UX97">
        <v>4</v>
      </c>
      <c r="UY97" s="138">
        <v>52205.103199999998</v>
      </c>
      <c r="UZ97" s="138"/>
      <c r="VA97" s="196">
        <v>0</v>
      </c>
      <c r="VB97" s="196"/>
      <c r="VC97" s="196"/>
      <c r="VD97" s="196">
        <v>0</v>
      </c>
      <c r="VE97" s="196">
        <v>0</v>
      </c>
      <c r="VF97" s="196"/>
      <c r="VG97" s="196"/>
      <c r="VH97" s="196"/>
      <c r="VI97" s="196"/>
      <c r="VJ97" s="196"/>
      <c r="VK97" s="196"/>
      <c r="VM97">
        <v>-50</v>
      </c>
      <c r="VQ97">
        <v>-1</v>
      </c>
      <c r="VS97">
        <v>-1</v>
      </c>
      <c r="VV97">
        <v>1</v>
      </c>
      <c r="VX97">
        <v>0</v>
      </c>
      <c r="WA97" s="116" t="s">
        <v>1108</v>
      </c>
      <c r="WB97">
        <v>50</v>
      </c>
      <c r="WC97" t="s">
        <v>1184</v>
      </c>
      <c r="WD97">
        <v>4</v>
      </c>
      <c r="WE97">
        <v>3</v>
      </c>
      <c r="WF97">
        <v>4</v>
      </c>
      <c r="WG97" s="138">
        <v>51646.77645456</v>
      </c>
      <c r="WH97" s="138"/>
      <c r="WI97" s="196">
        <v>0</v>
      </c>
      <c r="WJ97" s="196"/>
      <c r="WK97" s="196"/>
      <c r="WL97" s="196">
        <v>0</v>
      </c>
      <c r="WM97" s="196">
        <v>0</v>
      </c>
      <c r="WN97" s="196"/>
      <c r="WO97" s="196"/>
      <c r="WP97" s="196"/>
      <c r="WQ97" s="196"/>
      <c r="WR97" s="196"/>
      <c r="WS97" s="196"/>
      <c r="WU97">
        <f t="shared" si="266"/>
        <v>-50</v>
      </c>
      <c r="WY97">
        <v>-1</v>
      </c>
      <c r="XA97">
        <v>-1</v>
      </c>
      <c r="XD97">
        <f t="shared" si="267"/>
        <v>1</v>
      </c>
      <c r="XF97">
        <f t="shared" si="268"/>
        <v>0</v>
      </c>
      <c r="XI97" s="116" t="s">
        <v>1108</v>
      </c>
      <c r="XJ97">
        <v>50</v>
      </c>
      <c r="XK97" t="str">
        <f t="shared" si="269"/>
        <v>FALSE</v>
      </c>
      <c r="XL97">
        <f>ROUND(MARGIN!$J14,0)</f>
        <v>4</v>
      </c>
      <c r="XM97">
        <f t="shared" si="270"/>
        <v>3</v>
      </c>
      <c r="XN97">
        <f t="shared" si="271"/>
        <v>4</v>
      </c>
      <c r="XO97" s="138">
        <f>XN97*10000*MARGIN!$G14/MARGIN!$D14</f>
        <v>51646.77645456</v>
      </c>
      <c r="XP97" s="138"/>
      <c r="XQ97" s="196">
        <f t="shared" si="272"/>
        <v>0</v>
      </c>
      <c r="XR97" s="196"/>
      <c r="XS97" s="196"/>
      <c r="XT97" s="196">
        <f t="shared" si="273"/>
        <v>0</v>
      </c>
      <c r="XU97" s="196">
        <f t="shared" si="274"/>
        <v>0</v>
      </c>
      <c r="XV97" s="196"/>
      <c r="XW97" s="196"/>
      <c r="XX97" s="196"/>
      <c r="XY97" s="196"/>
      <c r="XZ97" s="196"/>
      <c r="YA97" s="196"/>
      <c r="YC97">
        <f t="shared" si="275"/>
        <v>-50</v>
      </c>
      <c r="YG97">
        <v>-1</v>
      </c>
      <c r="YI97">
        <v>-1</v>
      </c>
      <c r="YL97">
        <f t="shared" si="276"/>
        <v>1</v>
      </c>
      <c r="YN97">
        <f t="shared" si="277"/>
        <v>0</v>
      </c>
      <c r="YQ97" s="116" t="s">
        <v>1108</v>
      </c>
      <c r="YR97">
        <v>50</v>
      </c>
      <c r="YS97" t="str">
        <f t="shared" si="278"/>
        <v>FALSE</v>
      </c>
      <c r="YT97">
        <f>ROUND(MARGIN!$J14,0)</f>
        <v>4</v>
      </c>
      <c r="YU97">
        <f t="shared" si="279"/>
        <v>3</v>
      </c>
      <c r="YV97">
        <f t="shared" si="280"/>
        <v>4</v>
      </c>
      <c r="YW97" s="138">
        <f>YV97*10000*MARGIN!$G14/MARGIN!$D14</f>
        <v>51646.77645456</v>
      </c>
      <c r="YX97" s="138"/>
      <c r="YY97" s="196">
        <f t="shared" si="281"/>
        <v>0</v>
      </c>
      <c r="YZ97" s="196"/>
      <c r="ZA97" s="196"/>
      <c r="ZB97" s="196">
        <f t="shared" si="282"/>
        <v>0</v>
      </c>
      <c r="ZC97" s="196">
        <f t="shared" si="283"/>
        <v>0</v>
      </c>
      <c r="ZD97" s="196"/>
      <c r="ZE97" s="196"/>
      <c r="ZF97" s="196"/>
      <c r="ZG97" s="196"/>
      <c r="ZH97" s="196"/>
      <c r="ZI97" s="196"/>
      <c r="ZK97">
        <f t="shared" si="284"/>
        <v>-50</v>
      </c>
      <c r="ZO97">
        <v>-1</v>
      </c>
      <c r="ZQ97">
        <v>-1</v>
      </c>
      <c r="ZT97">
        <f t="shared" si="285"/>
        <v>1</v>
      </c>
      <c r="ZV97">
        <f t="shared" si="286"/>
        <v>0</v>
      </c>
      <c r="ZY97" s="116" t="s">
        <v>1108</v>
      </c>
      <c r="ZZ97">
        <v>50</v>
      </c>
      <c r="AAA97" t="str">
        <f t="shared" si="287"/>
        <v>FALSE</v>
      </c>
      <c r="AAB97">
        <f>ROUND(MARGIN!$J14,0)</f>
        <v>4</v>
      </c>
      <c r="AAC97">
        <f t="shared" si="288"/>
        <v>3</v>
      </c>
      <c r="AAD97">
        <f t="shared" si="289"/>
        <v>4</v>
      </c>
      <c r="AAE97" s="138">
        <f>AAD97*10000*MARGIN!$G14/MARGIN!$D14</f>
        <v>51646.77645456</v>
      </c>
      <c r="AAF97" s="138"/>
      <c r="AAG97" s="196">
        <f t="shared" si="290"/>
        <v>0</v>
      </c>
      <c r="AAH97" s="196"/>
      <c r="AAI97" s="196"/>
      <c r="AAJ97" s="196">
        <f t="shared" si="291"/>
        <v>0</v>
      </c>
      <c r="AAK97" s="196">
        <f t="shared" si="292"/>
        <v>0</v>
      </c>
      <c r="AAL97" s="196"/>
      <c r="AAM97" s="196"/>
      <c r="AAN97" s="196"/>
      <c r="AAO97" s="196"/>
      <c r="AAP97" s="196"/>
      <c r="AAQ97" s="196"/>
    </row>
    <row r="98" spans="1:719" x14ac:dyDescent="0.25">
      <c r="A98" t="s">
        <v>1081</v>
      </c>
      <c r="B98" s="164" t="s">
        <v>7</v>
      </c>
      <c r="F98" t="e">
        <f>-#REF!+G98</f>
        <v>#REF!</v>
      </c>
      <c r="G98">
        <v>1</v>
      </c>
      <c r="H98">
        <v>-1</v>
      </c>
      <c r="I98">
        <v>-1</v>
      </c>
      <c r="J98">
        <f t="shared" si="249"/>
        <v>0</v>
      </c>
      <c r="K98">
        <f t="shared" si="250"/>
        <v>1</v>
      </c>
      <c r="L98" s="183">
        <v>-3.2285536333900001E-3</v>
      </c>
      <c r="M98" s="116" t="s">
        <v>918</v>
      </c>
      <c r="N98">
        <v>50</v>
      </c>
      <c r="O98" t="str">
        <f t="shared" si="251"/>
        <v>TRUE</v>
      </c>
      <c r="P98">
        <f>ROUND(MARGIN!$J15,0)</f>
        <v>7</v>
      </c>
      <c r="Q98" t="e">
        <f>IF(ABS(G98+I98)=2,ROUND(P98*(1+#REF!),0),IF(I98="",P98,ROUND(P98*(1+-#REF!),0)))</f>
        <v>#REF!</v>
      </c>
      <c r="R98">
        <f t="shared" si="293"/>
        <v>7</v>
      </c>
      <c r="S98" s="138">
        <f>R98*10000*MARGIN!$G15/MARGIN!$D15</f>
        <v>52308.257244938468</v>
      </c>
      <c r="T98" s="144">
        <f t="shared" si="252"/>
        <v>-168.88001398444487</v>
      </c>
      <c r="U98" s="144">
        <f t="shared" si="253"/>
        <v>168.88001398444487</v>
      </c>
      <c r="W98">
        <f t="shared" si="254"/>
        <v>-2</v>
      </c>
      <c r="X98">
        <v>-1</v>
      </c>
      <c r="Y98">
        <v>-1</v>
      </c>
      <c r="Z98">
        <v>1</v>
      </c>
      <c r="AA98">
        <f t="shared" si="255"/>
        <v>0</v>
      </c>
      <c r="AB98">
        <f t="shared" si="256"/>
        <v>0</v>
      </c>
      <c r="AC98">
        <v>9.8955610247499996E-3</v>
      </c>
      <c r="AD98" s="116" t="s">
        <v>1108</v>
      </c>
      <c r="AE98">
        <v>50</v>
      </c>
      <c r="AF98" t="str">
        <f t="shared" si="257"/>
        <v>TRUE</v>
      </c>
      <c r="AG98">
        <f>ROUND(MARGIN!$J15,0)</f>
        <v>7</v>
      </c>
      <c r="AH98">
        <f t="shared" si="294"/>
        <v>9</v>
      </c>
      <c r="AI98">
        <f t="shared" si="295"/>
        <v>7</v>
      </c>
      <c r="AJ98" s="138">
        <f>AI98*10000*MARGIN!$G15/MARGIN!$D15</f>
        <v>52308.257244938468</v>
      </c>
      <c r="AK98" s="196">
        <f t="shared" si="258"/>
        <v>-517.61955166560995</v>
      </c>
      <c r="AL98" s="196">
        <f t="shared" si="259"/>
        <v>-517.61955166560995</v>
      </c>
      <c r="AN98">
        <f t="shared" si="260"/>
        <v>2</v>
      </c>
      <c r="AO98">
        <v>1</v>
      </c>
      <c r="AP98">
        <v>1</v>
      </c>
      <c r="AQ98">
        <v>1</v>
      </c>
      <c r="AR98">
        <f t="shared" si="261"/>
        <v>1</v>
      </c>
      <c r="AS98">
        <f t="shared" si="262"/>
        <v>1</v>
      </c>
      <c r="AT98">
        <v>1.0518340804299999E-2</v>
      </c>
      <c r="AU98" s="116" t="s">
        <v>1108</v>
      </c>
      <c r="AV98">
        <v>50</v>
      </c>
      <c r="AW98" t="str">
        <f t="shared" si="263"/>
        <v>TRUE</v>
      </c>
      <c r="AX98">
        <f>ROUND(MARGIN!$J15,0)</f>
        <v>7</v>
      </c>
      <c r="AY98">
        <f t="shared" si="296"/>
        <v>9</v>
      </c>
      <c r="AZ98">
        <f t="shared" si="297"/>
        <v>7</v>
      </c>
      <c r="BA98" s="138">
        <f>AZ98*10000*MARGIN!$G15/MARGIN!$D15</f>
        <v>52308.257244938468</v>
      </c>
      <c r="BB98" s="196">
        <f t="shared" si="264"/>
        <v>550.19607658125733</v>
      </c>
      <c r="BC98" s="196">
        <f t="shared" si="265"/>
        <v>550.19607658125733</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1184</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1184</v>
      </c>
      <c r="UV98">
        <v>7</v>
      </c>
      <c r="UW98">
        <v>5</v>
      </c>
      <c r="UX98">
        <v>7</v>
      </c>
      <c r="UY98" s="138">
        <v>52474.463637797759</v>
      </c>
      <c r="UZ98" s="138"/>
      <c r="VA98" s="196">
        <v>0</v>
      </c>
      <c r="VB98" s="196"/>
      <c r="VC98" s="196"/>
      <c r="VD98" s="196">
        <v>0</v>
      </c>
      <c r="VE98" s="196">
        <v>0</v>
      </c>
      <c r="VF98" s="196"/>
      <c r="VG98" s="196"/>
      <c r="VH98" s="196"/>
      <c r="VI98" s="196"/>
      <c r="VJ98" s="196"/>
      <c r="VK98" s="196"/>
      <c r="VM98">
        <v>-50</v>
      </c>
      <c r="VQ98">
        <v>1</v>
      </c>
      <c r="VS98">
        <v>1</v>
      </c>
      <c r="VV98">
        <v>1</v>
      </c>
      <c r="VX98">
        <v>0</v>
      </c>
      <c r="WA98" s="116" t="s">
        <v>1108</v>
      </c>
      <c r="WB98">
        <v>50</v>
      </c>
      <c r="WC98" t="s">
        <v>1184</v>
      </c>
      <c r="WD98">
        <v>7</v>
      </c>
      <c r="WE98">
        <v>5</v>
      </c>
      <c r="WF98">
        <v>7</v>
      </c>
      <c r="WG98" s="138">
        <v>52308.257244938468</v>
      </c>
      <c r="WH98" s="138"/>
      <c r="WI98" s="196">
        <v>0</v>
      </c>
      <c r="WJ98" s="196"/>
      <c r="WK98" s="196"/>
      <c r="WL98" s="196">
        <v>0</v>
      </c>
      <c r="WM98" s="196">
        <v>0</v>
      </c>
      <c r="WN98" s="196"/>
      <c r="WO98" s="196"/>
      <c r="WP98" s="196"/>
      <c r="WQ98" s="196"/>
      <c r="WR98" s="196"/>
      <c r="WS98" s="196"/>
      <c r="WU98">
        <f t="shared" si="266"/>
        <v>-50</v>
      </c>
      <c r="WY98">
        <v>1</v>
      </c>
      <c r="XA98">
        <v>1</v>
      </c>
      <c r="XD98">
        <f t="shared" si="267"/>
        <v>1</v>
      </c>
      <c r="XF98">
        <f t="shared" si="268"/>
        <v>0</v>
      </c>
      <c r="XI98" s="116" t="s">
        <v>1108</v>
      </c>
      <c r="XJ98">
        <v>50</v>
      </c>
      <c r="XK98" t="str">
        <f t="shared" si="269"/>
        <v>FALSE</v>
      </c>
      <c r="XL98">
        <f>ROUND(MARGIN!$J15,0)</f>
        <v>7</v>
      </c>
      <c r="XM98">
        <f t="shared" si="270"/>
        <v>5</v>
      </c>
      <c r="XN98">
        <f t="shared" si="271"/>
        <v>7</v>
      </c>
      <c r="XO98" s="138">
        <f>XN98*10000*MARGIN!$G15/MARGIN!$D15</f>
        <v>52308.257244938468</v>
      </c>
      <c r="XP98" s="138"/>
      <c r="XQ98" s="196">
        <f t="shared" si="272"/>
        <v>0</v>
      </c>
      <c r="XR98" s="196"/>
      <c r="XS98" s="196"/>
      <c r="XT98" s="196">
        <f t="shared" si="273"/>
        <v>0</v>
      </c>
      <c r="XU98" s="196">
        <f t="shared" si="274"/>
        <v>0</v>
      </c>
      <c r="XV98" s="196"/>
      <c r="XW98" s="196"/>
      <c r="XX98" s="196"/>
      <c r="XY98" s="196"/>
      <c r="XZ98" s="196"/>
      <c r="YA98" s="196"/>
      <c r="YC98">
        <f t="shared" si="275"/>
        <v>-50</v>
      </c>
      <c r="YG98">
        <v>1</v>
      </c>
      <c r="YI98">
        <v>1</v>
      </c>
      <c r="YL98">
        <f t="shared" si="276"/>
        <v>1</v>
      </c>
      <c r="YN98">
        <f t="shared" si="277"/>
        <v>0</v>
      </c>
      <c r="YQ98" s="116" t="s">
        <v>1108</v>
      </c>
      <c r="YR98">
        <v>50</v>
      </c>
      <c r="YS98" t="str">
        <f t="shared" si="278"/>
        <v>FALSE</v>
      </c>
      <c r="YT98">
        <f>ROUND(MARGIN!$J15,0)</f>
        <v>7</v>
      </c>
      <c r="YU98">
        <f t="shared" si="279"/>
        <v>5</v>
      </c>
      <c r="YV98">
        <f t="shared" si="280"/>
        <v>7</v>
      </c>
      <c r="YW98" s="138">
        <f>YV98*10000*MARGIN!$G15/MARGIN!$D15</f>
        <v>52308.257244938468</v>
      </c>
      <c r="YX98" s="138"/>
      <c r="YY98" s="196">
        <f t="shared" si="281"/>
        <v>0</v>
      </c>
      <c r="YZ98" s="196"/>
      <c r="ZA98" s="196"/>
      <c r="ZB98" s="196">
        <f t="shared" si="282"/>
        <v>0</v>
      </c>
      <c r="ZC98" s="196">
        <f t="shared" si="283"/>
        <v>0</v>
      </c>
      <c r="ZD98" s="196"/>
      <c r="ZE98" s="196"/>
      <c r="ZF98" s="196"/>
      <c r="ZG98" s="196"/>
      <c r="ZH98" s="196"/>
      <c r="ZI98" s="196"/>
      <c r="ZK98">
        <f t="shared" si="284"/>
        <v>-50</v>
      </c>
      <c r="ZO98">
        <v>1</v>
      </c>
      <c r="ZQ98">
        <v>1</v>
      </c>
      <c r="ZT98">
        <f t="shared" si="285"/>
        <v>1</v>
      </c>
      <c r="ZV98">
        <f t="shared" si="286"/>
        <v>0</v>
      </c>
      <c r="ZY98" s="116" t="s">
        <v>1108</v>
      </c>
      <c r="ZZ98">
        <v>50</v>
      </c>
      <c r="AAA98" t="str">
        <f t="shared" si="287"/>
        <v>FALSE</v>
      </c>
      <c r="AAB98">
        <f>ROUND(MARGIN!$J15,0)</f>
        <v>7</v>
      </c>
      <c r="AAC98">
        <f t="shared" si="288"/>
        <v>5</v>
      </c>
      <c r="AAD98">
        <f t="shared" si="289"/>
        <v>7</v>
      </c>
      <c r="AAE98" s="138">
        <f>AAD98*10000*MARGIN!$G15/MARGIN!$D15</f>
        <v>52308.257244938468</v>
      </c>
      <c r="AAF98" s="138"/>
      <c r="AAG98" s="196">
        <f t="shared" si="290"/>
        <v>0</v>
      </c>
      <c r="AAH98" s="196"/>
      <c r="AAI98" s="196"/>
      <c r="AAJ98" s="196">
        <f t="shared" si="291"/>
        <v>0</v>
      </c>
      <c r="AAK98" s="196">
        <f t="shared" si="292"/>
        <v>0</v>
      </c>
      <c r="AAL98" s="196"/>
      <c r="AAM98" s="196"/>
      <c r="AAN98" s="196"/>
      <c r="AAO98" s="196"/>
      <c r="AAP98" s="196"/>
      <c r="AAQ98" s="196"/>
    </row>
    <row r="99" spans="1:719" x14ac:dyDescent="0.25">
      <c r="A99" t="s">
        <v>1082</v>
      </c>
      <c r="B99" s="164" t="s">
        <v>21</v>
      </c>
      <c r="F99" t="e">
        <f>-#REF!+G99</f>
        <v>#REF!</v>
      </c>
      <c r="G99">
        <v>-1</v>
      </c>
      <c r="H99">
        <v>-1</v>
      </c>
      <c r="I99">
        <v>1</v>
      </c>
      <c r="J99">
        <f t="shared" si="249"/>
        <v>0</v>
      </c>
      <c r="K99">
        <f t="shared" si="250"/>
        <v>0</v>
      </c>
      <c r="L99" s="183">
        <v>4.0381175944600002E-3</v>
      </c>
      <c r="M99" s="116" t="s">
        <v>917</v>
      </c>
      <c r="N99">
        <v>50</v>
      </c>
      <c r="O99" t="str">
        <f t="shared" si="251"/>
        <v>TRUE</v>
      </c>
      <c r="P99">
        <f>ROUND(MARGIN!$J16,0)</f>
        <v>7</v>
      </c>
      <c r="Q99" t="e">
        <f>IF(ABS(G99+I99)=2,ROUND(P99*(1+#REF!),0),IF(I99="",P99,ROUND(P99*(1+-#REF!),0)))</f>
        <v>#REF!</v>
      </c>
      <c r="R99">
        <f t="shared" si="293"/>
        <v>7</v>
      </c>
      <c r="S99" s="138">
        <f>R99*10000*MARGIN!$G16/MARGIN!$D16</f>
        <v>52328.361258684105</v>
      </c>
      <c r="T99" s="144">
        <f t="shared" si="252"/>
        <v>-211.30807628795134</v>
      </c>
      <c r="U99" s="144">
        <f t="shared" si="253"/>
        <v>-211.30807628795134</v>
      </c>
      <c r="W99">
        <f t="shared" si="254"/>
        <v>2</v>
      </c>
      <c r="X99">
        <v>1</v>
      </c>
      <c r="Y99">
        <v>-1</v>
      </c>
      <c r="Z99">
        <v>-1</v>
      </c>
      <c r="AA99">
        <f t="shared" si="255"/>
        <v>0</v>
      </c>
      <c r="AB99">
        <f t="shared" si="256"/>
        <v>1</v>
      </c>
      <c r="AC99">
        <v>-5.4552792351499997E-3</v>
      </c>
      <c r="AD99" s="116" t="s">
        <v>1108</v>
      </c>
      <c r="AE99">
        <v>50</v>
      </c>
      <c r="AF99" t="str">
        <f t="shared" si="257"/>
        <v>TRUE</v>
      </c>
      <c r="AG99">
        <f>ROUND(MARGIN!$J16,0)</f>
        <v>7</v>
      </c>
      <c r="AH99">
        <f t="shared" si="294"/>
        <v>5</v>
      </c>
      <c r="AI99">
        <f t="shared" si="295"/>
        <v>7</v>
      </c>
      <c r="AJ99" s="138">
        <f>AI99*10000*MARGIN!$G16/MARGIN!$D16</f>
        <v>52328.361258684105</v>
      </c>
      <c r="AK99" s="196">
        <f t="shared" si="258"/>
        <v>-285.46582258392709</v>
      </c>
      <c r="AL99" s="196">
        <f t="shared" si="259"/>
        <v>285.46582258392709</v>
      </c>
      <c r="AN99">
        <f t="shared" si="260"/>
        <v>-2</v>
      </c>
      <c r="AO99">
        <v>-1</v>
      </c>
      <c r="AP99">
        <v>-1</v>
      </c>
      <c r="AQ99">
        <v>1</v>
      </c>
      <c r="AR99">
        <f t="shared" si="261"/>
        <v>0</v>
      </c>
      <c r="AS99">
        <f t="shared" si="262"/>
        <v>0</v>
      </c>
      <c r="AT99">
        <v>6.8005317288200003E-3</v>
      </c>
      <c r="AU99" s="116" t="s">
        <v>1108</v>
      </c>
      <c r="AV99">
        <v>50</v>
      </c>
      <c r="AW99" t="str">
        <f t="shared" si="263"/>
        <v>TRUE</v>
      </c>
      <c r="AX99">
        <f>ROUND(MARGIN!$J16,0)</f>
        <v>7</v>
      </c>
      <c r="AY99">
        <f t="shared" si="296"/>
        <v>9</v>
      </c>
      <c r="AZ99">
        <f t="shared" si="297"/>
        <v>7</v>
      </c>
      <c r="BA99" s="138">
        <f>AZ99*10000*MARGIN!$G16/MARGIN!$D16</f>
        <v>52328.361258684105</v>
      </c>
      <c r="BB99" s="196">
        <f t="shared" si="264"/>
        <v>-355.86068105683654</v>
      </c>
      <c r="BC99" s="196">
        <f t="shared" si="265"/>
        <v>-355.86068105683654</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1184</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1184</v>
      </c>
      <c r="UV99">
        <v>7</v>
      </c>
      <c r="UW99">
        <v>5</v>
      </c>
      <c r="UX99">
        <v>7</v>
      </c>
      <c r="UY99" s="138">
        <v>52514.875618323895</v>
      </c>
      <c r="UZ99" s="138"/>
      <c r="VA99" s="196">
        <v>0</v>
      </c>
      <c r="VB99" s="196"/>
      <c r="VC99" s="196"/>
      <c r="VD99" s="196">
        <v>0</v>
      </c>
      <c r="VE99" s="196">
        <v>0</v>
      </c>
      <c r="VF99" s="196"/>
      <c r="VG99" s="196"/>
      <c r="VH99" s="196"/>
      <c r="VI99" s="196"/>
      <c r="VJ99" s="196"/>
      <c r="VK99" s="196"/>
      <c r="VM99">
        <v>-50</v>
      </c>
      <c r="VQ99">
        <v>1</v>
      </c>
      <c r="VS99">
        <v>1</v>
      </c>
      <c r="VV99">
        <v>1</v>
      </c>
      <c r="VX99">
        <v>0</v>
      </c>
      <c r="WA99" s="116" t="s">
        <v>1108</v>
      </c>
      <c r="WB99">
        <v>50</v>
      </c>
      <c r="WC99" t="s">
        <v>1184</v>
      </c>
      <c r="WD99">
        <v>7</v>
      </c>
      <c r="WE99">
        <v>5</v>
      </c>
      <c r="WF99">
        <v>7</v>
      </c>
      <c r="WG99" s="138">
        <v>52328.361258684105</v>
      </c>
      <c r="WH99" s="138"/>
      <c r="WI99" s="196">
        <v>0</v>
      </c>
      <c r="WJ99" s="196"/>
      <c r="WK99" s="196"/>
      <c r="WL99" s="196">
        <v>0</v>
      </c>
      <c r="WM99" s="196">
        <v>0</v>
      </c>
      <c r="WN99" s="196"/>
      <c r="WO99" s="196"/>
      <c r="WP99" s="196"/>
      <c r="WQ99" s="196"/>
      <c r="WR99" s="196"/>
      <c r="WS99" s="196"/>
      <c r="WU99">
        <f t="shared" si="266"/>
        <v>-50</v>
      </c>
      <c r="WY99">
        <v>1</v>
      </c>
      <c r="XA99">
        <v>1</v>
      </c>
      <c r="XD99">
        <f t="shared" si="267"/>
        <v>1</v>
      </c>
      <c r="XF99">
        <f t="shared" si="268"/>
        <v>0</v>
      </c>
      <c r="XI99" s="116" t="s">
        <v>1108</v>
      </c>
      <c r="XJ99">
        <v>50</v>
      </c>
      <c r="XK99" t="str">
        <f t="shared" si="269"/>
        <v>FALSE</v>
      </c>
      <c r="XL99">
        <f>ROUND(MARGIN!$J16,0)</f>
        <v>7</v>
      </c>
      <c r="XM99">
        <f t="shared" si="270"/>
        <v>5</v>
      </c>
      <c r="XN99">
        <f t="shared" si="271"/>
        <v>7</v>
      </c>
      <c r="XO99" s="138">
        <f>XN99*10000*MARGIN!$G16/MARGIN!$D16</f>
        <v>52328.361258684105</v>
      </c>
      <c r="XP99" s="138"/>
      <c r="XQ99" s="196">
        <f t="shared" si="272"/>
        <v>0</v>
      </c>
      <c r="XR99" s="196"/>
      <c r="XS99" s="196"/>
      <c r="XT99" s="196">
        <f t="shared" si="273"/>
        <v>0</v>
      </c>
      <c r="XU99" s="196">
        <f t="shared" si="274"/>
        <v>0</v>
      </c>
      <c r="XV99" s="196"/>
      <c r="XW99" s="196"/>
      <c r="XX99" s="196"/>
      <c r="XY99" s="196"/>
      <c r="XZ99" s="196"/>
      <c r="YA99" s="196"/>
      <c r="YC99">
        <f t="shared" si="275"/>
        <v>-50</v>
      </c>
      <c r="YG99">
        <v>1</v>
      </c>
      <c r="YI99">
        <v>1</v>
      </c>
      <c r="YL99">
        <f t="shared" si="276"/>
        <v>1</v>
      </c>
      <c r="YN99">
        <f t="shared" si="277"/>
        <v>0</v>
      </c>
      <c r="YQ99" s="116" t="s">
        <v>1108</v>
      </c>
      <c r="YR99">
        <v>50</v>
      </c>
      <c r="YS99" t="str">
        <f t="shared" si="278"/>
        <v>FALSE</v>
      </c>
      <c r="YT99">
        <f>ROUND(MARGIN!$J16,0)</f>
        <v>7</v>
      </c>
      <c r="YU99">
        <f t="shared" si="279"/>
        <v>5</v>
      </c>
      <c r="YV99">
        <f t="shared" si="280"/>
        <v>7</v>
      </c>
      <c r="YW99" s="138">
        <f>YV99*10000*MARGIN!$G16/MARGIN!$D16</f>
        <v>52328.361258684105</v>
      </c>
      <c r="YX99" s="138"/>
      <c r="YY99" s="196">
        <f t="shared" si="281"/>
        <v>0</v>
      </c>
      <c r="YZ99" s="196"/>
      <c r="ZA99" s="196"/>
      <c r="ZB99" s="196">
        <f t="shared" si="282"/>
        <v>0</v>
      </c>
      <c r="ZC99" s="196">
        <f t="shared" si="283"/>
        <v>0</v>
      </c>
      <c r="ZD99" s="196"/>
      <c r="ZE99" s="196"/>
      <c r="ZF99" s="196"/>
      <c r="ZG99" s="196"/>
      <c r="ZH99" s="196"/>
      <c r="ZI99" s="196"/>
      <c r="ZK99">
        <f t="shared" si="284"/>
        <v>-50</v>
      </c>
      <c r="ZO99">
        <v>1</v>
      </c>
      <c r="ZQ99">
        <v>1</v>
      </c>
      <c r="ZT99">
        <f t="shared" si="285"/>
        <v>1</v>
      </c>
      <c r="ZV99">
        <f t="shared" si="286"/>
        <v>0</v>
      </c>
      <c r="ZY99" s="116" t="s">
        <v>1108</v>
      </c>
      <c r="ZZ99">
        <v>50</v>
      </c>
      <c r="AAA99" t="str">
        <f t="shared" si="287"/>
        <v>FALSE</v>
      </c>
      <c r="AAB99">
        <f>ROUND(MARGIN!$J16,0)</f>
        <v>7</v>
      </c>
      <c r="AAC99">
        <f t="shared" si="288"/>
        <v>5</v>
      </c>
      <c r="AAD99">
        <f t="shared" si="289"/>
        <v>7</v>
      </c>
      <c r="AAE99" s="138">
        <f>AAD99*10000*MARGIN!$G16/MARGIN!$D16</f>
        <v>52328.361258684105</v>
      </c>
      <c r="AAF99" s="138"/>
      <c r="AAG99" s="196">
        <f t="shared" si="290"/>
        <v>0</v>
      </c>
      <c r="AAH99" s="196"/>
      <c r="AAI99" s="196"/>
      <c r="AAJ99" s="196">
        <f t="shared" si="291"/>
        <v>0</v>
      </c>
      <c r="AAK99" s="196">
        <f t="shared" si="292"/>
        <v>0</v>
      </c>
      <c r="AAL99" s="196"/>
      <c r="AAM99" s="196"/>
      <c r="AAN99" s="196"/>
      <c r="AAO99" s="196"/>
      <c r="AAP99" s="196"/>
      <c r="AAQ99" s="196"/>
    </row>
    <row r="100" spans="1:719" x14ac:dyDescent="0.25">
      <c r="A100" t="s">
        <v>1083</v>
      </c>
      <c r="B100" s="164" t="s">
        <v>9</v>
      </c>
      <c r="F100" t="e">
        <f>-#REF!+G100</f>
        <v>#REF!</v>
      </c>
      <c r="G100">
        <v>1</v>
      </c>
      <c r="H100">
        <v>1</v>
      </c>
      <c r="I100">
        <v>1</v>
      </c>
      <c r="J100">
        <f t="shared" si="249"/>
        <v>1</v>
      </c>
      <c r="K100">
        <f t="shared" si="250"/>
        <v>1</v>
      </c>
      <c r="L100" s="183">
        <v>1.92464682523E-2</v>
      </c>
      <c r="M100" s="116" t="s">
        <v>917</v>
      </c>
      <c r="N100">
        <v>50</v>
      </c>
      <c r="O100" t="str">
        <f t="shared" si="251"/>
        <v>TRUE</v>
      </c>
      <c r="P100">
        <f>ROUND(MARGIN!$J17,0)</f>
        <v>7</v>
      </c>
      <c r="Q100" t="e">
        <f>IF(ABS(G100+I100)=2,ROUND(P100*(1+#REF!),0),IF(I100="",P100,ROUND(P100*(1+-#REF!),0)))</f>
        <v>#REF!</v>
      </c>
      <c r="R100">
        <f t="shared" si="293"/>
        <v>7</v>
      </c>
      <c r="S100" s="138">
        <f>R100*10000*MARGIN!$G17/MARGIN!$D17</f>
        <v>52332</v>
      </c>
      <c r="T100" s="144">
        <f t="shared" si="252"/>
        <v>1007.2061765793636</v>
      </c>
      <c r="U100" s="144">
        <f t="shared" si="253"/>
        <v>1007.2061765793636</v>
      </c>
      <c r="W100">
        <f t="shared" si="254"/>
        <v>0</v>
      </c>
      <c r="X100">
        <v>1</v>
      </c>
      <c r="Y100">
        <v>1</v>
      </c>
      <c r="Z100">
        <v>-1</v>
      </c>
      <c r="AA100">
        <f t="shared" si="255"/>
        <v>0</v>
      </c>
      <c r="AB100">
        <f t="shared" si="256"/>
        <v>0</v>
      </c>
      <c r="AC100">
        <v>-2.5792788879199998E-4</v>
      </c>
      <c r="AD100" s="116" t="s">
        <v>1108</v>
      </c>
      <c r="AE100">
        <v>50</v>
      </c>
      <c r="AF100" t="str">
        <f t="shared" si="257"/>
        <v>TRUE</v>
      </c>
      <c r="AG100">
        <f>ROUND(MARGIN!$J17,0)</f>
        <v>7</v>
      </c>
      <c r="AH100">
        <f t="shared" si="294"/>
        <v>9</v>
      </c>
      <c r="AI100">
        <f t="shared" si="295"/>
        <v>7</v>
      </c>
      <c r="AJ100" s="138">
        <f>AI100*10000*MARGIN!$G17/MARGIN!$D17</f>
        <v>52332</v>
      </c>
      <c r="AK100" s="196">
        <f t="shared" si="258"/>
        <v>-13.497882276262944</v>
      </c>
      <c r="AL100" s="196">
        <f t="shared" si="259"/>
        <v>-13.497882276262944</v>
      </c>
      <c r="AN100">
        <f t="shared" si="260"/>
        <v>-2</v>
      </c>
      <c r="AO100">
        <v>-1</v>
      </c>
      <c r="AP100">
        <v>-1</v>
      </c>
      <c r="AQ100">
        <v>1</v>
      </c>
      <c r="AR100">
        <f t="shared" si="261"/>
        <v>0</v>
      </c>
      <c r="AS100">
        <f t="shared" si="262"/>
        <v>0</v>
      </c>
      <c r="AT100">
        <v>1.2342996809000001E-2</v>
      </c>
      <c r="AU100" s="116" t="s">
        <v>1108</v>
      </c>
      <c r="AV100">
        <v>50</v>
      </c>
      <c r="AW100" t="str">
        <f t="shared" si="263"/>
        <v>TRUE</v>
      </c>
      <c r="AX100">
        <f>ROUND(MARGIN!$J17,0)</f>
        <v>7</v>
      </c>
      <c r="AY100">
        <f t="shared" si="296"/>
        <v>9</v>
      </c>
      <c r="AZ100">
        <f t="shared" si="297"/>
        <v>7</v>
      </c>
      <c r="BA100" s="138">
        <f>AZ100*10000*MARGIN!$G17/MARGIN!$D17</f>
        <v>52332</v>
      </c>
      <c r="BB100" s="196">
        <f t="shared" si="264"/>
        <v>-645.93370900858804</v>
      </c>
      <c r="BC100" s="196">
        <f t="shared" si="265"/>
        <v>-645.93370900858804</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1184</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1184</v>
      </c>
      <c r="UV100">
        <v>7</v>
      </c>
      <c r="UW100">
        <v>5</v>
      </c>
      <c r="UX100">
        <v>7</v>
      </c>
      <c r="UY100" s="138">
        <v>52377.5</v>
      </c>
      <c r="UZ100" s="138"/>
      <c r="VA100" s="196">
        <v>0</v>
      </c>
      <c r="VB100" s="196"/>
      <c r="VC100" s="196"/>
      <c r="VD100" s="196">
        <v>0</v>
      </c>
      <c r="VE100" s="196">
        <v>0</v>
      </c>
      <c r="VF100" s="196"/>
      <c r="VG100" s="196"/>
      <c r="VH100" s="196"/>
      <c r="VI100" s="196"/>
      <c r="VJ100" s="196"/>
      <c r="VK100" s="196"/>
      <c r="VM100">
        <v>-50</v>
      </c>
      <c r="VQ100">
        <v>1</v>
      </c>
      <c r="VS100">
        <v>1</v>
      </c>
      <c r="VV100">
        <v>1</v>
      </c>
      <c r="VX100">
        <v>0</v>
      </c>
      <c r="WA100" s="116" t="s">
        <v>1108</v>
      </c>
      <c r="WB100">
        <v>50</v>
      </c>
      <c r="WC100" t="s">
        <v>1184</v>
      </c>
      <c r="WD100">
        <v>7</v>
      </c>
      <c r="WE100">
        <v>5</v>
      </c>
      <c r="WF100">
        <v>7</v>
      </c>
      <c r="WG100" s="138">
        <v>52332</v>
      </c>
      <c r="WH100" s="138"/>
      <c r="WI100" s="196">
        <v>0</v>
      </c>
      <c r="WJ100" s="196"/>
      <c r="WK100" s="196"/>
      <c r="WL100" s="196">
        <v>0</v>
      </c>
      <c r="WM100" s="196">
        <v>0</v>
      </c>
      <c r="WN100" s="196"/>
      <c r="WO100" s="196"/>
      <c r="WP100" s="196"/>
      <c r="WQ100" s="196"/>
      <c r="WR100" s="196"/>
      <c r="WS100" s="196"/>
      <c r="WU100">
        <f t="shared" si="266"/>
        <v>-50</v>
      </c>
      <c r="WY100">
        <v>1</v>
      </c>
      <c r="XA100">
        <v>1</v>
      </c>
      <c r="XD100">
        <f t="shared" si="267"/>
        <v>1</v>
      </c>
      <c r="XF100">
        <f t="shared" si="268"/>
        <v>0</v>
      </c>
      <c r="XI100" s="116" t="s">
        <v>1108</v>
      </c>
      <c r="XJ100">
        <v>50</v>
      </c>
      <c r="XK100" t="str">
        <f t="shared" si="269"/>
        <v>FALSE</v>
      </c>
      <c r="XL100">
        <f>ROUND(MARGIN!$J17,0)</f>
        <v>7</v>
      </c>
      <c r="XM100">
        <f t="shared" si="270"/>
        <v>5</v>
      </c>
      <c r="XN100">
        <f t="shared" si="271"/>
        <v>7</v>
      </c>
      <c r="XO100" s="138">
        <f>XN100*10000*MARGIN!$G17/MARGIN!$D17</f>
        <v>52332</v>
      </c>
      <c r="XP100" s="138"/>
      <c r="XQ100" s="196">
        <f t="shared" si="272"/>
        <v>0</v>
      </c>
      <c r="XR100" s="196"/>
      <c r="XS100" s="196"/>
      <c r="XT100" s="196">
        <f t="shared" si="273"/>
        <v>0</v>
      </c>
      <c r="XU100" s="196">
        <f t="shared" si="274"/>
        <v>0</v>
      </c>
      <c r="XV100" s="196"/>
      <c r="XW100" s="196"/>
      <c r="XX100" s="196"/>
      <c r="XY100" s="196"/>
      <c r="XZ100" s="196"/>
      <c r="YA100" s="196"/>
      <c r="YC100">
        <f t="shared" si="275"/>
        <v>-50</v>
      </c>
      <c r="YG100">
        <v>1</v>
      </c>
      <c r="YI100">
        <v>1</v>
      </c>
      <c r="YL100">
        <f t="shared" si="276"/>
        <v>1</v>
      </c>
      <c r="YN100">
        <f t="shared" si="277"/>
        <v>0</v>
      </c>
      <c r="YQ100" s="116" t="s">
        <v>1108</v>
      </c>
      <c r="YR100">
        <v>50</v>
      </c>
      <c r="YS100" t="str">
        <f t="shared" si="278"/>
        <v>FALSE</v>
      </c>
      <c r="YT100">
        <f>ROUND(MARGIN!$J17,0)</f>
        <v>7</v>
      </c>
      <c r="YU100">
        <f t="shared" si="279"/>
        <v>5</v>
      </c>
      <c r="YV100">
        <f t="shared" si="280"/>
        <v>7</v>
      </c>
      <c r="YW100" s="138">
        <f>YV100*10000*MARGIN!$G17/MARGIN!$D17</f>
        <v>52332</v>
      </c>
      <c r="YX100" s="138"/>
      <c r="YY100" s="196">
        <f t="shared" si="281"/>
        <v>0</v>
      </c>
      <c r="YZ100" s="196"/>
      <c r="ZA100" s="196"/>
      <c r="ZB100" s="196">
        <f t="shared" si="282"/>
        <v>0</v>
      </c>
      <c r="ZC100" s="196">
        <f t="shared" si="283"/>
        <v>0</v>
      </c>
      <c r="ZD100" s="196"/>
      <c r="ZE100" s="196"/>
      <c r="ZF100" s="196"/>
      <c r="ZG100" s="196"/>
      <c r="ZH100" s="196"/>
      <c r="ZI100" s="196"/>
      <c r="ZK100">
        <f t="shared" si="284"/>
        <v>-50</v>
      </c>
      <c r="ZO100">
        <v>1</v>
      </c>
      <c r="ZQ100">
        <v>1</v>
      </c>
      <c r="ZT100">
        <f t="shared" si="285"/>
        <v>1</v>
      </c>
      <c r="ZV100">
        <f t="shared" si="286"/>
        <v>0</v>
      </c>
      <c r="ZY100" s="116" t="s">
        <v>1108</v>
      </c>
      <c r="ZZ100">
        <v>50</v>
      </c>
      <c r="AAA100" t="str">
        <f t="shared" si="287"/>
        <v>FALSE</v>
      </c>
      <c r="AAB100">
        <f>ROUND(MARGIN!$J17,0)</f>
        <v>7</v>
      </c>
      <c r="AAC100">
        <f t="shared" si="288"/>
        <v>5</v>
      </c>
      <c r="AAD100">
        <f t="shared" si="289"/>
        <v>7</v>
      </c>
      <c r="AAE100" s="138">
        <f>AAD100*10000*MARGIN!$G17/MARGIN!$D17</f>
        <v>52332</v>
      </c>
      <c r="AAF100" s="138"/>
      <c r="AAG100" s="196">
        <f t="shared" si="290"/>
        <v>0</v>
      </c>
      <c r="AAH100" s="196"/>
      <c r="AAI100" s="196"/>
      <c r="AAJ100" s="196">
        <f t="shared" si="291"/>
        <v>0</v>
      </c>
      <c r="AAK100" s="196">
        <f t="shared" si="292"/>
        <v>0</v>
      </c>
      <c r="AAL100" s="196"/>
      <c r="AAM100" s="196"/>
      <c r="AAN100" s="196"/>
      <c r="AAO100" s="196"/>
      <c r="AAP100" s="196"/>
      <c r="AAQ100" s="196"/>
    </row>
    <row r="101" spans="1:719" x14ac:dyDescent="0.25">
      <c r="A101" t="s">
        <v>1085</v>
      </c>
      <c r="B101" s="164" t="s">
        <v>20</v>
      </c>
      <c r="F101" t="e">
        <f>-#REF!+G101</f>
        <v>#REF!</v>
      </c>
      <c r="G101">
        <v>-1</v>
      </c>
      <c r="H101">
        <v>1</v>
      </c>
      <c r="I101">
        <v>1</v>
      </c>
      <c r="J101">
        <f t="shared" si="249"/>
        <v>0</v>
      </c>
      <c r="K101">
        <f t="shared" si="250"/>
        <v>1</v>
      </c>
      <c r="L101" s="183">
        <v>5.7684993449700003E-3</v>
      </c>
      <c r="M101" s="116" t="s">
        <v>917</v>
      </c>
      <c r="N101">
        <v>50</v>
      </c>
      <c r="O101" t="str">
        <f t="shared" si="251"/>
        <v>TRUE</v>
      </c>
      <c r="P101">
        <f>ROUND(MARGIN!$J18,0)</f>
        <v>7</v>
      </c>
      <c r="Q101" t="e">
        <f>IF(ABS(G101+I101)=2,ROUND(P101*(1+#REF!),0),IF(I101="",P101,ROUND(P101*(1+-#REF!),0)))</f>
        <v>#REF!</v>
      </c>
      <c r="R101">
        <f t="shared" si="293"/>
        <v>7</v>
      </c>
      <c r="S101" s="138">
        <f>R101*10000*MARGIN!$G18/MARGIN!$D18</f>
        <v>52330.306295213173</v>
      </c>
      <c r="T101" s="144">
        <f t="shared" si="252"/>
        <v>-301.86733758601667</v>
      </c>
      <c r="U101" s="144">
        <f t="shared" si="253"/>
        <v>301.86733758601667</v>
      </c>
      <c r="W101">
        <f t="shared" si="254"/>
        <v>2</v>
      </c>
      <c r="X101">
        <v>1</v>
      </c>
      <c r="Y101">
        <v>1</v>
      </c>
      <c r="Z101">
        <v>-1</v>
      </c>
      <c r="AA101">
        <f t="shared" si="255"/>
        <v>0</v>
      </c>
      <c r="AB101">
        <f t="shared" si="256"/>
        <v>0</v>
      </c>
      <c r="AC101">
        <v>-8.4665644236199995E-3</v>
      </c>
      <c r="AD101" s="116" t="s">
        <v>1108</v>
      </c>
      <c r="AE101">
        <v>50</v>
      </c>
      <c r="AF101" t="str">
        <f t="shared" si="257"/>
        <v>TRUE</v>
      </c>
      <c r="AG101">
        <f>ROUND(MARGIN!$J18,0)</f>
        <v>7</v>
      </c>
      <c r="AH101">
        <f t="shared" si="294"/>
        <v>9</v>
      </c>
      <c r="AI101">
        <f t="shared" si="295"/>
        <v>7</v>
      </c>
      <c r="AJ101" s="138">
        <f>AI101*10000*MARGIN!$G18/MARGIN!$D18</f>
        <v>52330.306295213173</v>
      </c>
      <c r="AK101" s="196">
        <f t="shared" si="258"/>
        <v>-443.05790955618954</v>
      </c>
      <c r="AL101" s="196">
        <f t="shared" si="259"/>
        <v>-443.05790955618954</v>
      </c>
      <c r="AN101">
        <f t="shared" si="260"/>
        <v>0</v>
      </c>
      <c r="AO101">
        <v>1</v>
      </c>
      <c r="AP101">
        <v>1</v>
      </c>
      <c r="AQ101">
        <v>1</v>
      </c>
      <c r="AR101">
        <f t="shared" si="261"/>
        <v>1</v>
      </c>
      <c r="AS101">
        <f t="shared" si="262"/>
        <v>1</v>
      </c>
      <c r="AT101">
        <v>5.9327061615400004E-3</v>
      </c>
      <c r="AU101" s="116" t="s">
        <v>1108</v>
      </c>
      <c r="AV101">
        <v>50</v>
      </c>
      <c r="AW101" t="str">
        <f t="shared" si="263"/>
        <v>TRUE</v>
      </c>
      <c r="AX101">
        <f>ROUND(MARGIN!$J18,0)</f>
        <v>7</v>
      </c>
      <c r="AY101">
        <f t="shared" si="296"/>
        <v>9</v>
      </c>
      <c r="AZ101">
        <f t="shared" si="297"/>
        <v>7</v>
      </c>
      <c r="BA101" s="138">
        <f>AZ101*10000*MARGIN!$G18/MARGIN!$D18</f>
        <v>52330.306295213173</v>
      </c>
      <c r="BB101" s="196">
        <f t="shared" si="264"/>
        <v>310.46033059288663</v>
      </c>
      <c r="BC101" s="196">
        <f t="shared" si="265"/>
        <v>310.46033059288663</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1184</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1184</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v>-50</v>
      </c>
      <c r="VQ101">
        <v>1</v>
      </c>
      <c r="VS101">
        <v>1</v>
      </c>
      <c r="VV101">
        <v>1</v>
      </c>
      <c r="VX101">
        <v>0</v>
      </c>
      <c r="WA101" s="116" t="s">
        <v>1108</v>
      </c>
      <c r="WB101">
        <v>50</v>
      </c>
      <c r="WC101" t="s">
        <v>1184</v>
      </c>
      <c r="WD101">
        <v>7</v>
      </c>
      <c r="WE101">
        <v>5</v>
      </c>
      <c r="WF101">
        <v>7</v>
      </c>
      <c r="WG101" s="138">
        <v>52330.306295213173</v>
      </c>
      <c r="WH101" s="138"/>
      <c r="WI101" s="196">
        <v>0</v>
      </c>
      <c r="WJ101" s="196"/>
      <c r="WK101" s="196"/>
      <c r="WL101" s="196">
        <v>0</v>
      </c>
      <c r="WM101" s="196">
        <v>0</v>
      </c>
      <c r="WN101" s="196"/>
      <c r="WO101" s="196"/>
      <c r="WP101" s="196"/>
      <c r="WQ101" s="196"/>
      <c r="WR101" s="196"/>
      <c r="WS101" s="196"/>
      <c r="WU101">
        <f t="shared" si="266"/>
        <v>-50</v>
      </c>
      <c r="WY101">
        <v>1</v>
      </c>
      <c r="XA101">
        <v>1</v>
      </c>
      <c r="XD101">
        <f t="shared" si="267"/>
        <v>1</v>
      </c>
      <c r="XF101">
        <f t="shared" si="268"/>
        <v>0</v>
      </c>
      <c r="XI101" s="116" t="s">
        <v>1108</v>
      </c>
      <c r="XJ101">
        <v>50</v>
      </c>
      <c r="XK101" t="str">
        <f t="shared" si="269"/>
        <v>FALSE</v>
      </c>
      <c r="XL101">
        <f>ROUND(MARGIN!$J18,0)</f>
        <v>7</v>
      </c>
      <c r="XM101">
        <f t="shared" si="270"/>
        <v>5</v>
      </c>
      <c r="XN101">
        <f t="shared" si="271"/>
        <v>7</v>
      </c>
      <c r="XO101" s="138">
        <f>XN101*10000*MARGIN!$G18/MARGIN!$D18</f>
        <v>52330.306295213173</v>
      </c>
      <c r="XP101" s="138"/>
      <c r="XQ101" s="196">
        <f t="shared" si="272"/>
        <v>0</v>
      </c>
      <c r="XR101" s="196"/>
      <c r="XS101" s="196"/>
      <c r="XT101" s="196">
        <f t="shared" si="273"/>
        <v>0</v>
      </c>
      <c r="XU101" s="196">
        <f t="shared" si="274"/>
        <v>0</v>
      </c>
      <c r="XV101" s="196"/>
      <c r="XW101" s="196"/>
      <c r="XX101" s="196"/>
      <c r="XY101" s="196"/>
      <c r="XZ101" s="196"/>
      <c r="YA101" s="196"/>
      <c r="YC101">
        <f t="shared" si="275"/>
        <v>-50</v>
      </c>
      <c r="YG101">
        <v>1</v>
      </c>
      <c r="YI101">
        <v>1</v>
      </c>
      <c r="YL101">
        <f t="shared" si="276"/>
        <v>1</v>
      </c>
      <c r="YN101">
        <f t="shared" si="277"/>
        <v>0</v>
      </c>
      <c r="YQ101" s="116" t="s">
        <v>1108</v>
      </c>
      <c r="YR101">
        <v>50</v>
      </c>
      <c r="YS101" t="str">
        <f t="shared" si="278"/>
        <v>FALSE</v>
      </c>
      <c r="YT101">
        <f>ROUND(MARGIN!$J18,0)</f>
        <v>7</v>
      </c>
      <c r="YU101">
        <f t="shared" si="279"/>
        <v>5</v>
      </c>
      <c r="YV101">
        <f t="shared" si="280"/>
        <v>7</v>
      </c>
      <c r="YW101" s="138">
        <f>YV101*10000*MARGIN!$G18/MARGIN!$D18</f>
        <v>52330.306295213173</v>
      </c>
      <c r="YX101" s="138"/>
      <c r="YY101" s="196">
        <f t="shared" si="281"/>
        <v>0</v>
      </c>
      <c r="YZ101" s="196"/>
      <c r="ZA101" s="196"/>
      <c r="ZB101" s="196">
        <f t="shared" si="282"/>
        <v>0</v>
      </c>
      <c r="ZC101" s="196">
        <f t="shared" si="283"/>
        <v>0</v>
      </c>
      <c r="ZD101" s="196"/>
      <c r="ZE101" s="196"/>
      <c r="ZF101" s="196"/>
      <c r="ZG101" s="196"/>
      <c r="ZH101" s="196"/>
      <c r="ZI101" s="196"/>
      <c r="ZK101">
        <f t="shared" si="284"/>
        <v>-50</v>
      </c>
      <c r="ZO101">
        <v>1</v>
      </c>
      <c r="ZQ101">
        <v>1</v>
      </c>
      <c r="ZT101">
        <f t="shared" si="285"/>
        <v>1</v>
      </c>
      <c r="ZV101">
        <f t="shared" si="286"/>
        <v>0</v>
      </c>
      <c r="ZY101" s="116" t="s">
        <v>1108</v>
      </c>
      <c r="ZZ101">
        <v>50</v>
      </c>
      <c r="AAA101" t="str">
        <f t="shared" si="287"/>
        <v>FALSE</v>
      </c>
      <c r="AAB101">
        <f>ROUND(MARGIN!$J18,0)</f>
        <v>7</v>
      </c>
      <c r="AAC101">
        <f t="shared" si="288"/>
        <v>5</v>
      </c>
      <c r="AAD101">
        <f t="shared" si="289"/>
        <v>7</v>
      </c>
      <c r="AAE101" s="138">
        <f>AAD101*10000*MARGIN!$G18/MARGIN!$D18</f>
        <v>52330.306295213173</v>
      </c>
      <c r="AAF101" s="138"/>
      <c r="AAG101" s="196">
        <f t="shared" si="290"/>
        <v>0</v>
      </c>
      <c r="AAH101" s="196"/>
      <c r="AAI101" s="196"/>
      <c r="AAJ101" s="196">
        <f t="shared" si="291"/>
        <v>0</v>
      </c>
      <c r="AAK101" s="196">
        <f t="shared" si="292"/>
        <v>0</v>
      </c>
      <c r="AAL101" s="196"/>
      <c r="AAM101" s="196"/>
      <c r="AAN101" s="196"/>
      <c r="AAO101" s="196"/>
      <c r="AAP101" s="196"/>
      <c r="AAQ101" s="196"/>
    </row>
    <row r="102" spans="1:719"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50601.046636909341</v>
      </c>
      <c r="T102" s="144">
        <f>IF(J102=1,ABS(S102*L102),-ABS(S102*L102))</f>
        <v>448.3543651585216</v>
      </c>
      <c r="U102" s="144">
        <f>IF(K102=1,ABS(S102*L102),-ABS(S102*L102))</f>
        <v>-448.3543651585216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50601.046636909341</v>
      </c>
      <c r="AK102" s="196">
        <f>IF(AA102=1,ABS(AJ102*AC102),-ABS(AJ102*AC102))</f>
        <v>-721.75502601562937</v>
      </c>
      <c r="AL102" s="196">
        <f>IF(AB102=1,ABS(AJ102*AC102),-ABS(AJ102*AC102))</f>
        <v>-721.75502601562937</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50601.046636909341</v>
      </c>
      <c r="BB102" s="196">
        <f>IF(AR102=1,ABS(BA102*AT102),-ABS(BA102*AT102))</f>
        <v>-104.43677998949144</v>
      </c>
      <c r="BC102" s="196">
        <f>IF(AS102=1,ABS(BA102*AT102),-ABS(BA102*AT102))</f>
        <v>-104.43677998949144</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1184</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1184</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v>-50</v>
      </c>
      <c r="VQ102">
        <v>1</v>
      </c>
      <c r="VS102">
        <v>1</v>
      </c>
      <c r="VV102">
        <v>1</v>
      </c>
      <c r="VX102">
        <v>0</v>
      </c>
      <c r="WA102" s="117" t="s">
        <v>1108</v>
      </c>
      <c r="WB102">
        <v>50</v>
      </c>
      <c r="WC102" t="s">
        <v>1184</v>
      </c>
      <c r="WD102">
        <v>7</v>
      </c>
      <c r="WE102">
        <v>5</v>
      </c>
      <c r="WF102">
        <v>7</v>
      </c>
      <c r="WG102" s="138">
        <v>50601.046636909341</v>
      </c>
      <c r="WH102" s="138"/>
      <c r="WI102" s="196">
        <v>0</v>
      </c>
      <c r="WJ102" s="196"/>
      <c r="WK102" s="196"/>
      <c r="WL102" s="196">
        <v>0</v>
      </c>
      <c r="WM102" s="196">
        <v>0</v>
      </c>
      <c r="WN102" s="196"/>
      <c r="WO102" s="196"/>
      <c r="WP102" s="196"/>
      <c r="WQ102" s="196"/>
      <c r="WR102" s="196"/>
      <c r="WS102" s="196"/>
      <c r="WU102">
        <f t="shared" si="266"/>
        <v>-50</v>
      </c>
      <c r="WY102">
        <v>1</v>
      </c>
      <c r="XA102">
        <v>1</v>
      </c>
      <c r="XD102">
        <f>IF(WV102=XC102,1,0)</f>
        <v>1</v>
      </c>
      <c r="XF102">
        <f t="shared" si="268"/>
        <v>0</v>
      </c>
      <c r="XI102" s="117" t="s">
        <v>1108</v>
      </c>
      <c r="XJ102">
        <v>50</v>
      </c>
      <c r="XK102" t="str">
        <f>IF(WV102="","FALSE","TRUE")</f>
        <v>FALSE</v>
      </c>
      <c r="XL102">
        <f>ROUND(MARGIN!$J19,0)</f>
        <v>7</v>
      </c>
      <c r="XM102">
        <f t="shared" si="270"/>
        <v>5</v>
      </c>
      <c r="XN102">
        <f t="shared" si="271"/>
        <v>7</v>
      </c>
      <c r="XO102" s="138">
        <f>XN102*10000*MARGIN!$G19/MARGIN!$D19</f>
        <v>50601.046636909341</v>
      </c>
      <c r="XP102" s="138"/>
      <c r="XQ102" s="196">
        <f>IF(XD102=1,ABS(XO102*XH102),-ABS(XO102*XH102))</f>
        <v>0</v>
      </c>
      <c r="XR102" s="196"/>
      <c r="XS102" s="196"/>
      <c r="XT102" s="196">
        <f t="shared" si="273"/>
        <v>0</v>
      </c>
      <c r="XU102" s="196">
        <f>IF(XH102=1,ABS(XQ102*XI102),-ABS(XQ102*XI102))</f>
        <v>0</v>
      </c>
      <c r="XV102" s="196"/>
      <c r="XW102" s="196"/>
      <c r="XX102" s="196"/>
      <c r="XY102" s="196"/>
      <c r="XZ102" s="196"/>
      <c r="YA102" s="196"/>
      <c r="YC102">
        <f t="shared" si="275"/>
        <v>-50</v>
      </c>
      <c r="YG102">
        <v>1</v>
      </c>
      <c r="YI102">
        <v>1</v>
      </c>
      <c r="YL102">
        <f>IF(YD102=YK102,1,0)</f>
        <v>1</v>
      </c>
      <c r="YN102">
        <f t="shared" si="277"/>
        <v>0</v>
      </c>
      <c r="YQ102" s="117" t="s">
        <v>1108</v>
      </c>
      <c r="YR102">
        <v>50</v>
      </c>
      <c r="YS102" t="str">
        <f>IF(YD102="","FALSE","TRUE")</f>
        <v>FALSE</v>
      </c>
      <c r="YT102">
        <f>ROUND(MARGIN!$J19,0)</f>
        <v>7</v>
      </c>
      <c r="YU102">
        <f t="shared" si="279"/>
        <v>5</v>
      </c>
      <c r="YV102">
        <f t="shared" si="280"/>
        <v>7</v>
      </c>
      <c r="YW102" s="138">
        <f>YV102*10000*MARGIN!$G19/MARGIN!$D19</f>
        <v>50601.046636909341</v>
      </c>
      <c r="YX102" s="138"/>
      <c r="YY102" s="196">
        <f>IF(YL102=1,ABS(YW102*YP102),-ABS(YW102*YP102))</f>
        <v>0</v>
      </c>
      <c r="YZ102" s="196"/>
      <c r="ZA102" s="196"/>
      <c r="ZB102" s="196">
        <f t="shared" si="282"/>
        <v>0</v>
      </c>
      <c r="ZC102" s="196">
        <f>IF(YP102=1,ABS(YY102*YQ102),-ABS(YY102*YQ102))</f>
        <v>0</v>
      </c>
      <c r="ZD102" s="196"/>
      <c r="ZE102" s="196"/>
      <c r="ZF102" s="196"/>
      <c r="ZG102" s="196"/>
      <c r="ZH102" s="196"/>
      <c r="ZI102" s="196"/>
      <c r="ZK102">
        <f t="shared" si="284"/>
        <v>-50</v>
      </c>
      <c r="ZO102">
        <v>1</v>
      </c>
      <c r="ZQ102">
        <v>1</v>
      </c>
      <c r="ZT102">
        <f>IF(ZL102=ZS102,1,0)</f>
        <v>1</v>
      </c>
      <c r="ZV102">
        <f t="shared" si="286"/>
        <v>0</v>
      </c>
      <c r="ZY102" s="117" t="s">
        <v>1108</v>
      </c>
      <c r="ZZ102">
        <v>50</v>
      </c>
      <c r="AAA102" t="str">
        <f>IF(ZL102="","FALSE","TRUE")</f>
        <v>FALSE</v>
      </c>
      <c r="AAB102">
        <f>ROUND(MARGIN!$J19,0)</f>
        <v>7</v>
      </c>
      <c r="AAC102">
        <f t="shared" si="288"/>
        <v>5</v>
      </c>
      <c r="AAD102">
        <f t="shared" si="289"/>
        <v>7</v>
      </c>
      <c r="AAE102" s="138">
        <f>AAD102*10000*MARGIN!$G19/MARGIN!$D19</f>
        <v>50601.046636909341</v>
      </c>
      <c r="AAF102" s="138"/>
      <c r="AAG102" s="196">
        <f>IF(ZT102=1,ABS(AAE102*ZX102),-ABS(AAE102*ZX102))</f>
        <v>0</v>
      </c>
      <c r="AAH102" s="196"/>
      <c r="AAI102" s="196"/>
      <c r="AAJ102" s="196">
        <f t="shared" si="291"/>
        <v>0</v>
      </c>
      <c r="AAK102" s="196">
        <f>IF(ZX102=1,ABS(AAG102*ZY102),-ABS(AAG102*ZY102))</f>
        <v>0</v>
      </c>
      <c r="AAL102" s="196"/>
      <c r="AAM102" s="196"/>
      <c r="AAN102" s="196"/>
      <c r="AAO102" s="196"/>
      <c r="AAP102" s="196"/>
      <c r="AAQ102" s="196"/>
    </row>
    <row r="103" spans="1:719" x14ac:dyDescent="0.25">
      <c r="A103" s="182" t="s">
        <v>1127</v>
      </c>
      <c r="B103" s="164" t="s">
        <v>27</v>
      </c>
      <c r="F103" t="e">
        <f>-#REF!+G103</f>
        <v>#REF!</v>
      </c>
      <c r="G103">
        <v>-1</v>
      </c>
      <c r="H103">
        <v>-1</v>
      </c>
      <c r="I103">
        <v>-1</v>
      </c>
      <c r="J103">
        <f t="shared" si="249"/>
        <v>1</v>
      </c>
      <c r="K103">
        <f t="shared" si="250"/>
        <v>1</v>
      </c>
      <c r="L103" s="183">
        <v>-2.6722758000300001E-3</v>
      </c>
      <c r="M103" s="116" t="s">
        <v>30</v>
      </c>
      <c r="N103">
        <v>50</v>
      </c>
      <c r="O103" t="str">
        <f t="shared" si="251"/>
        <v>TRUE</v>
      </c>
      <c r="P103">
        <f>ROUND(MARGIN!$J20,0)</f>
        <v>6</v>
      </c>
      <c r="Q103" t="e">
        <f>IF(ABS(G103+I103)=2,ROUND(P103*(1+#REF!),0),IF(I103="",P103,ROUND(P103*(1+-#REF!),0)))</f>
        <v>#REF!</v>
      </c>
      <c r="R103">
        <f t="shared" si="293"/>
        <v>6</v>
      </c>
      <c r="S103" s="138">
        <f>R103*10000*MARGIN!$G20/MARGIN!$D20</f>
        <v>46169.729668982429</v>
      </c>
      <c r="T103" s="144">
        <f t="shared" si="252"/>
        <v>123.37825128834885</v>
      </c>
      <c r="U103" s="144">
        <f t="shared" si="253"/>
        <v>123.37825128834885</v>
      </c>
      <c r="W103">
        <f t="shared" si="254"/>
        <v>0</v>
      </c>
      <c r="X103">
        <v>-1</v>
      </c>
      <c r="Y103">
        <v>-1</v>
      </c>
      <c r="Z103">
        <v>1</v>
      </c>
      <c r="AA103">
        <f t="shared" si="255"/>
        <v>0</v>
      </c>
      <c r="AB103">
        <f t="shared" si="256"/>
        <v>0</v>
      </c>
      <c r="AC103">
        <v>4.0058894533699999E-3</v>
      </c>
      <c r="AD103" s="116" t="s">
        <v>1108</v>
      </c>
      <c r="AE103">
        <v>50</v>
      </c>
      <c r="AF103" t="str">
        <f t="shared" si="257"/>
        <v>TRUE</v>
      </c>
      <c r="AG103">
        <f>ROUND(MARGIN!$J20,0)</f>
        <v>6</v>
      </c>
      <c r="AH103">
        <f t="shared" si="294"/>
        <v>8</v>
      </c>
      <c r="AI103">
        <f t="shared" si="295"/>
        <v>6</v>
      </c>
      <c r="AJ103" s="138">
        <f>AI103*10000*MARGIN!$G20/MARGIN!$D20</f>
        <v>46169.729668982429</v>
      </c>
      <c r="AK103" s="196">
        <f t="shared" si="258"/>
        <v>-184.95083314592068</v>
      </c>
      <c r="AL103" s="196">
        <f t="shared" si="259"/>
        <v>-184.95083314592068</v>
      </c>
      <c r="AN103">
        <f t="shared" si="260"/>
        <v>2</v>
      </c>
      <c r="AO103">
        <v>1</v>
      </c>
      <c r="AP103">
        <v>-1</v>
      </c>
      <c r="AQ103">
        <v>1</v>
      </c>
      <c r="AR103">
        <f t="shared" si="261"/>
        <v>1</v>
      </c>
      <c r="AS103">
        <f t="shared" si="262"/>
        <v>0</v>
      </c>
      <c r="AT103">
        <v>8.9838950469699999E-4</v>
      </c>
      <c r="AU103" s="116" t="s">
        <v>1108</v>
      </c>
      <c r="AV103">
        <v>50</v>
      </c>
      <c r="AW103" t="str">
        <f t="shared" si="263"/>
        <v>TRUE</v>
      </c>
      <c r="AX103">
        <f>ROUND(MARGIN!$J20,0)</f>
        <v>6</v>
      </c>
      <c r="AY103">
        <f t="shared" si="296"/>
        <v>5</v>
      </c>
      <c r="AZ103">
        <f t="shared" si="297"/>
        <v>6</v>
      </c>
      <c r="BA103" s="138">
        <f>AZ103*10000*MARGIN!$G20/MARGIN!$D20</f>
        <v>46169.729668982429</v>
      </c>
      <c r="BB103" s="196">
        <f t="shared" si="264"/>
        <v>41.478400569311511</v>
      </c>
      <c r="BC103" s="196">
        <f t="shared" si="265"/>
        <v>-41.478400569311511</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1184</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1184</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v>-50</v>
      </c>
      <c r="VQ103">
        <v>1</v>
      </c>
      <c r="VS103">
        <v>1</v>
      </c>
      <c r="VV103">
        <v>1</v>
      </c>
      <c r="VX103">
        <v>0</v>
      </c>
      <c r="WA103" s="116" t="s">
        <v>1108</v>
      </c>
      <c r="WB103">
        <v>50</v>
      </c>
      <c r="WC103" t="s">
        <v>1184</v>
      </c>
      <c r="WD103">
        <v>6</v>
      </c>
      <c r="WE103">
        <v>5</v>
      </c>
      <c r="WF103">
        <v>6</v>
      </c>
      <c r="WG103" s="138">
        <v>46169.729668982429</v>
      </c>
      <c r="WH103" s="138"/>
      <c r="WI103" s="196">
        <v>0</v>
      </c>
      <c r="WJ103" s="196"/>
      <c r="WK103" s="196"/>
      <c r="WL103" s="196">
        <v>0</v>
      </c>
      <c r="WM103" s="196">
        <v>0</v>
      </c>
      <c r="WN103" s="196"/>
      <c r="WO103" s="196"/>
      <c r="WP103" s="196"/>
      <c r="WQ103" s="196"/>
      <c r="WR103" s="196"/>
      <c r="WS103" s="196"/>
      <c r="WU103">
        <f t="shared" si="266"/>
        <v>-50</v>
      </c>
      <c r="WY103">
        <v>1</v>
      </c>
      <c r="XA103">
        <v>1</v>
      </c>
      <c r="XD103">
        <f t="shared" ref="XD103:XD123" si="298">IF(WV103=XC103,1,0)</f>
        <v>1</v>
      </c>
      <c r="XF103">
        <f t="shared" si="268"/>
        <v>0</v>
      </c>
      <c r="XI103" s="116" t="s">
        <v>1108</v>
      </c>
      <c r="XJ103">
        <v>50</v>
      </c>
      <c r="XK103" t="str">
        <f t="shared" ref="XK103:XK123" si="299">IF(WV103="","FALSE","TRUE")</f>
        <v>FALSE</v>
      </c>
      <c r="XL103">
        <f>ROUND(MARGIN!$J20,0)</f>
        <v>6</v>
      </c>
      <c r="XM103">
        <f t="shared" si="270"/>
        <v>5</v>
      </c>
      <c r="XN103">
        <f t="shared" si="271"/>
        <v>6</v>
      </c>
      <c r="XO103" s="138">
        <f>XN103*10000*MARGIN!$G20/MARGIN!$D20</f>
        <v>46169.729668982429</v>
      </c>
      <c r="XP103" s="138"/>
      <c r="XQ103" s="196">
        <f t="shared" ref="XQ103:XQ123" si="300">IF(XD103=1,ABS(XO103*XH103),-ABS(XO103*XH103))</f>
        <v>0</v>
      </c>
      <c r="XR103" s="196"/>
      <c r="XS103" s="196"/>
      <c r="XT103" s="196">
        <f t="shared" si="273"/>
        <v>0</v>
      </c>
      <c r="XU103" s="196">
        <f t="shared" ref="XU103:XU123" si="301">IF(XH103=1,ABS(XQ103*XI103),-ABS(XQ103*XI103))</f>
        <v>0</v>
      </c>
      <c r="XV103" s="196"/>
      <c r="XW103" s="196"/>
      <c r="XX103" s="196"/>
      <c r="XY103" s="196"/>
      <c r="XZ103" s="196"/>
      <c r="YA103" s="196"/>
      <c r="YC103">
        <f t="shared" si="275"/>
        <v>-50</v>
      </c>
      <c r="YG103">
        <v>1</v>
      </c>
      <c r="YI103">
        <v>1</v>
      </c>
      <c r="YL103">
        <f t="shared" ref="YL103:YL123" si="302">IF(YD103=YK103,1,0)</f>
        <v>1</v>
      </c>
      <c r="YN103">
        <f t="shared" si="277"/>
        <v>0</v>
      </c>
      <c r="YQ103" s="116" t="s">
        <v>1108</v>
      </c>
      <c r="YR103">
        <v>50</v>
      </c>
      <c r="YS103" t="str">
        <f t="shared" ref="YS103:YS123" si="303">IF(YD103="","FALSE","TRUE")</f>
        <v>FALSE</v>
      </c>
      <c r="YT103">
        <f>ROUND(MARGIN!$J20,0)</f>
        <v>6</v>
      </c>
      <c r="YU103">
        <f t="shared" si="279"/>
        <v>5</v>
      </c>
      <c r="YV103">
        <f t="shared" si="280"/>
        <v>6</v>
      </c>
      <c r="YW103" s="138">
        <f>YV103*10000*MARGIN!$G20/MARGIN!$D20</f>
        <v>46169.729668982429</v>
      </c>
      <c r="YX103" s="138"/>
      <c r="YY103" s="196">
        <f t="shared" ref="YY103:YY123" si="304">IF(YL103=1,ABS(YW103*YP103),-ABS(YW103*YP103))</f>
        <v>0</v>
      </c>
      <c r="YZ103" s="196"/>
      <c r="ZA103" s="196"/>
      <c r="ZB103" s="196">
        <f t="shared" si="282"/>
        <v>0</v>
      </c>
      <c r="ZC103" s="196">
        <f t="shared" ref="ZC103:ZC123" si="305">IF(YP103=1,ABS(YY103*YQ103),-ABS(YY103*YQ103))</f>
        <v>0</v>
      </c>
      <c r="ZD103" s="196"/>
      <c r="ZE103" s="196"/>
      <c r="ZF103" s="196"/>
      <c r="ZG103" s="196"/>
      <c r="ZH103" s="196"/>
      <c r="ZI103" s="196"/>
      <c r="ZK103">
        <f t="shared" si="284"/>
        <v>-50</v>
      </c>
      <c r="ZO103">
        <v>1</v>
      </c>
      <c r="ZQ103">
        <v>1</v>
      </c>
      <c r="ZT103">
        <f t="shared" ref="ZT103:ZT123" si="306">IF(ZL103=ZS103,1,0)</f>
        <v>1</v>
      </c>
      <c r="ZV103">
        <f t="shared" si="286"/>
        <v>0</v>
      </c>
      <c r="ZY103" s="116" t="s">
        <v>1108</v>
      </c>
      <c r="ZZ103">
        <v>50</v>
      </c>
      <c r="AAA103" t="str">
        <f t="shared" ref="AAA103:AAA123" si="307">IF(ZL103="","FALSE","TRUE")</f>
        <v>FALSE</v>
      </c>
      <c r="AAB103">
        <f>ROUND(MARGIN!$J20,0)</f>
        <v>6</v>
      </c>
      <c r="AAC103">
        <f t="shared" si="288"/>
        <v>5</v>
      </c>
      <c r="AAD103">
        <f t="shared" si="289"/>
        <v>6</v>
      </c>
      <c r="AAE103" s="138">
        <f>AAD103*10000*MARGIN!$G20/MARGIN!$D20</f>
        <v>46169.729668982429</v>
      </c>
      <c r="AAF103" s="138"/>
      <c r="AAG103" s="196">
        <f t="shared" ref="AAG103:AAG123" si="308">IF(ZT103=1,ABS(AAE103*ZX103),-ABS(AAE103*ZX103))</f>
        <v>0</v>
      </c>
      <c r="AAH103" s="196"/>
      <c r="AAI103" s="196"/>
      <c r="AAJ103" s="196">
        <f t="shared" si="291"/>
        <v>0</v>
      </c>
      <c r="AAK103" s="196">
        <f t="shared" ref="AAK103:AAK123" si="309">IF(ZX103=1,ABS(AAG103*ZY103),-ABS(AAG103*ZY103))</f>
        <v>0</v>
      </c>
      <c r="AAL103" s="196"/>
      <c r="AAM103" s="196"/>
      <c r="AAN103" s="196"/>
      <c r="AAO103" s="196"/>
      <c r="AAP103" s="196"/>
      <c r="AAQ103" s="196"/>
    </row>
    <row r="104" spans="1:719" x14ac:dyDescent="0.25">
      <c r="A104" s="182" t="s">
        <v>1128</v>
      </c>
      <c r="B104" s="164" t="s">
        <v>28</v>
      </c>
      <c r="F104" t="e">
        <f>-#REF!+G104</f>
        <v>#REF!</v>
      </c>
      <c r="G104">
        <v>1</v>
      </c>
      <c r="H104">
        <v>-1</v>
      </c>
      <c r="I104">
        <v>1</v>
      </c>
      <c r="J104">
        <f t="shared" si="249"/>
        <v>1</v>
      </c>
      <c r="K104">
        <f t="shared" si="250"/>
        <v>0</v>
      </c>
      <c r="L104" s="183">
        <v>7.1067194848700001E-3</v>
      </c>
      <c r="M104" s="117" t="s">
        <v>917</v>
      </c>
      <c r="N104">
        <v>50</v>
      </c>
      <c r="O104" t="str">
        <f t="shared" si="251"/>
        <v>TRUE</v>
      </c>
      <c r="P104">
        <f>ROUND(MARGIN!$J21,0)</f>
        <v>7</v>
      </c>
      <c r="Q104" t="e">
        <f>IF(ABS(G104+I104)=2,ROUND(P104*(1+#REF!),0),IF(I104="",P104,ROUND(P104*(1+-#REF!),0)))</f>
        <v>#REF!</v>
      </c>
      <c r="R104">
        <f t="shared" si="293"/>
        <v>7</v>
      </c>
      <c r="S104" s="138">
        <f>R104*10000*MARGIN!$G21/MARGIN!$D21</f>
        <v>50580.76420106252</v>
      </c>
      <c r="T104" s="144">
        <f t="shared" si="252"/>
        <v>359.46330250730597</v>
      </c>
      <c r="U104" s="144">
        <f t="shared" si="253"/>
        <v>-359.46330250730597</v>
      </c>
      <c r="W104">
        <f t="shared" si="254"/>
        <v>0</v>
      </c>
      <c r="X104">
        <v>1</v>
      </c>
      <c r="Y104">
        <v>-1</v>
      </c>
      <c r="Z104">
        <v>-1</v>
      </c>
      <c r="AA104">
        <f t="shared" si="255"/>
        <v>0</v>
      </c>
      <c r="AB104">
        <f t="shared" si="256"/>
        <v>1</v>
      </c>
      <c r="AC104">
        <v>-1.1078373600499999E-2</v>
      </c>
      <c r="AD104" s="117" t="s">
        <v>1108</v>
      </c>
      <c r="AE104">
        <v>50</v>
      </c>
      <c r="AF104" t="str">
        <f t="shared" si="257"/>
        <v>TRUE</v>
      </c>
      <c r="AG104">
        <f>ROUND(MARGIN!$J21,0)</f>
        <v>7</v>
      </c>
      <c r="AH104">
        <f t="shared" si="294"/>
        <v>5</v>
      </c>
      <c r="AI104">
        <f t="shared" si="295"/>
        <v>7</v>
      </c>
      <c r="AJ104" s="138">
        <f>AI104*10000*MARGIN!$G21/MARGIN!$D21</f>
        <v>50580.76420106252</v>
      </c>
      <c r="AK104" s="196">
        <f t="shared" si="258"/>
        <v>-560.35260281816647</v>
      </c>
      <c r="AL104" s="196">
        <f t="shared" si="259"/>
        <v>560.35260281816647</v>
      </c>
      <c r="AN104">
        <f t="shared" si="260"/>
        <v>-2</v>
      </c>
      <c r="AO104">
        <v>-1</v>
      </c>
      <c r="AP104">
        <v>1</v>
      </c>
      <c r="AQ104">
        <v>1</v>
      </c>
      <c r="AR104">
        <f t="shared" si="261"/>
        <v>0</v>
      </c>
      <c r="AS104">
        <f t="shared" si="262"/>
        <v>1</v>
      </c>
      <c r="AT104">
        <v>2.8751042783900001E-3</v>
      </c>
      <c r="AU104" s="117" t="s">
        <v>1108</v>
      </c>
      <c r="AV104">
        <v>50</v>
      </c>
      <c r="AW104" t="str">
        <f t="shared" si="263"/>
        <v>TRUE</v>
      </c>
      <c r="AX104">
        <f>ROUND(MARGIN!$J21,0)</f>
        <v>7</v>
      </c>
      <c r="AY104">
        <f t="shared" si="296"/>
        <v>5</v>
      </c>
      <c r="AZ104">
        <f t="shared" si="297"/>
        <v>7</v>
      </c>
      <c r="BA104" s="138">
        <f>AZ104*10000*MARGIN!$G21/MARGIN!$D21</f>
        <v>50580.76420106252</v>
      </c>
      <c r="BB104" s="196">
        <f t="shared" si="264"/>
        <v>-145.42497155871061</v>
      </c>
      <c r="BC104" s="196">
        <f t="shared" si="265"/>
        <v>145.42497155871061</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1184</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1184</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v>-50</v>
      </c>
      <c r="VQ104">
        <v>-1</v>
      </c>
      <c r="VS104">
        <v>-1</v>
      </c>
      <c r="VV104">
        <v>1</v>
      </c>
      <c r="VX104">
        <v>0</v>
      </c>
      <c r="WA104" s="117" t="s">
        <v>1108</v>
      </c>
      <c r="WB104">
        <v>50</v>
      </c>
      <c r="WC104" t="s">
        <v>1184</v>
      </c>
      <c r="WD104">
        <v>7</v>
      </c>
      <c r="WE104">
        <v>5</v>
      </c>
      <c r="WF104">
        <v>7</v>
      </c>
      <c r="WG104" s="138">
        <v>50580.76420106252</v>
      </c>
      <c r="WH104" s="138"/>
      <c r="WI104" s="196">
        <v>0</v>
      </c>
      <c r="WJ104" s="196"/>
      <c r="WK104" s="196"/>
      <c r="WL104" s="196">
        <v>0</v>
      </c>
      <c r="WM104" s="196">
        <v>0</v>
      </c>
      <c r="WN104" s="196"/>
      <c r="WO104" s="196"/>
      <c r="WP104" s="196"/>
      <c r="WQ104" s="196"/>
      <c r="WR104" s="196"/>
      <c r="WS104" s="196"/>
      <c r="WU104">
        <f t="shared" si="266"/>
        <v>-50</v>
      </c>
      <c r="WY104">
        <v>-1</v>
      </c>
      <c r="XA104">
        <v>-1</v>
      </c>
      <c r="XD104">
        <f t="shared" si="298"/>
        <v>1</v>
      </c>
      <c r="XF104">
        <f t="shared" si="268"/>
        <v>0</v>
      </c>
      <c r="XI104" s="117" t="s">
        <v>1108</v>
      </c>
      <c r="XJ104">
        <v>50</v>
      </c>
      <c r="XK104" t="str">
        <f t="shared" si="299"/>
        <v>FALSE</v>
      </c>
      <c r="XL104">
        <f>ROUND(MARGIN!$J21,0)</f>
        <v>7</v>
      </c>
      <c r="XM104">
        <f t="shared" si="270"/>
        <v>5</v>
      </c>
      <c r="XN104">
        <f t="shared" si="271"/>
        <v>7</v>
      </c>
      <c r="XO104" s="138">
        <f>XN104*10000*MARGIN!$G21/MARGIN!$D21</f>
        <v>50580.76420106252</v>
      </c>
      <c r="XP104" s="138"/>
      <c r="XQ104" s="196">
        <f t="shared" si="300"/>
        <v>0</v>
      </c>
      <c r="XR104" s="196"/>
      <c r="XS104" s="196"/>
      <c r="XT104" s="196">
        <f t="shared" si="273"/>
        <v>0</v>
      </c>
      <c r="XU104" s="196">
        <f t="shared" si="301"/>
        <v>0</v>
      </c>
      <c r="XV104" s="196"/>
      <c r="XW104" s="196"/>
      <c r="XX104" s="196"/>
      <c r="XY104" s="196"/>
      <c r="XZ104" s="196"/>
      <c r="YA104" s="196"/>
      <c r="YC104">
        <f t="shared" si="275"/>
        <v>-50</v>
      </c>
      <c r="YG104">
        <v>-1</v>
      </c>
      <c r="YI104">
        <v>-1</v>
      </c>
      <c r="YL104">
        <f t="shared" si="302"/>
        <v>1</v>
      </c>
      <c r="YN104">
        <f t="shared" si="277"/>
        <v>0</v>
      </c>
      <c r="YQ104" s="117" t="s">
        <v>1108</v>
      </c>
      <c r="YR104">
        <v>50</v>
      </c>
      <c r="YS104" t="str">
        <f t="shared" si="303"/>
        <v>FALSE</v>
      </c>
      <c r="YT104">
        <f>ROUND(MARGIN!$J21,0)</f>
        <v>7</v>
      </c>
      <c r="YU104">
        <f t="shared" si="279"/>
        <v>5</v>
      </c>
      <c r="YV104">
        <f t="shared" si="280"/>
        <v>7</v>
      </c>
      <c r="YW104" s="138">
        <f>YV104*10000*MARGIN!$G21/MARGIN!$D21</f>
        <v>50580.76420106252</v>
      </c>
      <c r="YX104" s="138"/>
      <c r="YY104" s="196">
        <f t="shared" si="304"/>
        <v>0</v>
      </c>
      <c r="YZ104" s="196"/>
      <c r="ZA104" s="196"/>
      <c r="ZB104" s="196">
        <f t="shared" si="282"/>
        <v>0</v>
      </c>
      <c r="ZC104" s="196">
        <f t="shared" si="305"/>
        <v>0</v>
      </c>
      <c r="ZD104" s="196"/>
      <c r="ZE104" s="196"/>
      <c r="ZF104" s="196"/>
      <c r="ZG104" s="196"/>
      <c r="ZH104" s="196"/>
      <c r="ZI104" s="196"/>
      <c r="ZK104">
        <f t="shared" si="284"/>
        <v>-50</v>
      </c>
      <c r="ZO104">
        <v>-1</v>
      </c>
      <c r="ZQ104">
        <v>-1</v>
      </c>
      <c r="ZT104">
        <f t="shared" si="306"/>
        <v>1</v>
      </c>
      <c r="ZV104">
        <f t="shared" si="286"/>
        <v>0</v>
      </c>
      <c r="ZY104" s="117" t="s">
        <v>1108</v>
      </c>
      <c r="ZZ104">
        <v>50</v>
      </c>
      <c r="AAA104" t="str">
        <f t="shared" si="307"/>
        <v>FALSE</v>
      </c>
      <c r="AAB104">
        <f>ROUND(MARGIN!$J21,0)</f>
        <v>7</v>
      </c>
      <c r="AAC104">
        <f t="shared" si="288"/>
        <v>5</v>
      </c>
      <c r="AAD104">
        <f t="shared" si="289"/>
        <v>7</v>
      </c>
      <c r="AAE104" s="138">
        <f>AAD104*10000*MARGIN!$G21/MARGIN!$D21</f>
        <v>50580.76420106252</v>
      </c>
      <c r="AAF104" s="138"/>
      <c r="AAG104" s="196">
        <f t="shared" si="308"/>
        <v>0</v>
      </c>
      <c r="AAH104" s="196"/>
      <c r="AAI104" s="196"/>
      <c r="AAJ104" s="196">
        <f t="shared" si="291"/>
        <v>0</v>
      </c>
      <c r="AAK104" s="196">
        <f t="shared" si="309"/>
        <v>0</v>
      </c>
      <c r="AAL104" s="196"/>
      <c r="AAM104" s="196"/>
      <c r="AAN104" s="196"/>
      <c r="AAO104" s="196"/>
      <c r="AAP104" s="196"/>
      <c r="AAQ104" s="196"/>
    </row>
    <row r="105" spans="1:719" x14ac:dyDescent="0.25">
      <c r="A105" t="s">
        <v>1100</v>
      </c>
      <c r="B105" s="164" t="s">
        <v>25</v>
      </c>
      <c r="F105" t="e">
        <f>-#REF!+G105</f>
        <v>#REF!</v>
      </c>
      <c r="G105">
        <v>-1</v>
      </c>
      <c r="H105">
        <v>1</v>
      </c>
      <c r="I105">
        <v>-1</v>
      </c>
      <c r="J105">
        <f t="shared" si="249"/>
        <v>1</v>
      </c>
      <c r="K105">
        <f t="shared" si="250"/>
        <v>0</v>
      </c>
      <c r="L105" s="183">
        <v>-1.5133838109499999E-2</v>
      </c>
      <c r="M105" s="117" t="s">
        <v>917</v>
      </c>
      <c r="N105">
        <v>50</v>
      </c>
      <c r="O105" t="str">
        <f t="shared" si="251"/>
        <v>TRUE</v>
      </c>
      <c r="P105">
        <f>ROUND(MARGIN!$J22,0)</f>
        <v>4</v>
      </c>
      <c r="Q105" t="e">
        <f>IF(ABS(G105+I105)=2,ROUND(P105*(1+#REF!),0),IF(I105="",P105,ROUND(P105*(1+-#REF!),0)))</f>
        <v>#REF!</v>
      </c>
      <c r="R105">
        <f t="shared" si="293"/>
        <v>4</v>
      </c>
      <c r="S105" s="138">
        <f>R105*10000*MARGIN!$G22/MARGIN!$D22</f>
        <v>51651.495169200003</v>
      </c>
      <c r="T105" s="144">
        <f t="shared" si="252"/>
        <v>781.68536600429411</v>
      </c>
      <c r="U105" s="144">
        <f t="shared" si="253"/>
        <v>-781.68536600429411</v>
      </c>
      <c r="W105">
        <f t="shared" si="254"/>
        <v>2</v>
      </c>
      <c r="X105">
        <v>1</v>
      </c>
      <c r="Y105">
        <v>1</v>
      </c>
      <c r="Z105">
        <v>-1</v>
      </c>
      <c r="AA105">
        <f t="shared" si="255"/>
        <v>0</v>
      </c>
      <c r="AB105">
        <f t="shared" si="256"/>
        <v>0</v>
      </c>
      <c r="AC105">
        <v>-2.6857611495100002E-4</v>
      </c>
      <c r="AD105" s="117" t="s">
        <v>1108</v>
      </c>
      <c r="AE105">
        <v>50</v>
      </c>
      <c r="AF105" t="str">
        <f t="shared" si="257"/>
        <v>TRUE</v>
      </c>
      <c r="AG105">
        <f>ROUND(MARGIN!$J22,0)</f>
        <v>4</v>
      </c>
      <c r="AH105">
        <f t="shared" si="294"/>
        <v>5</v>
      </c>
      <c r="AI105">
        <f t="shared" si="295"/>
        <v>4</v>
      </c>
      <c r="AJ105" s="138">
        <f>AI105*10000*MARGIN!$G22/MARGIN!$D22</f>
        <v>51651.495169200003</v>
      </c>
      <c r="AK105" s="196">
        <f t="shared" si="258"/>
        <v>-13.872357903954082</v>
      </c>
      <c r="AL105" s="196">
        <f t="shared" si="259"/>
        <v>-13.872357903954082</v>
      </c>
      <c r="AN105">
        <f t="shared" si="260"/>
        <v>0</v>
      </c>
      <c r="AO105">
        <v>1</v>
      </c>
      <c r="AP105">
        <v>1</v>
      </c>
      <c r="AQ105">
        <v>-1</v>
      </c>
      <c r="AR105">
        <f t="shared" si="261"/>
        <v>0</v>
      </c>
      <c r="AS105">
        <f t="shared" si="262"/>
        <v>0</v>
      </c>
      <c r="AT105">
        <v>-6.2364776374300001E-4</v>
      </c>
      <c r="AU105" s="117" t="s">
        <v>1108</v>
      </c>
      <c r="AV105">
        <v>50</v>
      </c>
      <c r="AW105" t="str">
        <f t="shared" si="263"/>
        <v>TRUE</v>
      </c>
      <c r="AX105">
        <f>ROUND(MARGIN!$J22,0)</f>
        <v>4</v>
      </c>
      <c r="AY105">
        <f t="shared" si="296"/>
        <v>5</v>
      </c>
      <c r="AZ105">
        <f t="shared" si="297"/>
        <v>4</v>
      </c>
      <c r="BA105" s="138">
        <f>AZ105*10000*MARGIN!$G22/MARGIN!$D22</f>
        <v>51651.495169200003</v>
      </c>
      <c r="BB105" s="196">
        <f t="shared" si="264"/>
        <v>-32.21233945625395</v>
      </c>
      <c r="BC105" s="196">
        <f t="shared" si="265"/>
        <v>-32.21233945625395</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1184</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1184</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v>-50</v>
      </c>
      <c r="VQ105">
        <v>1</v>
      </c>
      <c r="VS105">
        <v>1</v>
      </c>
      <c r="VV105">
        <v>1</v>
      </c>
      <c r="VX105">
        <v>0</v>
      </c>
      <c r="WA105" s="117" t="s">
        <v>1108</v>
      </c>
      <c r="WB105">
        <v>50</v>
      </c>
      <c r="WC105" t="s">
        <v>1184</v>
      </c>
      <c r="WD105">
        <v>4</v>
      </c>
      <c r="WE105">
        <v>3</v>
      </c>
      <c r="WF105">
        <v>4</v>
      </c>
      <c r="WG105" s="138">
        <v>51651.495169200003</v>
      </c>
      <c r="WH105" s="138"/>
      <c r="WI105" s="196">
        <v>0</v>
      </c>
      <c r="WJ105" s="196"/>
      <c r="WK105" s="196"/>
      <c r="WL105" s="196">
        <v>0</v>
      </c>
      <c r="WM105" s="196">
        <v>0</v>
      </c>
      <c r="WN105" s="196"/>
      <c r="WO105" s="196"/>
      <c r="WP105" s="196"/>
      <c r="WQ105" s="196"/>
      <c r="WR105" s="196"/>
      <c r="WS105" s="196"/>
      <c r="WU105">
        <f t="shared" si="266"/>
        <v>-50</v>
      </c>
      <c r="WY105">
        <v>1</v>
      </c>
      <c r="XA105">
        <v>1</v>
      </c>
      <c r="XD105">
        <f t="shared" si="298"/>
        <v>1</v>
      </c>
      <c r="XF105">
        <f t="shared" si="268"/>
        <v>0</v>
      </c>
      <c r="XI105" s="117" t="s">
        <v>1108</v>
      </c>
      <c r="XJ105">
        <v>50</v>
      </c>
      <c r="XK105" t="str">
        <f t="shared" si="299"/>
        <v>FALSE</v>
      </c>
      <c r="XL105">
        <f>ROUND(MARGIN!$J22,0)</f>
        <v>4</v>
      </c>
      <c r="XM105">
        <f t="shared" si="270"/>
        <v>3</v>
      </c>
      <c r="XN105">
        <f t="shared" si="271"/>
        <v>4</v>
      </c>
      <c r="XO105" s="138">
        <f>XN105*10000*MARGIN!$G22/MARGIN!$D22</f>
        <v>51651.495169200003</v>
      </c>
      <c r="XP105" s="138"/>
      <c r="XQ105" s="196">
        <f t="shared" si="300"/>
        <v>0</v>
      </c>
      <c r="XR105" s="196"/>
      <c r="XS105" s="196"/>
      <c r="XT105" s="196">
        <f t="shared" si="273"/>
        <v>0</v>
      </c>
      <c r="XU105" s="196">
        <f t="shared" si="301"/>
        <v>0</v>
      </c>
      <c r="XV105" s="196"/>
      <c r="XW105" s="196"/>
      <c r="XX105" s="196"/>
      <c r="XY105" s="196"/>
      <c r="XZ105" s="196"/>
      <c r="YA105" s="196"/>
      <c r="YC105">
        <f t="shared" si="275"/>
        <v>-50</v>
      </c>
      <c r="YG105">
        <v>1</v>
      </c>
      <c r="YI105">
        <v>1</v>
      </c>
      <c r="YL105">
        <f t="shared" si="302"/>
        <v>1</v>
      </c>
      <c r="YN105">
        <f t="shared" si="277"/>
        <v>0</v>
      </c>
      <c r="YQ105" s="117" t="s">
        <v>1108</v>
      </c>
      <c r="YR105">
        <v>50</v>
      </c>
      <c r="YS105" t="str">
        <f t="shared" si="303"/>
        <v>FALSE</v>
      </c>
      <c r="YT105">
        <f>ROUND(MARGIN!$J22,0)</f>
        <v>4</v>
      </c>
      <c r="YU105">
        <f t="shared" si="279"/>
        <v>3</v>
      </c>
      <c r="YV105">
        <f t="shared" si="280"/>
        <v>4</v>
      </c>
      <c r="YW105" s="138">
        <f>YV105*10000*MARGIN!$G22/MARGIN!$D22</f>
        <v>51651.495169200003</v>
      </c>
      <c r="YX105" s="138"/>
      <c r="YY105" s="196">
        <f t="shared" si="304"/>
        <v>0</v>
      </c>
      <c r="YZ105" s="196"/>
      <c r="ZA105" s="196"/>
      <c r="ZB105" s="196">
        <f t="shared" si="282"/>
        <v>0</v>
      </c>
      <c r="ZC105" s="196">
        <f t="shared" si="305"/>
        <v>0</v>
      </c>
      <c r="ZD105" s="196"/>
      <c r="ZE105" s="196"/>
      <c r="ZF105" s="196"/>
      <c r="ZG105" s="196"/>
      <c r="ZH105" s="196"/>
      <c r="ZI105" s="196"/>
      <c r="ZK105">
        <f t="shared" si="284"/>
        <v>-50</v>
      </c>
      <c r="ZO105">
        <v>1</v>
      </c>
      <c r="ZQ105">
        <v>1</v>
      </c>
      <c r="ZT105">
        <f t="shared" si="306"/>
        <v>1</v>
      </c>
      <c r="ZV105">
        <f t="shared" si="286"/>
        <v>0</v>
      </c>
      <c r="ZY105" s="117" t="s">
        <v>1108</v>
      </c>
      <c r="ZZ105">
        <v>50</v>
      </c>
      <c r="AAA105" t="str">
        <f t="shared" si="307"/>
        <v>FALSE</v>
      </c>
      <c r="AAB105">
        <f>ROUND(MARGIN!$J22,0)</f>
        <v>4</v>
      </c>
      <c r="AAC105">
        <f t="shared" si="288"/>
        <v>3</v>
      </c>
      <c r="AAD105">
        <f t="shared" si="289"/>
        <v>4</v>
      </c>
      <c r="AAE105" s="138">
        <f>AAD105*10000*MARGIN!$G22/MARGIN!$D22</f>
        <v>51651.495169200003</v>
      </c>
      <c r="AAF105" s="138"/>
      <c r="AAG105" s="196">
        <f t="shared" si="308"/>
        <v>0</v>
      </c>
      <c r="AAH105" s="196"/>
      <c r="AAI105" s="196"/>
      <c r="AAJ105" s="196">
        <f t="shared" si="291"/>
        <v>0</v>
      </c>
      <c r="AAK105" s="196">
        <f t="shared" si="309"/>
        <v>0</v>
      </c>
      <c r="AAL105" s="196"/>
      <c r="AAM105" s="196"/>
      <c r="AAN105" s="196"/>
      <c r="AAO105" s="196"/>
      <c r="AAP105" s="196"/>
      <c r="AAQ105" s="196"/>
    </row>
    <row r="106" spans="1:719" x14ac:dyDescent="0.25">
      <c r="A106" t="s">
        <v>1098</v>
      </c>
      <c r="B106" s="164" t="s">
        <v>26</v>
      </c>
      <c r="F106" t="e">
        <f>-#REF!+G106</f>
        <v>#REF!</v>
      </c>
      <c r="G106">
        <v>1</v>
      </c>
      <c r="H106">
        <v>1</v>
      </c>
      <c r="I106">
        <v>-1</v>
      </c>
      <c r="J106">
        <f t="shared" si="249"/>
        <v>0</v>
      </c>
      <c r="K106">
        <f t="shared" si="250"/>
        <v>0</v>
      </c>
      <c r="L106" s="183">
        <v>-7.7945543167700004E-3</v>
      </c>
      <c r="M106" s="117" t="s">
        <v>917</v>
      </c>
      <c r="N106">
        <v>50</v>
      </c>
      <c r="O106" t="str">
        <f t="shared" si="251"/>
        <v>TRUE</v>
      </c>
      <c r="P106">
        <f>ROUND(MARGIN!$J23,0)</f>
        <v>4</v>
      </c>
      <c r="Q106" t="e">
        <f>IF(ABS(G106+I106)=2,ROUND(P106*(1+#REF!),0),IF(I106="",P106,ROUND(P106*(1+-#REF!),0)))</f>
        <v>#REF!</v>
      </c>
      <c r="R106">
        <f t="shared" si="293"/>
        <v>4</v>
      </c>
      <c r="S106" s="138">
        <f>R106*10000*MARGIN!$G23/MARGIN!$D23</f>
        <v>51651.001225991007</v>
      </c>
      <c r="T106" s="144">
        <f t="shared" si="252"/>
        <v>-402.59653457154081</v>
      </c>
      <c r="U106" s="144">
        <f t="shared" si="253"/>
        <v>-402.59653457154081</v>
      </c>
      <c r="W106">
        <f t="shared" si="254"/>
        <v>-2</v>
      </c>
      <c r="X106">
        <v>-1</v>
      </c>
      <c r="Y106">
        <v>1</v>
      </c>
      <c r="Z106">
        <v>-1</v>
      </c>
      <c r="AA106">
        <f t="shared" si="255"/>
        <v>1</v>
      </c>
      <c r="AB106">
        <f t="shared" si="256"/>
        <v>0</v>
      </c>
      <c r="AC106">
        <v>-1.114491209E-2</v>
      </c>
      <c r="AD106" s="117" t="s">
        <v>1108</v>
      </c>
      <c r="AE106">
        <v>50</v>
      </c>
      <c r="AF106" t="str">
        <f t="shared" si="257"/>
        <v>TRUE</v>
      </c>
      <c r="AG106">
        <f>ROUND(MARGIN!$J23,0)</f>
        <v>4</v>
      </c>
      <c r="AH106">
        <f t="shared" si="294"/>
        <v>3</v>
      </c>
      <c r="AI106">
        <f t="shared" si="295"/>
        <v>4</v>
      </c>
      <c r="AJ106" s="138">
        <f>AI106*10000*MARGIN!$G23/MARGIN!$D23</f>
        <v>51651.001225991007</v>
      </c>
      <c r="AK106" s="196">
        <f t="shared" si="258"/>
        <v>575.64586802415204</v>
      </c>
      <c r="AL106" s="196">
        <f t="shared" si="259"/>
        <v>-575.64586802415204</v>
      </c>
      <c r="AN106">
        <f t="shared" si="260"/>
        <v>0</v>
      </c>
      <c r="AO106">
        <v>-1</v>
      </c>
      <c r="AP106">
        <v>1</v>
      </c>
      <c r="AQ106">
        <v>1</v>
      </c>
      <c r="AR106">
        <f t="shared" si="261"/>
        <v>0</v>
      </c>
      <c r="AS106">
        <f t="shared" si="262"/>
        <v>1</v>
      </c>
      <c r="AT106">
        <v>1.7130620985E-3</v>
      </c>
      <c r="AU106" s="117" t="s">
        <v>1108</v>
      </c>
      <c r="AV106">
        <v>50</v>
      </c>
      <c r="AW106" t="str">
        <f t="shared" si="263"/>
        <v>TRUE</v>
      </c>
      <c r="AX106">
        <f>ROUND(MARGIN!$J23,0)</f>
        <v>4</v>
      </c>
      <c r="AY106">
        <f t="shared" si="296"/>
        <v>3</v>
      </c>
      <c r="AZ106">
        <f t="shared" si="297"/>
        <v>4</v>
      </c>
      <c r="BA106" s="138">
        <f>AZ106*10000*MARGIN!$G23/MARGIN!$D23</f>
        <v>51651.001225991007</v>
      </c>
      <c r="BB106" s="196">
        <f t="shared" si="264"/>
        <v>-88.481372549822225</v>
      </c>
      <c r="BC106" s="196">
        <f t="shared" si="265"/>
        <v>88.481372549822225</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1184</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1184</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v>-50</v>
      </c>
      <c r="VQ106">
        <v>1</v>
      </c>
      <c r="VS106">
        <v>1</v>
      </c>
      <c r="VV106">
        <v>1</v>
      </c>
      <c r="VX106">
        <v>0</v>
      </c>
      <c r="WA106" s="117" t="s">
        <v>1108</v>
      </c>
      <c r="WB106">
        <v>50</v>
      </c>
      <c r="WC106" t="s">
        <v>1184</v>
      </c>
      <c r="WD106">
        <v>4</v>
      </c>
      <c r="WE106">
        <v>3</v>
      </c>
      <c r="WF106">
        <v>4</v>
      </c>
      <c r="WG106" s="138">
        <v>51651.001225991007</v>
      </c>
      <c r="WH106" s="138"/>
      <c r="WI106" s="196">
        <v>0</v>
      </c>
      <c r="WJ106" s="196"/>
      <c r="WK106" s="196"/>
      <c r="WL106" s="196">
        <v>0</v>
      </c>
      <c r="WM106" s="196">
        <v>0</v>
      </c>
      <c r="WN106" s="196"/>
      <c r="WO106" s="196"/>
      <c r="WP106" s="196"/>
      <c r="WQ106" s="196"/>
      <c r="WR106" s="196"/>
      <c r="WS106" s="196"/>
      <c r="WU106">
        <f t="shared" si="266"/>
        <v>-50</v>
      </c>
      <c r="WY106">
        <v>1</v>
      </c>
      <c r="XA106">
        <v>1</v>
      </c>
      <c r="XD106">
        <f t="shared" si="298"/>
        <v>1</v>
      </c>
      <c r="XF106">
        <f t="shared" si="268"/>
        <v>0</v>
      </c>
      <c r="XI106" s="117" t="s">
        <v>1108</v>
      </c>
      <c r="XJ106">
        <v>50</v>
      </c>
      <c r="XK106" t="str">
        <f t="shared" si="299"/>
        <v>FALSE</v>
      </c>
      <c r="XL106">
        <f>ROUND(MARGIN!$J23,0)</f>
        <v>4</v>
      </c>
      <c r="XM106">
        <f t="shared" si="270"/>
        <v>3</v>
      </c>
      <c r="XN106">
        <f t="shared" si="271"/>
        <v>4</v>
      </c>
      <c r="XO106" s="138">
        <f>XN106*10000*MARGIN!$G23/MARGIN!$D23</f>
        <v>51651.001225991007</v>
      </c>
      <c r="XP106" s="138"/>
      <c r="XQ106" s="196">
        <f t="shared" si="300"/>
        <v>0</v>
      </c>
      <c r="XR106" s="196"/>
      <c r="XS106" s="196"/>
      <c r="XT106" s="196">
        <f t="shared" si="273"/>
        <v>0</v>
      </c>
      <c r="XU106" s="196">
        <f t="shared" si="301"/>
        <v>0</v>
      </c>
      <c r="XV106" s="196"/>
      <c r="XW106" s="196"/>
      <c r="XX106" s="196"/>
      <c r="XY106" s="196"/>
      <c r="XZ106" s="196"/>
      <c r="YA106" s="196"/>
      <c r="YC106">
        <f t="shared" si="275"/>
        <v>-50</v>
      </c>
      <c r="YG106">
        <v>1</v>
      </c>
      <c r="YI106">
        <v>1</v>
      </c>
      <c r="YL106">
        <f t="shared" si="302"/>
        <v>1</v>
      </c>
      <c r="YN106">
        <f t="shared" si="277"/>
        <v>0</v>
      </c>
      <c r="YQ106" s="117" t="s">
        <v>1108</v>
      </c>
      <c r="YR106">
        <v>50</v>
      </c>
      <c r="YS106" t="str">
        <f t="shared" si="303"/>
        <v>FALSE</v>
      </c>
      <c r="YT106">
        <f>ROUND(MARGIN!$J23,0)</f>
        <v>4</v>
      </c>
      <c r="YU106">
        <f t="shared" si="279"/>
        <v>3</v>
      </c>
      <c r="YV106">
        <f t="shared" si="280"/>
        <v>4</v>
      </c>
      <c r="YW106" s="138">
        <f>YV106*10000*MARGIN!$G23/MARGIN!$D23</f>
        <v>51651.001225991007</v>
      </c>
      <c r="YX106" s="138"/>
      <c r="YY106" s="196">
        <f t="shared" si="304"/>
        <v>0</v>
      </c>
      <c r="YZ106" s="196"/>
      <c r="ZA106" s="196"/>
      <c r="ZB106" s="196">
        <f t="shared" si="282"/>
        <v>0</v>
      </c>
      <c r="ZC106" s="196">
        <f t="shared" si="305"/>
        <v>0</v>
      </c>
      <c r="ZD106" s="196"/>
      <c r="ZE106" s="196"/>
      <c r="ZF106" s="196"/>
      <c r="ZG106" s="196"/>
      <c r="ZH106" s="196"/>
      <c r="ZI106" s="196"/>
      <c r="ZK106">
        <f t="shared" si="284"/>
        <v>-50</v>
      </c>
      <c r="ZO106">
        <v>1</v>
      </c>
      <c r="ZQ106">
        <v>1</v>
      </c>
      <c r="ZT106">
        <f t="shared" si="306"/>
        <v>1</v>
      </c>
      <c r="ZV106">
        <f t="shared" si="286"/>
        <v>0</v>
      </c>
      <c r="ZY106" s="117" t="s">
        <v>1108</v>
      </c>
      <c r="ZZ106">
        <v>50</v>
      </c>
      <c r="AAA106" t="str">
        <f t="shared" si="307"/>
        <v>FALSE</v>
      </c>
      <c r="AAB106">
        <f>ROUND(MARGIN!$J23,0)</f>
        <v>4</v>
      </c>
      <c r="AAC106">
        <f t="shared" si="288"/>
        <v>3</v>
      </c>
      <c r="AAD106">
        <f t="shared" si="289"/>
        <v>4</v>
      </c>
      <c r="AAE106" s="138">
        <f>AAD106*10000*MARGIN!$G23/MARGIN!$D23</f>
        <v>51651.001225991007</v>
      </c>
      <c r="AAF106" s="138"/>
      <c r="AAG106" s="196">
        <f t="shared" si="308"/>
        <v>0</v>
      </c>
      <c r="AAH106" s="196"/>
      <c r="AAI106" s="196"/>
      <c r="AAJ106" s="196">
        <f t="shared" si="291"/>
        <v>0</v>
      </c>
      <c r="AAK106" s="196">
        <f t="shared" si="309"/>
        <v>0</v>
      </c>
      <c r="AAL106" s="196"/>
      <c r="AAM106" s="196"/>
      <c r="AAN106" s="196"/>
      <c r="AAO106" s="196"/>
      <c r="AAP106" s="196"/>
      <c r="AAQ106" s="196"/>
    </row>
    <row r="107" spans="1:719" x14ac:dyDescent="0.25">
      <c r="A107" t="s">
        <v>1101</v>
      </c>
      <c r="B107" s="164" t="s">
        <v>14</v>
      </c>
      <c r="F107" t="e">
        <f>-#REF!+G107</f>
        <v>#REF!</v>
      </c>
      <c r="G107">
        <v>-1</v>
      </c>
      <c r="H107">
        <v>1</v>
      </c>
      <c r="I107">
        <v>1</v>
      </c>
      <c r="J107">
        <f t="shared" si="249"/>
        <v>0</v>
      </c>
      <c r="K107">
        <f t="shared" si="250"/>
        <v>1</v>
      </c>
      <c r="L107" s="183">
        <v>7.40586644477E-3</v>
      </c>
      <c r="M107" s="116" t="s">
        <v>917</v>
      </c>
      <c r="N107">
        <v>50</v>
      </c>
      <c r="O107" t="str">
        <f t="shared" si="251"/>
        <v>TRUE</v>
      </c>
      <c r="P107">
        <f>ROUND(MARGIN!$J24,0)</f>
        <v>4</v>
      </c>
      <c r="Q107" t="e">
        <f>IF(ABS(G107+I107)=2,ROUND(P107*(1+#REF!),0),IF(I107="",P107,ROUND(P107*(1+-#REF!),0)))</f>
        <v>#REF!</v>
      </c>
      <c r="R107">
        <f t="shared" si="293"/>
        <v>4</v>
      </c>
      <c r="S107" s="138">
        <f>R107*10000*MARGIN!$G24/MARGIN!$D24</f>
        <v>51660.000000000007</v>
      </c>
      <c r="T107" s="144">
        <f t="shared" si="252"/>
        <v>-382.58706053681823</v>
      </c>
      <c r="U107" s="144">
        <f t="shared" si="253"/>
        <v>382.58706053681823</v>
      </c>
      <c r="W107">
        <f t="shared" si="254"/>
        <v>2</v>
      </c>
      <c r="X107">
        <v>1</v>
      </c>
      <c r="Y107">
        <v>1</v>
      </c>
      <c r="Z107">
        <v>-1</v>
      </c>
      <c r="AA107">
        <f t="shared" si="255"/>
        <v>0</v>
      </c>
      <c r="AB107">
        <f t="shared" si="256"/>
        <v>0</v>
      </c>
      <c r="AC107">
        <v>-6.1468357218600004E-3</v>
      </c>
      <c r="AD107" s="116" t="s">
        <v>1108</v>
      </c>
      <c r="AE107">
        <v>50</v>
      </c>
      <c r="AF107" t="str">
        <f t="shared" si="257"/>
        <v>TRUE</v>
      </c>
      <c r="AG107">
        <f>ROUND(MARGIN!$J24,0)</f>
        <v>4</v>
      </c>
      <c r="AH107">
        <f t="shared" si="294"/>
        <v>5</v>
      </c>
      <c r="AI107">
        <f t="shared" si="295"/>
        <v>4</v>
      </c>
      <c r="AJ107" s="138">
        <f>AI107*10000*MARGIN!$G24/MARGIN!$D24</f>
        <v>51660.000000000007</v>
      </c>
      <c r="AK107" s="196">
        <f t="shared" si="258"/>
        <v>-317.54553339128768</v>
      </c>
      <c r="AL107" s="196">
        <f t="shared" si="259"/>
        <v>-317.54553339128768</v>
      </c>
      <c r="AN107">
        <f t="shared" si="260"/>
        <v>-2</v>
      </c>
      <c r="AO107">
        <v>-1</v>
      </c>
      <c r="AP107">
        <v>-1</v>
      </c>
      <c r="AQ107">
        <v>1</v>
      </c>
      <c r="AR107">
        <f t="shared" si="261"/>
        <v>0</v>
      </c>
      <c r="AS107">
        <f t="shared" si="262"/>
        <v>0</v>
      </c>
      <c r="AT107">
        <v>7.2168161512600002E-3</v>
      </c>
      <c r="AU107" s="116" t="s">
        <v>1108</v>
      </c>
      <c r="AV107">
        <v>50</v>
      </c>
      <c r="AW107" t="str">
        <f t="shared" si="263"/>
        <v>TRUE</v>
      </c>
      <c r="AX107">
        <f>ROUND(MARGIN!$J24,0)</f>
        <v>4</v>
      </c>
      <c r="AY107">
        <f t="shared" si="296"/>
        <v>5</v>
      </c>
      <c r="AZ107">
        <f t="shared" si="297"/>
        <v>4</v>
      </c>
      <c r="BA107" s="138">
        <f>AZ107*10000*MARGIN!$G24/MARGIN!$D24</f>
        <v>51660.000000000007</v>
      </c>
      <c r="BB107" s="196">
        <f t="shared" si="264"/>
        <v>-372.82072237409164</v>
      </c>
      <c r="BC107" s="196">
        <f t="shared" si="265"/>
        <v>-372.82072237409164</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1184</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1184</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v>-50</v>
      </c>
      <c r="VQ107">
        <v>1</v>
      </c>
      <c r="VS107">
        <v>1</v>
      </c>
      <c r="VV107">
        <v>1</v>
      </c>
      <c r="VX107">
        <v>0</v>
      </c>
      <c r="WA107" s="116" t="s">
        <v>1108</v>
      </c>
      <c r="WB107">
        <v>50</v>
      </c>
      <c r="WC107" t="s">
        <v>1184</v>
      </c>
      <c r="WD107">
        <v>4</v>
      </c>
      <c r="WE107">
        <v>3</v>
      </c>
      <c r="WF107">
        <v>4</v>
      </c>
      <c r="WG107" s="138">
        <v>51660.000000000007</v>
      </c>
      <c r="WH107" s="138"/>
      <c r="WI107" s="196">
        <v>0</v>
      </c>
      <c r="WJ107" s="196"/>
      <c r="WK107" s="196"/>
      <c r="WL107" s="196">
        <v>0</v>
      </c>
      <c r="WM107" s="196">
        <v>0</v>
      </c>
      <c r="WN107" s="196"/>
      <c r="WO107" s="196"/>
      <c r="WP107" s="196"/>
      <c r="WQ107" s="196"/>
      <c r="WR107" s="196"/>
      <c r="WS107" s="196"/>
      <c r="WU107">
        <f t="shared" si="266"/>
        <v>-50</v>
      </c>
      <c r="WY107">
        <v>1</v>
      </c>
      <c r="XA107">
        <v>1</v>
      </c>
      <c r="XD107">
        <f t="shared" si="298"/>
        <v>1</v>
      </c>
      <c r="XF107">
        <f t="shared" si="268"/>
        <v>0</v>
      </c>
      <c r="XI107" s="116" t="s">
        <v>1108</v>
      </c>
      <c r="XJ107">
        <v>50</v>
      </c>
      <c r="XK107" t="str">
        <f t="shared" si="299"/>
        <v>FALSE</v>
      </c>
      <c r="XL107">
        <f>ROUND(MARGIN!$J24,0)</f>
        <v>4</v>
      </c>
      <c r="XM107">
        <f t="shared" si="270"/>
        <v>3</v>
      </c>
      <c r="XN107">
        <f t="shared" si="271"/>
        <v>4</v>
      </c>
      <c r="XO107" s="138">
        <f>XN107*10000*MARGIN!$G24/MARGIN!$D24</f>
        <v>51660.000000000007</v>
      </c>
      <c r="XP107" s="138"/>
      <c r="XQ107" s="196">
        <f t="shared" si="300"/>
        <v>0</v>
      </c>
      <c r="XR107" s="196"/>
      <c r="XS107" s="196"/>
      <c r="XT107" s="196">
        <f t="shared" si="273"/>
        <v>0</v>
      </c>
      <c r="XU107" s="196">
        <f t="shared" si="301"/>
        <v>0</v>
      </c>
      <c r="XV107" s="196"/>
      <c r="XW107" s="196"/>
      <c r="XX107" s="196"/>
      <c r="XY107" s="196"/>
      <c r="XZ107" s="196"/>
      <c r="YA107" s="196"/>
      <c r="YC107">
        <f t="shared" si="275"/>
        <v>-50</v>
      </c>
      <c r="YG107">
        <v>1</v>
      </c>
      <c r="YI107">
        <v>1</v>
      </c>
      <c r="YL107">
        <f t="shared" si="302"/>
        <v>1</v>
      </c>
      <c r="YN107">
        <f t="shared" si="277"/>
        <v>0</v>
      </c>
      <c r="YQ107" s="116" t="s">
        <v>1108</v>
      </c>
      <c r="YR107">
        <v>50</v>
      </c>
      <c r="YS107" t="str">
        <f t="shared" si="303"/>
        <v>FALSE</v>
      </c>
      <c r="YT107">
        <f>ROUND(MARGIN!$J24,0)</f>
        <v>4</v>
      </c>
      <c r="YU107">
        <f t="shared" si="279"/>
        <v>3</v>
      </c>
      <c r="YV107">
        <f t="shared" si="280"/>
        <v>4</v>
      </c>
      <c r="YW107" s="138">
        <f>YV107*10000*MARGIN!$G24/MARGIN!$D24</f>
        <v>51660.000000000007</v>
      </c>
      <c r="YX107" s="138"/>
      <c r="YY107" s="196">
        <f t="shared" si="304"/>
        <v>0</v>
      </c>
      <c r="YZ107" s="196"/>
      <c r="ZA107" s="196"/>
      <c r="ZB107" s="196">
        <f t="shared" si="282"/>
        <v>0</v>
      </c>
      <c r="ZC107" s="196">
        <f t="shared" si="305"/>
        <v>0</v>
      </c>
      <c r="ZD107" s="196"/>
      <c r="ZE107" s="196"/>
      <c r="ZF107" s="196"/>
      <c r="ZG107" s="196"/>
      <c r="ZH107" s="196"/>
      <c r="ZI107" s="196"/>
      <c r="ZK107">
        <f t="shared" si="284"/>
        <v>-50</v>
      </c>
      <c r="ZO107">
        <v>1</v>
      </c>
      <c r="ZQ107">
        <v>1</v>
      </c>
      <c r="ZT107">
        <f t="shared" si="306"/>
        <v>1</v>
      </c>
      <c r="ZV107">
        <f t="shared" si="286"/>
        <v>0</v>
      </c>
      <c r="ZY107" s="116" t="s">
        <v>1108</v>
      </c>
      <c r="ZZ107">
        <v>50</v>
      </c>
      <c r="AAA107" t="str">
        <f t="shared" si="307"/>
        <v>FALSE</v>
      </c>
      <c r="AAB107">
        <f>ROUND(MARGIN!$J24,0)</f>
        <v>4</v>
      </c>
      <c r="AAC107">
        <f t="shared" si="288"/>
        <v>3</v>
      </c>
      <c r="AAD107">
        <f t="shared" si="289"/>
        <v>4</v>
      </c>
      <c r="AAE107" s="138">
        <f>AAD107*10000*MARGIN!$G24/MARGIN!$D24</f>
        <v>51660.000000000007</v>
      </c>
      <c r="AAF107" s="138"/>
      <c r="AAG107" s="196">
        <f t="shared" si="308"/>
        <v>0</v>
      </c>
      <c r="AAH107" s="196"/>
      <c r="AAI107" s="196"/>
      <c r="AAJ107" s="196">
        <f t="shared" si="291"/>
        <v>0</v>
      </c>
      <c r="AAK107" s="196">
        <f t="shared" si="309"/>
        <v>0</v>
      </c>
      <c r="AAL107" s="196"/>
      <c r="AAM107" s="196"/>
      <c r="AAN107" s="196"/>
      <c r="AAO107" s="196"/>
      <c r="AAP107" s="196"/>
      <c r="AAQ107" s="196"/>
    </row>
    <row r="108" spans="1:719" x14ac:dyDescent="0.25">
      <c r="A108" t="s">
        <v>1099</v>
      </c>
      <c r="B108" s="164" t="s">
        <v>6</v>
      </c>
      <c r="F108" t="e">
        <f>-#REF!+G108</f>
        <v>#REF!</v>
      </c>
      <c r="G108">
        <v>-1</v>
      </c>
      <c r="H108">
        <v>-1</v>
      </c>
      <c r="I108">
        <v>-1</v>
      </c>
      <c r="J108">
        <f t="shared" si="249"/>
        <v>1</v>
      </c>
      <c r="K108">
        <f t="shared" si="250"/>
        <v>1</v>
      </c>
      <c r="L108" s="183">
        <v>-1.50379292115E-2</v>
      </c>
      <c r="M108" s="117" t="s">
        <v>917</v>
      </c>
      <c r="N108">
        <v>50</v>
      </c>
      <c r="O108" t="str">
        <f t="shared" si="251"/>
        <v>TRUE</v>
      </c>
      <c r="P108">
        <f>ROUND(MARGIN!$J25,0)</f>
        <v>4</v>
      </c>
      <c r="Q108" t="e">
        <f>IF(ABS(G108+I108)=2,ROUND(P108*(1+#REF!),0),IF(I108="",P108,ROUND(P108*(1+-#REF!),0)))</f>
        <v>#REF!</v>
      </c>
      <c r="R108">
        <f t="shared" si="293"/>
        <v>4</v>
      </c>
      <c r="S108" s="138">
        <f>R108*10000*MARGIN!$G25/MARGIN!$D25</f>
        <v>51659.388646288207</v>
      </c>
      <c r="T108" s="144">
        <f t="shared" si="252"/>
        <v>776.85022957224885</v>
      </c>
      <c r="U108" s="144">
        <f t="shared" si="253"/>
        <v>776.85022957224885</v>
      </c>
      <c r="W108">
        <f t="shared" si="254"/>
        <v>0</v>
      </c>
      <c r="X108">
        <v>-1</v>
      </c>
      <c r="Y108">
        <v>-1</v>
      </c>
      <c r="Z108">
        <v>1</v>
      </c>
      <c r="AA108">
        <f t="shared" si="255"/>
        <v>0</v>
      </c>
      <c r="AB108">
        <f t="shared" si="256"/>
        <v>0</v>
      </c>
      <c r="AC108">
        <v>4.0739255829599997E-3</v>
      </c>
      <c r="AD108" s="117" t="s">
        <v>1108</v>
      </c>
      <c r="AE108">
        <v>50</v>
      </c>
      <c r="AF108" t="str">
        <f t="shared" si="257"/>
        <v>TRUE</v>
      </c>
      <c r="AG108">
        <f>ROUND(MARGIN!$J25,0)</f>
        <v>4</v>
      </c>
      <c r="AH108">
        <f t="shared" si="294"/>
        <v>5</v>
      </c>
      <c r="AI108">
        <f t="shared" si="295"/>
        <v>4</v>
      </c>
      <c r="AJ108" s="138">
        <f>AI108*10000*MARGIN!$G25/MARGIN!$D25</f>
        <v>51659.388646288207</v>
      </c>
      <c r="AK108" s="196">
        <f t="shared" si="258"/>
        <v>-210.45650500618686</v>
      </c>
      <c r="AL108" s="196">
        <f t="shared" si="259"/>
        <v>-210.45650500618686</v>
      </c>
      <c r="AN108">
        <f t="shared" si="260"/>
        <v>0</v>
      </c>
      <c r="AO108">
        <v>-1</v>
      </c>
      <c r="AP108">
        <v>-1</v>
      </c>
      <c r="AQ108">
        <v>1</v>
      </c>
      <c r="AR108">
        <f t="shared" si="261"/>
        <v>0</v>
      </c>
      <c r="AS108">
        <f t="shared" si="262"/>
        <v>0</v>
      </c>
      <c r="AT108">
        <v>5.3261373589599996E-3</v>
      </c>
      <c r="AU108" s="117" t="s">
        <v>1108</v>
      </c>
      <c r="AV108">
        <v>50</v>
      </c>
      <c r="AW108" t="str">
        <f t="shared" si="263"/>
        <v>TRUE</v>
      </c>
      <c r="AX108">
        <f>ROUND(MARGIN!$J25,0)</f>
        <v>4</v>
      </c>
      <c r="AY108">
        <f t="shared" si="296"/>
        <v>5</v>
      </c>
      <c r="AZ108">
        <f t="shared" si="297"/>
        <v>4</v>
      </c>
      <c r="BA108" s="138">
        <f>AZ108*10000*MARGIN!$G25/MARGIN!$D25</f>
        <v>51659.388646288207</v>
      </c>
      <c r="BB108" s="196">
        <f t="shared" si="264"/>
        <v>-275.14499981002967</v>
      </c>
      <c r="BC108" s="196">
        <f t="shared" si="265"/>
        <v>-275.14499981002967</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1184</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1184</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v>-50</v>
      </c>
      <c r="VQ108">
        <v>1</v>
      </c>
      <c r="VS108">
        <v>1</v>
      </c>
      <c r="VV108">
        <v>1</v>
      </c>
      <c r="VX108">
        <v>0</v>
      </c>
      <c r="WA108" s="117" t="s">
        <v>1108</v>
      </c>
      <c r="WB108">
        <v>50</v>
      </c>
      <c r="WC108" t="s">
        <v>1184</v>
      </c>
      <c r="WD108">
        <v>4</v>
      </c>
      <c r="WE108">
        <v>3</v>
      </c>
      <c r="WF108">
        <v>4</v>
      </c>
      <c r="WG108" s="138">
        <v>51659.388646288207</v>
      </c>
      <c r="WH108" s="138"/>
      <c r="WI108" s="196">
        <v>0</v>
      </c>
      <c r="WJ108" s="196"/>
      <c r="WK108" s="196"/>
      <c r="WL108" s="196">
        <v>0</v>
      </c>
      <c r="WM108" s="196">
        <v>0</v>
      </c>
      <c r="WN108" s="196"/>
      <c r="WO108" s="196"/>
      <c r="WP108" s="196"/>
      <c r="WQ108" s="196"/>
      <c r="WR108" s="196"/>
      <c r="WS108" s="196"/>
      <c r="WU108">
        <f t="shared" si="266"/>
        <v>-50</v>
      </c>
      <c r="WY108">
        <v>1</v>
      </c>
      <c r="XA108">
        <v>1</v>
      </c>
      <c r="XD108">
        <f t="shared" si="298"/>
        <v>1</v>
      </c>
      <c r="XF108">
        <f t="shared" si="268"/>
        <v>0</v>
      </c>
      <c r="XI108" s="117" t="s">
        <v>1108</v>
      </c>
      <c r="XJ108">
        <v>50</v>
      </c>
      <c r="XK108" t="str">
        <f t="shared" si="299"/>
        <v>FALSE</v>
      </c>
      <c r="XL108">
        <f>ROUND(MARGIN!$J25,0)</f>
        <v>4</v>
      </c>
      <c r="XM108">
        <f t="shared" si="270"/>
        <v>3</v>
      </c>
      <c r="XN108">
        <f t="shared" si="271"/>
        <v>4</v>
      </c>
      <c r="XO108" s="138">
        <f>XN108*10000*MARGIN!$G25/MARGIN!$D25</f>
        <v>51659.388646288207</v>
      </c>
      <c r="XP108" s="138"/>
      <c r="XQ108" s="196">
        <f t="shared" si="300"/>
        <v>0</v>
      </c>
      <c r="XR108" s="196"/>
      <c r="XS108" s="196"/>
      <c r="XT108" s="196">
        <f t="shared" si="273"/>
        <v>0</v>
      </c>
      <c r="XU108" s="196">
        <f t="shared" si="301"/>
        <v>0</v>
      </c>
      <c r="XV108" s="196"/>
      <c r="XW108" s="196"/>
      <c r="XX108" s="196"/>
      <c r="XY108" s="196"/>
      <c r="XZ108" s="196"/>
      <c r="YA108" s="196"/>
      <c r="YC108">
        <f t="shared" si="275"/>
        <v>-50</v>
      </c>
      <c r="YG108">
        <v>1</v>
      </c>
      <c r="YI108">
        <v>1</v>
      </c>
      <c r="YL108">
        <f t="shared" si="302"/>
        <v>1</v>
      </c>
      <c r="YN108">
        <f t="shared" si="277"/>
        <v>0</v>
      </c>
      <c r="YQ108" s="117" t="s">
        <v>1108</v>
      </c>
      <c r="YR108">
        <v>50</v>
      </c>
      <c r="YS108" t="str">
        <f t="shared" si="303"/>
        <v>FALSE</v>
      </c>
      <c r="YT108">
        <f>ROUND(MARGIN!$J25,0)</f>
        <v>4</v>
      </c>
      <c r="YU108">
        <f t="shared" si="279"/>
        <v>3</v>
      </c>
      <c r="YV108">
        <f t="shared" si="280"/>
        <v>4</v>
      </c>
      <c r="YW108" s="138">
        <f>YV108*10000*MARGIN!$G25/MARGIN!$D25</f>
        <v>51659.388646288207</v>
      </c>
      <c r="YX108" s="138"/>
      <c r="YY108" s="196">
        <f t="shared" si="304"/>
        <v>0</v>
      </c>
      <c r="YZ108" s="196"/>
      <c r="ZA108" s="196"/>
      <c r="ZB108" s="196">
        <f t="shared" si="282"/>
        <v>0</v>
      </c>
      <c r="ZC108" s="196">
        <f t="shared" si="305"/>
        <v>0</v>
      </c>
      <c r="ZD108" s="196"/>
      <c r="ZE108" s="196"/>
      <c r="ZF108" s="196"/>
      <c r="ZG108" s="196"/>
      <c r="ZH108" s="196"/>
      <c r="ZI108" s="196"/>
      <c r="ZK108">
        <f t="shared" si="284"/>
        <v>-50</v>
      </c>
      <c r="ZO108">
        <v>1</v>
      </c>
      <c r="ZQ108">
        <v>1</v>
      </c>
      <c r="ZT108">
        <f t="shared" si="306"/>
        <v>1</v>
      </c>
      <c r="ZV108">
        <f t="shared" si="286"/>
        <v>0</v>
      </c>
      <c r="ZY108" s="117" t="s">
        <v>1108</v>
      </c>
      <c r="ZZ108">
        <v>50</v>
      </c>
      <c r="AAA108" t="str">
        <f t="shared" si="307"/>
        <v>FALSE</v>
      </c>
      <c r="AAB108">
        <f>ROUND(MARGIN!$J25,0)</f>
        <v>4</v>
      </c>
      <c r="AAC108">
        <f t="shared" si="288"/>
        <v>3</v>
      </c>
      <c r="AAD108">
        <f t="shared" si="289"/>
        <v>4</v>
      </c>
      <c r="AAE108" s="138">
        <f>AAD108*10000*MARGIN!$G25/MARGIN!$D25</f>
        <v>51659.388646288207</v>
      </c>
      <c r="AAF108" s="138"/>
      <c r="AAG108" s="196">
        <f t="shared" si="308"/>
        <v>0</v>
      </c>
      <c r="AAH108" s="196"/>
      <c r="AAI108" s="196"/>
      <c r="AAJ108" s="196">
        <f t="shared" si="291"/>
        <v>0</v>
      </c>
      <c r="AAK108" s="196">
        <f t="shared" si="309"/>
        <v>0</v>
      </c>
      <c r="AAL108" s="196"/>
      <c r="AAM108" s="196"/>
      <c r="AAN108" s="196"/>
      <c r="AAO108" s="196"/>
      <c r="AAP108" s="196"/>
      <c r="AAQ108" s="196"/>
    </row>
    <row r="109" spans="1:719" x14ac:dyDescent="0.25">
      <c r="A109" t="s">
        <v>1097</v>
      </c>
      <c r="B109" s="164" t="s">
        <v>24</v>
      </c>
      <c r="F109" t="e">
        <f>-#REF!+G109</f>
        <v>#REF!</v>
      </c>
      <c r="G109">
        <v>1</v>
      </c>
      <c r="H109">
        <v>1</v>
      </c>
      <c r="I109">
        <v>-1</v>
      </c>
      <c r="J109">
        <f t="shared" si="249"/>
        <v>0</v>
      </c>
      <c r="K109">
        <f t="shared" si="250"/>
        <v>0</v>
      </c>
      <c r="L109" s="183">
        <v>-4.7720182830299999E-3</v>
      </c>
      <c r="M109" s="116" t="s">
        <v>917</v>
      </c>
      <c r="N109">
        <v>50</v>
      </c>
      <c r="O109" t="str">
        <f t="shared" si="251"/>
        <v>TRUE</v>
      </c>
      <c r="P109">
        <f>ROUND(MARGIN!$J26,0)</f>
        <v>4</v>
      </c>
      <c r="Q109" t="e">
        <f>IF(ABS(G109+I109)=2,ROUND(P109*(1+#REF!),0),IF(I109="",P109,ROUND(P109*(1+-#REF!),0)))</f>
        <v>#REF!</v>
      </c>
      <c r="R109">
        <f t="shared" si="293"/>
        <v>4</v>
      </c>
      <c r="S109" s="138">
        <f>R109*10000*MARGIN!$G26/MARGIN!$D26</f>
        <v>51670.001539171921</v>
      </c>
      <c r="T109" s="144">
        <f t="shared" si="252"/>
        <v>-246.57019202911664</v>
      </c>
      <c r="U109" s="144">
        <f t="shared" si="253"/>
        <v>-246.57019202911664</v>
      </c>
      <c r="W109">
        <f t="shared" si="254"/>
        <v>0</v>
      </c>
      <c r="X109">
        <v>1</v>
      </c>
      <c r="Y109">
        <v>1</v>
      </c>
      <c r="Z109">
        <v>-1</v>
      </c>
      <c r="AA109">
        <f t="shared" si="255"/>
        <v>0</v>
      </c>
      <c r="AB109">
        <f t="shared" si="256"/>
        <v>0</v>
      </c>
      <c r="AC109">
        <v>-1.54596930413E-2</v>
      </c>
      <c r="AD109" s="116" t="s">
        <v>1108</v>
      </c>
      <c r="AE109">
        <v>50</v>
      </c>
      <c r="AF109" t="str">
        <f t="shared" si="257"/>
        <v>TRUE</v>
      </c>
      <c r="AG109">
        <f>ROUND(MARGIN!$J26,0)</f>
        <v>4</v>
      </c>
      <c r="AH109">
        <f t="shared" si="294"/>
        <v>5</v>
      </c>
      <c r="AI109">
        <f t="shared" si="295"/>
        <v>4</v>
      </c>
      <c r="AJ109" s="138">
        <f>AI109*10000*MARGIN!$G26/MARGIN!$D26</f>
        <v>51670.001539171921</v>
      </c>
      <c r="AK109" s="196">
        <f t="shared" si="258"/>
        <v>-798.80236323909639</v>
      </c>
      <c r="AL109" s="196">
        <f t="shared" si="259"/>
        <v>-798.80236323909639</v>
      </c>
      <c r="AN109">
        <f t="shared" si="260"/>
        <v>0</v>
      </c>
      <c r="AO109">
        <v>1</v>
      </c>
      <c r="AP109">
        <v>1</v>
      </c>
      <c r="AQ109">
        <v>1</v>
      </c>
      <c r="AR109">
        <f t="shared" si="261"/>
        <v>1</v>
      </c>
      <c r="AS109">
        <f t="shared" si="262"/>
        <v>1</v>
      </c>
      <c r="AT109">
        <v>9.5133592428199999E-4</v>
      </c>
      <c r="AU109" s="116" t="s">
        <v>1108</v>
      </c>
      <c r="AV109">
        <v>50</v>
      </c>
      <c r="AW109" t="str">
        <f t="shared" si="263"/>
        <v>TRUE</v>
      </c>
      <c r="AX109">
        <f>ROUND(MARGIN!$J26,0)</f>
        <v>4</v>
      </c>
      <c r="AY109">
        <f t="shared" si="296"/>
        <v>5</v>
      </c>
      <c r="AZ109">
        <f t="shared" si="297"/>
        <v>4</v>
      </c>
      <c r="BA109" s="138">
        <f>AZ109*10000*MARGIN!$G26/MARGIN!$D26</f>
        <v>51670.001539171921</v>
      </c>
      <c r="BB109" s="196">
        <f t="shared" si="264"/>
        <v>49.155528671920479</v>
      </c>
      <c r="BC109" s="196">
        <f t="shared" si="265"/>
        <v>49.155528671920479</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1184</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1184</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v>-50</v>
      </c>
      <c r="VQ109">
        <v>1</v>
      </c>
      <c r="VS109">
        <v>1</v>
      </c>
      <c r="VV109">
        <v>1</v>
      </c>
      <c r="VX109">
        <v>0</v>
      </c>
      <c r="WA109" s="116" t="s">
        <v>1108</v>
      </c>
      <c r="WB109">
        <v>50</v>
      </c>
      <c r="WC109" t="s">
        <v>1184</v>
      </c>
      <c r="WD109">
        <v>4</v>
      </c>
      <c r="WE109">
        <v>3</v>
      </c>
      <c r="WF109">
        <v>4</v>
      </c>
      <c r="WG109" s="138">
        <v>51670.001539171921</v>
      </c>
      <c r="WH109" s="138"/>
      <c r="WI109" s="196">
        <v>0</v>
      </c>
      <c r="WJ109" s="196"/>
      <c r="WK109" s="196"/>
      <c r="WL109" s="196">
        <v>0</v>
      </c>
      <c r="WM109" s="196">
        <v>0</v>
      </c>
      <c r="WN109" s="196"/>
      <c r="WO109" s="196"/>
      <c r="WP109" s="196"/>
      <c r="WQ109" s="196"/>
      <c r="WR109" s="196"/>
      <c r="WS109" s="196"/>
      <c r="WU109">
        <f t="shared" si="266"/>
        <v>-50</v>
      </c>
      <c r="WY109">
        <v>1</v>
      </c>
      <c r="XA109">
        <v>1</v>
      </c>
      <c r="XD109">
        <f t="shared" si="298"/>
        <v>1</v>
      </c>
      <c r="XF109">
        <f t="shared" si="268"/>
        <v>0</v>
      </c>
      <c r="XI109" s="116" t="s">
        <v>1108</v>
      </c>
      <c r="XJ109">
        <v>50</v>
      </c>
      <c r="XK109" t="str">
        <f t="shared" si="299"/>
        <v>FALSE</v>
      </c>
      <c r="XL109">
        <f>ROUND(MARGIN!$J26,0)</f>
        <v>4</v>
      </c>
      <c r="XM109">
        <f t="shared" si="270"/>
        <v>3</v>
      </c>
      <c r="XN109">
        <f t="shared" si="271"/>
        <v>4</v>
      </c>
      <c r="XO109" s="138">
        <f>XN109*10000*MARGIN!$G26/MARGIN!$D26</f>
        <v>51670.001539171921</v>
      </c>
      <c r="XP109" s="138"/>
      <c r="XQ109" s="196">
        <f t="shared" si="300"/>
        <v>0</v>
      </c>
      <c r="XR109" s="196"/>
      <c r="XS109" s="196"/>
      <c r="XT109" s="196">
        <f t="shared" si="273"/>
        <v>0</v>
      </c>
      <c r="XU109" s="196">
        <f t="shared" si="301"/>
        <v>0</v>
      </c>
      <c r="XV109" s="196"/>
      <c r="XW109" s="196"/>
      <c r="XX109" s="196"/>
      <c r="XY109" s="196"/>
      <c r="XZ109" s="196"/>
      <c r="YA109" s="196"/>
      <c r="YC109">
        <f t="shared" si="275"/>
        <v>-50</v>
      </c>
      <c r="YG109">
        <v>1</v>
      </c>
      <c r="YI109">
        <v>1</v>
      </c>
      <c r="YL109">
        <f t="shared" si="302"/>
        <v>1</v>
      </c>
      <c r="YN109">
        <f t="shared" si="277"/>
        <v>0</v>
      </c>
      <c r="YQ109" s="116" t="s">
        <v>1108</v>
      </c>
      <c r="YR109">
        <v>50</v>
      </c>
      <c r="YS109" t="str">
        <f t="shared" si="303"/>
        <v>FALSE</v>
      </c>
      <c r="YT109">
        <f>ROUND(MARGIN!$J26,0)</f>
        <v>4</v>
      </c>
      <c r="YU109">
        <f t="shared" si="279"/>
        <v>3</v>
      </c>
      <c r="YV109">
        <f t="shared" si="280"/>
        <v>4</v>
      </c>
      <c r="YW109" s="138">
        <f>YV109*10000*MARGIN!$G26/MARGIN!$D26</f>
        <v>51670.001539171921</v>
      </c>
      <c r="YX109" s="138"/>
      <c r="YY109" s="196">
        <f t="shared" si="304"/>
        <v>0</v>
      </c>
      <c r="YZ109" s="196"/>
      <c r="ZA109" s="196"/>
      <c r="ZB109" s="196">
        <f t="shared" si="282"/>
        <v>0</v>
      </c>
      <c r="ZC109" s="196">
        <f t="shared" si="305"/>
        <v>0</v>
      </c>
      <c r="ZD109" s="196"/>
      <c r="ZE109" s="196"/>
      <c r="ZF109" s="196"/>
      <c r="ZG109" s="196"/>
      <c r="ZH109" s="196"/>
      <c r="ZI109" s="196"/>
      <c r="ZK109">
        <f t="shared" si="284"/>
        <v>-50</v>
      </c>
      <c r="ZO109">
        <v>1</v>
      </c>
      <c r="ZQ109">
        <v>1</v>
      </c>
      <c r="ZT109">
        <f t="shared" si="306"/>
        <v>1</v>
      </c>
      <c r="ZV109">
        <f t="shared" si="286"/>
        <v>0</v>
      </c>
      <c r="ZY109" s="116" t="s">
        <v>1108</v>
      </c>
      <c r="ZZ109">
        <v>50</v>
      </c>
      <c r="AAA109" t="str">
        <f t="shared" si="307"/>
        <v>FALSE</v>
      </c>
      <c r="AAB109">
        <f>ROUND(MARGIN!$J26,0)</f>
        <v>4</v>
      </c>
      <c r="AAC109">
        <f t="shared" si="288"/>
        <v>3</v>
      </c>
      <c r="AAD109">
        <f t="shared" si="289"/>
        <v>4</v>
      </c>
      <c r="AAE109" s="138">
        <f>AAD109*10000*MARGIN!$G26/MARGIN!$D26</f>
        <v>51670.001539171921</v>
      </c>
      <c r="AAF109" s="138"/>
      <c r="AAG109" s="196">
        <f t="shared" si="308"/>
        <v>0</v>
      </c>
      <c r="AAH109" s="196"/>
      <c r="AAI109" s="196"/>
      <c r="AAJ109" s="196">
        <f t="shared" si="291"/>
        <v>0</v>
      </c>
      <c r="AAK109" s="196">
        <f t="shared" si="309"/>
        <v>0</v>
      </c>
      <c r="AAL109" s="196"/>
      <c r="AAM109" s="196"/>
      <c r="AAN109" s="196"/>
      <c r="AAO109" s="196"/>
      <c r="AAP109" s="196"/>
      <c r="AAQ109" s="196"/>
    </row>
    <row r="110" spans="1:719" x14ac:dyDescent="0.25">
      <c r="A110" t="s">
        <v>1094</v>
      </c>
      <c r="B110" s="164" t="s">
        <v>13</v>
      </c>
      <c r="F110" t="e">
        <f>-#REF!+G110</f>
        <v>#REF!</v>
      </c>
      <c r="G110">
        <v>-1</v>
      </c>
      <c r="H110">
        <v>1</v>
      </c>
      <c r="I110">
        <v>-1</v>
      </c>
      <c r="J110">
        <f t="shared" si="249"/>
        <v>1</v>
      </c>
      <c r="K110">
        <f t="shared" si="250"/>
        <v>0</v>
      </c>
      <c r="L110" s="183">
        <v>-3.29871716555E-3</v>
      </c>
      <c r="M110" s="116" t="s">
        <v>917</v>
      </c>
      <c r="N110">
        <v>50</v>
      </c>
      <c r="O110" t="str">
        <f t="shared" si="251"/>
        <v>TRUE</v>
      </c>
      <c r="P110">
        <f>ROUND(MARGIN!$J27,0)</f>
        <v>5</v>
      </c>
      <c r="Q110" t="e">
        <f>IF(ABS(G110+I110)=2,ROUND(P110*(1+#REF!),0),IF(I110="",P110,ROUND(P110*(1+-#REF!),0)))</f>
        <v>#REF!</v>
      </c>
      <c r="R110">
        <f t="shared" si="293"/>
        <v>5</v>
      </c>
      <c r="S110" s="138">
        <f>R110*10000*MARGIN!$G27/MARGIN!$D27</f>
        <v>55324.374791000002</v>
      </c>
      <c r="T110" s="144">
        <f t="shared" si="252"/>
        <v>182.4994647963934</v>
      </c>
      <c r="U110" s="144">
        <f t="shared" si="253"/>
        <v>-182.4994647963934</v>
      </c>
      <c r="W110">
        <f t="shared" si="254"/>
        <v>0</v>
      </c>
      <c r="X110">
        <v>-1</v>
      </c>
      <c r="Y110">
        <v>1</v>
      </c>
      <c r="Z110">
        <v>1</v>
      </c>
      <c r="AA110">
        <f t="shared" si="255"/>
        <v>0</v>
      </c>
      <c r="AB110">
        <f t="shared" si="256"/>
        <v>1</v>
      </c>
      <c r="AC110">
        <v>4.7192939445900002E-3</v>
      </c>
      <c r="AD110" s="116" t="s">
        <v>1108</v>
      </c>
      <c r="AE110">
        <v>50</v>
      </c>
      <c r="AF110" t="str">
        <f t="shared" si="257"/>
        <v>TRUE</v>
      </c>
      <c r="AG110">
        <f>ROUND(MARGIN!$J27,0)</f>
        <v>5</v>
      </c>
      <c r="AH110">
        <f t="shared" si="294"/>
        <v>4</v>
      </c>
      <c r="AI110">
        <f t="shared" si="295"/>
        <v>5</v>
      </c>
      <c r="AJ110" s="138">
        <f>AI110*10000*MARGIN!$G27/MARGIN!$D27</f>
        <v>55324.374791000002</v>
      </c>
      <c r="AK110" s="196">
        <f t="shared" si="258"/>
        <v>-261.09198693939396</v>
      </c>
      <c r="AL110" s="196">
        <f t="shared" si="259"/>
        <v>261.09198693939396</v>
      </c>
      <c r="AN110">
        <f t="shared" si="260"/>
        <v>2</v>
      </c>
      <c r="AO110">
        <v>1</v>
      </c>
      <c r="AP110">
        <v>-1</v>
      </c>
      <c r="AQ110">
        <v>-1</v>
      </c>
      <c r="AR110">
        <f t="shared" si="261"/>
        <v>0</v>
      </c>
      <c r="AS110">
        <f t="shared" si="262"/>
        <v>1</v>
      </c>
      <c r="AT110">
        <v>-7.6252058805600003E-3</v>
      </c>
      <c r="AU110" s="116" t="s">
        <v>1108</v>
      </c>
      <c r="AV110">
        <v>50</v>
      </c>
      <c r="AW110" t="str">
        <f t="shared" si="263"/>
        <v>TRUE</v>
      </c>
      <c r="AX110">
        <f>ROUND(MARGIN!$J27,0)</f>
        <v>5</v>
      </c>
      <c r="AY110">
        <f t="shared" si="296"/>
        <v>4</v>
      </c>
      <c r="AZ110">
        <f t="shared" si="297"/>
        <v>5</v>
      </c>
      <c r="BA110" s="138">
        <f>AZ110*10000*MARGIN!$G27/MARGIN!$D27</f>
        <v>55324.374791000002</v>
      </c>
      <c r="BB110" s="196">
        <f t="shared" si="264"/>
        <v>-421.85974799463867</v>
      </c>
      <c r="BC110" s="196">
        <f t="shared" si="265"/>
        <v>421.85974799463867</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1184</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1184</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v>-50</v>
      </c>
      <c r="VQ110">
        <v>-1</v>
      </c>
      <c r="VS110">
        <v>-1</v>
      </c>
      <c r="VV110">
        <v>1</v>
      </c>
      <c r="VX110">
        <v>0</v>
      </c>
      <c r="WA110" s="116" t="s">
        <v>1108</v>
      </c>
      <c r="WB110">
        <v>50</v>
      </c>
      <c r="WC110" t="s">
        <v>1184</v>
      </c>
      <c r="WD110">
        <v>5</v>
      </c>
      <c r="WE110">
        <v>4</v>
      </c>
      <c r="WF110">
        <v>5</v>
      </c>
      <c r="WG110" s="138">
        <v>55324.374791000002</v>
      </c>
      <c r="WH110" s="138"/>
      <c r="WI110" s="196">
        <v>0</v>
      </c>
      <c r="WJ110" s="196"/>
      <c r="WK110" s="196"/>
      <c r="WL110" s="196">
        <v>0</v>
      </c>
      <c r="WM110" s="196">
        <v>0</v>
      </c>
      <c r="WN110" s="196"/>
      <c r="WO110" s="196"/>
      <c r="WP110" s="196"/>
      <c r="WQ110" s="196"/>
      <c r="WR110" s="196"/>
      <c r="WS110" s="196"/>
      <c r="WU110">
        <f t="shared" si="266"/>
        <v>-50</v>
      </c>
      <c r="WY110">
        <v>-1</v>
      </c>
      <c r="XA110">
        <v>-1</v>
      </c>
      <c r="XD110">
        <f t="shared" si="298"/>
        <v>1</v>
      </c>
      <c r="XF110">
        <f t="shared" si="268"/>
        <v>0</v>
      </c>
      <c r="XI110" s="116" t="s">
        <v>1108</v>
      </c>
      <c r="XJ110">
        <v>50</v>
      </c>
      <c r="XK110" t="str">
        <f t="shared" si="299"/>
        <v>FALSE</v>
      </c>
      <c r="XL110">
        <f>ROUND(MARGIN!$J27,0)</f>
        <v>5</v>
      </c>
      <c r="XM110">
        <f t="shared" si="270"/>
        <v>4</v>
      </c>
      <c r="XN110">
        <f t="shared" si="271"/>
        <v>5</v>
      </c>
      <c r="XO110" s="138">
        <f>XN110*10000*MARGIN!$G27/MARGIN!$D27</f>
        <v>55324.374791000002</v>
      </c>
      <c r="XP110" s="138"/>
      <c r="XQ110" s="196">
        <f t="shared" si="300"/>
        <v>0</v>
      </c>
      <c r="XR110" s="196"/>
      <c r="XS110" s="196"/>
      <c r="XT110" s="196">
        <f t="shared" si="273"/>
        <v>0</v>
      </c>
      <c r="XU110" s="196">
        <f t="shared" si="301"/>
        <v>0</v>
      </c>
      <c r="XV110" s="196"/>
      <c r="XW110" s="196"/>
      <c r="XX110" s="196"/>
      <c r="XY110" s="196"/>
      <c r="XZ110" s="196"/>
      <c r="YA110" s="196"/>
      <c r="YC110">
        <f t="shared" si="275"/>
        <v>-50</v>
      </c>
      <c r="YG110">
        <v>-1</v>
      </c>
      <c r="YI110">
        <v>-1</v>
      </c>
      <c r="YL110">
        <f t="shared" si="302"/>
        <v>1</v>
      </c>
      <c r="YN110">
        <f t="shared" si="277"/>
        <v>0</v>
      </c>
      <c r="YQ110" s="116" t="s">
        <v>1108</v>
      </c>
      <c r="YR110">
        <v>50</v>
      </c>
      <c r="YS110" t="str">
        <f t="shared" si="303"/>
        <v>FALSE</v>
      </c>
      <c r="YT110">
        <f>ROUND(MARGIN!$J27,0)</f>
        <v>5</v>
      </c>
      <c r="YU110">
        <f t="shared" si="279"/>
        <v>4</v>
      </c>
      <c r="YV110">
        <f t="shared" si="280"/>
        <v>5</v>
      </c>
      <c r="YW110" s="138">
        <f>YV110*10000*MARGIN!$G27/MARGIN!$D27</f>
        <v>55324.374791000002</v>
      </c>
      <c r="YX110" s="138"/>
      <c r="YY110" s="196">
        <f t="shared" si="304"/>
        <v>0</v>
      </c>
      <c r="YZ110" s="196"/>
      <c r="ZA110" s="196"/>
      <c r="ZB110" s="196">
        <f t="shared" si="282"/>
        <v>0</v>
      </c>
      <c r="ZC110" s="196">
        <f t="shared" si="305"/>
        <v>0</v>
      </c>
      <c r="ZD110" s="196"/>
      <c r="ZE110" s="196"/>
      <c r="ZF110" s="196"/>
      <c r="ZG110" s="196"/>
      <c r="ZH110" s="196"/>
      <c r="ZI110" s="196"/>
      <c r="ZK110">
        <f t="shared" si="284"/>
        <v>-50</v>
      </c>
      <c r="ZO110">
        <v>-1</v>
      </c>
      <c r="ZQ110">
        <v>-1</v>
      </c>
      <c r="ZT110">
        <f t="shared" si="306"/>
        <v>1</v>
      </c>
      <c r="ZV110">
        <f t="shared" si="286"/>
        <v>0</v>
      </c>
      <c r="ZY110" s="116" t="s">
        <v>1108</v>
      </c>
      <c r="ZZ110">
        <v>50</v>
      </c>
      <c r="AAA110" t="str">
        <f t="shared" si="307"/>
        <v>FALSE</v>
      </c>
      <c r="AAB110">
        <f>ROUND(MARGIN!$J27,0)</f>
        <v>5</v>
      </c>
      <c r="AAC110">
        <f t="shared" si="288"/>
        <v>4</v>
      </c>
      <c r="AAD110">
        <f t="shared" si="289"/>
        <v>5</v>
      </c>
      <c r="AAE110" s="138">
        <f>AAD110*10000*MARGIN!$G27/MARGIN!$D27</f>
        <v>55324.374791000002</v>
      </c>
      <c r="AAF110" s="138"/>
      <c r="AAG110" s="196">
        <f t="shared" si="308"/>
        <v>0</v>
      </c>
      <c r="AAH110" s="196"/>
      <c r="AAI110" s="196"/>
      <c r="AAJ110" s="196">
        <f t="shared" si="291"/>
        <v>0</v>
      </c>
      <c r="AAK110" s="196">
        <f t="shared" si="309"/>
        <v>0</v>
      </c>
      <c r="AAL110" s="196"/>
      <c r="AAM110" s="196"/>
      <c r="AAN110" s="196"/>
      <c r="AAO110" s="196"/>
      <c r="AAP110" s="196"/>
      <c r="AAQ110" s="196"/>
    </row>
    <row r="111" spans="1:719" x14ac:dyDescent="0.25">
      <c r="A111" t="s">
        <v>1089</v>
      </c>
      <c r="B111" s="164" t="s">
        <v>11</v>
      </c>
      <c r="F111" t="e">
        <f>-#REF!+G111</f>
        <v>#REF!</v>
      </c>
      <c r="G111">
        <v>1</v>
      </c>
      <c r="H111">
        <v>1</v>
      </c>
      <c r="I111">
        <v>-1</v>
      </c>
      <c r="J111">
        <f t="shared" si="249"/>
        <v>0</v>
      </c>
      <c r="K111">
        <f t="shared" si="250"/>
        <v>0</v>
      </c>
      <c r="L111" s="183">
        <v>-1.2966804979300001E-4</v>
      </c>
      <c r="M111" s="116" t="s">
        <v>918</v>
      </c>
      <c r="N111">
        <v>50</v>
      </c>
      <c r="O111" t="str">
        <f t="shared" si="251"/>
        <v>TRUE</v>
      </c>
      <c r="P111">
        <f>ROUND(MARGIN!$J28,0)</f>
        <v>5</v>
      </c>
      <c r="Q111" t="e">
        <f>IF(ABS(G111+I111)=2,ROUND(P111*(1+#REF!),0),IF(I111="",P111,ROUND(P111*(1+-#REF!),0)))</f>
        <v>#REF!</v>
      </c>
      <c r="R111">
        <f t="shared" si="293"/>
        <v>5</v>
      </c>
      <c r="S111" s="138">
        <f>R111*10000*MARGIN!$G28/MARGIN!$D28</f>
        <v>55326.137999999999</v>
      </c>
      <c r="T111" s="144">
        <f t="shared" si="252"/>
        <v>-7.17403241703839</v>
      </c>
      <c r="U111" s="144">
        <f t="shared" si="253"/>
        <v>-7.17403241703839</v>
      </c>
      <c r="W111">
        <f t="shared" si="254"/>
        <v>0</v>
      </c>
      <c r="X111">
        <v>1</v>
      </c>
      <c r="Y111">
        <v>1</v>
      </c>
      <c r="Z111">
        <v>-1</v>
      </c>
      <c r="AA111">
        <f t="shared" si="255"/>
        <v>0</v>
      </c>
      <c r="AB111">
        <f t="shared" si="256"/>
        <v>0</v>
      </c>
      <c r="AC111">
        <v>-9.9208922318800002E-4</v>
      </c>
      <c r="AD111" s="116" t="s">
        <v>1108</v>
      </c>
      <c r="AE111">
        <v>50</v>
      </c>
      <c r="AF111" t="str">
        <f t="shared" si="257"/>
        <v>TRUE</v>
      </c>
      <c r="AG111">
        <f>ROUND(MARGIN!$J28,0)</f>
        <v>5</v>
      </c>
      <c r="AH111">
        <f t="shared" si="294"/>
        <v>6</v>
      </c>
      <c r="AI111">
        <f t="shared" si="295"/>
        <v>5</v>
      </c>
      <c r="AJ111" s="138">
        <f>AI111*10000*MARGIN!$G28/MARGIN!$D28</f>
        <v>55326.137999999999</v>
      </c>
      <c r="AK111" s="196">
        <f t="shared" si="258"/>
        <v>-54.888465270412091</v>
      </c>
      <c r="AL111" s="196">
        <f t="shared" si="259"/>
        <v>-54.888465270412091</v>
      </c>
      <c r="AN111">
        <f t="shared" si="260"/>
        <v>-2</v>
      </c>
      <c r="AO111">
        <v>-1</v>
      </c>
      <c r="AP111">
        <v>-1</v>
      </c>
      <c r="AQ111">
        <v>-1</v>
      </c>
      <c r="AR111">
        <f t="shared" si="261"/>
        <v>1</v>
      </c>
      <c r="AS111">
        <f t="shared" si="262"/>
        <v>1</v>
      </c>
      <c r="AT111">
        <v>-1.19039119344E-2</v>
      </c>
      <c r="AU111" s="116" t="s">
        <v>1108</v>
      </c>
      <c r="AV111">
        <v>50</v>
      </c>
      <c r="AW111" t="str">
        <f t="shared" si="263"/>
        <v>TRUE</v>
      </c>
      <c r="AX111">
        <f>ROUND(MARGIN!$J28,0)</f>
        <v>5</v>
      </c>
      <c r="AY111">
        <f t="shared" si="296"/>
        <v>6</v>
      </c>
      <c r="AZ111">
        <f t="shared" si="297"/>
        <v>5</v>
      </c>
      <c r="BA111" s="138">
        <f>AZ111*10000*MARGIN!$G28/MARGIN!$D28</f>
        <v>55326.137999999999</v>
      </c>
      <c r="BB111" s="196">
        <f t="shared" si="264"/>
        <v>658.59747442246135</v>
      </c>
      <c r="BC111" s="196">
        <f t="shared" si="265"/>
        <v>658.59747442246135</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1184</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1184</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v>-50</v>
      </c>
      <c r="VQ111">
        <v>-1</v>
      </c>
      <c r="VS111">
        <v>-1</v>
      </c>
      <c r="VV111">
        <v>1</v>
      </c>
      <c r="VX111">
        <v>0</v>
      </c>
      <c r="WA111" s="116" t="s">
        <v>1108</v>
      </c>
      <c r="WB111">
        <v>50</v>
      </c>
      <c r="WC111" t="s">
        <v>1184</v>
      </c>
      <c r="WD111">
        <v>5</v>
      </c>
      <c r="WE111">
        <v>4</v>
      </c>
      <c r="WF111">
        <v>5</v>
      </c>
      <c r="WG111" s="138">
        <v>55326.137999999999</v>
      </c>
      <c r="WH111" s="138"/>
      <c r="WI111" s="196">
        <v>0</v>
      </c>
      <c r="WJ111" s="196"/>
      <c r="WK111" s="196"/>
      <c r="WL111" s="196">
        <v>0</v>
      </c>
      <c r="WM111" s="196">
        <v>0</v>
      </c>
      <c r="WN111" s="196"/>
      <c r="WO111" s="196"/>
      <c r="WP111" s="196"/>
      <c r="WQ111" s="196"/>
      <c r="WR111" s="196"/>
      <c r="WS111" s="196"/>
      <c r="WU111">
        <f t="shared" si="266"/>
        <v>-50</v>
      </c>
      <c r="WY111">
        <v>-1</v>
      </c>
      <c r="XA111">
        <v>-1</v>
      </c>
      <c r="XD111">
        <f t="shared" si="298"/>
        <v>1</v>
      </c>
      <c r="XF111">
        <f t="shared" si="268"/>
        <v>0</v>
      </c>
      <c r="XI111" s="116" t="s">
        <v>1108</v>
      </c>
      <c r="XJ111">
        <v>50</v>
      </c>
      <c r="XK111" t="str">
        <f t="shared" si="299"/>
        <v>FALSE</v>
      </c>
      <c r="XL111">
        <f>ROUND(MARGIN!$J28,0)</f>
        <v>5</v>
      </c>
      <c r="XM111">
        <f t="shared" si="270"/>
        <v>4</v>
      </c>
      <c r="XN111">
        <f t="shared" si="271"/>
        <v>5</v>
      </c>
      <c r="XO111" s="138">
        <f>XN111*10000*MARGIN!$G28/MARGIN!$D28</f>
        <v>55326.137999999999</v>
      </c>
      <c r="XP111" s="138"/>
      <c r="XQ111" s="196">
        <f t="shared" si="300"/>
        <v>0</v>
      </c>
      <c r="XR111" s="196"/>
      <c r="XS111" s="196"/>
      <c r="XT111" s="196">
        <f t="shared" si="273"/>
        <v>0</v>
      </c>
      <c r="XU111" s="196">
        <f t="shared" si="301"/>
        <v>0</v>
      </c>
      <c r="XV111" s="196"/>
      <c r="XW111" s="196"/>
      <c r="XX111" s="196"/>
      <c r="XY111" s="196"/>
      <c r="XZ111" s="196"/>
      <c r="YA111" s="196"/>
      <c r="YC111">
        <f t="shared" si="275"/>
        <v>-50</v>
      </c>
      <c r="YG111">
        <v>-1</v>
      </c>
      <c r="YI111">
        <v>-1</v>
      </c>
      <c r="YL111">
        <f t="shared" si="302"/>
        <v>1</v>
      </c>
      <c r="YN111">
        <f t="shared" si="277"/>
        <v>0</v>
      </c>
      <c r="YQ111" s="116" t="s">
        <v>1108</v>
      </c>
      <c r="YR111">
        <v>50</v>
      </c>
      <c r="YS111" t="str">
        <f t="shared" si="303"/>
        <v>FALSE</v>
      </c>
      <c r="YT111">
        <f>ROUND(MARGIN!$J28,0)</f>
        <v>5</v>
      </c>
      <c r="YU111">
        <f t="shared" si="279"/>
        <v>4</v>
      </c>
      <c r="YV111">
        <f t="shared" si="280"/>
        <v>5</v>
      </c>
      <c r="YW111" s="138">
        <f>YV111*10000*MARGIN!$G28/MARGIN!$D28</f>
        <v>55326.137999999999</v>
      </c>
      <c r="YX111" s="138"/>
      <c r="YY111" s="196">
        <f t="shared" si="304"/>
        <v>0</v>
      </c>
      <c r="YZ111" s="196"/>
      <c r="ZA111" s="196"/>
      <c r="ZB111" s="196">
        <f t="shared" si="282"/>
        <v>0</v>
      </c>
      <c r="ZC111" s="196">
        <f t="shared" si="305"/>
        <v>0</v>
      </c>
      <c r="ZD111" s="196"/>
      <c r="ZE111" s="196"/>
      <c r="ZF111" s="196"/>
      <c r="ZG111" s="196"/>
      <c r="ZH111" s="196"/>
      <c r="ZI111" s="196"/>
      <c r="ZK111">
        <f t="shared" si="284"/>
        <v>-50</v>
      </c>
      <c r="ZO111">
        <v>-1</v>
      </c>
      <c r="ZQ111">
        <v>-1</v>
      </c>
      <c r="ZT111">
        <f t="shared" si="306"/>
        <v>1</v>
      </c>
      <c r="ZV111">
        <f t="shared" si="286"/>
        <v>0</v>
      </c>
      <c r="ZY111" s="116" t="s">
        <v>1108</v>
      </c>
      <c r="ZZ111">
        <v>50</v>
      </c>
      <c r="AAA111" t="str">
        <f t="shared" si="307"/>
        <v>FALSE</v>
      </c>
      <c r="AAB111">
        <f>ROUND(MARGIN!$J28,0)</f>
        <v>5</v>
      </c>
      <c r="AAC111">
        <f t="shared" si="288"/>
        <v>4</v>
      </c>
      <c r="AAD111">
        <f t="shared" si="289"/>
        <v>5</v>
      </c>
      <c r="AAE111" s="138">
        <f>AAD111*10000*MARGIN!$G28/MARGIN!$D28</f>
        <v>55326.137999999999</v>
      </c>
      <c r="AAF111" s="138"/>
      <c r="AAG111" s="196">
        <f t="shared" si="308"/>
        <v>0</v>
      </c>
      <c r="AAH111" s="196"/>
      <c r="AAI111" s="196"/>
      <c r="AAJ111" s="196">
        <f t="shared" si="291"/>
        <v>0</v>
      </c>
      <c r="AAK111" s="196">
        <f t="shared" si="309"/>
        <v>0</v>
      </c>
      <c r="AAL111" s="196"/>
      <c r="AAM111" s="196"/>
      <c r="AAN111" s="196"/>
      <c r="AAO111" s="196"/>
      <c r="AAP111" s="196"/>
      <c r="AAQ111" s="196"/>
    </row>
    <row r="112" spans="1:719" x14ac:dyDescent="0.25">
      <c r="A112" t="s">
        <v>1090</v>
      </c>
      <c r="B112" s="164" t="s">
        <v>12</v>
      </c>
      <c r="F112" t="e">
        <f>-#REF!+G112</f>
        <v>#REF!</v>
      </c>
      <c r="G112">
        <v>-1</v>
      </c>
      <c r="H112">
        <v>1</v>
      </c>
      <c r="I112">
        <v>1</v>
      </c>
      <c r="J112">
        <f t="shared" si="249"/>
        <v>0</v>
      </c>
      <c r="K112">
        <f t="shared" si="250"/>
        <v>1</v>
      </c>
      <c r="L112" s="183">
        <v>6.6016997322299997E-3</v>
      </c>
      <c r="M112" s="116" t="s">
        <v>917</v>
      </c>
      <c r="N112">
        <v>50</v>
      </c>
      <c r="O112" t="str">
        <f t="shared" si="251"/>
        <v>TRUE</v>
      </c>
      <c r="P112">
        <f>ROUND(MARGIN!$J29,0)</f>
        <v>5</v>
      </c>
      <c r="Q112" t="e">
        <f>IF(ABS(G112+I112)=2,ROUND(P112*(1+#REF!),0),IF(I112="",P112,ROUND(P112*(1+-#REF!),0)))</f>
        <v>#REF!</v>
      </c>
      <c r="R112">
        <f t="shared" si="293"/>
        <v>5</v>
      </c>
      <c r="S112" s="138">
        <f>R112*10000*MARGIN!$G29/MARGIN!$D29</f>
        <v>55337.078651685391</v>
      </c>
      <c r="T112" s="144">
        <f t="shared" si="252"/>
        <v>-365.31877731722187</v>
      </c>
      <c r="U112" s="144">
        <f t="shared" si="253"/>
        <v>365.31877731722187</v>
      </c>
      <c r="W112">
        <f t="shared" si="254"/>
        <v>2</v>
      </c>
      <c r="X112">
        <v>1</v>
      </c>
      <c r="Y112">
        <v>1</v>
      </c>
      <c r="Z112">
        <v>-1</v>
      </c>
      <c r="AA112">
        <f t="shared" si="255"/>
        <v>0</v>
      </c>
      <c r="AB112">
        <f t="shared" si="256"/>
        <v>0</v>
      </c>
      <c r="AC112">
        <v>-1.02049841142E-2</v>
      </c>
      <c r="AD112" s="116" t="s">
        <v>1108</v>
      </c>
      <c r="AE112">
        <v>50</v>
      </c>
      <c r="AF112" t="str">
        <f t="shared" si="257"/>
        <v>TRUE</v>
      </c>
      <c r="AG112">
        <f>ROUND(MARGIN!$J29,0)</f>
        <v>5</v>
      </c>
      <c r="AH112">
        <f t="shared" si="294"/>
        <v>6</v>
      </c>
      <c r="AI112">
        <f t="shared" si="295"/>
        <v>5</v>
      </c>
      <c r="AJ112" s="138">
        <f>AI112*10000*MARGIN!$G29/MARGIN!$D29</f>
        <v>55337.078651685391</v>
      </c>
      <c r="AK112" s="196">
        <f t="shared" si="258"/>
        <v>-564.71400856668538</v>
      </c>
      <c r="AL112" s="196">
        <f t="shared" si="259"/>
        <v>-564.71400856668538</v>
      </c>
      <c r="AN112">
        <f t="shared" si="260"/>
        <v>-2</v>
      </c>
      <c r="AO112">
        <v>-1</v>
      </c>
      <c r="AP112">
        <v>1</v>
      </c>
      <c r="AQ112">
        <v>-1</v>
      </c>
      <c r="AR112">
        <f t="shared" si="261"/>
        <v>1</v>
      </c>
      <c r="AS112">
        <f t="shared" si="262"/>
        <v>0</v>
      </c>
      <c r="AT112">
        <v>-6.04177692852E-3</v>
      </c>
      <c r="AU112" s="116" t="s">
        <v>1108</v>
      </c>
      <c r="AV112">
        <v>50</v>
      </c>
      <c r="AW112" t="str">
        <f t="shared" si="263"/>
        <v>TRUE</v>
      </c>
      <c r="AX112">
        <f>ROUND(MARGIN!$J29,0)</f>
        <v>5</v>
      </c>
      <c r="AY112">
        <f t="shared" si="296"/>
        <v>4</v>
      </c>
      <c r="AZ112">
        <f t="shared" si="297"/>
        <v>5</v>
      </c>
      <c r="BA112" s="138">
        <f>AZ112*10000*MARGIN!$G29/MARGIN!$D29</f>
        <v>55337.078651685391</v>
      </c>
      <c r="BB112" s="196">
        <f t="shared" si="264"/>
        <v>334.33428508944945</v>
      </c>
      <c r="BC112" s="196">
        <f t="shared" si="265"/>
        <v>-334.33428508944945</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1184</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1184</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v>-50</v>
      </c>
      <c r="VQ112">
        <v>-1</v>
      </c>
      <c r="VS112">
        <v>-1</v>
      </c>
      <c r="VV112">
        <v>1</v>
      </c>
      <c r="VX112">
        <v>0</v>
      </c>
      <c r="WA112" s="116" t="s">
        <v>1108</v>
      </c>
      <c r="WB112">
        <v>50</v>
      </c>
      <c r="WC112" t="s">
        <v>1184</v>
      </c>
      <c r="WD112">
        <v>5</v>
      </c>
      <c r="WE112">
        <v>4</v>
      </c>
      <c r="WF112">
        <v>5</v>
      </c>
      <c r="WG112" s="138">
        <v>55337.078651685391</v>
      </c>
      <c r="WH112" s="138"/>
      <c r="WI112" s="196">
        <v>0</v>
      </c>
      <c r="WJ112" s="196"/>
      <c r="WK112" s="196"/>
      <c r="WL112" s="196">
        <v>0</v>
      </c>
      <c r="WM112" s="196">
        <v>0</v>
      </c>
      <c r="WN112" s="196"/>
      <c r="WO112" s="196"/>
      <c r="WP112" s="196"/>
      <c r="WQ112" s="196"/>
      <c r="WR112" s="196"/>
      <c r="WS112" s="196"/>
      <c r="WU112">
        <f t="shared" si="266"/>
        <v>-50</v>
      </c>
      <c r="WY112">
        <v>-1</v>
      </c>
      <c r="XA112">
        <v>-1</v>
      </c>
      <c r="XD112">
        <f t="shared" si="298"/>
        <v>1</v>
      </c>
      <c r="XF112">
        <f t="shared" si="268"/>
        <v>0</v>
      </c>
      <c r="XI112" s="116" t="s">
        <v>1108</v>
      </c>
      <c r="XJ112">
        <v>50</v>
      </c>
      <c r="XK112" t="str">
        <f t="shared" si="299"/>
        <v>FALSE</v>
      </c>
      <c r="XL112">
        <f>ROUND(MARGIN!$J29,0)</f>
        <v>5</v>
      </c>
      <c r="XM112">
        <f t="shared" si="270"/>
        <v>4</v>
      </c>
      <c r="XN112">
        <f t="shared" si="271"/>
        <v>5</v>
      </c>
      <c r="XO112" s="138">
        <f>XN112*10000*MARGIN!$G29/MARGIN!$D29</f>
        <v>55337.078651685391</v>
      </c>
      <c r="XP112" s="138"/>
      <c r="XQ112" s="196">
        <f t="shared" si="300"/>
        <v>0</v>
      </c>
      <c r="XR112" s="196"/>
      <c r="XS112" s="196"/>
      <c r="XT112" s="196">
        <f t="shared" si="273"/>
        <v>0</v>
      </c>
      <c r="XU112" s="196">
        <f t="shared" si="301"/>
        <v>0</v>
      </c>
      <c r="XV112" s="196"/>
      <c r="XW112" s="196"/>
      <c r="XX112" s="196"/>
      <c r="XY112" s="196"/>
      <c r="XZ112" s="196"/>
      <c r="YA112" s="196"/>
      <c r="YC112">
        <f t="shared" si="275"/>
        <v>-50</v>
      </c>
      <c r="YG112">
        <v>-1</v>
      </c>
      <c r="YI112">
        <v>-1</v>
      </c>
      <c r="YL112">
        <f t="shared" si="302"/>
        <v>1</v>
      </c>
      <c r="YN112">
        <f t="shared" si="277"/>
        <v>0</v>
      </c>
      <c r="YQ112" s="116" t="s">
        <v>1108</v>
      </c>
      <c r="YR112">
        <v>50</v>
      </c>
      <c r="YS112" t="str">
        <f t="shared" si="303"/>
        <v>FALSE</v>
      </c>
      <c r="YT112">
        <f>ROUND(MARGIN!$J29,0)</f>
        <v>5</v>
      </c>
      <c r="YU112">
        <f t="shared" si="279"/>
        <v>4</v>
      </c>
      <c r="YV112">
        <f t="shared" si="280"/>
        <v>5</v>
      </c>
      <c r="YW112" s="138">
        <f>YV112*10000*MARGIN!$G29/MARGIN!$D29</f>
        <v>55337.078651685391</v>
      </c>
      <c r="YX112" s="138"/>
      <c r="YY112" s="196">
        <f t="shared" si="304"/>
        <v>0</v>
      </c>
      <c r="YZ112" s="196"/>
      <c r="ZA112" s="196"/>
      <c r="ZB112" s="196">
        <f t="shared" si="282"/>
        <v>0</v>
      </c>
      <c r="ZC112" s="196">
        <f t="shared" si="305"/>
        <v>0</v>
      </c>
      <c r="ZD112" s="196"/>
      <c r="ZE112" s="196"/>
      <c r="ZF112" s="196"/>
      <c r="ZG112" s="196"/>
      <c r="ZH112" s="196"/>
      <c r="ZI112" s="196"/>
      <c r="ZK112">
        <f t="shared" si="284"/>
        <v>-50</v>
      </c>
      <c r="ZO112">
        <v>-1</v>
      </c>
      <c r="ZQ112">
        <v>-1</v>
      </c>
      <c r="ZT112">
        <f t="shared" si="306"/>
        <v>1</v>
      </c>
      <c r="ZV112">
        <f t="shared" si="286"/>
        <v>0</v>
      </c>
      <c r="ZY112" s="116" t="s">
        <v>1108</v>
      </c>
      <c r="ZZ112">
        <v>50</v>
      </c>
      <c r="AAA112" t="str">
        <f t="shared" si="307"/>
        <v>FALSE</v>
      </c>
      <c r="AAB112">
        <f>ROUND(MARGIN!$J29,0)</f>
        <v>5</v>
      </c>
      <c r="AAC112">
        <f t="shared" si="288"/>
        <v>4</v>
      </c>
      <c r="AAD112">
        <f t="shared" si="289"/>
        <v>5</v>
      </c>
      <c r="AAE112" s="138">
        <f>AAD112*10000*MARGIN!$G29/MARGIN!$D29</f>
        <v>55337.078651685391</v>
      </c>
      <c r="AAF112" s="138"/>
      <c r="AAG112" s="196">
        <f t="shared" si="308"/>
        <v>0</v>
      </c>
      <c r="AAH112" s="196"/>
      <c r="AAI112" s="196"/>
      <c r="AAJ112" s="196">
        <f t="shared" si="291"/>
        <v>0</v>
      </c>
      <c r="AAK112" s="196">
        <f t="shared" si="309"/>
        <v>0</v>
      </c>
      <c r="AAL112" s="196"/>
      <c r="AAM112" s="196"/>
      <c r="AAN112" s="196"/>
      <c r="AAO112" s="196"/>
      <c r="AAP112" s="196"/>
      <c r="AAQ112" s="196"/>
    </row>
    <row r="113" spans="1:719" x14ac:dyDescent="0.25">
      <c r="A113" t="s">
        <v>1091</v>
      </c>
      <c r="B113" s="164" t="s">
        <v>5</v>
      </c>
      <c r="F113" t="e">
        <f>-#REF!+G113</f>
        <v>#REF!</v>
      </c>
      <c r="G113">
        <v>-1</v>
      </c>
      <c r="H113">
        <v>-1</v>
      </c>
      <c r="I113">
        <v>-1</v>
      </c>
      <c r="J113">
        <f t="shared" si="249"/>
        <v>1</v>
      </c>
      <c r="K113">
        <f t="shared" si="250"/>
        <v>1</v>
      </c>
      <c r="L113" s="183">
        <v>-2.85019976111E-3</v>
      </c>
      <c r="M113" s="116" t="s">
        <v>917</v>
      </c>
      <c r="N113">
        <v>50</v>
      </c>
      <c r="O113" t="str">
        <f t="shared" si="251"/>
        <v>TRUE</v>
      </c>
      <c r="P113">
        <f>ROUND(MARGIN!$J30,0)</f>
        <v>5</v>
      </c>
      <c r="Q113" t="e">
        <f>IF(ABS(G113+I113)=2,ROUND(P113*(1+#REF!),0),IF(I113="",P113,ROUND(P113*(1+-#REF!),0)))</f>
        <v>#REF!</v>
      </c>
      <c r="R113">
        <f t="shared" si="293"/>
        <v>5</v>
      </c>
      <c r="S113" s="138">
        <f>R113*10000*MARGIN!$G30/MARGIN!$D30</f>
        <v>55329.495831679233</v>
      </c>
      <c r="T113" s="144">
        <f t="shared" si="252"/>
        <v>157.70011580178888</v>
      </c>
      <c r="U113" s="144">
        <f t="shared" si="253"/>
        <v>157.70011580178888</v>
      </c>
      <c r="W113">
        <f t="shared" si="254"/>
        <v>0</v>
      </c>
      <c r="X113">
        <v>-1</v>
      </c>
      <c r="Y113">
        <v>-1</v>
      </c>
      <c r="Z113">
        <v>1</v>
      </c>
      <c r="AA113">
        <f t="shared" si="255"/>
        <v>0</v>
      </c>
      <c r="AB113">
        <f t="shared" si="256"/>
        <v>0</v>
      </c>
      <c r="AC113">
        <v>8.7072177382700004E-3</v>
      </c>
      <c r="AD113" s="116" t="s">
        <v>1108</v>
      </c>
      <c r="AE113">
        <v>50</v>
      </c>
      <c r="AF113" t="str">
        <f t="shared" si="257"/>
        <v>TRUE</v>
      </c>
      <c r="AG113">
        <f>ROUND(MARGIN!$J30,0)</f>
        <v>5</v>
      </c>
      <c r="AH113">
        <f t="shared" si="294"/>
        <v>6</v>
      </c>
      <c r="AI113">
        <f t="shared" si="295"/>
        <v>5</v>
      </c>
      <c r="AJ113" s="138">
        <f>AI113*10000*MARGIN!$G30/MARGIN!$D30</f>
        <v>55329.495831679233</v>
      </c>
      <c r="AK113" s="196">
        <f t="shared" si="258"/>
        <v>-481.76596755513344</v>
      </c>
      <c r="AL113" s="196">
        <f t="shared" si="259"/>
        <v>-481.76596755513344</v>
      </c>
      <c r="AN113">
        <f t="shared" si="260"/>
        <v>0</v>
      </c>
      <c r="AO113">
        <v>-1</v>
      </c>
      <c r="AP113">
        <v>1</v>
      </c>
      <c r="AQ113">
        <v>-1</v>
      </c>
      <c r="AR113">
        <f t="shared" si="261"/>
        <v>1</v>
      </c>
      <c r="AS113">
        <f t="shared" si="262"/>
        <v>0</v>
      </c>
      <c r="AT113">
        <v>-1.51511428876E-3</v>
      </c>
      <c r="AU113" s="116" t="s">
        <v>1108</v>
      </c>
      <c r="AV113">
        <v>50</v>
      </c>
      <c r="AW113" t="str">
        <f t="shared" si="263"/>
        <v>TRUE</v>
      </c>
      <c r="AX113">
        <f>ROUND(MARGIN!$J30,0)</f>
        <v>5</v>
      </c>
      <c r="AY113">
        <f t="shared" si="296"/>
        <v>4</v>
      </c>
      <c r="AZ113">
        <f t="shared" si="297"/>
        <v>5</v>
      </c>
      <c r="BA113" s="138">
        <f>AZ113*10000*MARGIN!$G30/MARGIN!$D30</f>
        <v>55329.495831679233</v>
      </c>
      <c r="BB113" s="196">
        <f t="shared" si="264"/>
        <v>83.830509724464065</v>
      </c>
      <c r="BC113" s="196">
        <f t="shared" si="265"/>
        <v>-83.830509724464065</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1184</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1184</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v>-50</v>
      </c>
      <c r="VQ113">
        <v>-1</v>
      </c>
      <c r="VS113">
        <v>-1</v>
      </c>
      <c r="VV113">
        <v>1</v>
      </c>
      <c r="VX113">
        <v>0</v>
      </c>
      <c r="WA113" s="116" t="s">
        <v>1108</v>
      </c>
      <c r="WB113">
        <v>50</v>
      </c>
      <c r="WC113" t="s">
        <v>1184</v>
      </c>
      <c r="WD113">
        <v>5</v>
      </c>
      <c r="WE113">
        <v>4</v>
      </c>
      <c r="WF113">
        <v>5</v>
      </c>
      <c r="WG113" s="138">
        <v>55329.495831679233</v>
      </c>
      <c r="WH113" s="138"/>
      <c r="WI113" s="196">
        <v>0</v>
      </c>
      <c r="WJ113" s="196"/>
      <c r="WK113" s="196"/>
      <c r="WL113" s="196">
        <v>0</v>
      </c>
      <c r="WM113" s="196">
        <v>0</v>
      </c>
      <c r="WN113" s="196"/>
      <c r="WO113" s="196"/>
      <c r="WP113" s="196"/>
      <c r="WQ113" s="196"/>
      <c r="WR113" s="196"/>
      <c r="WS113" s="196"/>
      <c r="WU113">
        <f t="shared" si="266"/>
        <v>-50</v>
      </c>
      <c r="WY113">
        <v>-1</v>
      </c>
      <c r="XA113">
        <v>-1</v>
      </c>
      <c r="XD113">
        <f t="shared" si="298"/>
        <v>1</v>
      </c>
      <c r="XF113">
        <f t="shared" si="268"/>
        <v>0</v>
      </c>
      <c r="XI113" s="116" t="s">
        <v>1108</v>
      </c>
      <c r="XJ113">
        <v>50</v>
      </c>
      <c r="XK113" t="str">
        <f t="shared" si="299"/>
        <v>FALSE</v>
      </c>
      <c r="XL113">
        <f>ROUND(MARGIN!$J30,0)</f>
        <v>5</v>
      </c>
      <c r="XM113">
        <f t="shared" si="270"/>
        <v>4</v>
      </c>
      <c r="XN113">
        <f t="shared" si="271"/>
        <v>5</v>
      </c>
      <c r="XO113" s="138">
        <f>XN113*10000*MARGIN!$G30/MARGIN!$D30</f>
        <v>55329.495831679233</v>
      </c>
      <c r="XP113" s="138"/>
      <c r="XQ113" s="196">
        <f t="shared" si="300"/>
        <v>0</v>
      </c>
      <c r="XR113" s="196"/>
      <c r="XS113" s="196"/>
      <c r="XT113" s="196">
        <f t="shared" si="273"/>
        <v>0</v>
      </c>
      <c r="XU113" s="196">
        <f t="shared" si="301"/>
        <v>0</v>
      </c>
      <c r="XV113" s="196"/>
      <c r="XW113" s="196"/>
      <c r="XX113" s="196"/>
      <c r="XY113" s="196"/>
      <c r="XZ113" s="196"/>
      <c r="YA113" s="196"/>
      <c r="YC113">
        <f t="shared" si="275"/>
        <v>-50</v>
      </c>
      <c r="YG113">
        <v>-1</v>
      </c>
      <c r="YI113">
        <v>-1</v>
      </c>
      <c r="YL113">
        <f t="shared" si="302"/>
        <v>1</v>
      </c>
      <c r="YN113">
        <f t="shared" si="277"/>
        <v>0</v>
      </c>
      <c r="YQ113" s="116" t="s">
        <v>1108</v>
      </c>
      <c r="YR113">
        <v>50</v>
      </c>
      <c r="YS113" t="str">
        <f t="shared" si="303"/>
        <v>FALSE</v>
      </c>
      <c r="YT113">
        <f>ROUND(MARGIN!$J30,0)</f>
        <v>5</v>
      </c>
      <c r="YU113">
        <f t="shared" si="279"/>
        <v>4</v>
      </c>
      <c r="YV113">
        <f t="shared" si="280"/>
        <v>5</v>
      </c>
      <c r="YW113" s="138">
        <f>YV113*10000*MARGIN!$G30/MARGIN!$D30</f>
        <v>55329.495831679233</v>
      </c>
      <c r="YX113" s="138"/>
      <c r="YY113" s="196">
        <f t="shared" si="304"/>
        <v>0</v>
      </c>
      <c r="YZ113" s="196"/>
      <c r="ZA113" s="196"/>
      <c r="ZB113" s="196">
        <f t="shared" si="282"/>
        <v>0</v>
      </c>
      <c r="ZC113" s="196">
        <f t="shared" si="305"/>
        <v>0</v>
      </c>
      <c r="ZD113" s="196"/>
      <c r="ZE113" s="196"/>
      <c r="ZF113" s="196"/>
      <c r="ZG113" s="196"/>
      <c r="ZH113" s="196"/>
      <c r="ZI113" s="196"/>
      <c r="ZK113">
        <f t="shared" si="284"/>
        <v>-50</v>
      </c>
      <c r="ZO113">
        <v>-1</v>
      </c>
      <c r="ZQ113">
        <v>-1</v>
      </c>
      <c r="ZT113">
        <f t="shared" si="306"/>
        <v>1</v>
      </c>
      <c r="ZV113">
        <f t="shared" si="286"/>
        <v>0</v>
      </c>
      <c r="ZY113" s="116" t="s">
        <v>1108</v>
      </c>
      <c r="ZZ113">
        <v>50</v>
      </c>
      <c r="AAA113" t="str">
        <f t="shared" si="307"/>
        <v>FALSE</v>
      </c>
      <c r="AAB113">
        <f>ROUND(MARGIN!$J30,0)</f>
        <v>5</v>
      </c>
      <c r="AAC113">
        <f t="shared" si="288"/>
        <v>4</v>
      </c>
      <c r="AAD113">
        <f t="shared" si="289"/>
        <v>5</v>
      </c>
      <c r="AAE113" s="138">
        <f>AAD113*10000*MARGIN!$G30/MARGIN!$D30</f>
        <v>55329.495831679233</v>
      </c>
      <c r="AAF113" s="138"/>
      <c r="AAG113" s="196">
        <f t="shared" si="308"/>
        <v>0</v>
      </c>
      <c r="AAH113" s="196"/>
      <c r="AAI113" s="196"/>
      <c r="AAJ113" s="196">
        <f t="shared" si="291"/>
        <v>0</v>
      </c>
      <c r="AAK113" s="196">
        <f t="shared" si="309"/>
        <v>0</v>
      </c>
      <c r="AAL113" s="196"/>
      <c r="AAM113" s="196"/>
      <c r="AAN113" s="196"/>
      <c r="AAO113" s="196"/>
      <c r="AAP113" s="196"/>
      <c r="AAQ113" s="196"/>
    </row>
    <row r="114" spans="1:719" x14ac:dyDescent="0.25">
      <c r="A114" t="s">
        <v>1092</v>
      </c>
      <c r="B114" s="164" t="s">
        <v>18</v>
      </c>
      <c r="F114" t="e">
        <f>-#REF!+G114</f>
        <v>#REF!</v>
      </c>
      <c r="G114">
        <v>-1</v>
      </c>
      <c r="H114">
        <v>-1</v>
      </c>
      <c r="I114">
        <v>1</v>
      </c>
      <c r="J114">
        <f t="shared" si="249"/>
        <v>0</v>
      </c>
      <c r="K114">
        <f t="shared" si="250"/>
        <v>0</v>
      </c>
      <c r="L114" s="183">
        <v>4.3651512407199998E-3</v>
      </c>
      <c r="M114" s="116" t="s">
        <v>917</v>
      </c>
      <c r="N114">
        <v>50</v>
      </c>
      <c r="O114" t="str">
        <f t="shared" si="251"/>
        <v>TRUE</v>
      </c>
      <c r="P114">
        <f>ROUND(MARGIN!$J31,0)</f>
        <v>5</v>
      </c>
      <c r="Q114" t="e">
        <f>IF(ABS(G114+I114)=2,ROUND(P114*(1+#REF!),0),IF(I114="",P114,ROUND(P114*(1+-#REF!),0)))</f>
        <v>#REF!</v>
      </c>
      <c r="R114">
        <f t="shared" si="293"/>
        <v>5</v>
      </c>
      <c r="S114" s="138">
        <f>R114*10000*MARGIN!$G31/MARGIN!$D31</f>
        <v>55322.844299141805</v>
      </c>
      <c r="T114" s="144">
        <f t="shared" si="252"/>
        <v>-241.49258243255821</v>
      </c>
      <c r="U114" s="144">
        <f t="shared" si="253"/>
        <v>-241.49258243255821</v>
      </c>
      <c r="W114">
        <f t="shared" si="254"/>
        <v>2</v>
      </c>
      <c r="X114">
        <v>1</v>
      </c>
      <c r="Y114">
        <v>-1</v>
      </c>
      <c r="Z114">
        <v>-1</v>
      </c>
      <c r="AA114">
        <f t="shared" si="255"/>
        <v>0</v>
      </c>
      <c r="AB114">
        <f t="shared" si="256"/>
        <v>1</v>
      </c>
      <c r="AC114">
        <v>-6.4832013850099996E-3</v>
      </c>
      <c r="AD114" s="116" t="s">
        <v>1108</v>
      </c>
      <c r="AE114">
        <v>50</v>
      </c>
      <c r="AF114" t="str">
        <f t="shared" si="257"/>
        <v>TRUE</v>
      </c>
      <c r="AG114">
        <f>ROUND(MARGIN!$J31,0)</f>
        <v>5</v>
      </c>
      <c r="AH114">
        <f t="shared" si="294"/>
        <v>4</v>
      </c>
      <c r="AI114">
        <f t="shared" si="295"/>
        <v>5</v>
      </c>
      <c r="AJ114" s="138">
        <f>AI114*10000*MARGIN!$G31/MARGIN!$D31</f>
        <v>55322.844299141805</v>
      </c>
      <c r="AK114" s="196">
        <f t="shared" si="258"/>
        <v>-358.66914078288869</v>
      </c>
      <c r="AL114" s="196">
        <f t="shared" si="259"/>
        <v>358.66914078288869</v>
      </c>
      <c r="AN114">
        <f t="shared" si="260"/>
        <v>-2</v>
      </c>
      <c r="AO114">
        <v>-1</v>
      </c>
      <c r="AP114">
        <v>-1</v>
      </c>
      <c r="AQ114">
        <v>-1</v>
      </c>
      <c r="AR114">
        <f t="shared" si="261"/>
        <v>1</v>
      </c>
      <c r="AS114">
        <f t="shared" si="262"/>
        <v>1</v>
      </c>
      <c r="AT114">
        <v>-5.1641360282400003E-3</v>
      </c>
      <c r="AU114" s="116" t="s">
        <v>1108</v>
      </c>
      <c r="AV114">
        <v>50</v>
      </c>
      <c r="AW114" t="str">
        <f t="shared" si="263"/>
        <v>TRUE</v>
      </c>
      <c r="AX114">
        <f>ROUND(MARGIN!$J31,0)</f>
        <v>5</v>
      </c>
      <c r="AY114">
        <f t="shared" si="296"/>
        <v>6</v>
      </c>
      <c r="AZ114">
        <f t="shared" si="297"/>
        <v>5</v>
      </c>
      <c r="BA114" s="138">
        <f>AZ114*10000*MARGIN!$G31/MARGIN!$D31</f>
        <v>55322.844299141805</v>
      </c>
      <c r="BB114" s="196">
        <f t="shared" si="264"/>
        <v>285.6946934299101</v>
      </c>
      <c r="BC114" s="196">
        <f t="shared" si="265"/>
        <v>285.6946934299101</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1184</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1184</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v>-50</v>
      </c>
      <c r="VQ114">
        <v>-1</v>
      </c>
      <c r="VS114">
        <v>-1</v>
      </c>
      <c r="VV114">
        <v>1</v>
      </c>
      <c r="VX114">
        <v>0</v>
      </c>
      <c r="WA114" s="116" t="s">
        <v>1108</v>
      </c>
      <c r="WB114">
        <v>50</v>
      </c>
      <c r="WC114" t="s">
        <v>1184</v>
      </c>
      <c r="WD114">
        <v>5</v>
      </c>
      <c r="WE114">
        <v>4</v>
      </c>
      <c r="WF114">
        <v>5</v>
      </c>
      <c r="WG114" s="138">
        <v>55322.844299141805</v>
      </c>
      <c r="WH114" s="138"/>
      <c r="WI114" s="196">
        <v>0</v>
      </c>
      <c r="WJ114" s="196"/>
      <c r="WK114" s="196"/>
      <c r="WL114" s="196">
        <v>0</v>
      </c>
      <c r="WM114" s="196">
        <v>0</v>
      </c>
      <c r="WN114" s="196"/>
      <c r="WO114" s="196"/>
      <c r="WP114" s="196"/>
      <c r="WQ114" s="196"/>
      <c r="WR114" s="196"/>
      <c r="WS114" s="196"/>
      <c r="WU114">
        <f t="shared" si="266"/>
        <v>-50</v>
      </c>
      <c r="WY114">
        <v>-1</v>
      </c>
      <c r="XA114">
        <v>-1</v>
      </c>
      <c r="XD114">
        <f t="shared" si="298"/>
        <v>1</v>
      </c>
      <c r="XF114">
        <f t="shared" si="268"/>
        <v>0</v>
      </c>
      <c r="XI114" s="116" t="s">
        <v>1108</v>
      </c>
      <c r="XJ114">
        <v>50</v>
      </c>
      <c r="XK114" t="str">
        <f t="shared" si="299"/>
        <v>FALSE</v>
      </c>
      <c r="XL114">
        <f>ROUND(MARGIN!$J31,0)</f>
        <v>5</v>
      </c>
      <c r="XM114">
        <f t="shared" si="270"/>
        <v>4</v>
      </c>
      <c r="XN114">
        <f t="shared" si="271"/>
        <v>5</v>
      </c>
      <c r="XO114" s="138">
        <f>XN114*10000*MARGIN!$G31/MARGIN!$D31</f>
        <v>55322.844299141805</v>
      </c>
      <c r="XP114" s="138"/>
      <c r="XQ114" s="196">
        <f t="shared" si="300"/>
        <v>0</v>
      </c>
      <c r="XR114" s="196"/>
      <c r="XS114" s="196"/>
      <c r="XT114" s="196">
        <f t="shared" si="273"/>
        <v>0</v>
      </c>
      <c r="XU114" s="196">
        <f t="shared" si="301"/>
        <v>0</v>
      </c>
      <c r="XV114" s="196"/>
      <c r="XW114" s="196"/>
      <c r="XX114" s="196"/>
      <c r="XY114" s="196"/>
      <c r="XZ114" s="196"/>
      <c r="YA114" s="196"/>
      <c r="YC114">
        <f t="shared" si="275"/>
        <v>-50</v>
      </c>
      <c r="YG114">
        <v>-1</v>
      </c>
      <c r="YI114">
        <v>-1</v>
      </c>
      <c r="YL114">
        <f t="shared" si="302"/>
        <v>1</v>
      </c>
      <c r="YN114">
        <f t="shared" si="277"/>
        <v>0</v>
      </c>
      <c r="YQ114" s="116" t="s">
        <v>1108</v>
      </c>
      <c r="YR114">
        <v>50</v>
      </c>
      <c r="YS114" t="str">
        <f t="shared" si="303"/>
        <v>FALSE</v>
      </c>
      <c r="YT114">
        <f>ROUND(MARGIN!$J31,0)</f>
        <v>5</v>
      </c>
      <c r="YU114">
        <f t="shared" si="279"/>
        <v>4</v>
      </c>
      <c r="YV114">
        <f t="shared" si="280"/>
        <v>5</v>
      </c>
      <c r="YW114" s="138">
        <f>YV114*10000*MARGIN!$G31/MARGIN!$D31</f>
        <v>55322.844299141805</v>
      </c>
      <c r="YX114" s="138"/>
      <c r="YY114" s="196">
        <f t="shared" si="304"/>
        <v>0</v>
      </c>
      <c r="YZ114" s="196"/>
      <c r="ZA114" s="196"/>
      <c r="ZB114" s="196">
        <f t="shared" si="282"/>
        <v>0</v>
      </c>
      <c r="ZC114" s="196">
        <f t="shared" si="305"/>
        <v>0</v>
      </c>
      <c r="ZD114" s="196"/>
      <c r="ZE114" s="196"/>
      <c r="ZF114" s="196"/>
      <c r="ZG114" s="196"/>
      <c r="ZH114" s="196"/>
      <c r="ZI114" s="196"/>
      <c r="ZK114">
        <f t="shared" si="284"/>
        <v>-50</v>
      </c>
      <c r="ZO114">
        <v>-1</v>
      </c>
      <c r="ZQ114">
        <v>-1</v>
      </c>
      <c r="ZT114">
        <f t="shared" si="306"/>
        <v>1</v>
      </c>
      <c r="ZV114">
        <f t="shared" si="286"/>
        <v>0</v>
      </c>
      <c r="ZY114" s="116" t="s">
        <v>1108</v>
      </c>
      <c r="ZZ114">
        <v>50</v>
      </c>
      <c r="AAA114" t="str">
        <f t="shared" si="307"/>
        <v>FALSE</v>
      </c>
      <c r="AAB114">
        <f>ROUND(MARGIN!$J31,0)</f>
        <v>5</v>
      </c>
      <c r="AAC114">
        <f t="shared" si="288"/>
        <v>4</v>
      </c>
      <c r="AAD114">
        <f t="shared" si="289"/>
        <v>5</v>
      </c>
      <c r="AAE114" s="138">
        <f>AAD114*10000*MARGIN!$G31/MARGIN!$D31</f>
        <v>55322.844299141805</v>
      </c>
      <c r="AAF114" s="138"/>
      <c r="AAG114" s="196">
        <f t="shared" si="308"/>
        <v>0</v>
      </c>
      <c r="AAH114" s="196"/>
      <c r="AAI114" s="196"/>
      <c r="AAJ114" s="196">
        <f t="shared" si="291"/>
        <v>0</v>
      </c>
      <c r="AAK114" s="196">
        <f t="shared" si="309"/>
        <v>0</v>
      </c>
      <c r="AAL114" s="196"/>
      <c r="AAM114" s="196"/>
      <c r="AAN114" s="196"/>
      <c r="AAO114" s="196"/>
      <c r="AAP114" s="196"/>
      <c r="AAQ114" s="196"/>
    </row>
    <row r="115" spans="1:719" x14ac:dyDescent="0.25">
      <c r="A115" t="s">
        <v>1093</v>
      </c>
      <c r="B115" s="164" t="s">
        <v>19</v>
      </c>
      <c r="F115" t="e">
        <f>-#REF!+G115</f>
        <v>#REF!</v>
      </c>
      <c r="G115">
        <v>-1</v>
      </c>
      <c r="H115">
        <v>-1</v>
      </c>
      <c r="I115">
        <v>1</v>
      </c>
      <c r="J115">
        <f t="shared" si="249"/>
        <v>0</v>
      </c>
      <c r="K115">
        <f t="shared" si="250"/>
        <v>0</v>
      </c>
      <c r="L115" s="183">
        <v>1.30523646901E-2</v>
      </c>
      <c r="M115" s="116" t="s">
        <v>917</v>
      </c>
      <c r="N115">
        <v>50</v>
      </c>
      <c r="O115" t="str">
        <f t="shared" si="251"/>
        <v>TRUE</v>
      </c>
      <c r="P115">
        <f>ROUND(MARGIN!$J32,0)</f>
        <v>5</v>
      </c>
      <c r="Q115" t="e">
        <f>IF(ABS(G115+I115)=2,ROUND(P115*(1+#REF!),0),IF(I115="",P115,ROUND(P115*(1+-#REF!),0)))</f>
        <v>#REF!</v>
      </c>
      <c r="R115">
        <f t="shared" si="293"/>
        <v>5</v>
      </c>
      <c r="S115" s="138">
        <f>R115*10000*MARGIN!$G32/MARGIN!$D32</f>
        <v>55339.483500000002</v>
      </c>
      <c r="T115" s="144">
        <f t="shared" si="252"/>
        <v>-722.31112040377161</v>
      </c>
      <c r="U115" s="144">
        <f t="shared" si="253"/>
        <v>-722.31112040377161</v>
      </c>
      <c r="W115">
        <f t="shared" si="254"/>
        <v>2</v>
      </c>
      <c r="X115">
        <v>1</v>
      </c>
      <c r="Y115">
        <v>-1</v>
      </c>
      <c r="Z115">
        <v>1</v>
      </c>
      <c r="AA115">
        <f t="shared" si="255"/>
        <v>1</v>
      </c>
      <c r="AB115">
        <f t="shared" si="256"/>
        <v>0</v>
      </c>
      <c r="AC115">
        <v>3.8563201511900001E-3</v>
      </c>
      <c r="AD115" s="116" t="s">
        <v>1108</v>
      </c>
      <c r="AE115">
        <v>50</v>
      </c>
      <c r="AF115" t="str">
        <f t="shared" si="257"/>
        <v>TRUE</v>
      </c>
      <c r="AG115">
        <f>ROUND(MARGIN!$J32,0)</f>
        <v>5</v>
      </c>
      <c r="AH115">
        <f t="shared" si="294"/>
        <v>4</v>
      </c>
      <c r="AI115">
        <f t="shared" si="295"/>
        <v>5</v>
      </c>
      <c r="AJ115" s="138">
        <f>AI115*10000*MARGIN!$G32/MARGIN!$D32</f>
        <v>55339.483500000002</v>
      </c>
      <c r="AK115" s="196">
        <f t="shared" si="258"/>
        <v>213.40676537749653</v>
      </c>
      <c r="AL115" s="196">
        <f t="shared" si="259"/>
        <v>-213.40676537749653</v>
      </c>
      <c r="AN115">
        <f t="shared" si="260"/>
        <v>-2</v>
      </c>
      <c r="AO115">
        <v>-1</v>
      </c>
      <c r="AP115">
        <v>-1</v>
      </c>
      <c r="AQ115">
        <v>-1</v>
      </c>
      <c r="AR115">
        <f t="shared" si="261"/>
        <v>1</v>
      </c>
      <c r="AS115">
        <f t="shared" si="262"/>
        <v>1</v>
      </c>
      <c r="AT115">
        <v>-7.0088405520599998E-3</v>
      </c>
      <c r="AU115" s="116" t="s">
        <v>1108</v>
      </c>
      <c r="AV115">
        <v>50</v>
      </c>
      <c r="AW115" t="str">
        <f t="shared" si="263"/>
        <v>TRUE</v>
      </c>
      <c r="AX115">
        <f>ROUND(MARGIN!$J32,0)</f>
        <v>5</v>
      </c>
      <c r="AY115">
        <f t="shared" si="296"/>
        <v>6</v>
      </c>
      <c r="AZ115">
        <f t="shared" si="297"/>
        <v>5</v>
      </c>
      <c r="BA115" s="138">
        <f>AZ115*10000*MARGIN!$G32/MARGIN!$D32</f>
        <v>55339.483500000002</v>
      </c>
      <c r="BB115" s="196">
        <f t="shared" si="264"/>
        <v>387.86561608485528</v>
      </c>
      <c r="BC115" s="196">
        <f t="shared" si="265"/>
        <v>387.86561608485528</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1184</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1184</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v>-50</v>
      </c>
      <c r="VQ115">
        <v>-1</v>
      </c>
      <c r="VS115">
        <v>-1</v>
      </c>
      <c r="VV115">
        <v>1</v>
      </c>
      <c r="VX115">
        <v>0</v>
      </c>
      <c r="WA115" s="116" t="s">
        <v>1108</v>
      </c>
      <c r="WB115">
        <v>50</v>
      </c>
      <c r="WC115" t="s">
        <v>1184</v>
      </c>
      <c r="WD115">
        <v>5</v>
      </c>
      <c r="WE115">
        <v>4</v>
      </c>
      <c r="WF115">
        <v>5</v>
      </c>
      <c r="WG115" s="138">
        <v>55339.483500000002</v>
      </c>
      <c r="WH115" s="138"/>
      <c r="WI115" s="196">
        <v>0</v>
      </c>
      <c r="WJ115" s="196"/>
      <c r="WK115" s="196"/>
      <c r="WL115" s="196">
        <v>0</v>
      </c>
      <c r="WM115" s="196">
        <v>0</v>
      </c>
      <c r="WN115" s="196"/>
      <c r="WO115" s="196"/>
      <c r="WP115" s="196"/>
      <c r="WQ115" s="196"/>
      <c r="WR115" s="196"/>
      <c r="WS115" s="196"/>
      <c r="WU115">
        <f t="shared" si="266"/>
        <v>-50</v>
      </c>
      <c r="WY115">
        <v>-1</v>
      </c>
      <c r="XA115">
        <v>-1</v>
      </c>
      <c r="XD115">
        <f t="shared" si="298"/>
        <v>1</v>
      </c>
      <c r="XF115">
        <f t="shared" si="268"/>
        <v>0</v>
      </c>
      <c r="XI115" s="116" t="s">
        <v>1108</v>
      </c>
      <c r="XJ115">
        <v>50</v>
      </c>
      <c r="XK115" t="str">
        <f t="shared" si="299"/>
        <v>FALSE</v>
      </c>
      <c r="XL115">
        <f>ROUND(MARGIN!$J32,0)</f>
        <v>5</v>
      </c>
      <c r="XM115">
        <f t="shared" si="270"/>
        <v>4</v>
      </c>
      <c r="XN115">
        <f t="shared" si="271"/>
        <v>5</v>
      </c>
      <c r="XO115" s="138">
        <f>XN115*10000*MARGIN!$G32/MARGIN!$D32</f>
        <v>55339.483500000002</v>
      </c>
      <c r="XP115" s="138"/>
      <c r="XQ115" s="196">
        <f t="shared" si="300"/>
        <v>0</v>
      </c>
      <c r="XR115" s="196"/>
      <c r="XS115" s="196"/>
      <c r="XT115" s="196">
        <f t="shared" si="273"/>
        <v>0</v>
      </c>
      <c r="XU115" s="196">
        <f t="shared" si="301"/>
        <v>0</v>
      </c>
      <c r="XV115" s="196"/>
      <c r="XW115" s="196"/>
      <c r="XX115" s="196"/>
      <c r="XY115" s="196"/>
      <c r="XZ115" s="196"/>
      <c r="YA115" s="196"/>
      <c r="YC115">
        <f t="shared" si="275"/>
        <v>-50</v>
      </c>
      <c r="YG115">
        <v>-1</v>
      </c>
      <c r="YI115">
        <v>-1</v>
      </c>
      <c r="YL115">
        <f t="shared" si="302"/>
        <v>1</v>
      </c>
      <c r="YN115">
        <f t="shared" si="277"/>
        <v>0</v>
      </c>
      <c r="YQ115" s="116" t="s">
        <v>1108</v>
      </c>
      <c r="YR115">
        <v>50</v>
      </c>
      <c r="YS115" t="str">
        <f t="shared" si="303"/>
        <v>FALSE</v>
      </c>
      <c r="YT115">
        <f>ROUND(MARGIN!$J32,0)</f>
        <v>5</v>
      </c>
      <c r="YU115">
        <f t="shared" si="279"/>
        <v>4</v>
      </c>
      <c r="YV115">
        <f t="shared" si="280"/>
        <v>5</v>
      </c>
      <c r="YW115" s="138">
        <f>YV115*10000*MARGIN!$G32/MARGIN!$D32</f>
        <v>55339.483500000002</v>
      </c>
      <c r="YX115" s="138"/>
      <c r="YY115" s="196">
        <f t="shared" si="304"/>
        <v>0</v>
      </c>
      <c r="YZ115" s="196"/>
      <c r="ZA115" s="196"/>
      <c r="ZB115" s="196">
        <f t="shared" si="282"/>
        <v>0</v>
      </c>
      <c r="ZC115" s="196">
        <f t="shared" si="305"/>
        <v>0</v>
      </c>
      <c r="ZD115" s="196"/>
      <c r="ZE115" s="196"/>
      <c r="ZF115" s="196"/>
      <c r="ZG115" s="196"/>
      <c r="ZH115" s="196"/>
      <c r="ZI115" s="196"/>
      <c r="ZK115">
        <f t="shared" si="284"/>
        <v>-50</v>
      </c>
      <c r="ZO115">
        <v>-1</v>
      </c>
      <c r="ZQ115">
        <v>-1</v>
      </c>
      <c r="ZT115">
        <f t="shared" si="306"/>
        <v>1</v>
      </c>
      <c r="ZV115">
        <f t="shared" si="286"/>
        <v>0</v>
      </c>
      <c r="ZY115" s="116" t="s">
        <v>1108</v>
      </c>
      <c r="ZZ115">
        <v>50</v>
      </c>
      <c r="AAA115" t="str">
        <f t="shared" si="307"/>
        <v>FALSE</v>
      </c>
      <c r="AAB115">
        <f>ROUND(MARGIN!$J32,0)</f>
        <v>5</v>
      </c>
      <c r="AAC115">
        <f t="shared" si="288"/>
        <v>4</v>
      </c>
      <c r="AAD115">
        <f t="shared" si="289"/>
        <v>5</v>
      </c>
      <c r="AAE115" s="138">
        <f>AAD115*10000*MARGIN!$G32/MARGIN!$D32</f>
        <v>55339.483500000002</v>
      </c>
      <c r="AAF115" s="138"/>
      <c r="AAG115" s="196">
        <f t="shared" si="308"/>
        <v>0</v>
      </c>
      <c r="AAH115" s="196"/>
      <c r="AAI115" s="196"/>
      <c r="AAJ115" s="196">
        <f t="shared" si="291"/>
        <v>0</v>
      </c>
      <c r="AAK115" s="196">
        <f t="shared" si="309"/>
        <v>0</v>
      </c>
      <c r="AAL115" s="196"/>
      <c r="AAM115" s="196"/>
      <c r="AAN115" s="196"/>
      <c r="AAO115" s="196"/>
      <c r="AAP115" s="196"/>
      <c r="AAQ115" s="196"/>
    </row>
    <row r="116" spans="1:719" x14ac:dyDescent="0.25">
      <c r="A116" t="s">
        <v>1095</v>
      </c>
      <c r="B116" s="164" t="s">
        <v>10</v>
      </c>
      <c r="F116" t="e">
        <f>-#REF!+G116</f>
        <v>#REF!</v>
      </c>
      <c r="G116">
        <v>1</v>
      </c>
      <c r="H116">
        <v>1</v>
      </c>
      <c r="I116">
        <v>1</v>
      </c>
      <c r="J116">
        <f t="shared" si="249"/>
        <v>1</v>
      </c>
      <c r="K116">
        <f t="shared" si="250"/>
        <v>1</v>
      </c>
      <c r="L116" s="183">
        <v>1.9354433672100001E-2</v>
      </c>
      <c r="M116" s="116" t="s">
        <v>30</v>
      </c>
      <c r="N116">
        <v>50</v>
      </c>
      <c r="O116" t="str">
        <f t="shared" si="251"/>
        <v>TRUE</v>
      </c>
      <c r="P116">
        <f>ROUND(MARGIN!$J33,0)</f>
        <v>5</v>
      </c>
      <c r="Q116" t="e">
        <f>IF(ABS(G116+I116)=2,ROUND(P116*(1+#REF!),0),IF(I116="",P116,ROUND(P116*(1+-#REF!),0)))</f>
        <v>#REF!</v>
      </c>
      <c r="R116">
        <f t="shared" si="293"/>
        <v>5</v>
      </c>
      <c r="S116" s="138">
        <f>R116*10000*MARGIN!$G33/MARGIN!$D33</f>
        <v>55320</v>
      </c>
      <c r="T116" s="144">
        <f t="shared" si="252"/>
        <v>1070.6872707405721</v>
      </c>
      <c r="U116" s="144">
        <f t="shared" si="253"/>
        <v>1070.6872707405721</v>
      </c>
      <c r="W116">
        <f t="shared" si="254"/>
        <v>0</v>
      </c>
      <c r="X116">
        <v>1</v>
      </c>
      <c r="Y116">
        <v>1</v>
      </c>
      <c r="Z116">
        <v>-1</v>
      </c>
      <c r="AA116">
        <f t="shared" si="255"/>
        <v>0</v>
      </c>
      <c r="AB116">
        <f t="shared" si="256"/>
        <v>0</v>
      </c>
      <c r="AC116">
        <v>-1.1437922873200001E-3</v>
      </c>
      <c r="AD116" s="116" t="s">
        <v>1108</v>
      </c>
      <c r="AE116">
        <v>50</v>
      </c>
      <c r="AF116" t="str">
        <f t="shared" si="257"/>
        <v>TRUE</v>
      </c>
      <c r="AG116">
        <f>ROUND(MARGIN!$J33,0)</f>
        <v>5</v>
      </c>
      <c r="AH116">
        <f t="shared" si="294"/>
        <v>6</v>
      </c>
      <c r="AI116">
        <f t="shared" si="295"/>
        <v>5</v>
      </c>
      <c r="AJ116" s="138">
        <f>AI116*10000*MARGIN!$G33/MARGIN!$D33</f>
        <v>55320</v>
      </c>
      <c r="AK116" s="196">
        <f t="shared" si="258"/>
        <v>-63.274589334542405</v>
      </c>
      <c r="AL116" s="196">
        <f t="shared" si="259"/>
        <v>-63.274589334542405</v>
      </c>
      <c r="AN116">
        <f t="shared" si="260"/>
        <v>-2</v>
      </c>
      <c r="AO116">
        <v>-1</v>
      </c>
      <c r="AP116">
        <v>1</v>
      </c>
      <c r="AQ116">
        <v>1</v>
      </c>
      <c r="AR116">
        <f t="shared" si="261"/>
        <v>0</v>
      </c>
      <c r="AS116">
        <f t="shared" si="262"/>
        <v>1</v>
      </c>
      <c r="AT116">
        <v>4.1399843209100003E-4</v>
      </c>
      <c r="AU116" s="116" t="s">
        <v>1108</v>
      </c>
      <c r="AV116">
        <v>50</v>
      </c>
      <c r="AW116" t="str">
        <f t="shared" si="263"/>
        <v>TRUE</v>
      </c>
      <c r="AX116">
        <f>ROUND(MARGIN!$J33,0)</f>
        <v>5</v>
      </c>
      <c r="AY116">
        <f t="shared" si="296"/>
        <v>4</v>
      </c>
      <c r="AZ116">
        <f t="shared" si="297"/>
        <v>5</v>
      </c>
      <c r="BA116" s="138">
        <f>AZ116*10000*MARGIN!$G33/MARGIN!$D33</f>
        <v>55320</v>
      </c>
      <c r="BB116" s="196">
        <f t="shared" si="264"/>
        <v>-22.902393263274121</v>
      </c>
      <c r="BC116" s="196">
        <f t="shared" si="265"/>
        <v>22.902393263274121</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1184</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1184</v>
      </c>
      <c r="UV116">
        <v>5</v>
      </c>
      <c r="UW116">
        <v>4</v>
      </c>
      <c r="UX116">
        <v>5</v>
      </c>
      <c r="UY116" s="138">
        <v>55443.5</v>
      </c>
      <c r="UZ116" s="138"/>
      <c r="VA116" s="196">
        <v>0</v>
      </c>
      <c r="VB116" s="196"/>
      <c r="VC116" s="196"/>
      <c r="VD116" s="196">
        <v>0</v>
      </c>
      <c r="VE116" s="196">
        <v>0</v>
      </c>
      <c r="VF116" s="196"/>
      <c r="VG116" s="196"/>
      <c r="VH116" s="196"/>
      <c r="VI116" s="196"/>
      <c r="VJ116" s="196"/>
      <c r="VK116" s="196"/>
      <c r="VM116">
        <v>-50</v>
      </c>
      <c r="VQ116">
        <v>-1</v>
      </c>
      <c r="VS116">
        <v>-1</v>
      </c>
      <c r="VV116">
        <v>1</v>
      </c>
      <c r="VX116">
        <v>0</v>
      </c>
      <c r="WA116" s="116" t="s">
        <v>1108</v>
      </c>
      <c r="WB116">
        <v>50</v>
      </c>
      <c r="WC116" t="s">
        <v>1184</v>
      </c>
      <c r="WD116">
        <v>5</v>
      </c>
      <c r="WE116">
        <v>4</v>
      </c>
      <c r="WF116">
        <v>5</v>
      </c>
      <c r="WG116" s="138">
        <v>55320</v>
      </c>
      <c r="WH116" s="138"/>
      <c r="WI116" s="196">
        <v>0</v>
      </c>
      <c r="WJ116" s="196"/>
      <c r="WK116" s="196"/>
      <c r="WL116" s="196">
        <v>0</v>
      </c>
      <c r="WM116" s="196">
        <v>0</v>
      </c>
      <c r="WN116" s="196"/>
      <c r="WO116" s="196"/>
      <c r="WP116" s="196"/>
      <c r="WQ116" s="196"/>
      <c r="WR116" s="196"/>
      <c r="WS116" s="196"/>
      <c r="WU116">
        <f t="shared" si="266"/>
        <v>-50</v>
      </c>
      <c r="WY116">
        <v>-1</v>
      </c>
      <c r="XA116">
        <v>-1</v>
      </c>
      <c r="XD116">
        <f t="shared" si="298"/>
        <v>1</v>
      </c>
      <c r="XF116">
        <f t="shared" si="268"/>
        <v>0</v>
      </c>
      <c r="XI116" s="116" t="s">
        <v>1108</v>
      </c>
      <c r="XJ116">
        <v>50</v>
      </c>
      <c r="XK116" t="str">
        <f t="shared" si="299"/>
        <v>FALSE</v>
      </c>
      <c r="XL116">
        <f>ROUND(MARGIN!$J33,0)</f>
        <v>5</v>
      </c>
      <c r="XM116">
        <f t="shared" si="270"/>
        <v>4</v>
      </c>
      <c r="XN116">
        <f t="shared" si="271"/>
        <v>5</v>
      </c>
      <c r="XO116" s="138">
        <f>XN116*10000*MARGIN!$G33/MARGIN!$D33</f>
        <v>55320</v>
      </c>
      <c r="XP116" s="138"/>
      <c r="XQ116" s="196">
        <f t="shared" si="300"/>
        <v>0</v>
      </c>
      <c r="XR116" s="196"/>
      <c r="XS116" s="196"/>
      <c r="XT116" s="196">
        <f t="shared" si="273"/>
        <v>0</v>
      </c>
      <c r="XU116" s="196">
        <f t="shared" si="301"/>
        <v>0</v>
      </c>
      <c r="XV116" s="196"/>
      <c r="XW116" s="196"/>
      <c r="XX116" s="196"/>
      <c r="XY116" s="196"/>
      <c r="XZ116" s="196"/>
      <c r="YA116" s="196"/>
      <c r="YC116">
        <f t="shared" si="275"/>
        <v>-50</v>
      </c>
      <c r="YG116">
        <v>-1</v>
      </c>
      <c r="YI116">
        <v>-1</v>
      </c>
      <c r="YL116">
        <f t="shared" si="302"/>
        <v>1</v>
      </c>
      <c r="YN116">
        <f t="shared" si="277"/>
        <v>0</v>
      </c>
      <c r="YQ116" s="116" t="s">
        <v>1108</v>
      </c>
      <c r="YR116">
        <v>50</v>
      </c>
      <c r="YS116" t="str">
        <f t="shared" si="303"/>
        <v>FALSE</v>
      </c>
      <c r="YT116">
        <f>ROUND(MARGIN!$J33,0)</f>
        <v>5</v>
      </c>
      <c r="YU116">
        <f t="shared" si="279"/>
        <v>4</v>
      </c>
      <c r="YV116">
        <f t="shared" si="280"/>
        <v>5</v>
      </c>
      <c r="YW116" s="138">
        <f>YV116*10000*MARGIN!$G33/MARGIN!$D33</f>
        <v>55320</v>
      </c>
      <c r="YX116" s="138"/>
      <c r="YY116" s="196">
        <f t="shared" si="304"/>
        <v>0</v>
      </c>
      <c r="YZ116" s="196"/>
      <c r="ZA116" s="196"/>
      <c r="ZB116" s="196">
        <f t="shared" si="282"/>
        <v>0</v>
      </c>
      <c r="ZC116" s="196">
        <f t="shared" si="305"/>
        <v>0</v>
      </c>
      <c r="ZD116" s="196"/>
      <c r="ZE116" s="196"/>
      <c r="ZF116" s="196"/>
      <c r="ZG116" s="196"/>
      <c r="ZH116" s="196"/>
      <c r="ZI116" s="196"/>
      <c r="ZK116">
        <f t="shared" si="284"/>
        <v>-50</v>
      </c>
      <c r="ZO116">
        <v>-1</v>
      </c>
      <c r="ZQ116">
        <v>-1</v>
      </c>
      <c r="ZT116">
        <f t="shared" si="306"/>
        <v>1</v>
      </c>
      <c r="ZV116">
        <f t="shared" si="286"/>
        <v>0</v>
      </c>
      <c r="ZY116" s="116" t="s">
        <v>1108</v>
      </c>
      <c r="ZZ116">
        <v>50</v>
      </c>
      <c r="AAA116" t="str">
        <f t="shared" si="307"/>
        <v>FALSE</v>
      </c>
      <c r="AAB116">
        <f>ROUND(MARGIN!$J33,0)</f>
        <v>5</v>
      </c>
      <c r="AAC116">
        <f t="shared" si="288"/>
        <v>4</v>
      </c>
      <c r="AAD116">
        <f t="shared" si="289"/>
        <v>5</v>
      </c>
      <c r="AAE116" s="138">
        <f>AAD116*10000*MARGIN!$G33/MARGIN!$D33</f>
        <v>55320</v>
      </c>
      <c r="AAF116" s="138"/>
      <c r="AAG116" s="196">
        <f t="shared" si="308"/>
        <v>0</v>
      </c>
      <c r="AAH116" s="196"/>
      <c r="AAI116" s="196"/>
      <c r="AAJ116" s="196">
        <f t="shared" si="291"/>
        <v>0</v>
      </c>
      <c r="AAK116" s="196">
        <f t="shared" si="309"/>
        <v>0</v>
      </c>
      <c r="AAL116" s="196"/>
      <c r="AAM116" s="196"/>
      <c r="AAN116" s="196"/>
      <c r="AAO116" s="196"/>
      <c r="AAP116" s="196"/>
      <c r="AAQ116" s="196"/>
    </row>
    <row r="117" spans="1:719" x14ac:dyDescent="0.25">
      <c r="A117" s="182" t="s">
        <v>1129</v>
      </c>
      <c r="B117" s="164" t="s">
        <v>3</v>
      </c>
      <c r="F117" t="e">
        <f>-#REF!+G117</f>
        <v>#REF!</v>
      </c>
      <c r="G117">
        <v>-1</v>
      </c>
      <c r="H117">
        <v>-1</v>
      </c>
      <c r="I117">
        <v>-1</v>
      </c>
      <c r="J117">
        <f t="shared" si="249"/>
        <v>1</v>
      </c>
      <c r="K117">
        <f t="shared" si="250"/>
        <v>1</v>
      </c>
      <c r="L117" s="183">
        <v>-1.0059926355599999E-2</v>
      </c>
      <c r="M117" s="116" t="s">
        <v>917</v>
      </c>
      <c r="N117">
        <v>50</v>
      </c>
      <c r="O117" t="str">
        <f t="shared" si="251"/>
        <v>TRUE</v>
      </c>
      <c r="P117">
        <f>ROUND(MARGIN!$J34,0)</f>
        <v>6</v>
      </c>
      <c r="Q117" t="e">
        <f>IF(ABS(G117+I117)=2,ROUND(P117*(1+#REF!),0),IF(I117="",P117,ROUND(P117*(1+-#REF!),0)))</f>
        <v>#REF!</v>
      </c>
      <c r="R117">
        <f t="shared" si="293"/>
        <v>6</v>
      </c>
      <c r="S117" s="138">
        <f>R117*10000*MARGIN!$G34/MARGIN!$D34</f>
        <v>46167.60566296149</v>
      </c>
      <c r="T117" s="144">
        <f t="shared" si="252"/>
        <v>464.44271298377407</v>
      </c>
      <c r="U117" s="144">
        <f t="shared" si="253"/>
        <v>464.44271298377407</v>
      </c>
      <c r="W117">
        <f t="shared" si="254"/>
        <v>0</v>
      </c>
      <c r="X117">
        <v>-1</v>
      </c>
      <c r="Y117">
        <v>-1</v>
      </c>
      <c r="Z117">
        <v>1</v>
      </c>
      <c r="AA117">
        <f t="shared" si="255"/>
        <v>0</v>
      </c>
      <c r="AB117">
        <f t="shared" si="256"/>
        <v>0</v>
      </c>
      <c r="AC117">
        <v>1.9655750856999998E-2</v>
      </c>
      <c r="AD117" s="116" t="s">
        <v>1108</v>
      </c>
      <c r="AE117">
        <v>50</v>
      </c>
      <c r="AF117" t="str">
        <f t="shared" si="257"/>
        <v>TRUE</v>
      </c>
      <c r="AG117">
        <f>ROUND(MARGIN!$J34,0)</f>
        <v>6</v>
      </c>
      <c r="AH117">
        <f t="shared" si="294"/>
        <v>8</v>
      </c>
      <c r="AI117">
        <f t="shared" si="295"/>
        <v>6</v>
      </c>
      <c r="AJ117" s="138">
        <f>AI117*10000*MARGIN!$G34/MARGIN!$D34</f>
        <v>46167.60566296149</v>
      </c>
      <c r="AK117" s="196">
        <f t="shared" si="258"/>
        <v>-907.45895457539325</v>
      </c>
      <c r="AL117" s="196">
        <f t="shared" si="259"/>
        <v>-907.45895457539325</v>
      </c>
      <c r="AN117">
        <f t="shared" si="260"/>
        <v>2</v>
      </c>
      <c r="AO117">
        <v>1</v>
      </c>
      <c r="AP117">
        <v>1</v>
      </c>
      <c r="AQ117">
        <v>1</v>
      </c>
      <c r="AR117">
        <f t="shared" si="261"/>
        <v>1</v>
      </c>
      <c r="AS117">
        <f t="shared" si="262"/>
        <v>1</v>
      </c>
      <c r="AT117">
        <v>4.5778047995399997E-3</v>
      </c>
      <c r="AU117" s="116" t="s">
        <v>1108</v>
      </c>
      <c r="AV117">
        <v>50</v>
      </c>
      <c r="AW117" t="str">
        <f t="shared" si="263"/>
        <v>TRUE</v>
      </c>
      <c r="AX117">
        <f>ROUND(MARGIN!$J34,0)</f>
        <v>6</v>
      </c>
      <c r="AY117">
        <f t="shared" si="296"/>
        <v>8</v>
      </c>
      <c r="AZ117">
        <f t="shared" si="297"/>
        <v>6</v>
      </c>
      <c r="BA117" s="138">
        <f>AZ117*10000*MARGIN!$G34/MARGIN!$D34</f>
        <v>46167.60566296149</v>
      </c>
      <c r="BB117" s="196">
        <f t="shared" si="264"/>
        <v>211.34628678717519</v>
      </c>
      <c r="BC117" s="196">
        <f t="shared" si="265"/>
        <v>211.34628678717519</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1184</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1184</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v>-50</v>
      </c>
      <c r="VQ117">
        <v>1</v>
      </c>
      <c r="VS117">
        <v>1</v>
      </c>
      <c r="VV117">
        <v>1</v>
      </c>
      <c r="VX117">
        <v>0</v>
      </c>
      <c r="WA117" s="116" t="s">
        <v>1108</v>
      </c>
      <c r="WB117">
        <v>50</v>
      </c>
      <c r="WC117" t="s">
        <v>1184</v>
      </c>
      <c r="WD117">
        <v>6</v>
      </c>
      <c r="WE117">
        <v>5</v>
      </c>
      <c r="WF117">
        <v>6</v>
      </c>
      <c r="WG117" s="138">
        <v>46167.60566296149</v>
      </c>
      <c r="WH117" s="138"/>
      <c r="WI117" s="196">
        <v>0</v>
      </c>
      <c r="WJ117" s="196"/>
      <c r="WK117" s="196"/>
      <c r="WL117" s="196">
        <v>0</v>
      </c>
      <c r="WM117" s="196">
        <v>0</v>
      </c>
      <c r="WN117" s="196"/>
      <c r="WO117" s="196"/>
      <c r="WP117" s="196"/>
      <c r="WQ117" s="196"/>
      <c r="WR117" s="196"/>
      <c r="WS117" s="196"/>
      <c r="WU117">
        <f t="shared" si="266"/>
        <v>-50</v>
      </c>
      <c r="WY117">
        <v>1</v>
      </c>
      <c r="XA117">
        <v>1</v>
      </c>
      <c r="XD117">
        <f t="shared" si="298"/>
        <v>1</v>
      </c>
      <c r="XF117">
        <f t="shared" si="268"/>
        <v>0</v>
      </c>
      <c r="XI117" s="116" t="s">
        <v>1108</v>
      </c>
      <c r="XJ117">
        <v>50</v>
      </c>
      <c r="XK117" t="str">
        <f t="shared" si="299"/>
        <v>FALSE</v>
      </c>
      <c r="XL117">
        <f>ROUND(MARGIN!$J34,0)</f>
        <v>6</v>
      </c>
      <c r="XM117">
        <f t="shared" si="270"/>
        <v>5</v>
      </c>
      <c r="XN117">
        <f t="shared" si="271"/>
        <v>6</v>
      </c>
      <c r="XO117" s="138">
        <f>XN117*10000*MARGIN!$G34/MARGIN!$D34</f>
        <v>46167.60566296149</v>
      </c>
      <c r="XP117" s="138"/>
      <c r="XQ117" s="196">
        <f t="shared" si="300"/>
        <v>0</v>
      </c>
      <c r="XR117" s="196"/>
      <c r="XS117" s="196"/>
      <c r="XT117" s="196">
        <f t="shared" si="273"/>
        <v>0</v>
      </c>
      <c r="XU117" s="196">
        <f t="shared" si="301"/>
        <v>0</v>
      </c>
      <c r="XV117" s="196"/>
      <c r="XW117" s="196"/>
      <c r="XX117" s="196"/>
      <c r="XY117" s="196"/>
      <c r="XZ117" s="196"/>
      <c r="YA117" s="196"/>
      <c r="YC117">
        <f t="shared" si="275"/>
        <v>-50</v>
      </c>
      <c r="YG117">
        <v>1</v>
      </c>
      <c r="YI117">
        <v>1</v>
      </c>
      <c r="YL117">
        <f t="shared" si="302"/>
        <v>1</v>
      </c>
      <c r="YN117">
        <f t="shared" si="277"/>
        <v>0</v>
      </c>
      <c r="YQ117" s="116" t="s">
        <v>1108</v>
      </c>
      <c r="YR117">
        <v>50</v>
      </c>
      <c r="YS117" t="str">
        <f t="shared" si="303"/>
        <v>FALSE</v>
      </c>
      <c r="YT117">
        <f>ROUND(MARGIN!$J34,0)</f>
        <v>6</v>
      </c>
      <c r="YU117">
        <f t="shared" si="279"/>
        <v>5</v>
      </c>
      <c r="YV117">
        <f t="shared" si="280"/>
        <v>6</v>
      </c>
      <c r="YW117" s="138">
        <f>YV117*10000*MARGIN!$G34/MARGIN!$D34</f>
        <v>46167.60566296149</v>
      </c>
      <c r="YX117" s="138"/>
      <c r="YY117" s="196">
        <f t="shared" si="304"/>
        <v>0</v>
      </c>
      <c r="YZ117" s="196"/>
      <c r="ZA117" s="196"/>
      <c r="ZB117" s="196">
        <f t="shared" si="282"/>
        <v>0</v>
      </c>
      <c r="ZC117" s="196">
        <f t="shared" si="305"/>
        <v>0</v>
      </c>
      <c r="ZD117" s="196"/>
      <c r="ZE117" s="196"/>
      <c r="ZF117" s="196"/>
      <c r="ZG117" s="196"/>
      <c r="ZH117" s="196"/>
      <c r="ZI117" s="196"/>
      <c r="ZK117">
        <f t="shared" si="284"/>
        <v>-50</v>
      </c>
      <c r="ZO117">
        <v>1</v>
      </c>
      <c r="ZQ117">
        <v>1</v>
      </c>
      <c r="ZT117">
        <f t="shared" si="306"/>
        <v>1</v>
      </c>
      <c r="ZV117">
        <f t="shared" si="286"/>
        <v>0</v>
      </c>
      <c r="ZY117" s="116" t="s">
        <v>1108</v>
      </c>
      <c r="ZZ117">
        <v>50</v>
      </c>
      <c r="AAA117" t="str">
        <f t="shared" si="307"/>
        <v>FALSE</v>
      </c>
      <c r="AAB117">
        <f>ROUND(MARGIN!$J34,0)</f>
        <v>6</v>
      </c>
      <c r="AAC117">
        <f t="shared" si="288"/>
        <v>5</v>
      </c>
      <c r="AAD117">
        <f t="shared" si="289"/>
        <v>6</v>
      </c>
      <c r="AAE117" s="138">
        <f>AAD117*10000*MARGIN!$G34/MARGIN!$D34</f>
        <v>46167.60566296149</v>
      </c>
      <c r="AAF117" s="138"/>
      <c r="AAG117" s="196">
        <f t="shared" si="308"/>
        <v>0</v>
      </c>
      <c r="AAH117" s="196"/>
      <c r="AAI117" s="196"/>
      <c r="AAJ117" s="196">
        <f t="shared" si="291"/>
        <v>0</v>
      </c>
      <c r="AAK117" s="196">
        <f t="shared" si="309"/>
        <v>0</v>
      </c>
      <c r="AAL117" s="196"/>
      <c r="AAM117" s="196"/>
      <c r="AAN117" s="196"/>
      <c r="AAO117" s="196"/>
      <c r="AAP117" s="196"/>
      <c r="AAQ117" s="196"/>
    </row>
    <row r="118" spans="1:719" x14ac:dyDescent="0.25">
      <c r="A118" s="182" t="s">
        <v>1130</v>
      </c>
      <c r="B118" s="164" t="s">
        <v>2</v>
      </c>
      <c r="F118" t="e">
        <f>-#REF!+G118</f>
        <v>#REF!</v>
      </c>
      <c r="G118">
        <v>-1</v>
      </c>
      <c r="H118">
        <v>1</v>
      </c>
      <c r="I118">
        <v>-1</v>
      </c>
      <c r="J118">
        <f t="shared" si="249"/>
        <v>1</v>
      </c>
      <c r="K118">
        <f t="shared" si="250"/>
        <v>0</v>
      </c>
      <c r="L118" s="183">
        <v>-1.6326420466E-3</v>
      </c>
      <c r="M118" s="116" t="s">
        <v>917</v>
      </c>
      <c r="N118">
        <v>50</v>
      </c>
      <c r="O118" t="str">
        <f t="shared" si="251"/>
        <v>TRUE</v>
      </c>
      <c r="P118">
        <f>ROUND(MARGIN!$J35,0)</f>
        <v>7</v>
      </c>
      <c r="Q118" t="e">
        <f>IF(ABS(G118+I118)=2,ROUND(P118*(1+#REF!),0),IF(I118="",P118,ROUND(P118*(1+-#REF!),0)))</f>
        <v>#REF!</v>
      </c>
      <c r="R118">
        <f t="shared" si="293"/>
        <v>7</v>
      </c>
      <c r="S118" s="138">
        <f>R118*10000*MARGIN!$G35/MARGIN!$D35</f>
        <v>50576.5963209607</v>
      </c>
      <c r="T118" s="144">
        <f t="shared" si="252"/>
        <v>82.573477727515311</v>
      </c>
      <c r="U118" s="144">
        <f t="shared" si="253"/>
        <v>-82.573477727515311</v>
      </c>
      <c r="W118">
        <f t="shared" si="254"/>
        <v>0</v>
      </c>
      <c r="X118">
        <v>-1</v>
      </c>
      <c r="Y118">
        <v>1</v>
      </c>
      <c r="Z118">
        <v>1</v>
      </c>
      <c r="AA118">
        <f t="shared" si="255"/>
        <v>0</v>
      </c>
      <c r="AB118">
        <f t="shared" si="256"/>
        <v>1</v>
      </c>
      <c r="AC118">
        <v>5.7168342523499999E-3</v>
      </c>
      <c r="AD118" s="116" t="s">
        <v>1108</v>
      </c>
      <c r="AE118">
        <v>50</v>
      </c>
      <c r="AF118" t="str">
        <f t="shared" si="257"/>
        <v>TRUE</v>
      </c>
      <c r="AG118">
        <f>ROUND(MARGIN!$J35,0)</f>
        <v>7</v>
      </c>
      <c r="AH118">
        <f t="shared" si="294"/>
        <v>5</v>
      </c>
      <c r="AI118">
        <f t="shared" si="295"/>
        <v>7</v>
      </c>
      <c r="AJ118" s="138">
        <f>AI118*10000*MARGIN!$G35/MARGIN!$D35</f>
        <v>50576.5963209607</v>
      </c>
      <c r="AK118" s="196">
        <f t="shared" si="258"/>
        <v>-289.13801821494712</v>
      </c>
      <c r="AL118" s="196">
        <f t="shared" si="259"/>
        <v>289.13801821494712</v>
      </c>
      <c r="AN118">
        <f t="shared" si="260"/>
        <v>2</v>
      </c>
      <c r="AO118">
        <v>1</v>
      </c>
      <c r="AP118">
        <v>1</v>
      </c>
      <c r="AQ118">
        <v>1</v>
      </c>
      <c r="AR118">
        <f t="shared" si="261"/>
        <v>1</v>
      </c>
      <c r="AS118">
        <f t="shared" si="262"/>
        <v>1</v>
      </c>
      <c r="AT118">
        <v>6.5040650406499997E-3</v>
      </c>
      <c r="AU118" s="116" t="s">
        <v>1108</v>
      </c>
      <c r="AV118">
        <v>50</v>
      </c>
      <c r="AW118" t="str">
        <f t="shared" si="263"/>
        <v>TRUE</v>
      </c>
      <c r="AX118">
        <f>ROUND(MARGIN!$J35,0)</f>
        <v>7</v>
      </c>
      <c r="AY118">
        <f t="shared" si="296"/>
        <v>9</v>
      </c>
      <c r="AZ118">
        <f t="shared" si="297"/>
        <v>7</v>
      </c>
      <c r="BA118" s="138">
        <f>AZ118*10000*MARGIN!$G35/MARGIN!$D35</f>
        <v>50576.5963209607</v>
      </c>
      <c r="BB118" s="196">
        <f t="shared" si="264"/>
        <v>328.95347200622786</v>
      </c>
      <c r="BC118" s="196">
        <f t="shared" si="265"/>
        <v>328.95347200622786</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1184</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1184</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v>-50</v>
      </c>
      <c r="VQ118">
        <v>1</v>
      </c>
      <c r="VS118">
        <v>1</v>
      </c>
      <c r="VV118">
        <v>1</v>
      </c>
      <c r="VX118">
        <v>0</v>
      </c>
      <c r="WA118" s="116" t="s">
        <v>1108</v>
      </c>
      <c r="WB118">
        <v>50</v>
      </c>
      <c r="WC118" t="s">
        <v>1184</v>
      </c>
      <c r="WD118">
        <v>7</v>
      </c>
      <c r="WE118">
        <v>5</v>
      </c>
      <c r="WF118">
        <v>7</v>
      </c>
      <c r="WG118" s="138">
        <v>50576.5963209607</v>
      </c>
      <c r="WH118" s="138"/>
      <c r="WI118" s="196">
        <v>0</v>
      </c>
      <c r="WJ118" s="196"/>
      <c r="WK118" s="196"/>
      <c r="WL118" s="196">
        <v>0</v>
      </c>
      <c r="WM118" s="196">
        <v>0</v>
      </c>
      <c r="WN118" s="196"/>
      <c r="WO118" s="196"/>
      <c r="WP118" s="196"/>
      <c r="WQ118" s="196"/>
      <c r="WR118" s="196"/>
      <c r="WS118" s="196"/>
      <c r="WU118">
        <f t="shared" si="266"/>
        <v>-50</v>
      </c>
      <c r="WY118">
        <v>1</v>
      </c>
      <c r="XA118">
        <v>1</v>
      </c>
      <c r="XD118">
        <f t="shared" si="298"/>
        <v>1</v>
      </c>
      <c r="XF118">
        <f t="shared" si="268"/>
        <v>0</v>
      </c>
      <c r="XI118" s="116" t="s">
        <v>1108</v>
      </c>
      <c r="XJ118">
        <v>50</v>
      </c>
      <c r="XK118" t="str">
        <f t="shared" si="299"/>
        <v>FALSE</v>
      </c>
      <c r="XL118">
        <f>ROUND(MARGIN!$J35,0)</f>
        <v>7</v>
      </c>
      <c r="XM118">
        <f t="shared" si="270"/>
        <v>5</v>
      </c>
      <c r="XN118">
        <f t="shared" si="271"/>
        <v>7</v>
      </c>
      <c r="XO118" s="138">
        <f>XN118*10000*MARGIN!$G35/MARGIN!$D35</f>
        <v>50576.5963209607</v>
      </c>
      <c r="XP118" s="138"/>
      <c r="XQ118" s="196">
        <f t="shared" si="300"/>
        <v>0</v>
      </c>
      <c r="XR118" s="196"/>
      <c r="XS118" s="196"/>
      <c r="XT118" s="196">
        <f t="shared" si="273"/>
        <v>0</v>
      </c>
      <c r="XU118" s="196">
        <f t="shared" si="301"/>
        <v>0</v>
      </c>
      <c r="XV118" s="196"/>
      <c r="XW118" s="196"/>
      <c r="XX118" s="196"/>
      <c r="XY118" s="196"/>
      <c r="XZ118" s="196"/>
      <c r="YA118" s="196"/>
      <c r="YC118">
        <f t="shared" si="275"/>
        <v>-50</v>
      </c>
      <c r="YG118">
        <v>1</v>
      </c>
      <c r="YI118">
        <v>1</v>
      </c>
      <c r="YL118">
        <f t="shared" si="302"/>
        <v>1</v>
      </c>
      <c r="YN118">
        <f t="shared" si="277"/>
        <v>0</v>
      </c>
      <c r="YQ118" s="116" t="s">
        <v>1108</v>
      </c>
      <c r="YR118">
        <v>50</v>
      </c>
      <c r="YS118" t="str">
        <f t="shared" si="303"/>
        <v>FALSE</v>
      </c>
      <c r="YT118">
        <f>ROUND(MARGIN!$J35,0)</f>
        <v>7</v>
      </c>
      <c r="YU118">
        <f t="shared" si="279"/>
        <v>5</v>
      </c>
      <c r="YV118">
        <f t="shared" si="280"/>
        <v>7</v>
      </c>
      <c r="YW118" s="138">
        <f>YV118*10000*MARGIN!$G35/MARGIN!$D35</f>
        <v>50576.5963209607</v>
      </c>
      <c r="YX118" s="138"/>
      <c r="YY118" s="196">
        <f t="shared" si="304"/>
        <v>0</v>
      </c>
      <c r="YZ118" s="196"/>
      <c r="ZA118" s="196"/>
      <c r="ZB118" s="196">
        <f t="shared" si="282"/>
        <v>0</v>
      </c>
      <c r="ZC118" s="196">
        <f t="shared" si="305"/>
        <v>0</v>
      </c>
      <c r="ZD118" s="196"/>
      <c r="ZE118" s="196"/>
      <c r="ZF118" s="196"/>
      <c r="ZG118" s="196"/>
      <c r="ZH118" s="196"/>
      <c r="ZI118" s="196"/>
      <c r="ZK118">
        <f t="shared" si="284"/>
        <v>-50</v>
      </c>
      <c r="ZO118">
        <v>1</v>
      </c>
      <c r="ZQ118">
        <v>1</v>
      </c>
      <c r="ZT118">
        <f t="shared" si="306"/>
        <v>1</v>
      </c>
      <c r="ZV118">
        <f t="shared" si="286"/>
        <v>0</v>
      </c>
      <c r="ZY118" s="116" t="s">
        <v>1108</v>
      </c>
      <c r="ZZ118">
        <v>50</v>
      </c>
      <c r="AAA118" t="str">
        <f t="shared" si="307"/>
        <v>FALSE</v>
      </c>
      <c r="AAB118">
        <f>ROUND(MARGIN!$J35,0)</f>
        <v>7</v>
      </c>
      <c r="AAC118">
        <f t="shared" si="288"/>
        <v>5</v>
      </c>
      <c r="AAD118">
        <f t="shared" si="289"/>
        <v>7</v>
      </c>
      <c r="AAE118" s="138">
        <f>AAD118*10000*MARGIN!$G35/MARGIN!$D35</f>
        <v>50576.5963209607</v>
      </c>
      <c r="AAF118" s="138"/>
      <c r="AAG118" s="196">
        <f t="shared" si="308"/>
        <v>0</v>
      </c>
      <c r="AAH118" s="196"/>
      <c r="AAI118" s="196"/>
      <c r="AAJ118" s="196">
        <f t="shared" si="291"/>
        <v>0</v>
      </c>
      <c r="AAK118" s="196">
        <f t="shared" si="309"/>
        <v>0</v>
      </c>
      <c r="AAL118" s="196"/>
      <c r="AAM118" s="196"/>
      <c r="AAN118" s="196"/>
      <c r="AAO118" s="196"/>
      <c r="AAP118" s="196"/>
      <c r="AAQ118" s="196"/>
    </row>
    <row r="119" spans="1:719" x14ac:dyDescent="0.25">
      <c r="A119" s="182" t="s">
        <v>1131</v>
      </c>
      <c r="B119" s="164" t="s">
        <v>4</v>
      </c>
      <c r="F119" t="e">
        <f>-#REF!+G119</f>
        <v>#REF!</v>
      </c>
      <c r="G119">
        <v>-1</v>
      </c>
      <c r="H119">
        <v>-1</v>
      </c>
      <c r="I119">
        <v>-1</v>
      </c>
      <c r="J119">
        <f t="shared" si="249"/>
        <v>1</v>
      </c>
      <c r="K119">
        <f t="shared" si="250"/>
        <v>1</v>
      </c>
      <c r="L119" s="183">
        <v>-6.7889156845799999E-3</v>
      </c>
      <c r="M119" s="116" t="s">
        <v>917</v>
      </c>
      <c r="N119">
        <v>50</v>
      </c>
      <c r="O119" t="str">
        <f t="shared" si="251"/>
        <v>TRUE</v>
      </c>
      <c r="P119">
        <f>ROUND(MARGIN!$J36,0)</f>
        <v>5</v>
      </c>
      <c r="Q119" t="e">
        <f>IF(ABS(G119+I119)=2,ROUND(P119*(1+#REF!),0),IF(I119="",P119,ROUND(P119*(1+-#REF!),0)))</f>
        <v>#REF!</v>
      </c>
      <c r="R119">
        <f t="shared" si="293"/>
        <v>5</v>
      </c>
      <c r="S119" s="138">
        <f>R119*10000*MARGIN!$G36/MARGIN!$D36</f>
        <v>51078.606500595481</v>
      </c>
      <c r="T119" s="144">
        <f t="shared" si="252"/>
        <v>346.7683528183826</v>
      </c>
      <c r="U119" s="144">
        <f t="shared" si="253"/>
        <v>346.7683528183826</v>
      </c>
      <c r="W119">
        <f t="shared" si="254"/>
        <v>0</v>
      </c>
      <c r="X119">
        <v>-1</v>
      </c>
      <c r="Y119">
        <v>-1</v>
      </c>
      <c r="Z119">
        <v>1</v>
      </c>
      <c r="AA119">
        <f t="shared" si="255"/>
        <v>0</v>
      </c>
      <c r="AB119">
        <f t="shared" si="256"/>
        <v>0</v>
      </c>
      <c r="AC119">
        <v>1.50816848239E-2</v>
      </c>
      <c r="AD119" s="116" t="s">
        <v>1108</v>
      </c>
      <c r="AE119">
        <v>50</v>
      </c>
      <c r="AF119" t="str">
        <f t="shared" si="257"/>
        <v>TRUE</v>
      </c>
      <c r="AG119">
        <f>ROUND(MARGIN!$J36,0)</f>
        <v>5</v>
      </c>
      <c r="AH119">
        <f t="shared" si="294"/>
        <v>6</v>
      </c>
      <c r="AI119">
        <f t="shared" si="295"/>
        <v>5</v>
      </c>
      <c r="AJ119" s="138">
        <f>AI119*10000*MARGIN!$G36/MARGIN!$D36</f>
        <v>51078.606500595481</v>
      </c>
      <c r="AK119" s="196">
        <f t="shared" si="258"/>
        <v>-770.35144448599078</v>
      </c>
      <c r="AL119" s="196">
        <f t="shared" si="259"/>
        <v>-770.35144448599078</v>
      </c>
      <c r="AN119">
        <f t="shared" si="260"/>
        <v>2</v>
      </c>
      <c r="AO119">
        <v>1</v>
      </c>
      <c r="AP119">
        <v>-1</v>
      </c>
      <c r="AQ119">
        <v>1</v>
      </c>
      <c r="AR119">
        <f t="shared" si="261"/>
        <v>1</v>
      </c>
      <c r="AS119">
        <f t="shared" si="262"/>
        <v>0</v>
      </c>
      <c r="AT119">
        <v>3.5022791894200002E-3</v>
      </c>
      <c r="AU119" s="116" t="s">
        <v>1108</v>
      </c>
      <c r="AV119">
        <v>50</v>
      </c>
      <c r="AW119" t="str">
        <f t="shared" si="263"/>
        <v>TRUE</v>
      </c>
      <c r="AX119">
        <f>ROUND(MARGIN!$J36,0)</f>
        <v>5</v>
      </c>
      <c r="AY119">
        <f t="shared" si="296"/>
        <v>4</v>
      </c>
      <c r="AZ119">
        <f t="shared" si="297"/>
        <v>5</v>
      </c>
      <c r="BA119" s="138">
        <f>AZ119*10000*MARGIN!$G36/MARGIN!$D36</f>
        <v>51078.606500595481</v>
      </c>
      <c r="BB119" s="196">
        <f t="shared" si="264"/>
        <v>178.89154057160869</v>
      </c>
      <c r="BC119" s="196">
        <f t="shared" si="265"/>
        <v>-178.89154057160869</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1184</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1184</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v>-50</v>
      </c>
      <c r="VQ119">
        <v>1</v>
      </c>
      <c r="VS119">
        <v>1</v>
      </c>
      <c r="VV119">
        <v>1</v>
      </c>
      <c r="VX119">
        <v>0</v>
      </c>
      <c r="WA119" s="116" t="s">
        <v>1108</v>
      </c>
      <c r="WB119">
        <v>50</v>
      </c>
      <c r="WC119" t="s">
        <v>1184</v>
      </c>
      <c r="WD119">
        <v>5</v>
      </c>
      <c r="WE119">
        <v>4</v>
      </c>
      <c r="WF119">
        <v>5</v>
      </c>
      <c r="WG119" s="138">
        <v>51078.606500595481</v>
      </c>
      <c r="WH119" s="138"/>
      <c r="WI119" s="196">
        <v>0</v>
      </c>
      <c r="WJ119" s="196"/>
      <c r="WK119" s="196"/>
      <c r="WL119" s="196">
        <v>0</v>
      </c>
      <c r="WM119" s="196">
        <v>0</v>
      </c>
      <c r="WN119" s="196"/>
      <c r="WO119" s="196"/>
      <c r="WP119" s="196"/>
      <c r="WQ119" s="196"/>
      <c r="WR119" s="196"/>
      <c r="WS119" s="196"/>
      <c r="WU119">
        <f t="shared" si="266"/>
        <v>-50</v>
      </c>
      <c r="WY119">
        <v>1</v>
      </c>
      <c r="XA119">
        <v>1</v>
      </c>
      <c r="XD119">
        <f t="shared" si="298"/>
        <v>1</v>
      </c>
      <c r="XF119">
        <f t="shared" si="268"/>
        <v>0</v>
      </c>
      <c r="XI119" s="116" t="s">
        <v>1108</v>
      </c>
      <c r="XJ119">
        <v>50</v>
      </c>
      <c r="XK119" t="str">
        <f t="shared" si="299"/>
        <v>FALSE</v>
      </c>
      <c r="XL119">
        <f>ROUND(MARGIN!$J36,0)</f>
        <v>5</v>
      </c>
      <c r="XM119">
        <f t="shared" si="270"/>
        <v>4</v>
      </c>
      <c r="XN119">
        <f t="shared" si="271"/>
        <v>5</v>
      </c>
      <c r="XO119" s="138">
        <f>XN119*10000*MARGIN!$G36/MARGIN!$D36</f>
        <v>51078.606500595481</v>
      </c>
      <c r="XP119" s="138"/>
      <c r="XQ119" s="196">
        <f t="shared" si="300"/>
        <v>0</v>
      </c>
      <c r="XR119" s="196"/>
      <c r="XS119" s="196"/>
      <c r="XT119" s="196">
        <f t="shared" si="273"/>
        <v>0</v>
      </c>
      <c r="XU119" s="196">
        <f t="shared" si="301"/>
        <v>0</v>
      </c>
      <c r="XV119" s="196"/>
      <c r="XW119" s="196"/>
      <c r="XX119" s="196"/>
      <c r="XY119" s="196"/>
      <c r="XZ119" s="196"/>
      <c r="YA119" s="196"/>
      <c r="YC119">
        <f t="shared" si="275"/>
        <v>-50</v>
      </c>
      <c r="YG119">
        <v>1</v>
      </c>
      <c r="YI119">
        <v>1</v>
      </c>
      <c r="YL119">
        <f t="shared" si="302"/>
        <v>1</v>
      </c>
      <c r="YN119">
        <f t="shared" si="277"/>
        <v>0</v>
      </c>
      <c r="YQ119" s="116" t="s">
        <v>1108</v>
      </c>
      <c r="YR119">
        <v>50</v>
      </c>
      <c r="YS119" t="str">
        <f t="shared" si="303"/>
        <v>FALSE</v>
      </c>
      <c r="YT119">
        <f>ROUND(MARGIN!$J36,0)</f>
        <v>5</v>
      </c>
      <c r="YU119">
        <f t="shared" si="279"/>
        <v>4</v>
      </c>
      <c r="YV119">
        <f t="shared" si="280"/>
        <v>5</v>
      </c>
      <c r="YW119" s="138">
        <f>YV119*10000*MARGIN!$G36/MARGIN!$D36</f>
        <v>51078.606500595481</v>
      </c>
      <c r="YX119" s="138"/>
      <c r="YY119" s="196">
        <f t="shared" si="304"/>
        <v>0</v>
      </c>
      <c r="YZ119" s="196"/>
      <c r="ZA119" s="196"/>
      <c r="ZB119" s="196">
        <f t="shared" si="282"/>
        <v>0</v>
      </c>
      <c r="ZC119" s="196">
        <f t="shared" si="305"/>
        <v>0</v>
      </c>
      <c r="ZD119" s="196"/>
      <c r="ZE119" s="196"/>
      <c r="ZF119" s="196"/>
      <c r="ZG119" s="196"/>
      <c r="ZH119" s="196"/>
      <c r="ZI119" s="196"/>
      <c r="ZK119">
        <f t="shared" si="284"/>
        <v>-50</v>
      </c>
      <c r="ZO119">
        <v>1</v>
      </c>
      <c r="ZQ119">
        <v>1</v>
      </c>
      <c r="ZT119">
        <f t="shared" si="306"/>
        <v>1</v>
      </c>
      <c r="ZV119">
        <f t="shared" si="286"/>
        <v>0</v>
      </c>
      <c r="ZY119" s="116" t="s">
        <v>1108</v>
      </c>
      <c r="ZZ119">
        <v>50</v>
      </c>
      <c r="AAA119" t="str">
        <f t="shared" si="307"/>
        <v>FALSE</v>
      </c>
      <c r="AAB119">
        <f>ROUND(MARGIN!$J36,0)</f>
        <v>5</v>
      </c>
      <c r="AAC119">
        <f t="shared" si="288"/>
        <v>4</v>
      </c>
      <c r="AAD119">
        <f t="shared" si="289"/>
        <v>5</v>
      </c>
      <c r="AAE119" s="138">
        <f>AAD119*10000*MARGIN!$G36/MARGIN!$D36</f>
        <v>51078.606500595481</v>
      </c>
      <c r="AAF119" s="138"/>
      <c r="AAG119" s="196">
        <f t="shared" si="308"/>
        <v>0</v>
      </c>
      <c r="AAH119" s="196"/>
      <c r="AAI119" s="196"/>
      <c r="AAJ119" s="196">
        <f t="shared" si="291"/>
        <v>0</v>
      </c>
      <c r="AAK119" s="196">
        <f t="shared" si="309"/>
        <v>0</v>
      </c>
      <c r="AAL119" s="196"/>
      <c r="AAM119" s="196"/>
      <c r="AAN119" s="196"/>
      <c r="AAO119" s="196"/>
      <c r="AAP119" s="196"/>
      <c r="AAQ119" s="196"/>
    </row>
    <row r="120" spans="1:719" x14ac:dyDescent="0.25">
      <c r="A120" s="182" t="s">
        <v>1132</v>
      </c>
      <c r="B120" s="164" t="s">
        <v>17</v>
      </c>
      <c r="F120" t="e">
        <f>-#REF!+G120</f>
        <v>#REF!</v>
      </c>
      <c r="G120">
        <v>1</v>
      </c>
      <c r="H120">
        <v>-1</v>
      </c>
      <c r="I120">
        <v>1</v>
      </c>
      <c r="J120">
        <f t="shared" si="249"/>
        <v>1</v>
      </c>
      <c r="K120">
        <f t="shared" si="250"/>
        <v>0</v>
      </c>
      <c r="L120" s="183">
        <v>2.2282936000799999E-2</v>
      </c>
      <c r="M120" s="116" t="s">
        <v>919</v>
      </c>
      <c r="N120">
        <v>50</v>
      </c>
      <c r="O120" t="str">
        <f t="shared" si="251"/>
        <v>TRUE</v>
      </c>
      <c r="P120">
        <f>ROUND(MARGIN!$J37,0)</f>
        <v>7</v>
      </c>
      <c r="Q120" t="e">
        <f>IF(ABS(G120+I120)=2,ROUND(P120*(1+#REF!),0),IF(I120="",P120,ROUND(P120*(1+-#REF!),0)))</f>
        <v>#REF!</v>
      </c>
      <c r="R120">
        <f t="shared" si="293"/>
        <v>7</v>
      </c>
      <c r="S120" s="138">
        <f>R120*10000*MARGIN!$G37/MARGIN!$D37</f>
        <v>50570.726500000004</v>
      </c>
      <c r="T120" s="144">
        <f t="shared" si="252"/>
        <v>1126.8642621134607</v>
      </c>
      <c r="U120" s="144">
        <f t="shared" si="253"/>
        <v>-1126.8642621134607</v>
      </c>
      <c r="W120">
        <f t="shared" si="254"/>
        <v>-2</v>
      </c>
      <c r="X120">
        <v>-1</v>
      </c>
      <c r="Y120">
        <v>-1</v>
      </c>
      <c r="Z120">
        <v>-1</v>
      </c>
      <c r="AA120">
        <f t="shared" si="255"/>
        <v>1</v>
      </c>
      <c r="AB120">
        <f t="shared" si="256"/>
        <v>1</v>
      </c>
      <c r="AC120">
        <v>-5.8192999597699996E-3</v>
      </c>
      <c r="AD120" s="116" t="s">
        <v>1108</v>
      </c>
      <c r="AE120">
        <v>50</v>
      </c>
      <c r="AF120" t="str">
        <f t="shared" si="257"/>
        <v>TRUE</v>
      </c>
      <c r="AG120">
        <f>ROUND(MARGIN!$J37,0)</f>
        <v>7</v>
      </c>
      <c r="AH120">
        <f t="shared" si="294"/>
        <v>9</v>
      </c>
      <c r="AI120">
        <f t="shared" si="295"/>
        <v>7</v>
      </c>
      <c r="AJ120" s="138">
        <f>AI120*10000*MARGIN!$G37/MARGIN!$D37</f>
        <v>50570.726500000004</v>
      </c>
      <c r="AK120" s="196">
        <f t="shared" si="258"/>
        <v>294.28622668698966</v>
      </c>
      <c r="AL120" s="196">
        <f t="shared" si="259"/>
        <v>294.28622668698966</v>
      </c>
      <c r="AN120">
        <f t="shared" si="260"/>
        <v>0</v>
      </c>
      <c r="AO120">
        <v>-1</v>
      </c>
      <c r="AP120">
        <v>1</v>
      </c>
      <c r="AQ120">
        <v>1</v>
      </c>
      <c r="AR120">
        <f t="shared" si="261"/>
        <v>0</v>
      </c>
      <c r="AS120">
        <f t="shared" si="262"/>
        <v>1</v>
      </c>
      <c r="AT120">
        <v>8.4693095922899995E-3</v>
      </c>
      <c r="AU120" s="116" t="s">
        <v>1108</v>
      </c>
      <c r="AV120">
        <v>50</v>
      </c>
      <c r="AW120" t="str">
        <f t="shared" si="263"/>
        <v>TRUE</v>
      </c>
      <c r="AX120">
        <f>ROUND(MARGIN!$J37,0)</f>
        <v>7</v>
      </c>
      <c r="AY120">
        <f t="shared" si="296"/>
        <v>5</v>
      </c>
      <c r="AZ120">
        <f t="shared" si="297"/>
        <v>7</v>
      </c>
      <c r="BA120" s="138">
        <f>AZ120*10000*MARGIN!$G37/MARGIN!$D37</f>
        <v>50570.726500000004</v>
      </c>
      <c r="BB120" s="196">
        <f t="shared" si="264"/>
        <v>-428.29913903552409</v>
      </c>
      <c r="BC120" s="196">
        <f t="shared" si="265"/>
        <v>428.29913903552409</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1184</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1184</v>
      </c>
      <c r="UV120">
        <v>7</v>
      </c>
      <c r="UW120">
        <v>5</v>
      </c>
      <c r="UX120">
        <v>7</v>
      </c>
      <c r="UY120" s="138">
        <v>49857.5</v>
      </c>
      <c r="UZ120" s="138"/>
      <c r="VA120" s="196">
        <v>0</v>
      </c>
      <c r="VB120" s="196"/>
      <c r="VC120" s="196"/>
      <c r="VD120" s="196">
        <v>0</v>
      </c>
      <c r="VE120" s="196">
        <v>0</v>
      </c>
      <c r="VF120" s="196"/>
      <c r="VG120" s="196"/>
      <c r="VH120" s="196"/>
      <c r="VI120" s="196"/>
      <c r="VJ120" s="196"/>
      <c r="VK120" s="196"/>
      <c r="VM120">
        <v>-50</v>
      </c>
      <c r="VQ120">
        <v>1</v>
      </c>
      <c r="VS120">
        <v>1</v>
      </c>
      <c r="VV120">
        <v>1</v>
      </c>
      <c r="VX120">
        <v>0</v>
      </c>
      <c r="WA120" s="116" t="s">
        <v>1108</v>
      </c>
      <c r="WB120">
        <v>50</v>
      </c>
      <c r="WC120" t="s">
        <v>1184</v>
      </c>
      <c r="WD120">
        <v>7</v>
      </c>
      <c r="WE120">
        <v>5</v>
      </c>
      <c r="WF120">
        <v>7</v>
      </c>
      <c r="WG120" s="138">
        <v>50570.726500000004</v>
      </c>
      <c r="WH120" s="138"/>
      <c r="WI120" s="196">
        <v>0</v>
      </c>
      <c r="WJ120" s="196"/>
      <c r="WK120" s="196"/>
      <c r="WL120" s="196">
        <v>0</v>
      </c>
      <c r="WM120" s="196">
        <v>0</v>
      </c>
      <c r="WN120" s="196"/>
      <c r="WO120" s="196"/>
      <c r="WP120" s="196"/>
      <c r="WQ120" s="196"/>
      <c r="WR120" s="196"/>
      <c r="WS120" s="196"/>
      <c r="WU120">
        <f t="shared" si="266"/>
        <v>-50</v>
      </c>
      <c r="WY120">
        <v>1</v>
      </c>
      <c r="XA120">
        <v>1</v>
      </c>
      <c r="XD120">
        <f t="shared" si="298"/>
        <v>1</v>
      </c>
      <c r="XF120">
        <f t="shared" si="268"/>
        <v>0</v>
      </c>
      <c r="XI120" s="116" t="s">
        <v>1108</v>
      </c>
      <c r="XJ120">
        <v>50</v>
      </c>
      <c r="XK120" t="str">
        <f t="shared" si="299"/>
        <v>FALSE</v>
      </c>
      <c r="XL120">
        <f>ROUND(MARGIN!$J37,0)</f>
        <v>7</v>
      </c>
      <c r="XM120">
        <f t="shared" si="270"/>
        <v>5</v>
      </c>
      <c r="XN120">
        <f t="shared" si="271"/>
        <v>7</v>
      </c>
      <c r="XO120" s="138">
        <f>XN120*10000*MARGIN!$G37/MARGIN!$D37</f>
        <v>50570.726500000004</v>
      </c>
      <c r="XP120" s="138"/>
      <c r="XQ120" s="196">
        <f t="shared" si="300"/>
        <v>0</v>
      </c>
      <c r="XR120" s="196"/>
      <c r="XS120" s="196"/>
      <c r="XT120" s="196">
        <f t="shared" si="273"/>
        <v>0</v>
      </c>
      <c r="XU120" s="196">
        <f t="shared" si="301"/>
        <v>0</v>
      </c>
      <c r="XV120" s="196"/>
      <c r="XW120" s="196"/>
      <c r="XX120" s="196"/>
      <c r="XY120" s="196"/>
      <c r="XZ120" s="196"/>
      <c r="YA120" s="196"/>
      <c r="YC120">
        <f t="shared" si="275"/>
        <v>-50</v>
      </c>
      <c r="YG120">
        <v>1</v>
      </c>
      <c r="YI120">
        <v>1</v>
      </c>
      <c r="YL120">
        <f t="shared" si="302"/>
        <v>1</v>
      </c>
      <c r="YN120">
        <f t="shared" si="277"/>
        <v>0</v>
      </c>
      <c r="YQ120" s="116" t="s">
        <v>1108</v>
      </c>
      <c r="YR120">
        <v>50</v>
      </c>
      <c r="YS120" t="str">
        <f t="shared" si="303"/>
        <v>FALSE</v>
      </c>
      <c r="YT120">
        <f>ROUND(MARGIN!$J37,0)</f>
        <v>7</v>
      </c>
      <c r="YU120">
        <f t="shared" si="279"/>
        <v>5</v>
      </c>
      <c r="YV120">
        <f t="shared" si="280"/>
        <v>7</v>
      </c>
      <c r="YW120" s="138">
        <f>YV120*10000*MARGIN!$G37/MARGIN!$D37</f>
        <v>50570.726500000004</v>
      </c>
      <c r="YX120" s="138"/>
      <c r="YY120" s="196">
        <f t="shared" si="304"/>
        <v>0</v>
      </c>
      <c r="YZ120" s="196"/>
      <c r="ZA120" s="196"/>
      <c r="ZB120" s="196">
        <f t="shared" si="282"/>
        <v>0</v>
      </c>
      <c r="ZC120" s="196">
        <f t="shared" si="305"/>
        <v>0</v>
      </c>
      <c r="ZD120" s="196"/>
      <c r="ZE120" s="196"/>
      <c r="ZF120" s="196"/>
      <c r="ZG120" s="196"/>
      <c r="ZH120" s="196"/>
      <c r="ZI120" s="196"/>
      <c r="ZK120">
        <f t="shared" si="284"/>
        <v>-50</v>
      </c>
      <c r="ZO120">
        <v>1</v>
      </c>
      <c r="ZQ120">
        <v>1</v>
      </c>
      <c r="ZT120">
        <f t="shared" si="306"/>
        <v>1</v>
      </c>
      <c r="ZV120">
        <f t="shared" si="286"/>
        <v>0</v>
      </c>
      <c r="ZY120" s="116" t="s">
        <v>1108</v>
      </c>
      <c r="ZZ120">
        <v>50</v>
      </c>
      <c r="AAA120" t="str">
        <f t="shared" si="307"/>
        <v>FALSE</v>
      </c>
      <c r="AAB120">
        <f>ROUND(MARGIN!$J37,0)</f>
        <v>7</v>
      </c>
      <c r="AAC120">
        <f t="shared" si="288"/>
        <v>5</v>
      </c>
      <c r="AAD120">
        <f t="shared" si="289"/>
        <v>7</v>
      </c>
      <c r="AAE120" s="138">
        <f>AAD120*10000*MARGIN!$G37/MARGIN!$D37</f>
        <v>50570.726500000004</v>
      </c>
      <c r="AAF120" s="138"/>
      <c r="AAG120" s="196">
        <f t="shared" si="308"/>
        <v>0</v>
      </c>
      <c r="AAH120" s="196"/>
      <c r="AAI120" s="196"/>
      <c r="AAJ120" s="196">
        <f t="shared" si="291"/>
        <v>0</v>
      </c>
      <c r="AAK120" s="196">
        <f t="shared" si="309"/>
        <v>0</v>
      </c>
      <c r="AAL120" s="196"/>
      <c r="AAM120" s="196"/>
      <c r="AAN120" s="196"/>
      <c r="AAO120" s="196"/>
      <c r="AAP120" s="196"/>
      <c r="AAQ120" s="196"/>
    </row>
    <row r="121" spans="1:719" x14ac:dyDescent="0.25">
      <c r="A121" t="s">
        <v>1106</v>
      </c>
      <c r="B121" s="164" t="s">
        <v>16</v>
      </c>
      <c r="F121" t="e">
        <f>-#REF!+G121</f>
        <v>#REF!</v>
      </c>
      <c r="G121">
        <v>1</v>
      </c>
      <c r="H121">
        <v>-1</v>
      </c>
      <c r="I121">
        <v>-1</v>
      </c>
      <c r="J121">
        <f t="shared" si="249"/>
        <v>0</v>
      </c>
      <c r="K121">
        <f t="shared" si="250"/>
        <v>1</v>
      </c>
      <c r="L121" s="183">
        <v>-1.4703060781400001E-2</v>
      </c>
      <c r="M121" s="116" t="s">
        <v>917</v>
      </c>
      <c r="N121">
        <v>50</v>
      </c>
      <c r="O121" t="str">
        <f t="shared" si="251"/>
        <v>TRUE</v>
      </c>
      <c r="P121">
        <f>ROUND(MARGIN!$J38,0)</f>
        <v>5</v>
      </c>
      <c r="Q121" t="e">
        <f>IF(ABS(G121+I121)=2,ROUND(P121*(1+#REF!),0),IF(I121="",P121,ROUND(P121*(1+-#REF!),0)))</f>
        <v>#REF!</v>
      </c>
      <c r="R121">
        <f t="shared" si="293"/>
        <v>5</v>
      </c>
      <c r="S121" s="138">
        <f>R121*10000*MARGIN!$G38/MARGIN!$D38</f>
        <v>50000</v>
      </c>
      <c r="T121" s="144">
        <f t="shared" si="252"/>
        <v>-735.15303907000009</v>
      </c>
      <c r="U121" s="144">
        <f t="shared" si="253"/>
        <v>735.15303907000009</v>
      </c>
      <c r="W121">
        <f t="shared" si="254"/>
        <v>-2</v>
      </c>
      <c r="X121">
        <v>-1</v>
      </c>
      <c r="Y121">
        <v>-1</v>
      </c>
      <c r="Z121">
        <v>-1</v>
      </c>
      <c r="AA121">
        <f t="shared" si="255"/>
        <v>1</v>
      </c>
      <c r="AB121">
        <f t="shared" si="256"/>
        <v>1</v>
      </c>
      <c r="AC121">
        <v>-5.4934355494999998E-3</v>
      </c>
      <c r="AD121" s="116" t="s">
        <v>1108</v>
      </c>
      <c r="AE121">
        <v>50</v>
      </c>
      <c r="AF121" t="str">
        <f t="shared" si="257"/>
        <v>TRUE</v>
      </c>
      <c r="AG121">
        <f>ROUND(MARGIN!$J38,0)</f>
        <v>5</v>
      </c>
      <c r="AH121">
        <f t="shared" si="294"/>
        <v>6</v>
      </c>
      <c r="AI121">
        <f t="shared" si="295"/>
        <v>5</v>
      </c>
      <c r="AJ121" s="138">
        <f>AI121*10000*MARGIN!$G38/MARGIN!$D38</f>
        <v>50000</v>
      </c>
      <c r="AK121" s="196">
        <f t="shared" si="258"/>
        <v>274.671777475</v>
      </c>
      <c r="AL121" s="196">
        <f t="shared" si="259"/>
        <v>274.671777475</v>
      </c>
      <c r="AN121">
        <f t="shared" si="260"/>
        <v>0</v>
      </c>
      <c r="AO121">
        <v>-1</v>
      </c>
      <c r="AP121">
        <v>1</v>
      </c>
      <c r="AQ121">
        <v>-1</v>
      </c>
      <c r="AR121">
        <f t="shared" si="261"/>
        <v>1</v>
      </c>
      <c r="AS121">
        <f t="shared" si="262"/>
        <v>0</v>
      </c>
      <c r="AT121">
        <v>-5.4310300407100004E-3</v>
      </c>
      <c r="AU121" s="116" t="s">
        <v>1108</v>
      </c>
      <c r="AV121">
        <v>50</v>
      </c>
      <c r="AW121" t="str">
        <f t="shared" si="263"/>
        <v>TRUE</v>
      </c>
      <c r="AX121">
        <f>ROUND(MARGIN!$J38,0)</f>
        <v>5</v>
      </c>
      <c r="AY121">
        <f t="shared" si="296"/>
        <v>4</v>
      </c>
      <c r="AZ121">
        <f t="shared" si="297"/>
        <v>5</v>
      </c>
      <c r="BA121" s="138">
        <f>AZ121*10000*MARGIN!$G38/MARGIN!$D38</f>
        <v>50000</v>
      </c>
      <c r="BB121" s="196">
        <f t="shared" si="264"/>
        <v>271.55150203549999</v>
      </c>
      <c r="BC121" s="196">
        <f t="shared" si="265"/>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1184</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1184</v>
      </c>
      <c r="UV121">
        <v>5</v>
      </c>
      <c r="UW121">
        <v>4</v>
      </c>
      <c r="UX121">
        <v>5</v>
      </c>
      <c r="UY121" s="138">
        <v>50000</v>
      </c>
      <c r="UZ121" s="138"/>
      <c r="VA121" s="196">
        <v>0</v>
      </c>
      <c r="VB121" s="196"/>
      <c r="VC121" s="196"/>
      <c r="VD121" s="196">
        <v>0</v>
      </c>
      <c r="VE121" s="196">
        <v>0</v>
      </c>
      <c r="VF121" s="196"/>
      <c r="VG121" s="196"/>
      <c r="VH121" s="196"/>
      <c r="VI121" s="196"/>
      <c r="VJ121" s="196"/>
      <c r="VK121" s="196"/>
      <c r="VM121">
        <v>-50</v>
      </c>
      <c r="VQ121">
        <v>-1</v>
      </c>
      <c r="VS121">
        <v>-1</v>
      </c>
      <c r="VV121">
        <v>1</v>
      </c>
      <c r="VX121">
        <v>0</v>
      </c>
      <c r="WA121" s="116" t="s">
        <v>1108</v>
      </c>
      <c r="WB121">
        <v>50</v>
      </c>
      <c r="WC121" t="s">
        <v>1184</v>
      </c>
      <c r="WD121">
        <v>5</v>
      </c>
      <c r="WE121">
        <v>4</v>
      </c>
      <c r="WF121">
        <v>5</v>
      </c>
      <c r="WG121" s="138">
        <v>50000</v>
      </c>
      <c r="WH121" s="138"/>
      <c r="WI121" s="196">
        <v>0</v>
      </c>
      <c r="WJ121" s="196"/>
      <c r="WK121" s="196"/>
      <c r="WL121" s="196">
        <v>0</v>
      </c>
      <c r="WM121" s="196">
        <v>0</v>
      </c>
      <c r="WN121" s="196"/>
      <c r="WO121" s="196"/>
      <c r="WP121" s="196"/>
      <c r="WQ121" s="196"/>
      <c r="WR121" s="196"/>
      <c r="WS121" s="196"/>
      <c r="WU121">
        <f t="shared" si="266"/>
        <v>-50</v>
      </c>
      <c r="WY121">
        <v>-1</v>
      </c>
      <c r="XA121">
        <v>-1</v>
      </c>
      <c r="XD121">
        <f t="shared" si="298"/>
        <v>1</v>
      </c>
      <c r="XF121">
        <f t="shared" si="268"/>
        <v>0</v>
      </c>
      <c r="XI121" s="116" t="s">
        <v>1108</v>
      </c>
      <c r="XJ121">
        <v>50</v>
      </c>
      <c r="XK121" t="str">
        <f t="shared" si="299"/>
        <v>FALSE</v>
      </c>
      <c r="XL121">
        <f>ROUND(MARGIN!$J38,0)</f>
        <v>5</v>
      </c>
      <c r="XM121">
        <f t="shared" si="270"/>
        <v>4</v>
      </c>
      <c r="XN121">
        <f t="shared" si="271"/>
        <v>5</v>
      </c>
      <c r="XO121" s="138">
        <f>XN121*10000*MARGIN!$G38/MARGIN!$D38</f>
        <v>50000</v>
      </c>
      <c r="XP121" s="138"/>
      <c r="XQ121" s="196">
        <f t="shared" si="300"/>
        <v>0</v>
      </c>
      <c r="XR121" s="196"/>
      <c r="XS121" s="196"/>
      <c r="XT121" s="196">
        <f t="shared" si="273"/>
        <v>0</v>
      </c>
      <c r="XU121" s="196">
        <f t="shared" si="301"/>
        <v>0</v>
      </c>
      <c r="XV121" s="196"/>
      <c r="XW121" s="196"/>
      <c r="XX121" s="196"/>
      <c r="XY121" s="196"/>
      <c r="XZ121" s="196"/>
      <c r="YA121" s="196"/>
      <c r="YC121">
        <f t="shared" si="275"/>
        <v>-50</v>
      </c>
      <c r="YG121">
        <v>-1</v>
      </c>
      <c r="YI121">
        <v>-1</v>
      </c>
      <c r="YL121">
        <f t="shared" si="302"/>
        <v>1</v>
      </c>
      <c r="YN121">
        <f t="shared" si="277"/>
        <v>0</v>
      </c>
      <c r="YQ121" s="116" t="s">
        <v>1108</v>
      </c>
      <c r="YR121">
        <v>50</v>
      </c>
      <c r="YS121" t="str">
        <f t="shared" si="303"/>
        <v>FALSE</v>
      </c>
      <c r="YT121">
        <f>ROUND(MARGIN!$J38,0)</f>
        <v>5</v>
      </c>
      <c r="YU121">
        <f t="shared" si="279"/>
        <v>4</v>
      </c>
      <c r="YV121">
        <f t="shared" si="280"/>
        <v>5</v>
      </c>
      <c r="YW121" s="138">
        <f>YV121*10000*MARGIN!$G38/MARGIN!$D38</f>
        <v>50000</v>
      </c>
      <c r="YX121" s="138"/>
      <c r="YY121" s="196">
        <f t="shared" si="304"/>
        <v>0</v>
      </c>
      <c r="YZ121" s="196"/>
      <c r="ZA121" s="196"/>
      <c r="ZB121" s="196">
        <f t="shared" si="282"/>
        <v>0</v>
      </c>
      <c r="ZC121" s="196">
        <f t="shared" si="305"/>
        <v>0</v>
      </c>
      <c r="ZD121" s="196"/>
      <c r="ZE121" s="196"/>
      <c r="ZF121" s="196"/>
      <c r="ZG121" s="196"/>
      <c r="ZH121" s="196"/>
      <c r="ZI121" s="196"/>
      <c r="ZK121">
        <f t="shared" si="284"/>
        <v>-50</v>
      </c>
      <c r="ZO121">
        <v>-1</v>
      </c>
      <c r="ZQ121">
        <v>-1</v>
      </c>
      <c r="ZT121">
        <f t="shared" si="306"/>
        <v>1</v>
      </c>
      <c r="ZV121">
        <f t="shared" si="286"/>
        <v>0</v>
      </c>
      <c r="ZY121" s="116" t="s">
        <v>1108</v>
      </c>
      <c r="ZZ121">
        <v>50</v>
      </c>
      <c r="AAA121" t="str">
        <f t="shared" si="307"/>
        <v>FALSE</v>
      </c>
      <c r="AAB121">
        <f>ROUND(MARGIN!$J38,0)</f>
        <v>5</v>
      </c>
      <c r="AAC121">
        <f t="shared" si="288"/>
        <v>4</v>
      </c>
      <c r="AAD121">
        <f t="shared" si="289"/>
        <v>5</v>
      </c>
      <c r="AAE121" s="138">
        <f>AAD121*10000*MARGIN!$G38/MARGIN!$D38</f>
        <v>50000</v>
      </c>
      <c r="AAF121" s="138"/>
      <c r="AAG121" s="196">
        <f t="shared" si="308"/>
        <v>0</v>
      </c>
      <c r="AAH121" s="196"/>
      <c r="AAI121" s="196"/>
      <c r="AAJ121" s="196">
        <f t="shared" si="291"/>
        <v>0</v>
      </c>
      <c r="AAK121" s="196">
        <f t="shared" si="309"/>
        <v>0</v>
      </c>
      <c r="AAL121" s="196"/>
      <c r="AAM121" s="196"/>
      <c r="AAN121" s="196"/>
      <c r="AAO121" s="196"/>
      <c r="AAP121" s="196"/>
      <c r="AAQ121" s="196"/>
    </row>
    <row r="122" spans="1:719" x14ac:dyDescent="0.25">
      <c r="A122" t="s">
        <v>1105</v>
      </c>
      <c r="B122" s="164" t="s">
        <v>15</v>
      </c>
      <c r="F122" t="e">
        <f>-#REF!+G122</f>
        <v>#REF!</v>
      </c>
      <c r="G122">
        <v>1</v>
      </c>
      <c r="H122">
        <v>-1</v>
      </c>
      <c r="I122">
        <v>-1</v>
      </c>
      <c r="J122">
        <f t="shared" si="249"/>
        <v>0</v>
      </c>
      <c r="K122">
        <f t="shared" si="250"/>
        <v>1</v>
      </c>
      <c r="L122" s="183">
        <v>-1.18205836986E-2</v>
      </c>
      <c r="M122" s="117" t="s">
        <v>917</v>
      </c>
      <c r="N122">
        <v>50</v>
      </c>
      <c r="O122" t="str">
        <f t="shared" si="251"/>
        <v>TRUE</v>
      </c>
      <c r="P122">
        <f>ROUND(MARGIN!$J39,0)</f>
        <v>5</v>
      </c>
      <c r="Q122" t="e">
        <f>IF(ABS(G122+I122)=2,ROUND(P122*(1+#REF!),0),IF(I122="",P122,ROUND(P122*(1+-#REF!),0)))</f>
        <v>#REF!</v>
      </c>
      <c r="R122">
        <f t="shared" si="293"/>
        <v>5</v>
      </c>
      <c r="S122" s="138">
        <f>R122*10000*MARGIN!$G39/MARGIN!$D39</f>
        <v>50000</v>
      </c>
      <c r="T122" s="144">
        <f t="shared" si="252"/>
        <v>-591.02918493000004</v>
      </c>
      <c r="U122" s="144">
        <f t="shared" si="253"/>
        <v>591.02918493000004</v>
      </c>
      <c r="W122">
        <f t="shared" si="254"/>
        <v>-2</v>
      </c>
      <c r="X122">
        <v>-1</v>
      </c>
      <c r="Y122">
        <v>-1</v>
      </c>
      <c r="Z122">
        <v>-1</v>
      </c>
      <c r="AA122">
        <f t="shared" si="255"/>
        <v>1</v>
      </c>
      <c r="AB122">
        <f t="shared" si="256"/>
        <v>1</v>
      </c>
      <c r="AC122">
        <v>-9.6437678695599997E-3</v>
      </c>
      <c r="AD122" s="117" t="s">
        <v>1108</v>
      </c>
      <c r="AE122">
        <v>50</v>
      </c>
      <c r="AF122" t="str">
        <f t="shared" si="257"/>
        <v>TRUE</v>
      </c>
      <c r="AG122">
        <f>ROUND(MARGIN!$J39,0)</f>
        <v>5</v>
      </c>
      <c r="AH122">
        <f t="shared" si="294"/>
        <v>6</v>
      </c>
      <c r="AI122">
        <f t="shared" si="295"/>
        <v>5</v>
      </c>
      <c r="AJ122" s="138">
        <f>AI122*10000*MARGIN!$G39/MARGIN!$D39</f>
        <v>50000</v>
      </c>
      <c r="AK122" s="196">
        <f t="shared" si="258"/>
        <v>482.18839347799997</v>
      </c>
      <c r="AL122" s="196">
        <f t="shared" si="259"/>
        <v>482.18839347799997</v>
      </c>
      <c r="AN122">
        <f t="shared" si="260"/>
        <v>0</v>
      </c>
      <c r="AO122">
        <v>-1</v>
      </c>
      <c r="AP122">
        <v>1</v>
      </c>
      <c r="AQ122">
        <v>-1</v>
      </c>
      <c r="AR122">
        <f t="shared" si="261"/>
        <v>1</v>
      </c>
      <c r="AS122">
        <f t="shared" si="262"/>
        <v>0</v>
      </c>
      <c r="AT122">
        <v>-6.3825470888400002E-3</v>
      </c>
      <c r="AU122" s="117" t="s">
        <v>1108</v>
      </c>
      <c r="AV122">
        <v>50</v>
      </c>
      <c r="AW122" t="str">
        <f t="shared" si="263"/>
        <v>TRUE</v>
      </c>
      <c r="AX122">
        <f>ROUND(MARGIN!$J39,0)</f>
        <v>5</v>
      </c>
      <c r="AY122">
        <f t="shared" si="296"/>
        <v>4</v>
      </c>
      <c r="AZ122">
        <f t="shared" si="297"/>
        <v>5</v>
      </c>
      <c r="BA122" s="138">
        <f>AZ122*10000*MARGIN!$G39/MARGIN!$D39</f>
        <v>50000</v>
      </c>
      <c r="BB122" s="196">
        <f t="shared" si="264"/>
        <v>319.12735444200001</v>
      </c>
      <c r="BC122" s="196">
        <f t="shared" si="265"/>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1184</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1184</v>
      </c>
      <c r="UV122">
        <v>5</v>
      </c>
      <c r="UW122">
        <v>4</v>
      </c>
      <c r="UX122">
        <v>5</v>
      </c>
      <c r="UY122" s="138">
        <v>50000</v>
      </c>
      <c r="UZ122" s="138"/>
      <c r="VA122" s="196">
        <v>0</v>
      </c>
      <c r="VB122" s="196"/>
      <c r="VC122" s="196"/>
      <c r="VD122" s="196">
        <v>0</v>
      </c>
      <c r="VE122" s="196">
        <v>0</v>
      </c>
      <c r="VF122" s="196"/>
      <c r="VG122" s="196"/>
      <c r="VH122" s="196"/>
      <c r="VI122" s="196"/>
      <c r="VJ122" s="196"/>
      <c r="VK122" s="196"/>
      <c r="VM122">
        <v>-50</v>
      </c>
      <c r="VQ122">
        <v>-1</v>
      </c>
      <c r="VS122">
        <v>-1</v>
      </c>
      <c r="VV122">
        <v>1</v>
      </c>
      <c r="VX122">
        <v>0</v>
      </c>
      <c r="WA122" s="117" t="s">
        <v>1108</v>
      </c>
      <c r="WB122">
        <v>50</v>
      </c>
      <c r="WC122" t="s">
        <v>1184</v>
      </c>
      <c r="WD122">
        <v>5</v>
      </c>
      <c r="WE122">
        <v>4</v>
      </c>
      <c r="WF122">
        <v>5</v>
      </c>
      <c r="WG122" s="138">
        <v>50000</v>
      </c>
      <c r="WH122" s="138"/>
      <c r="WI122" s="196">
        <v>0</v>
      </c>
      <c r="WJ122" s="196"/>
      <c r="WK122" s="196"/>
      <c r="WL122" s="196">
        <v>0</v>
      </c>
      <c r="WM122" s="196">
        <v>0</v>
      </c>
      <c r="WN122" s="196"/>
      <c r="WO122" s="196"/>
      <c r="WP122" s="196"/>
      <c r="WQ122" s="196"/>
      <c r="WR122" s="196"/>
      <c r="WS122" s="196"/>
      <c r="WU122">
        <f t="shared" si="266"/>
        <v>-50</v>
      </c>
      <c r="WY122">
        <v>-1</v>
      </c>
      <c r="XA122">
        <v>-1</v>
      </c>
      <c r="XD122">
        <f t="shared" si="298"/>
        <v>1</v>
      </c>
      <c r="XF122">
        <f t="shared" si="268"/>
        <v>0</v>
      </c>
      <c r="XI122" s="117" t="s">
        <v>1108</v>
      </c>
      <c r="XJ122">
        <v>50</v>
      </c>
      <c r="XK122" t="str">
        <f t="shared" si="299"/>
        <v>FALSE</v>
      </c>
      <c r="XL122">
        <f>ROUND(MARGIN!$J39,0)</f>
        <v>5</v>
      </c>
      <c r="XM122">
        <f t="shared" si="270"/>
        <v>4</v>
      </c>
      <c r="XN122">
        <f t="shared" si="271"/>
        <v>5</v>
      </c>
      <c r="XO122" s="138">
        <f>XN122*10000*MARGIN!$G39/MARGIN!$D39</f>
        <v>50000</v>
      </c>
      <c r="XP122" s="138"/>
      <c r="XQ122" s="196">
        <f t="shared" si="300"/>
        <v>0</v>
      </c>
      <c r="XR122" s="196"/>
      <c r="XS122" s="196"/>
      <c r="XT122" s="196">
        <f t="shared" si="273"/>
        <v>0</v>
      </c>
      <c r="XU122" s="196">
        <f t="shared" si="301"/>
        <v>0</v>
      </c>
      <c r="XV122" s="196"/>
      <c r="XW122" s="196"/>
      <c r="XX122" s="196"/>
      <c r="XY122" s="196"/>
      <c r="XZ122" s="196"/>
      <c r="YA122" s="196"/>
      <c r="YC122">
        <f t="shared" si="275"/>
        <v>-50</v>
      </c>
      <c r="YG122">
        <v>-1</v>
      </c>
      <c r="YI122">
        <v>-1</v>
      </c>
      <c r="YL122">
        <f t="shared" si="302"/>
        <v>1</v>
      </c>
      <c r="YN122">
        <f t="shared" si="277"/>
        <v>0</v>
      </c>
      <c r="YQ122" s="117" t="s">
        <v>1108</v>
      </c>
      <c r="YR122">
        <v>50</v>
      </c>
      <c r="YS122" t="str">
        <f t="shared" si="303"/>
        <v>FALSE</v>
      </c>
      <c r="YT122">
        <f>ROUND(MARGIN!$J39,0)</f>
        <v>5</v>
      </c>
      <c r="YU122">
        <f t="shared" si="279"/>
        <v>4</v>
      </c>
      <c r="YV122">
        <f t="shared" si="280"/>
        <v>5</v>
      </c>
      <c r="YW122" s="138">
        <f>YV122*10000*MARGIN!$G39/MARGIN!$D39</f>
        <v>50000</v>
      </c>
      <c r="YX122" s="138"/>
      <c r="YY122" s="196">
        <f t="shared" si="304"/>
        <v>0</v>
      </c>
      <c r="YZ122" s="196"/>
      <c r="ZA122" s="196"/>
      <c r="ZB122" s="196">
        <f t="shared" si="282"/>
        <v>0</v>
      </c>
      <c r="ZC122" s="196">
        <f t="shared" si="305"/>
        <v>0</v>
      </c>
      <c r="ZD122" s="196"/>
      <c r="ZE122" s="196"/>
      <c r="ZF122" s="196"/>
      <c r="ZG122" s="196"/>
      <c r="ZH122" s="196"/>
      <c r="ZI122" s="196"/>
      <c r="ZK122">
        <f t="shared" si="284"/>
        <v>-50</v>
      </c>
      <c r="ZO122">
        <v>-1</v>
      </c>
      <c r="ZQ122">
        <v>-1</v>
      </c>
      <c r="ZT122">
        <f t="shared" si="306"/>
        <v>1</v>
      </c>
      <c r="ZV122">
        <f t="shared" si="286"/>
        <v>0</v>
      </c>
      <c r="ZY122" s="117" t="s">
        <v>1108</v>
      </c>
      <c r="ZZ122">
        <v>50</v>
      </c>
      <c r="AAA122" t="str">
        <f t="shared" si="307"/>
        <v>FALSE</v>
      </c>
      <c r="AAB122">
        <f>ROUND(MARGIN!$J39,0)</f>
        <v>5</v>
      </c>
      <c r="AAC122">
        <f t="shared" si="288"/>
        <v>4</v>
      </c>
      <c r="AAD122">
        <f t="shared" si="289"/>
        <v>5</v>
      </c>
      <c r="AAE122" s="138">
        <f>AAD122*10000*MARGIN!$G39/MARGIN!$D39</f>
        <v>50000</v>
      </c>
      <c r="AAF122" s="138"/>
      <c r="AAG122" s="196">
        <f t="shared" si="308"/>
        <v>0</v>
      </c>
      <c r="AAH122" s="196"/>
      <c r="AAI122" s="196"/>
      <c r="AAJ122" s="196">
        <f t="shared" si="291"/>
        <v>0</v>
      </c>
      <c r="AAK122" s="196">
        <f t="shared" si="309"/>
        <v>0</v>
      </c>
      <c r="AAL122" s="196"/>
      <c r="AAM122" s="196"/>
      <c r="AAN122" s="196"/>
      <c r="AAO122" s="196"/>
      <c r="AAP122" s="196"/>
      <c r="AAQ122" s="196"/>
    </row>
    <row r="123" spans="1:719" x14ac:dyDescent="0.25">
      <c r="A123" t="s">
        <v>1107</v>
      </c>
      <c r="B123" s="164" t="s">
        <v>8</v>
      </c>
      <c r="F123" t="e">
        <f>-#REF!+G123</f>
        <v>#REF!</v>
      </c>
      <c r="G123">
        <v>-1</v>
      </c>
      <c r="H123">
        <v>-1</v>
      </c>
      <c r="I123">
        <v>-1</v>
      </c>
      <c r="J123">
        <f t="shared" si="249"/>
        <v>1</v>
      </c>
      <c r="K123">
        <f t="shared" si="250"/>
        <v>1</v>
      </c>
      <c r="L123" s="183">
        <v>-2.1595355758499999E-2</v>
      </c>
      <c r="M123" s="116" t="s">
        <v>917</v>
      </c>
      <c r="N123">
        <v>50</v>
      </c>
      <c r="O123" t="str">
        <f t="shared" si="251"/>
        <v>TRUE</v>
      </c>
      <c r="P123">
        <f>ROUND(MARGIN!$J40,0)</f>
        <v>5</v>
      </c>
      <c r="Q123" t="e">
        <f>IF(ABS(G123+I123)=2,ROUND(P123*(1+#REF!),0),IF(I123="",P123,ROUND(P123*(1+-#REF!),0)))</f>
        <v>#REF!</v>
      </c>
      <c r="R123">
        <f t="shared" si="293"/>
        <v>5</v>
      </c>
      <c r="S123" s="138">
        <f>R123*10000*MARGIN!$G40/MARGIN!$D40</f>
        <v>50000</v>
      </c>
      <c r="T123" s="144">
        <f t="shared" si="252"/>
        <v>1079.767787925</v>
      </c>
      <c r="U123" s="144">
        <f t="shared" si="253"/>
        <v>1079.767787925</v>
      </c>
      <c r="W123">
        <f t="shared" si="254"/>
        <v>0</v>
      </c>
      <c r="X123">
        <v>-1</v>
      </c>
      <c r="Y123">
        <v>-1</v>
      </c>
      <c r="Z123">
        <v>1</v>
      </c>
      <c r="AA123">
        <f t="shared" si="255"/>
        <v>0</v>
      </c>
      <c r="AB123">
        <f t="shared" si="256"/>
        <v>0</v>
      </c>
      <c r="AC123">
        <v>9.6418344834099997E-3</v>
      </c>
      <c r="AD123" s="116" t="s">
        <v>1108</v>
      </c>
      <c r="AE123">
        <v>50</v>
      </c>
      <c r="AF123" t="str">
        <f t="shared" si="257"/>
        <v>TRUE</v>
      </c>
      <c r="AG123">
        <f>ROUND(MARGIN!$J40,0)</f>
        <v>5</v>
      </c>
      <c r="AH123">
        <f t="shared" si="294"/>
        <v>6</v>
      </c>
      <c r="AI123">
        <f t="shared" si="295"/>
        <v>5</v>
      </c>
      <c r="AJ123" s="138">
        <f>AI123*10000*MARGIN!$G40/MARGIN!$D40</f>
        <v>50000</v>
      </c>
      <c r="AK123" s="196">
        <f t="shared" si="258"/>
        <v>-482.09172417049996</v>
      </c>
      <c r="AL123" s="196">
        <f t="shared" si="259"/>
        <v>-482.09172417049996</v>
      </c>
      <c r="AN123">
        <f t="shared" si="260"/>
        <v>2</v>
      </c>
      <c r="AO123">
        <v>1</v>
      </c>
      <c r="AP123">
        <v>-1</v>
      </c>
      <c r="AQ123">
        <v>-1</v>
      </c>
      <c r="AR123">
        <f t="shared" si="261"/>
        <v>0</v>
      </c>
      <c r="AS123">
        <f t="shared" si="262"/>
        <v>1</v>
      </c>
      <c r="AT123">
        <v>-1.89693329118E-3</v>
      </c>
      <c r="AU123" s="116" t="s">
        <v>1108</v>
      </c>
      <c r="AV123">
        <v>50</v>
      </c>
      <c r="AW123" t="str">
        <f t="shared" si="263"/>
        <v>TRUE</v>
      </c>
      <c r="AX123">
        <f>ROUND(MARGIN!$J40,0)</f>
        <v>5</v>
      </c>
      <c r="AY123">
        <f t="shared" si="296"/>
        <v>4</v>
      </c>
      <c r="AZ123">
        <f t="shared" si="297"/>
        <v>5</v>
      </c>
      <c r="BA123" s="138">
        <f>AZ123*10000*MARGIN!$G40/MARGIN!$D40</f>
        <v>50000</v>
      </c>
      <c r="BB123" s="196">
        <f t="shared" si="264"/>
        <v>-94.846664559000004</v>
      </c>
      <c r="BC123" s="196">
        <f t="shared" si="265"/>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1184</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1184</v>
      </c>
      <c r="UV123">
        <v>5</v>
      </c>
      <c r="UW123">
        <v>4</v>
      </c>
      <c r="UX123">
        <v>5</v>
      </c>
      <c r="UY123" s="138">
        <v>50000</v>
      </c>
      <c r="UZ123" s="138"/>
      <c r="VA123" s="196">
        <v>0</v>
      </c>
      <c r="VB123" s="196"/>
      <c r="VC123" s="196"/>
      <c r="VD123" s="196">
        <v>0</v>
      </c>
      <c r="VE123" s="196">
        <v>0</v>
      </c>
      <c r="VF123" s="196"/>
      <c r="VG123" s="196"/>
      <c r="VH123" s="196"/>
      <c r="VI123" s="196"/>
      <c r="VJ123" s="196"/>
      <c r="VK123" s="196"/>
      <c r="VM123">
        <v>-50</v>
      </c>
      <c r="VQ123">
        <v>-1</v>
      </c>
      <c r="VS123">
        <v>-1</v>
      </c>
      <c r="VV123">
        <v>1</v>
      </c>
      <c r="VX123">
        <v>0</v>
      </c>
      <c r="WA123" s="116" t="s">
        <v>1108</v>
      </c>
      <c r="WB123">
        <v>50</v>
      </c>
      <c r="WC123" t="s">
        <v>1184</v>
      </c>
      <c r="WD123">
        <v>5</v>
      </c>
      <c r="WE123">
        <v>4</v>
      </c>
      <c r="WF123">
        <v>5</v>
      </c>
      <c r="WG123" s="138">
        <v>50000</v>
      </c>
      <c r="WH123" s="138"/>
      <c r="WI123" s="196">
        <v>0</v>
      </c>
      <c r="WJ123" s="196"/>
      <c r="WK123" s="196"/>
      <c r="WL123" s="196">
        <v>0</v>
      </c>
      <c r="WM123" s="196">
        <v>0</v>
      </c>
      <c r="WN123" s="196"/>
      <c r="WO123" s="196"/>
      <c r="WP123" s="196"/>
      <c r="WQ123" s="196"/>
      <c r="WR123" s="196"/>
      <c r="WS123" s="196"/>
      <c r="WU123">
        <f t="shared" si="266"/>
        <v>-50</v>
      </c>
      <c r="WY123">
        <v>-1</v>
      </c>
      <c r="XA123">
        <v>-1</v>
      </c>
      <c r="XD123">
        <f t="shared" si="298"/>
        <v>1</v>
      </c>
      <c r="XF123">
        <f t="shared" si="268"/>
        <v>0</v>
      </c>
      <c r="XI123" s="116" t="s">
        <v>1108</v>
      </c>
      <c r="XJ123">
        <v>50</v>
      </c>
      <c r="XK123" t="str">
        <f t="shared" si="299"/>
        <v>FALSE</v>
      </c>
      <c r="XL123">
        <f>ROUND(MARGIN!$J40,0)</f>
        <v>5</v>
      </c>
      <c r="XM123">
        <f t="shared" si="270"/>
        <v>4</v>
      </c>
      <c r="XN123">
        <f t="shared" si="271"/>
        <v>5</v>
      </c>
      <c r="XO123" s="138">
        <f>XN123*10000*MARGIN!$G40/MARGIN!$D40</f>
        <v>50000</v>
      </c>
      <c r="XP123" s="138"/>
      <c r="XQ123" s="196">
        <f t="shared" si="300"/>
        <v>0</v>
      </c>
      <c r="XR123" s="196"/>
      <c r="XS123" s="196"/>
      <c r="XT123" s="196">
        <f t="shared" si="273"/>
        <v>0</v>
      </c>
      <c r="XU123" s="196">
        <f t="shared" si="301"/>
        <v>0</v>
      </c>
      <c r="XV123" s="196"/>
      <c r="XW123" s="196"/>
      <c r="XX123" s="196"/>
      <c r="XY123" s="196"/>
      <c r="XZ123" s="196"/>
      <c r="YA123" s="196"/>
      <c r="YC123">
        <f t="shared" si="275"/>
        <v>-50</v>
      </c>
      <c r="YG123">
        <v>-1</v>
      </c>
      <c r="YI123">
        <v>-1</v>
      </c>
      <c r="YL123">
        <f t="shared" si="302"/>
        <v>1</v>
      </c>
      <c r="YN123">
        <f t="shared" si="277"/>
        <v>0</v>
      </c>
      <c r="YQ123" s="116" t="s">
        <v>1108</v>
      </c>
      <c r="YR123">
        <v>50</v>
      </c>
      <c r="YS123" t="str">
        <f t="shared" si="303"/>
        <v>FALSE</v>
      </c>
      <c r="YT123">
        <f>ROUND(MARGIN!$J40,0)</f>
        <v>5</v>
      </c>
      <c r="YU123">
        <f t="shared" si="279"/>
        <v>4</v>
      </c>
      <c r="YV123">
        <f t="shared" si="280"/>
        <v>5</v>
      </c>
      <c r="YW123" s="138">
        <f>YV123*10000*MARGIN!$G40/MARGIN!$D40</f>
        <v>50000</v>
      </c>
      <c r="YX123" s="138"/>
      <c r="YY123" s="196">
        <f t="shared" si="304"/>
        <v>0</v>
      </c>
      <c r="YZ123" s="196"/>
      <c r="ZA123" s="196"/>
      <c r="ZB123" s="196">
        <f t="shared" si="282"/>
        <v>0</v>
      </c>
      <c r="ZC123" s="196">
        <f t="shared" si="305"/>
        <v>0</v>
      </c>
      <c r="ZD123" s="196"/>
      <c r="ZE123" s="196"/>
      <c r="ZF123" s="196"/>
      <c r="ZG123" s="196"/>
      <c r="ZH123" s="196"/>
      <c r="ZI123" s="196"/>
      <c r="ZK123">
        <f t="shared" si="284"/>
        <v>-50</v>
      </c>
      <c r="ZO123">
        <v>-1</v>
      </c>
      <c r="ZQ123">
        <v>-1</v>
      </c>
      <c r="ZT123">
        <f t="shared" si="306"/>
        <v>1</v>
      </c>
      <c r="ZV123">
        <f t="shared" si="286"/>
        <v>0</v>
      </c>
      <c r="ZY123" s="116" t="s">
        <v>1108</v>
      </c>
      <c r="ZZ123">
        <v>50</v>
      </c>
      <c r="AAA123" t="str">
        <f t="shared" si="307"/>
        <v>FALSE</v>
      </c>
      <c r="AAB123">
        <f>ROUND(MARGIN!$J40,0)</f>
        <v>5</v>
      </c>
      <c r="AAC123">
        <f t="shared" si="288"/>
        <v>4</v>
      </c>
      <c r="AAD123">
        <f t="shared" si="289"/>
        <v>5</v>
      </c>
      <c r="AAE123" s="138">
        <f>AAD123*10000*MARGIN!$G40/MARGIN!$D40</f>
        <v>50000</v>
      </c>
      <c r="AAF123" s="138"/>
      <c r="AAG123" s="196">
        <f t="shared" si="308"/>
        <v>0</v>
      </c>
      <c r="AAH123" s="196"/>
      <c r="AAI123" s="196"/>
      <c r="AAJ123" s="196">
        <f t="shared" si="291"/>
        <v>0</v>
      </c>
      <c r="AAK123" s="196">
        <f t="shared" si="309"/>
        <v>0</v>
      </c>
      <c r="AAL123" s="196"/>
      <c r="AAM123" s="196"/>
      <c r="AAN123" s="196"/>
      <c r="AAO123" s="196"/>
      <c r="AAP123" s="196"/>
      <c r="AAQ123" s="196"/>
    </row>
    <row r="127" spans="1:719" x14ac:dyDescent="0.25">
      <c r="IG127">
        <v>1</v>
      </c>
      <c r="IH127">
        <v>1</v>
      </c>
      <c r="II127">
        <v>-11</v>
      </c>
    </row>
    <row r="128" spans="1:719" x14ac:dyDescent="0.25">
      <c r="IG128">
        <v>1</v>
      </c>
      <c r="IH128">
        <v>-1</v>
      </c>
      <c r="II128">
        <v>-11</v>
      </c>
    </row>
  </sheetData>
  <sortState ref="BV2:CH9">
    <sortCondition ref="BV2:BV9"/>
  </sortState>
  <conditionalFormatting sqref="O96:O123">
    <cfRule type="colorScale" priority="1229">
      <colorScale>
        <cfvo type="min"/>
        <cfvo type="percentile" val="50"/>
        <cfvo type="max"/>
        <color rgb="FFF8696B"/>
        <color rgb="FFFFEB84"/>
        <color rgb="FF63BE7B"/>
      </colorScale>
    </cfRule>
  </conditionalFormatting>
  <conditionalFormatting sqref="J14:J92">
    <cfRule type="colorScale" priority="1219">
      <colorScale>
        <cfvo type="min"/>
        <cfvo type="percentile" val="50"/>
        <cfvo type="max"/>
        <color rgb="FFF8696B"/>
        <color rgb="FFFFEB84"/>
        <color rgb="FF63BE7B"/>
      </colorScale>
    </cfRule>
  </conditionalFormatting>
  <conditionalFormatting sqref="I96:I123 G96:G123 L96:L123">
    <cfRule type="colorScale" priority="1232">
      <colorScale>
        <cfvo type="min"/>
        <cfvo type="percentile" val="50"/>
        <cfvo type="max"/>
        <color rgb="FFF8696B"/>
        <color rgb="FFFFEB84"/>
        <color rgb="FF63BE7B"/>
      </colorScale>
    </cfRule>
  </conditionalFormatting>
  <conditionalFormatting sqref="M96:N123">
    <cfRule type="colorScale" priority="1231">
      <colorScale>
        <cfvo type="min"/>
        <cfvo type="percentile" val="50"/>
        <cfvo type="max"/>
        <color rgb="FFF8696B"/>
        <color rgb="FFFFEB84"/>
        <color rgb="FF63BE7B"/>
      </colorScale>
    </cfRule>
  </conditionalFormatting>
  <conditionalFormatting sqref="M94:N95">
    <cfRule type="colorScale" priority="1230">
      <colorScale>
        <cfvo type="min"/>
        <cfvo type="percentile" val="50"/>
        <cfvo type="max"/>
        <color rgb="FFF8696B"/>
        <color rgb="FFFFEB84"/>
        <color rgb="FF63BE7B"/>
      </colorScale>
    </cfRule>
  </conditionalFormatting>
  <conditionalFormatting sqref="L15:L24 G82:G92 G15:G24 L82:L92 I15:I24 I82:I92">
    <cfRule type="colorScale" priority="1228">
      <colorScale>
        <cfvo type="min"/>
        <cfvo type="percentile" val="50"/>
        <cfvo type="max"/>
        <color rgb="FFF8696B"/>
        <color rgb="FFFFEB84"/>
        <color rgb="FF63BE7B"/>
      </colorScale>
    </cfRule>
  </conditionalFormatting>
  <conditionalFormatting sqref="F96:F123">
    <cfRule type="colorScale" priority="1227">
      <colorScale>
        <cfvo type="min"/>
        <cfvo type="percentile" val="50"/>
        <cfvo type="max"/>
        <color rgb="FFF8696B"/>
        <color rgb="FFFFEB84"/>
        <color rgb="FF63BE7B"/>
      </colorScale>
    </cfRule>
  </conditionalFormatting>
  <conditionalFormatting sqref="O14:O92">
    <cfRule type="colorScale" priority="1235">
      <colorScale>
        <cfvo type="min"/>
        <cfvo type="percentile" val="50"/>
        <cfvo type="max"/>
        <color rgb="FFF8696B"/>
        <color rgb="FFFFEB84"/>
        <color rgb="FF63BE7B"/>
      </colorScale>
    </cfRule>
  </conditionalFormatting>
  <conditionalFormatting sqref="L25:L81 G25:G81 I25:I81">
    <cfRule type="colorScale" priority="1236">
      <colorScale>
        <cfvo type="min"/>
        <cfvo type="percentile" val="50"/>
        <cfvo type="max"/>
        <color rgb="FFF8696B"/>
        <color rgb="FFFFEB84"/>
        <color rgb="FF63BE7B"/>
      </colorScale>
    </cfRule>
  </conditionalFormatting>
  <conditionalFormatting sqref="M12:N92">
    <cfRule type="colorScale" priority="1237">
      <colorScale>
        <cfvo type="min"/>
        <cfvo type="percentile" val="50"/>
        <cfvo type="max"/>
        <color rgb="FFF8696B"/>
        <color rgb="FFFFEB84"/>
        <color rgb="FF63BE7B"/>
      </colorScale>
    </cfRule>
  </conditionalFormatting>
  <conditionalFormatting sqref="G14 I14">
    <cfRule type="colorScale" priority="1224">
      <colorScale>
        <cfvo type="min"/>
        <cfvo type="percentile" val="50"/>
        <cfvo type="max"/>
        <color rgb="FFF8696B"/>
        <color rgb="FFFFEB84"/>
        <color rgb="FF63BE7B"/>
      </colorScale>
    </cfRule>
  </conditionalFormatting>
  <conditionalFormatting sqref="L14:L92">
    <cfRule type="colorScale" priority="1223">
      <colorScale>
        <cfvo type="min"/>
        <cfvo type="percentile" val="50"/>
        <cfvo type="max"/>
        <color rgb="FFF8696B"/>
        <color rgb="FFFFEB84"/>
        <color rgb="FF63BE7B"/>
      </colorScale>
    </cfRule>
  </conditionalFormatting>
  <conditionalFormatting sqref="F82:F92 F15:F24">
    <cfRule type="colorScale" priority="1221">
      <colorScale>
        <cfvo type="min"/>
        <cfvo type="percentile" val="50"/>
        <cfvo type="max"/>
        <color rgb="FFF8696B"/>
        <color rgb="FFFFEB84"/>
        <color rgb="FF63BE7B"/>
      </colorScale>
    </cfRule>
  </conditionalFormatting>
  <conditionalFormatting sqref="F25:F81">
    <cfRule type="colorScale" priority="1222">
      <colorScale>
        <cfvo type="min"/>
        <cfvo type="percentile" val="50"/>
        <cfvo type="max"/>
        <color rgb="FFF8696B"/>
        <color rgb="FFFFEB84"/>
        <color rgb="FF63BE7B"/>
      </colorScale>
    </cfRule>
  </conditionalFormatting>
  <conditionalFormatting sqref="F14">
    <cfRule type="colorScale" priority="1220">
      <colorScale>
        <cfvo type="min"/>
        <cfvo type="percentile" val="50"/>
        <cfvo type="max"/>
        <color rgb="FFF8696B"/>
        <color rgb="FFFFEB84"/>
        <color rgb="FF63BE7B"/>
      </colorScale>
    </cfRule>
  </conditionalFormatting>
  <conditionalFormatting sqref="T14:U92">
    <cfRule type="colorScale" priority="1217">
      <colorScale>
        <cfvo type="min"/>
        <cfvo type="percentile" val="50"/>
        <cfvo type="max"/>
        <color rgb="FFF8696B"/>
        <color rgb="FFFFEB84"/>
        <color rgb="FF63BE7B"/>
      </colorScale>
    </cfRule>
  </conditionalFormatting>
  <conditionalFormatting sqref="P96:P123">
    <cfRule type="colorScale" priority="1215">
      <colorScale>
        <cfvo type="min"/>
        <cfvo type="percentile" val="50"/>
        <cfvo type="max"/>
        <color rgb="FFF8696B"/>
        <color rgb="FFFFEB84"/>
        <color rgb="FF63BE7B"/>
      </colorScale>
    </cfRule>
  </conditionalFormatting>
  <conditionalFormatting sqref="Q96:Q123">
    <cfRule type="colorScale" priority="1214">
      <colorScale>
        <cfvo type="min"/>
        <cfvo type="percentile" val="50"/>
        <cfvo type="max"/>
        <color rgb="FFF8696B"/>
        <color rgb="FFFFEB84"/>
        <color rgb="FF63BE7B"/>
      </colorScale>
    </cfRule>
  </conditionalFormatting>
  <conditionalFormatting sqref="Q14:Q92">
    <cfRule type="colorScale" priority="1216">
      <colorScale>
        <cfvo type="min"/>
        <cfvo type="percentile" val="50"/>
        <cfvo type="max"/>
        <color rgb="FFF8696B"/>
        <color rgb="FFFFEB84"/>
        <color rgb="FF63BE7B"/>
      </colorScale>
    </cfRule>
  </conditionalFormatting>
  <conditionalFormatting sqref="P14:Q92">
    <cfRule type="colorScale" priority="1213">
      <colorScale>
        <cfvo type="min"/>
        <cfvo type="percentile" val="50"/>
        <cfvo type="max"/>
        <color rgb="FF63BE7B"/>
        <color rgb="FFFFEB84"/>
        <color rgb="FFF8696B"/>
      </colorScale>
    </cfRule>
  </conditionalFormatting>
  <conditionalFormatting sqref="AF96:AF123">
    <cfRule type="colorScale" priority="1205">
      <colorScale>
        <cfvo type="min"/>
        <cfvo type="percentile" val="50"/>
        <cfvo type="max"/>
        <color rgb="FFF8696B"/>
        <color rgb="FFFFEB84"/>
        <color rgb="FF63BE7B"/>
      </colorScale>
    </cfRule>
  </conditionalFormatting>
  <conditionalFormatting sqref="AA14:AA92 Y14:Y92">
    <cfRule type="colorScale" priority="1196">
      <colorScale>
        <cfvo type="min"/>
        <cfvo type="percentile" val="50"/>
        <cfvo type="max"/>
        <color rgb="FFF8696B"/>
        <color rgb="FFFFEB84"/>
        <color rgb="FF63BE7B"/>
      </colorScale>
    </cfRule>
  </conditionalFormatting>
  <conditionalFormatting sqref="X96:Z123 AC96:AC123">
    <cfRule type="colorScale" priority="1208">
      <colorScale>
        <cfvo type="min"/>
        <cfvo type="percentile" val="50"/>
        <cfvo type="max"/>
        <color rgb="FFF8696B"/>
        <color rgb="FFFFEB84"/>
        <color rgb="FF63BE7B"/>
      </colorScale>
    </cfRule>
  </conditionalFormatting>
  <conditionalFormatting sqref="AD96:AE123">
    <cfRule type="colorScale" priority="1207">
      <colorScale>
        <cfvo type="min"/>
        <cfvo type="percentile" val="50"/>
        <cfvo type="max"/>
        <color rgb="FFF8696B"/>
        <color rgb="FFFFEB84"/>
        <color rgb="FF63BE7B"/>
      </colorScale>
    </cfRule>
  </conditionalFormatting>
  <conditionalFormatting sqref="AC15:AC24 X82:X92 X15:X24 AC82:AC92 Z15:Z24 Z82:Z92">
    <cfRule type="colorScale" priority="1204">
      <colorScale>
        <cfvo type="min"/>
        <cfvo type="percentile" val="50"/>
        <cfvo type="max"/>
        <color rgb="FFF8696B"/>
        <color rgb="FFFFEB84"/>
        <color rgb="FF63BE7B"/>
      </colorScale>
    </cfRule>
  </conditionalFormatting>
  <conditionalFormatting sqref="W96:W123">
    <cfRule type="colorScale" priority="1203">
      <colorScale>
        <cfvo type="min"/>
        <cfvo type="percentile" val="50"/>
        <cfvo type="max"/>
        <color rgb="FFF8696B"/>
        <color rgb="FFFFEB84"/>
        <color rgb="FF63BE7B"/>
      </colorScale>
    </cfRule>
  </conditionalFormatting>
  <conditionalFormatting sqref="AF14:AF92">
    <cfRule type="colorScale" priority="1209">
      <colorScale>
        <cfvo type="min"/>
        <cfvo type="percentile" val="50"/>
        <cfvo type="max"/>
        <color rgb="FFF8696B"/>
        <color rgb="FFFFEB84"/>
        <color rgb="FF63BE7B"/>
      </colorScale>
    </cfRule>
  </conditionalFormatting>
  <conditionalFormatting sqref="AC25:AC81 X25:X81 Z25:Z81">
    <cfRule type="colorScale" priority="1210">
      <colorScale>
        <cfvo type="min"/>
        <cfvo type="percentile" val="50"/>
        <cfvo type="max"/>
        <color rgb="FFF8696B"/>
        <color rgb="FFFFEB84"/>
        <color rgb="FF63BE7B"/>
      </colorScale>
    </cfRule>
  </conditionalFormatting>
  <conditionalFormatting sqref="AD12:AE92">
    <cfRule type="colorScale" priority="1211">
      <colorScale>
        <cfvo type="min"/>
        <cfvo type="percentile" val="50"/>
        <cfvo type="max"/>
        <color rgb="FFF8696B"/>
        <color rgb="FFFFEB84"/>
        <color rgb="FF63BE7B"/>
      </colorScale>
    </cfRule>
  </conditionalFormatting>
  <conditionalFormatting sqref="X14 Z14">
    <cfRule type="colorScale" priority="1201">
      <colorScale>
        <cfvo type="min"/>
        <cfvo type="percentile" val="50"/>
        <cfvo type="max"/>
        <color rgb="FFF8696B"/>
        <color rgb="FFFFEB84"/>
        <color rgb="FF63BE7B"/>
      </colorScale>
    </cfRule>
  </conditionalFormatting>
  <conditionalFormatting sqref="AC14:AC92">
    <cfRule type="colorScale" priority="1200">
      <colorScale>
        <cfvo type="min"/>
        <cfvo type="percentile" val="50"/>
        <cfvo type="max"/>
        <color rgb="FFF8696B"/>
        <color rgb="FFFFEB84"/>
        <color rgb="FF63BE7B"/>
      </colorScale>
    </cfRule>
  </conditionalFormatting>
  <conditionalFormatting sqref="W82:W92 W15:W24">
    <cfRule type="colorScale" priority="1198">
      <colorScale>
        <cfvo type="min"/>
        <cfvo type="percentile" val="50"/>
        <cfvo type="max"/>
        <color rgb="FFF8696B"/>
        <color rgb="FFFFEB84"/>
        <color rgb="FF63BE7B"/>
      </colorScale>
    </cfRule>
  </conditionalFormatting>
  <conditionalFormatting sqref="W25:W81">
    <cfRule type="colorScale" priority="1199">
      <colorScale>
        <cfvo type="min"/>
        <cfvo type="percentile" val="50"/>
        <cfvo type="max"/>
        <color rgb="FFF8696B"/>
        <color rgb="FFFFEB84"/>
        <color rgb="FF63BE7B"/>
      </colorScale>
    </cfRule>
  </conditionalFormatting>
  <conditionalFormatting sqref="W14">
    <cfRule type="colorScale" priority="1197">
      <colorScale>
        <cfvo type="min"/>
        <cfvo type="percentile" val="50"/>
        <cfvo type="max"/>
        <color rgb="FFF8696B"/>
        <color rgb="FFFFEB84"/>
        <color rgb="FF63BE7B"/>
      </colorScale>
    </cfRule>
  </conditionalFormatting>
  <conditionalFormatting sqref="AK14:AK92">
    <cfRule type="colorScale" priority="1195">
      <colorScale>
        <cfvo type="min"/>
        <cfvo type="percentile" val="50"/>
        <cfvo type="max"/>
        <color rgb="FFF8696B"/>
        <color rgb="FFFFEB84"/>
        <color rgb="FF63BE7B"/>
      </colorScale>
    </cfRule>
  </conditionalFormatting>
  <conditionalFormatting sqref="AG96:AH123">
    <cfRule type="colorScale" priority="1193">
      <colorScale>
        <cfvo type="min"/>
        <cfvo type="percentile" val="50"/>
        <cfvo type="max"/>
        <color rgb="FFF8696B"/>
        <color rgb="FFFFEB84"/>
        <color rgb="FF63BE7B"/>
      </colorScale>
    </cfRule>
  </conditionalFormatting>
  <conditionalFormatting sqref="AI96:AI123">
    <cfRule type="colorScale" priority="1192">
      <colorScale>
        <cfvo type="min"/>
        <cfvo type="percentile" val="50"/>
        <cfvo type="max"/>
        <color rgb="FFF8696B"/>
        <color rgb="FFFFEB84"/>
        <color rgb="FF63BE7B"/>
      </colorScale>
    </cfRule>
  </conditionalFormatting>
  <conditionalFormatting sqref="AI14:AI92">
    <cfRule type="colorScale" priority="1194">
      <colorScale>
        <cfvo type="min"/>
        <cfvo type="percentile" val="50"/>
        <cfvo type="max"/>
        <color rgb="FFF8696B"/>
        <color rgb="FFFFEB84"/>
        <color rgb="FF63BE7B"/>
      </colorScale>
    </cfRule>
  </conditionalFormatting>
  <conditionalFormatting sqref="AG14:AG92 AI14:AI92">
    <cfRule type="colorScale" priority="1191">
      <colorScale>
        <cfvo type="min"/>
        <cfvo type="percentile" val="50"/>
        <cfvo type="max"/>
        <color rgb="FF63BE7B"/>
        <color rgb="FFFFEB84"/>
        <color rgb="FFF8696B"/>
      </colorScale>
    </cfRule>
  </conditionalFormatting>
  <conditionalFormatting sqref="L96:L123">
    <cfRule type="colorScale" priority="1189">
      <colorScale>
        <cfvo type="min"/>
        <cfvo type="percentile" val="50"/>
        <cfvo type="max"/>
        <color rgb="FFF8696B"/>
        <color rgb="FFFFEB84"/>
        <color rgb="FF63BE7B"/>
      </colorScale>
    </cfRule>
  </conditionalFormatting>
  <conditionalFormatting sqref="J96:J123">
    <cfRule type="colorScale" priority="1188">
      <colorScale>
        <cfvo type="min"/>
        <cfvo type="percentile" val="50"/>
        <cfvo type="max"/>
        <color rgb="FFF8696B"/>
        <color rgb="FFFFEB84"/>
        <color rgb="FF63BE7B"/>
      </colorScale>
    </cfRule>
  </conditionalFormatting>
  <conditionalFormatting sqref="T96:T123">
    <cfRule type="colorScale" priority="1187">
      <colorScale>
        <cfvo type="min"/>
        <cfvo type="percentile" val="50"/>
        <cfvo type="max"/>
        <color rgb="FFF8696B"/>
        <color rgb="FFFFEB84"/>
        <color rgb="FF63BE7B"/>
      </colorScale>
    </cfRule>
  </conditionalFormatting>
  <conditionalFormatting sqref="AA96:AA123">
    <cfRule type="colorScale" priority="1186">
      <colorScale>
        <cfvo type="min"/>
        <cfvo type="percentile" val="50"/>
        <cfvo type="max"/>
        <color rgb="FFF8696B"/>
        <color rgb="FFFFEB84"/>
        <color rgb="FF63BE7B"/>
      </colorScale>
    </cfRule>
  </conditionalFormatting>
  <conditionalFormatting sqref="AB96:AB123">
    <cfRule type="colorScale" priority="1185">
      <colorScale>
        <cfvo type="min"/>
        <cfvo type="percentile" val="50"/>
        <cfvo type="max"/>
        <color rgb="FFF8696B"/>
        <color rgb="FFFFEB84"/>
        <color rgb="FF63BE7B"/>
      </colorScale>
    </cfRule>
  </conditionalFormatting>
  <conditionalFormatting sqref="AK96:AK123">
    <cfRule type="colorScale" priority="1182">
      <colorScale>
        <cfvo type="min"/>
        <cfvo type="percentile" val="50"/>
        <cfvo type="max"/>
        <color rgb="FFF8696B"/>
        <color rgb="FFFFEB84"/>
        <color rgb="FF63BE7B"/>
      </colorScale>
    </cfRule>
  </conditionalFormatting>
  <conditionalFormatting sqref="AH14:AH92">
    <cfRule type="colorScale" priority="1180">
      <colorScale>
        <cfvo type="min"/>
        <cfvo type="percentile" val="50"/>
        <cfvo type="max"/>
        <color rgb="FFF8696B"/>
        <color rgb="FFFFEB84"/>
        <color rgb="FF63BE7B"/>
      </colorScale>
    </cfRule>
  </conditionalFormatting>
  <conditionalFormatting sqref="AH14:AH92">
    <cfRule type="colorScale" priority="1179">
      <colorScale>
        <cfvo type="min"/>
        <cfvo type="percentile" val="50"/>
        <cfvo type="max"/>
        <color rgb="FF63BE7B"/>
        <color rgb="FFFFEB84"/>
        <color rgb="FFF8696B"/>
      </colorScale>
    </cfRule>
  </conditionalFormatting>
  <conditionalFormatting sqref="AG96:AI123">
    <cfRule type="colorScale" priority="1178">
      <colorScale>
        <cfvo type="min"/>
        <cfvo type="percentile" val="50"/>
        <cfvo type="max"/>
        <color rgb="FF63BE7B"/>
        <color rgb="FFFFEB84"/>
        <color rgb="FFF8696B"/>
      </colorScale>
    </cfRule>
  </conditionalFormatting>
  <conditionalFormatting sqref="H14:H92">
    <cfRule type="colorScale" priority="1176">
      <colorScale>
        <cfvo type="min"/>
        <cfvo type="percentile" val="50"/>
        <cfvo type="max"/>
        <color rgb="FFF8696B"/>
        <color rgb="FFFFEB84"/>
        <color rgb="FF63BE7B"/>
      </colorScale>
    </cfRule>
  </conditionalFormatting>
  <conditionalFormatting sqref="H96:H123">
    <cfRule type="colorScale" priority="1177">
      <colorScale>
        <cfvo type="min"/>
        <cfvo type="percentile" val="50"/>
        <cfvo type="max"/>
        <color rgb="FFF8696B"/>
        <color rgb="FFFFEB84"/>
        <color rgb="FF63BE7B"/>
      </colorScale>
    </cfRule>
  </conditionalFormatting>
  <conditionalFormatting sqref="K14:K92">
    <cfRule type="colorScale" priority="1175">
      <colorScale>
        <cfvo type="min"/>
        <cfvo type="percentile" val="50"/>
        <cfvo type="max"/>
        <color rgb="FFF8696B"/>
        <color rgb="FFFFEB84"/>
        <color rgb="FF63BE7B"/>
      </colorScale>
    </cfRule>
  </conditionalFormatting>
  <conditionalFormatting sqref="K96:K123">
    <cfRule type="colorScale" priority="1174">
      <colorScale>
        <cfvo type="min"/>
        <cfvo type="percentile" val="50"/>
        <cfvo type="max"/>
        <color rgb="FFF8696B"/>
        <color rgb="FFFFEB84"/>
        <color rgb="FF63BE7B"/>
      </colorScale>
    </cfRule>
  </conditionalFormatting>
  <conditionalFormatting sqref="AB14:AB92">
    <cfRule type="colorScale" priority="1173">
      <colorScale>
        <cfvo type="min"/>
        <cfvo type="percentile" val="50"/>
        <cfvo type="max"/>
        <color rgb="FFF8696B"/>
        <color rgb="FFFFEB84"/>
        <color rgb="FF63BE7B"/>
      </colorScale>
    </cfRule>
  </conditionalFormatting>
  <conditionalFormatting sqref="U96:U123">
    <cfRule type="colorScale" priority="1172">
      <colorScale>
        <cfvo type="min"/>
        <cfvo type="percentile" val="50"/>
        <cfvo type="max"/>
        <color rgb="FFF8696B"/>
        <color rgb="FFFFEB84"/>
        <color rgb="FF63BE7B"/>
      </colorScale>
    </cfRule>
  </conditionalFormatting>
  <conditionalFormatting sqref="R96:R123">
    <cfRule type="colorScale" priority="1170">
      <colorScale>
        <cfvo type="min"/>
        <cfvo type="percentile" val="50"/>
        <cfvo type="max"/>
        <color rgb="FFF8696B"/>
        <color rgb="FFFFEB84"/>
        <color rgb="FF63BE7B"/>
      </colorScale>
    </cfRule>
  </conditionalFormatting>
  <conditionalFormatting sqref="R14:R92">
    <cfRule type="colorScale" priority="1171">
      <colorScale>
        <cfvo type="min"/>
        <cfvo type="percentile" val="50"/>
        <cfvo type="max"/>
        <color rgb="FFF8696B"/>
        <color rgb="FFFFEB84"/>
        <color rgb="FF63BE7B"/>
      </colorScale>
    </cfRule>
  </conditionalFormatting>
  <conditionalFormatting sqref="R14:R92">
    <cfRule type="colorScale" priority="1169">
      <colorScale>
        <cfvo type="min"/>
        <cfvo type="percentile" val="50"/>
        <cfvo type="max"/>
        <color rgb="FF63BE7B"/>
        <color rgb="FFFFEB84"/>
        <color rgb="FFF8696B"/>
      </colorScale>
    </cfRule>
  </conditionalFormatting>
  <conditionalFormatting sqref="R96:R123">
    <cfRule type="colorScale" priority="1168">
      <colorScale>
        <cfvo type="min"/>
        <cfvo type="percentile" val="50"/>
        <cfvo type="max"/>
        <color rgb="FF63BE7B"/>
        <color rgb="FFFFEB84"/>
        <color rgb="FFF8696B"/>
      </colorScale>
    </cfRule>
  </conditionalFormatting>
  <conditionalFormatting sqref="AL14:AL92">
    <cfRule type="colorScale" priority="1167">
      <colorScale>
        <cfvo type="min"/>
        <cfvo type="percentile" val="50"/>
        <cfvo type="max"/>
        <color rgb="FFF8696B"/>
        <color rgb="FFFFEB84"/>
        <color rgb="FF63BE7B"/>
      </colorScale>
    </cfRule>
  </conditionalFormatting>
  <conditionalFormatting sqref="AL96:AL123">
    <cfRule type="colorScale" priority="1166">
      <colorScale>
        <cfvo type="min"/>
        <cfvo type="percentile" val="50"/>
        <cfvo type="max"/>
        <color rgb="FFF8696B"/>
        <color rgb="FFFFEB84"/>
        <color rgb="FF63BE7B"/>
      </colorScale>
    </cfRule>
  </conditionalFormatting>
  <conditionalFormatting sqref="AC96:AC123">
    <cfRule type="colorScale" priority="1165">
      <colorScale>
        <cfvo type="min"/>
        <cfvo type="percentile" val="50"/>
        <cfvo type="max"/>
        <color rgb="FFF8696B"/>
        <color rgb="FFFFEB84"/>
        <color rgb="FF63BE7B"/>
      </colorScale>
    </cfRule>
  </conditionalFormatting>
  <conditionalFormatting sqref="AW96:AW123">
    <cfRule type="colorScale" priority="1159">
      <colorScale>
        <cfvo type="min"/>
        <cfvo type="percentile" val="50"/>
        <cfvo type="max"/>
        <color rgb="FFF8696B"/>
        <color rgb="FFFFEB84"/>
        <color rgb="FF63BE7B"/>
      </colorScale>
    </cfRule>
  </conditionalFormatting>
  <conditionalFormatting sqref="AR14:AR92 AP14:AP92">
    <cfRule type="colorScale" priority="1150">
      <colorScale>
        <cfvo type="min"/>
        <cfvo type="percentile" val="50"/>
        <cfvo type="max"/>
        <color rgb="FFF8696B"/>
        <color rgb="FFFFEB84"/>
        <color rgb="FF63BE7B"/>
      </colorScale>
    </cfRule>
  </conditionalFormatting>
  <conditionalFormatting sqref="AO96:AQ123 AT96:AT123">
    <cfRule type="colorScale" priority="1161">
      <colorScale>
        <cfvo type="min"/>
        <cfvo type="percentile" val="50"/>
        <cfvo type="max"/>
        <color rgb="FFF8696B"/>
        <color rgb="FFFFEB84"/>
        <color rgb="FF63BE7B"/>
      </colorScale>
    </cfRule>
  </conditionalFormatting>
  <conditionalFormatting sqref="AU96:AV123">
    <cfRule type="colorScale" priority="1160">
      <colorScale>
        <cfvo type="min"/>
        <cfvo type="percentile" val="50"/>
        <cfvo type="max"/>
        <color rgb="FFF8696B"/>
        <color rgb="FFFFEB84"/>
        <color rgb="FF63BE7B"/>
      </colorScale>
    </cfRule>
  </conditionalFormatting>
  <conditionalFormatting sqref="AT15:AT24 AO82:AO92 AO15:AO24 AT82:AT92 AQ15:AQ24 AQ82:AQ92">
    <cfRule type="colorScale" priority="1158">
      <colorScale>
        <cfvo type="min"/>
        <cfvo type="percentile" val="50"/>
        <cfvo type="max"/>
        <color rgb="FFF8696B"/>
        <color rgb="FFFFEB84"/>
        <color rgb="FF63BE7B"/>
      </colorScale>
    </cfRule>
  </conditionalFormatting>
  <conditionalFormatting sqref="AN96:AN123">
    <cfRule type="colorScale" priority="1157">
      <colorScale>
        <cfvo type="min"/>
        <cfvo type="percentile" val="50"/>
        <cfvo type="max"/>
        <color rgb="FFF8696B"/>
        <color rgb="FFFFEB84"/>
        <color rgb="FF63BE7B"/>
      </colorScale>
    </cfRule>
  </conditionalFormatting>
  <conditionalFormatting sqref="AW14:AW92">
    <cfRule type="colorScale" priority="1162">
      <colorScale>
        <cfvo type="min"/>
        <cfvo type="percentile" val="50"/>
        <cfvo type="max"/>
        <color rgb="FFF8696B"/>
        <color rgb="FFFFEB84"/>
        <color rgb="FF63BE7B"/>
      </colorScale>
    </cfRule>
  </conditionalFormatting>
  <conditionalFormatting sqref="AT25:AT81 AO25:AO81 AQ25:AQ81">
    <cfRule type="colorScale" priority="1163">
      <colorScale>
        <cfvo type="min"/>
        <cfvo type="percentile" val="50"/>
        <cfvo type="max"/>
        <color rgb="FFF8696B"/>
        <color rgb="FFFFEB84"/>
        <color rgb="FF63BE7B"/>
      </colorScale>
    </cfRule>
  </conditionalFormatting>
  <conditionalFormatting sqref="AU12:AV92">
    <cfRule type="colorScale" priority="1164">
      <colorScale>
        <cfvo type="min"/>
        <cfvo type="percentile" val="50"/>
        <cfvo type="max"/>
        <color rgb="FFF8696B"/>
        <color rgb="FFFFEB84"/>
        <color rgb="FF63BE7B"/>
      </colorScale>
    </cfRule>
  </conditionalFormatting>
  <conditionalFormatting sqref="AO14 AQ14">
    <cfRule type="colorScale" priority="1155">
      <colorScale>
        <cfvo type="min"/>
        <cfvo type="percentile" val="50"/>
        <cfvo type="max"/>
        <color rgb="FFF8696B"/>
        <color rgb="FFFFEB84"/>
        <color rgb="FF63BE7B"/>
      </colorScale>
    </cfRule>
  </conditionalFormatting>
  <conditionalFormatting sqref="AT14:AT92">
    <cfRule type="colorScale" priority="1154">
      <colorScale>
        <cfvo type="min"/>
        <cfvo type="percentile" val="50"/>
        <cfvo type="max"/>
        <color rgb="FFF8696B"/>
        <color rgb="FFFFEB84"/>
        <color rgb="FF63BE7B"/>
      </colorScale>
    </cfRule>
  </conditionalFormatting>
  <conditionalFormatting sqref="AN82:AN92 AN15:AN24">
    <cfRule type="colorScale" priority="1152">
      <colorScale>
        <cfvo type="min"/>
        <cfvo type="percentile" val="50"/>
        <cfvo type="max"/>
        <color rgb="FFF8696B"/>
        <color rgb="FFFFEB84"/>
        <color rgb="FF63BE7B"/>
      </colorScale>
    </cfRule>
  </conditionalFormatting>
  <conditionalFormatting sqref="AN25:AN81">
    <cfRule type="colorScale" priority="1153">
      <colorScale>
        <cfvo type="min"/>
        <cfvo type="percentile" val="50"/>
        <cfvo type="max"/>
        <color rgb="FFF8696B"/>
        <color rgb="FFFFEB84"/>
        <color rgb="FF63BE7B"/>
      </colorScale>
    </cfRule>
  </conditionalFormatting>
  <conditionalFormatting sqref="AN14">
    <cfRule type="colorScale" priority="1151">
      <colorScale>
        <cfvo type="min"/>
        <cfvo type="percentile" val="50"/>
        <cfvo type="max"/>
        <color rgb="FFF8696B"/>
        <color rgb="FFFFEB84"/>
        <color rgb="FF63BE7B"/>
      </colorScale>
    </cfRule>
  </conditionalFormatting>
  <conditionalFormatting sqref="AX96:AY123">
    <cfRule type="colorScale" priority="1147">
      <colorScale>
        <cfvo type="min"/>
        <cfvo type="percentile" val="50"/>
        <cfvo type="max"/>
        <color rgb="FFF8696B"/>
        <color rgb="FFFFEB84"/>
        <color rgb="FF63BE7B"/>
      </colorScale>
    </cfRule>
  </conditionalFormatting>
  <conditionalFormatting sqref="AX14:AX92">
    <cfRule type="colorScale" priority="1145">
      <colorScale>
        <cfvo type="min"/>
        <cfvo type="percentile" val="50"/>
        <cfvo type="max"/>
        <color rgb="FF63BE7B"/>
        <color rgb="FFFFEB84"/>
        <color rgb="FFF8696B"/>
      </colorScale>
    </cfRule>
  </conditionalFormatting>
  <conditionalFormatting sqref="AR96:AR123">
    <cfRule type="colorScale" priority="1144">
      <colorScale>
        <cfvo type="min"/>
        <cfvo type="percentile" val="50"/>
        <cfvo type="max"/>
        <color rgb="FFF8696B"/>
        <color rgb="FFFFEB84"/>
        <color rgb="FF63BE7B"/>
      </colorScale>
    </cfRule>
  </conditionalFormatting>
  <conditionalFormatting sqref="AS96:AS123">
    <cfRule type="colorScale" priority="1143">
      <colorScale>
        <cfvo type="min"/>
        <cfvo type="percentile" val="50"/>
        <cfvo type="max"/>
        <color rgb="FFF8696B"/>
        <color rgb="FFFFEB84"/>
        <color rgb="FF63BE7B"/>
      </colorScale>
    </cfRule>
  </conditionalFormatting>
  <conditionalFormatting sqref="AY14:AY92">
    <cfRule type="colorScale" priority="1141">
      <colorScale>
        <cfvo type="min"/>
        <cfvo type="percentile" val="50"/>
        <cfvo type="max"/>
        <color rgb="FFF8696B"/>
        <color rgb="FFFFEB84"/>
        <color rgb="FF63BE7B"/>
      </colorScale>
    </cfRule>
  </conditionalFormatting>
  <conditionalFormatting sqref="AY14:AY92">
    <cfRule type="colorScale" priority="1140">
      <colorScale>
        <cfvo type="min"/>
        <cfvo type="percentile" val="50"/>
        <cfvo type="max"/>
        <color rgb="FF63BE7B"/>
        <color rgb="FFFFEB84"/>
        <color rgb="FFF8696B"/>
      </colorScale>
    </cfRule>
  </conditionalFormatting>
  <conditionalFormatting sqref="AX96:AY123">
    <cfRule type="colorScale" priority="1139">
      <colorScale>
        <cfvo type="min"/>
        <cfvo type="percentile" val="50"/>
        <cfvo type="max"/>
        <color rgb="FF63BE7B"/>
        <color rgb="FFFFEB84"/>
        <color rgb="FFF8696B"/>
      </colorScale>
    </cfRule>
  </conditionalFormatting>
  <conditionalFormatting sqref="AS14:AS92">
    <cfRule type="colorScale" priority="1138">
      <colorScale>
        <cfvo type="min"/>
        <cfvo type="percentile" val="50"/>
        <cfvo type="max"/>
        <color rgb="FFF8696B"/>
        <color rgb="FFFFEB84"/>
        <color rgb="FF63BE7B"/>
      </colorScale>
    </cfRule>
  </conditionalFormatting>
  <conditionalFormatting sqref="AT96:AT123">
    <cfRule type="colorScale" priority="1135">
      <colorScale>
        <cfvo type="min"/>
        <cfvo type="percentile" val="50"/>
        <cfvo type="max"/>
        <color rgb="FFF8696B"/>
        <color rgb="FFFFEB84"/>
        <color rgb="FF63BE7B"/>
      </colorScale>
    </cfRule>
  </conditionalFormatting>
  <conditionalFormatting sqref="BB14:BB92">
    <cfRule type="colorScale" priority="1134">
      <colorScale>
        <cfvo type="min"/>
        <cfvo type="percentile" val="50"/>
        <cfvo type="max"/>
        <color rgb="FFF8696B"/>
        <color rgb="FFFFEB84"/>
        <color rgb="FF63BE7B"/>
      </colorScale>
    </cfRule>
  </conditionalFormatting>
  <conditionalFormatting sqref="BB96:BB123">
    <cfRule type="colorScale" priority="1133">
      <colorScale>
        <cfvo type="min"/>
        <cfvo type="percentile" val="50"/>
        <cfvo type="max"/>
        <color rgb="FFF8696B"/>
        <color rgb="FFFFEB84"/>
        <color rgb="FF63BE7B"/>
      </colorScale>
    </cfRule>
  </conditionalFormatting>
  <conditionalFormatting sqref="BC14:BC92">
    <cfRule type="colorScale" priority="1132">
      <colorScale>
        <cfvo type="min"/>
        <cfvo type="percentile" val="50"/>
        <cfvo type="max"/>
        <color rgb="FFF8696B"/>
        <color rgb="FFFFEB84"/>
        <color rgb="FF63BE7B"/>
      </colorScale>
    </cfRule>
  </conditionalFormatting>
  <conditionalFormatting sqref="BC96:BC123">
    <cfRule type="colorScale" priority="1131">
      <colorScale>
        <cfvo type="min"/>
        <cfvo type="percentile" val="50"/>
        <cfvo type="max"/>
        <color rgb="FFF8696B"/>
        <color rgb="FFFFEB84"/>
        <color rgb="FF63BE7B"/>
      </colorScale>
    </cfRule>
  </conditionalFormatting>
  <conditionalFormatting sqref="BN96:BN123">
    <cfRule type="colorScale" priority="1125">
      <colorScale>
        <cfvo type="min"/>
        <cfvo type="percentile" val="50"/>
        <cfvo type="max"/>
        <color rgb="FFF8696B"/>
        <color rgb="FFFFEB84"/>
        <color rgb="FF63BE7B"/>
      </colorScale>
    </cfRule>
  </conditionalFormatting>
  <conditionalFormatting sqref="BI14:BI92">
    <cfRule type="colorScale" priority="1116">
      <colorScale>
        <cfvo type="min"/>
        <cfvo type="percentile" val="50"/>
        <cfvo type="max"/>
        <color rgb="FFF8696B"/>
        <color rgb="FFFFEB84"/>
        <color rgb="FF63BE7B"/>
      </colorScale>
    </cfRule>
  </conditionalFormatting>
  <conditionalFormatting sqref="BF96:BH123 BK96:BK123">
    <cfRule type="colorScale" priority="1127">
      <colorScale>
        <cfvo type="min"/>
        <cfvo type="percentile" val="50"/>
        <cfvo type="max"/>
        <color rgb="FFF8696B"/>
        <color rgb="FFFFEB84"/>
        <color rgb="FF63BE7B"/>
      </colorScale>
    </cfRule>
  </conditionalFormatting>
  <conditionalFormatting sqref="BL96:BM123">
    <cfRule type="colorScale" priority="1126">
      <colorScale>
        <cfvo type="min"/>
        <cfvo type="percentile" val="50"/>
        <cfvo type="max"/>
        <color rgb="FFF8696B"/>
        <color rgb="FFFFEB84"/>
        <color rgb="FF63BE7B"/>
      </colorScale>
    </cfRule>
  </conditionalFormatting>
  <conditionalFormatting sqref="BK15:BK24 BF82:BF92 BF15:BF24 BK82:BK92 BH15:BH24 BH82:BH92">
    <cfRule type="colorScale" priority="1124">
      <colorScale>
        <cfvo type="min"/>
        <cfvo type="percentile" val="50"/>
        <cfvo type="max"/>
        <color rgb="FFF8696B"/>
        <color rgb="FFFFEB84"/>
        <color rgb="FF63BE7B"/>
      </colorScale>
    </cfRule>
  </conditionalFormatting>
  <conditionalFormatting sqref="BE96:BE123">
    <cfRule type="colorScale" priority="1123">
      <colorScale>
        <cfvo type="min"/>
        <cfvo type="percentile" val="50"/>
        <cfvo type="max"/>
        <color rgb="FFF8696B"/>
        <color rgb="FFFFEB84"/>
        <color rgb="FF63BE7B"/>
      </colorScale>
    </cfRule>
  </conditionalFormatting>
  <conditionalFormatting sqref="BN14:BN92">
    <cfRule type="colorScale" priority="1128">
      <colorScale>
        <cfvo type="min"/>
        <cfvo type="percentile" val="50"/>
        <cfvo type="max"/>
        <color rgb="FFF8696B"/>
        <color rgb="FFFFEB84"/>
        <color rgb="FF63BE7B"/>
      </colorScale>
    </cfRule>
  </conditionalFormatting>
  <conditionalFormatting sqref="BK25:BK81 BF25:BF81 BH25:BH81">
    <cfRule type="colorScale" priority="1129">
      <colorScale>
        <cfvo type="min"/>
        <cfvo type="percentile" val="50"/>
        <cfvo type="max"/>
        <color rgb="FFF8696B"/>
        <color rgb="FFFFEB84"/>
        <color rgb="FF63BE7B"/>
      </colorScale>
    </cfRule>
  </conditionalFormatting>
  <conditionalFormatting sqref="BL12:BM92">
    <cfRule type="colorScale" priority="1130">
      <colorScale>
        <cfvo type="min"/>
        <cfvo type="percentile" val="50"/>
        <cfvo type="max"/>
        <color rgb="FFF8696B"/>
        <color rgb="FFFFEB84"/>
        <color rgb="FF63BE7B"/>
      </colorScale>
    </cfRule>
  </conditionalFormatting>
  <conditionalFormatting sqref="BF14 BH14">
    <cfRule type="colorScale" priority="1121">
      <colorScale>
        <cfvo type="min"/>
        <cfvo type="percentile" val="50"/>
        <cfvo type="max"/>
        <color rgb="FFF8696B"/>
        <color rgb="FFFFEB84"/>
        <color rgb="FF63BE7B"/>
      </colorScale>
    </cfRule>
  </conditionalFormatting>
  <conditionalFormatting sqref="BK14:BK92">
    <cfRule type="colorScale" priority="1120">
      <colorScale>
        <cfvo type="min"/>
        <cfvo type="percentile" val="50"/>
        <cfvo type="max"/>
        <color rgb="FFF8696B"/>
        <color rgb="FFFFEB84"/>
        <color rgb="FF63BE7B"/>
      </colorScale>
    </cfRule>
  </conditionalFormatting>
  <conditionalFormatting sqref="BE82:BE92 BE15:BE24">
    <cfRule type="colorScale" priority="1118">
      <colorScale>
        <cfvo type="min"/>
        <cfvo type="percentile" val="50"/>
        <cfvo type="max"/>
        <color rgb="FFF8696B"/>
        <color rgb="FFFFEB84"/>
        <color rgb="FF63BE7B"/>
      </colorScale>
    </cfRule>
  </conditionalFormatting>
  <conditionalFormatting sqref="BE25:BE81">
    <cfRule type="colorScale" priority="1119">
      <colorScale>
        <cfvo type="min"/>
        <cfvo type="percentile" val="50"/>
        <cfvo type="max"/>
        <color rgb="FFF8696B"/>
        <color rgb="FFFFEB84"/>
        <color rgb="FF63BE7B"/>
      </colorScale>
    </cfRule>
  </conditionalFormatting>
  <conditionalFormatting sqref="BE14">
    <cfRule type="colorScale" priority="1117">
      <colorScale>
        <cfvo type="min"/>
        <cfvo type="percentile" val="50"/>
        <cfvo type="max"/>
        <color rgb="FFF8696B"/>
        <color rgb="FFFFEB84"/>
        <color rgb="FF63BE7B"/>
      </colorScale>
    </cfRule>
  </conditionalFormatting>
  <conditionalFormatting sqref="BO96:BP123">
    <cfRule type="colorScale" priority="1115">
      <colorScale>
        <cfvo type="min"/>
        <cfvo type="percentile" val="50"/>
        <cfvo type="max"/>
        <color rgb="FFF8696B"/>
        <color rgb="FFFFEB84"/>
        <color rgb="FF63BE7B"/>
      </colorScale>
    </cfRule>
  </conditionalFormatting>
  <conditionalFormatting sqref="BO14:BO92">
    <cfRule type="colorScale" priority="1114">
      <colorScale>
        <cfvo type="min"/>
        <cfvo type="percentile" val="50"/>
        <cfvo type="max"/>
        <color rgb="FF63BE7B"/>
        <color rgb="FFFFEB84"/>
        <color rgb="FFF8696B"/>
      </colorScale>
    </cfRule>
  </conditionalFormatting>
  <conditionalFormatting sqref="BI96:BI123">
    <cfRule type="colorScale" priority="1113">
      <colorScale>
        <cfvo type="min"/>
        <cfvo type="percentile" val="50"/>
        <cfvo type="max"/>
        <color rgb="FFF8696B"/>
        <color rgb="FFFFEB84"/>
        <color rgb="FF63BE7B"/>
      </colorScale>
    </cfRule>
  </conditionalFormatting>
  <conditionalFormatting sqref="BJ96:BJ123">
    <cfRule type="colorScale" priority="1112">
      <colorScale>
        <cfvo type="min"/>
        <cfvo type="percentile" val="50"/>
        <cfvo type="max"/>
        <color rgb="FFF8696B"/>
        <color rgb="FFFFEB84"/>
        <color rgb="FF63BE7B"/>
      </colorScale>
    </cfRule>
  </conditionalFormatting>
  <conditionalFormatting sqref="BO96:BP123">
    <cfRule type="colorScale" priority="1109">
      <colorScale>
        <cfvo type="min"/>
        <cfvo type="percentile" val="50"/>
        <cfvo type="max"/>
        <color rgb="FF63BE7B"/>
        <color rgb="FFFFEB84"/>
        <color rgb="FFF8696B"/>
      </colorScale>
    </cfRule>
  </conditionalFormatting>
  <conditionalFormatting sqref="BJ14:BJ92">
    <cfRule type="colorScale" priority="1108">
      <colorScale>
        <cfvo type="min"/>
        <cfvo type="percentile" val="50"/>
        <cfvo type="max"/>
        <color rgb="FFF8696B"/>
        <color rgb="FFFFEB84"/>
        <color rgb="FF63BE7B"/>
      </colorScale>
    </cfRule>
  </conditionalFormatting>
  <conditionalFormatting sqref="BK96:BK123">
    <cfRule type="colorScale" priority="1107">
      <colorScale>
        <cfvo type="min"/>
        <cfvo type="percentile" val="50"/>
        <cfvo type="max"/>
        <color rgb="FFF8696B"/>
        <color rgb="FFFFEB84"/>
        <color rgb="FF63BE7B"/>
      </colorScale>
    </cfRule>
  </conditionalFormatting>
  <conditionalFormatting sqref="BS14:BS92">
    <cfRule type="colorScale" priority="1106">
      <colorScale>
        <cfvo type="min"/>
        <cfvo type="percentile" val="50"/>
        <cfvo type="max"/>
        <color rgb="FFF8696B"/>
        <color rgb="FFFFEB84"/>
        <color rgb="FF63BE7B"/>
      </colorScale>
    </cfRule>
  </conditionalFormatting>
  <conditionalFormatting sqref="BS96:BS123">
    <cfRule type="colorScale" priority="1105">
      <colorScale>
        <cfvo type="min"/>
        <cfvo type="percentile" val="50"/>
        <cfvo type="max"/>
        <color rgb="FFF8696B"/>
        <color rgb="FFFFEB84"/>
        <color rgb="FF63BE7B"/>
      </colorScale>
    </cfRule>
  </conditionalFormatting>
  <conditionalFormatting sqref="BT14:BT92">
    <cfRule type="colorScale" priority="1104">
      <colorScale>
        <cfvo type="min"/>
        <cfvo type="percentile" val="50"/>
        <cfvo type="max"/>
        <color rgb="FFF8696B"/>
        <color rgb="FFFFEB84"/>
        <color rgb="FF63BE7B"/>
      </colorScale>
    </cfRule>
  </conditionalFormatting>
  <conditionalFormatting sqref="BT96:BT123">
    <cfRule type="colorScale" priority="1103">
      <colorScale>
        <cfvo type="min"/>
        <cfvo type="percentile" val="50"/>
        <cfvo type="max"/>
        <color rgb="FFF8696B"/>
        <color rgb="FFFFEB84"/>
        <color rgb="FF63BE7B"/>
      </colorScale>
    </cfRule>
  </conditionalFormatting>
  <conditionalFormatting sqref="AT2:AT10 AP2:AP10">
    <cfRule type="colorScale" priority="1101">
      <colorScale>
        <cfvo type="min"/>
        <cfvo type="percentile" val="50"/>
        <cfvo type="max"/>
        <color rgb="FFF8696B"/>
        <color rgb="FFFFEB84"/>
        <color rgb="FF63BE7B"/>
      </colorScale>
    </cfRule>
  </conditionalFormatting>
  <conditionalFormatting sqref="AQ2:AQ10">
    <cfRule type="colorScale" priority="1099">
      <colorScale>
        <cfvo type="min"/>
        <cfvo type="percentile" val="50"/>
        <cfvo type="max"/>
        <color rgb="FFF8696B"/>
        <color rgb="FFFFEB84"/>
        <color rgb="FF63BE7B"/>
      </colorScale>
    </cfRule>
  </conditionalFormatting>
  <conditionalFormatting sqref="AU2:AU10">
    <cfRule type="colorScale" priority="1098">
      <colorScale>
        <cfvo type="min"/>
        <cfvo type="percentile" val="50"/>
        <cfvo type="max"/>
        <color rgb="FFF8696B"/>
        <color rgb="FFFFEB84"/>
        <color rgb="FF63BE7B"/>
      </colorScale>
    </cfRule>
  </conditionalFormatting>
  <conditionalFormatting sqref="BK2:BK10 BG2:BG10">
    <cfRule type="colorScale" priority="1097">
      <colorScale>
        <cfvo type="min"/>
        <cfvo type="percentile" val="50"/>
        <cfvo type="max"/>
        <color rgb="FFF8696B"/>
        <color rgb="FFFFEB84"/>
        <color rgb="FF63BE7B"/>
      </colorScale>
    </cfRule>
  </conditionalFormatting>
  <conditionalFormatting sqref="BH2:BH10">
    <cfRule type="colorScale" priority="1096">
      <colorScale>
        <cfvo type="min"/>
        <cfvo type="percentile" val="50"/>
        <cfvo type="max"/>
        <color rgb="FFF8696B"/>
        <color rgb="FFFFEB84"/>
        <color rgb="FF63BE7B"/>
      </colorScale>
    </cfRule>
  </conditionalFormatting>
  <conditionalFormatting sqref="BL2:BL10">
    <cfRule type="colorScale" priority="1095">
      <colorScale>
        <cfvo type="min"/>
        <cfvo type="percentile" val="50"/>
        <cfvo type="max"/>
        <color rgb="FFF8696B"/>
        <color rgb="FFFFEB84"/>
        <color rgb="FF63BE7B"/>
      </colorScale>
    </cfRule>
  </conditionalFormatting>
  <conditionalFormatting sqref="CG96:CG123">
    <cfRule type="colorScale" priority="1089">
      <colorScale>
        <cfvo type="min"/>
        <cfvo type="percentile" val="50"/>
        <cfvo type="max"/>
        <color rgb="FFF8696B"/>
        <color rgb="FFFFEB84"/>
        <color rgb="FF63BE7B"/>
      </colorScale>
    </cfRule>
  </conditionalFormatting>
  <conditionalFormatting sqref="CA14:CA92">
    <cfRule type="colorScale" priority="1081">
      <colorScale>
        <cfvo type="min"/>
        <cfvo type="percentile" val="50"/>
        <cfvo type="max"/>
        <color rgb="FFF8696B"/>
        <color rgb="FFFFEB84"/>
        <color rgb="FF63BE7B"/>
      </colorScale>
    </cfRule>
  </conditionalFormatting>
  <conditionalFormatting sqref="CD96:CD123 BW96:BZ123">
    <cfRule type="colorScale" priority="1091">
      <colorScale>
        <cfvo type="min"/>
        <cfvo type="percentile" val="50"/>
        <cfvo type="max"/>
        <color rgb="FFF8696B"/>
        <color rgb="FFFFEB84"/>
        <color rgb="FF63BE7B"/>
      </colorScale>
    </cfRule>
  </conditionalFormatting>
  <conditionalFormatting sqref="CE96:CF123">
    <cfRule type="colorScale" priority="1090">
      <colorScale>
        <cfvo type="min"/>
        <cfvo type="percentile" val="50"/>
        <cfvo type="max"/>
        <color rgb="FFF8696B"/>
        <color rgb="FFFFEB84"/>
        <color rgb="FF63BE7B"/>
      </colorScale>
    </cfRule>
  </conditionalFormatting>
  <conditionalFormatting sqref="CD15:CD24 BW82:BW92 BW15:BW24 CD82:CD92 BZ15:BZ24 BZ82:BZ92">
    <cfRule type="colorScale" priority="1088">
      <colorScale>
        <cfvo type="min"/>
        <cfvo type="percentile" val="50"/>
        <cfvo type="max"/>
        <color rgb="FFF8696B"/>
        <color rgb="FFFFEB84"/>
        <color rgb="FF63BE7B"/>
      </colorScale>
    </cfRule>
  </conditionalFormatting>
  <conditionalFormatting sqref="BV96:BV123">
    <cfRule type="colorScale" priority="1087">
      <colorScale>
        <cfvo type="min"/>
        <cfvo type="percentile" val="50"/>
        <cfvo type="max"/>
        <color rgb="FFF8696B"/>
        <color rgb="FFFFEB84"/>
        <color rgb="FF63BE7B"/>
      </colorScale>
    </cfRule>
  </conditionalFormatting>
  <conditionalFormatting sqref="CG14:CG92">
    <cfRule type="colorScale" priority="1092">
      <colorScale>
        <cfvo type="min"/>
        <cfvo type="percentile" val="50"/>
        <cfvo type="max"/>
        <color rgb="FFF8696B"/>
        <color rgb="FFFFEB84"/>
        <color rgb="FF63BE7B"/>
      </colorScale>
    </cfRule>
  </conditionalFormatting>
  <conditionalFormatting sqref="CD25:CD81 BW25:BW81 BZ25:BZ81">
    <cfRule type="colorScale" priority="1093">
      <colorScale>
        <cfvo type="min"/>
        <cfvo type="percentile" val="50"/>
        <cfvo type="max"/>
        <color rgb="FFF8696B"/>
        <color rgb="FFFFEB84"/>
        <color rgb="FF63BE7B"/>
      </colorScale>
    </cfRule>
  </conditionalFormatting>
  <conditionalFormatting sqref="CE12:CF92">
    <cfRule type="colorScale" priority="1094">
      <colorScale>
        <cfvo type="min"/>
        <cfvo type="percentile" val="50"/>
        <cfvo type="max"/>
        <color rgb="FFF8696B"/>
        <color rgb="FFFFEB84"/>
        <color rgb="FF63BE7B"/>
      </colorScale>
    </cfRule>
  </conditionalFormatting>
  <conditionalFormatting sqref="BW14 BZ14">
    <cfRule type="colorScale" priority="1086">
      <colorScale>
        <cfvo type="min"/>
        <cfvo type="percentile" val="50"/>
        <cfvo type="max"/>
        <color rgb="FFF8696B"/>
        <color rgb="FFFFEB84"/>
        <color rgb="FF63BE7B"/>
      </colorScale>
    </cfRule>
  </conditionalFormatting>
  <conditionalFormatting sqref="CD14:CD92">
    <cfRule type="colorScale" priority="1085">
      <colorScale>
        <cfvo type="min"/>
        <cfvo type="percentile" val="50"/>
        <cfvo type="max"/>
        <color rgb="FFF8696B"/>
        <color rgb="FFFFEB84"/>
        <color rgb="FF63BE7B"/>
      </colorScale>
    </cfRule>
  </conditionalFormatting>
  <conditionalFormatting sqref="BV14:BV92">
    <cfRule type="colorScale" priority="1082">
      <colorScale>
        <cfvo type="min"/>
        <cfvo type="percentile" val="50"/>
        <cfvo type="max"/>
        <color rgb="FFF8696B"/>
        <color rgb="FFFFEB84"/>
        <color rgb="FF63BE7B"/>
      </colorScale>
    </cfRule>
  </conditionalFormatting>
  <conditionalFormatting sqref="CH96:CI123">
    <cfRule type="colorScale" priority="1080">
      <colorScale>
        <cfvo type="min"/>
        <cfvo type="percentile" val="50"/>
        <cfvo type="max"/>
        <color rgb="FFF8696B"/>
        <color rgb="FFFFEB84"/>
        <color rgb="FF63BE7B"/>
      </colorScale>
    </cfRule>
  </conditionalFormatting>
  <conditionalFormatting sqref="CH14:CH92">
    <cfRule type="colorScale" priority="1079">
      <colorScale>
        <cfvo type="min"/>
        <cfvo type="percentile" val="50"/>
        <cfvo type="max"/>
        <color rgb="FF63BE7B"/>
        <color rgb="FFFFEB84"/>
        <color rgb="FFF8696B"/>
      </colorScale>
    </cfRule>
  </conditionalFormatting>
  <conditionalFormatting sqref="CA96:CB123">
    <cfRule type="colorScale" priority="1078">
      <colorScale>
        <cfvo type="min"/>
        <cfvo type="percentile" val="50"/>
        <cfvo type="max"/>
        <color rgb="FFF8696B"/>
        <color rgb="FFFFEB84"/>
        <color rgb="FF63BE7B"/>
      </colorScale>
    </cfRule>
  </conditionalFormatting>
  <conditionalFormatting sqref="CC96:CC123">
    <cfRule type="colorScale" priority="1077">
      <colorScale>
        <cfvo type="min"/>
        <cfvo type="percentile" val="50"/>
        <cfvo type="max"/>
        <color rgb="FFF8696B"/>
        <color rgb="FFFFEB84"/>
        <color rgb="FF63BE7B"/>
      </colorScale>
    </cfRule>
  </conditionalFormatting>
  <conditionalFormatting sqref="CH96:CI123">
    <cfRule type="colorScale" priority="1076">
      <colorScale>
        <cfvo type="min"/>
        <cfvo type="percentile" val="50"/>
        <cfvo type="max"/>
        <color rgb="FF63BE7B"/>
        <color rgb="FFFFEB84"/>
        <color rgb="FFF8696B"/>
      </colorScale>
    </cfRule>
  </conditionalFormatting>
  <conditionalFormatting sqref="CC14:CC92">
    <cfRule type="colorScale" priority="1075">
      <colorScale>
        <cfvo type="min"/>
        <cfvo type="percentile" val="50"/>
        <cfvo type="max"/>
        <color rgb="FFF8696B"/>
        <color rgb="FFFFEB84"/>
        <color rgb="FF63BE7B"/>
      </colorScale>
    </cfRule>
  </conditionalFormatting>
  <conditionalFormatting sqref="CD96:CD123">
    <cfRule type="colorScale" priority="1074">
      <colorScale>
        <cfvo type="min"/>
        <cfvo type="percentile" val="50"/>
        <cfvo type="max"/>
        <color rgb="FFF8696B"/>
        <color rgb="FFFFEB84"/>
        <color rgb="FF63BE7B"/>
      </colorScale>
    </cfRule>
  </conditionalFormatting>
  <conditionalFormatting sqref="CL14:CL92">
    <cfRule type="colorScale" priority="1073">
      <colorScale>
        <cfvo type="min"/>
        <cfvo type="percentile" val="50"/>
        <cfvo type="max"/>
        <color rgb="FFF8696B"/>
        <color rgb="FFFFEB84"/>
        <color rgb="FF63BE7B"/>
      </colorScale>
    </cfRule>
  </conditionalFormatting>
  <conditionalFormatting sqref="CL96:CM123">
    <cfRule type="colorScale" priority="1072">
      <colorScale>
        <cfvo type="min"/>
        <cfvo type="percentile" val="50"/>
        <cfvo type="max"/>
        <color rgb="FFF8696B"/>
        <color rgb="FFFFEB84"/>
        <color rgb="FF63BE7B"/>
      </colorScale>
    </cfRule>
  </conditionalFormatting>
  <conditionalFormatting sqref="CN14:CN92">
    <cfRule type="colorScale" priority="1071">
      <colorScale>
        <cfvo type="min"/>
        <cfvo type="percentile" val="50"/>
        <cfvo type="max"/>
        <color rgb="FFF8696B"/>
        <color rgb="FFFFEB84"/>
        <color rgb="FF63BE7B"/>
      </colorScale>
    </cfRule>
  </conditionalFormatting>
  <conditionalFormatting sqref="CN96:CN123">
    <cfRule type="colorScale" priority="1070">
      <colorScale>
        <cfvo type="min"/>
        <cfvo type="percentile" val="50"/>
        <cfvo type="max"/>
        <color rgb="FFF8696B"/>
        <color rgb="FFFFEB84"/>
        <color rgb="FF63BE7B"/>
      </colorScale>
    </cfRule>
  </conditionalFormatting>
  <conditionalFormatting sqref="CD2:CD10 BZ2:BZ10">
    <cfRule type="colorScale" priority="1069">
      <colorScale>
        <cfvo type="min"/>
        <cfvo type="percentile" val="50"/>
        <cfvo type="max"/>
        <color rgb="FFF8696B"/>
        <color rgb="FFFFEB84"/>
        <color rgb="FF63BE7B"/>
      </colorScale>
    </cfRule>
  </conditionalFormatting>
  <conditionalFormatting sqref="CA2:CB10">
    <cfRule type="colorScale" priority="1068">
      <colorScale>
        <cfvo type="min"/>
        <cfvo type="percentile" val="50"/>
        <cfvo type="max"/>
        <color rgb="FFF8696B"/>
        <color rgb="FFFFEB84"/>
        <color rgb="FF63BE7B"/>
      </colorScale>
    </cfRule>
  </conditionalFormatting>
  <conditionalFormatting sqref="CE2:CE10">
    <cfRule type="colorScale" priority="1067">
      <colorScale>
        <cfvo type="min"/>
        <cfvo type="percentile" val="50"/>
        <cfvo type="max"/>
        <color rgb="FFF8696B"/>
        <color rgb="FFFFEB84"/>
        <color rgb="FF63BE7B"/>
      </colorScale>
    </cfRule>
  </conditionalFormatting>
  <conditionalFormatting sqref="BG14:BG92">
    <cfRule type="colorScale" priority="1066">
      <colorScale>
        <cfvo type="min"/>
        <cfvo type="percentile" val="50"/>
        <cfvo type="max"/>
        <color rgb="FFF8696B"/>
        <color rgb="FFFFEB84"/>
        <color rgb="FF63BE7B"/>
      </colorScale>
    </cfRule>
  </conditionalFormatting>
  <conditionalFormatting sqref="BY14:BY92">
    <cfRule type="colorScale" priority="1065">
      <colorScale>
        <cfvo type="min"/>
        <cfvo type="percentile" val="50"/>
        <cfvo type="max"/>
        <color rgb="FFF8696B"/>
        <color rgb="FFFFEB84"/>
        <color rgb="FF63BE7B"/>
      </colorScale>
    </cfRule>
  </conditionalFormatting>
  <conditionalFormatting sqref="BX14:BX92">
    <cfRule type="colorScale" priority="1064">
      <colorScale>
        <cfvo type="min"/>
        <cfvo type="percentile" val="50"/>
        <cfvo type="max"/>
        <color rgb="FFF8696B"/>
        <color rgb="FFFFEB84"/>
        <color rgb="FF63BE7B"/>
      </colorScale>
    </cfRule>
  </conditionalFormatting>
  <conditionalFormatting sqref="CB14:CB92">
    <cfRule type="colorScale" priority="1035">
      <colorScale>
        <cfvo type="min"/>
        <cfvo type="percentile" val="50"/>
        <cfvo type="max"/>
        <color rgb="FFF8696B"/>
        <color rgb="FFFFEB84"/>
        <color rgb="FF63BE7B"/>
      </colorScale>
    </cfRule>
  </conditionalFormatting>
  <conditionalFormatting sqref="CM14:CM92">
    <cfRule type="colorScale" priority="1033">
      <colorScale>
        <cfvo type="min"/>
        <cfvo type="percentile" val="50"/>
        <cfvo type="max"/>
        <color rgb="FFF8696B"/>
        <color rgb="FFFFEB84"/>
        <color rgb="FF63BE7B"/>
      </colorScale>
    </cfRule>
  </conditionalFormatting>
  <conditionalFormatting sqref="DA96:DA123">
    <cfRule type="colorScale" priority="1020">
      <colorScale>
        <cfvo type="min"/>
        <cfvo type="percentile" val="50"/>
        <cfvo type="max"/>
        <color rgb="FFF8696B"/>
        <color rgb="FFFFEB84"/>
        <color rgb="FF63BE7B"/>
      </colorScale>
    </cfRule>
  </conditionalFormatting>
  <conditionalFormatting sqref="CU14:CU92">
    <cfRule type="colorScale" priority="1014">
      <colorScale>
        <cfvo type="min"/>
        <cfvo type="percentile" val="50"/>
        <cfvo type="max"/>
        <color rgb="FFF8696B"/>
        <color rgb="FFFFEB84"/>
        <color rgb="FF63BE7B"/>
      </colorScale>
    </cfRule>
  </conditionalFormatting>
  <conditionalFormatting sqref="CX96:CX123 CQ96:CT123">
    <cfRule type="colorScale" priority="1022">
      <colorScale>
        <cfvo type="min"/>
        <cfvo type="percentile" val="50"/>
        <cfvo type="max"/>
        <color rgb="FFF8696B"/>
        <color rgb="FFFFEB84"/>
        <color rgb="FF63BE7B"/>
      </colorScale>
    </cfRule>
  </conditionalFormatting>
  <conditionalFormatting sqref="CY96:CZ123">
    <cfRule type="colorScale" priority="1021">
      <colorScale>
        <cfvo type="min"/>
        <cfvo type="percentile" val="50"/>
        <cfvo type="max"/>
        <color rgb="FFF8696B"/>
        <color rgb="FFFFEB84"/>
        <color rgb="FF63BE7B"/>
      </colorScale>
    </cfRule>
  </conditionalFormatting>
  <conditionalFormatting sqref="CX15:CX24 CQ82:CQ92 CQ15:CQ24 CX82:CX92 CT15:CT24 CT82:CT92">
    <cfRule type="colorScale" priority="1019">
      <colorScale>
        <cfvo type="min"/>
        <cfvo type="percentile" val="50"/>
        <cfvo type="max"/>
        <color rgb="FFF8696B"/>
        <color rgb="FFFFEB84"/>
        <color rgb="FF63BE7B"/>
      </colorScale>
    </cfRule>
  </conditionalFormatting>
  <conditionalFormatting sqref="CP96:CP123">
    <cfRule type="colorScale" priority="1018">
      <colorScale>
        <cfvo type="min"/>
        <cfvo type="percentile" val="50"/>
        <cfvo type="max"/>
        <color rgb="FFF8696B"/>
        <color rgb="FFFFEB84"/>
        <color rgb="FF63BE7B"/>
      </colorScale>
    </cfRule>
  </conditionalFormatting>
  <conditionalFormatting sqref="DA14:DA92">
    <cfRule type="colorScale" priority="1023">
      <colorScale>
        <cfvo type="min"/>
        <cfvo type="percentile" val="50"/>
        <cfvo type="max"/>
        <color rgb="FFF8696B"/>
        <color rgb="FFFFEB84"/>
        <color rgb="FF63BE7B"/>
      </colorScale>
    </cfRule>
  </conditionalFormatting>
  <conditionalFormatting sqref="CX25:CX81 CQ25:CQ81 CT25:CT81">
    <cfRule type="colorScale" priority="1024">
      <colorScale>
        <cfvo type="min"/>
        <cfvo type="percentile" val="50"/>
        <cfvo type="max"/>
        <color rgb="FFF8696B"/>
        <color rgb="FFFFEB84"/>
        <color rgb="FF63BE7B"/>
      </colorScale>
    </cfRule>
  </conditionalFormatting>
  <conditionalFormatting sqref="CY12:CZ92">
    <cfRule type="colorScale" priority="1025">
      <colorScale>
        <cfvo type="min"/>
        <cfvo type="percentile" val="50"/>
        <cfvo type="max"/>
        <color rgb="FFF8696B"/>
        <color rgb="FFFFEB84"/>
        <color rgb="FF63BE7B"/>
      </colorScale>
    </cfRule>
  </conditionalFormatting>
  <conditionalFormatting sqref="CQ14 CT14">
    <cfRule type="colorScale" priority="1017">
      <colorScale>
        <cfvo type="min"/>
        <cfvo type="percentile" val="50"/>
        <cfvo type="max"/>
        <color rgb="FFF8696B"/>
        <color rgb="FFFFEB84"/>
        <color rgb="FF63BE7B"/>
      </colorScale>
    </cfRule>
  </conditionalFormatting>
  <conditionalFormatting sqref="CX14:CX92">
    <cfRule type="colorScale" priority="1016">
      <colorScale>
        <cfvo type="min"/>
        <cfvo type="percentile" val="50"/>
        <cfvo type="max"/>
        <color rgb="FFF8696B"/>
        <color rgb="FFFFEB84"/>
        <color rgb="FF63BE7B"/>
      </colorScale>
    </cfRule>
  </conditionalFormatting>
  <conditionalFormatting sqref="CP14:CP92">
    <cfRule type="colorScale" priority="1015">
      <colorScale>
        <cfvo type="min"/>
        <cfvo type="percentile" val="50"/>
        <cfvo type="max"/>
        <color rgb="FFF8696B"/>
        <color rgb="FFFFEB84"/>
        <color rgb="FF63BE7B"/>
      </colorScale>
    </cfRule>
  </conditionalFormatting>
  <conditionalFormatting sqref="DB96:DC123">
    <cfRule type="colorScale" priority="1013">
      <colorScale>
        <cfvo type="min"/>
        <cfvo type="percentile" val="50"/>
        <cfvo type="max"/>
        <color rgb="FFF8696B"/>
        <color rgb="FFFFEB84"/>
        <color rgb="FF63BE7B"/>
      </colorScale>
    </cfRule>
  </conditionalFormatting>
  <conditionalFormatting sqref="DB14:DB92">
    <cfRule type="colorScale" priority="1012">
      <colorScale>
        <cfvo type="min"/>
        <cfvo type="percentile" val="50"/>
        <cfvo type="max"/>
        <color rgb="FF63BE7B"/>
        <color rgb="FFFFEB84"/>
        <color rgb="FFF8696B"/>
      </colorScale>
    </cfRule>
  </conditionalFormatting>
  <conditionalFormatting sqref="CU96:CV123">
    <cfRule type="colorScale" priority="1011">
      <colorScale>
        <cfvo type="min"/>
        <cfvo type="percentile" val="50"/>
        <cfvo type="max"/>
        <color rgb="FFF8696B"/>
        <color rgb="FFFFEB84"/>
        <color rgb="FF63BE7B"/>
      </colorScale>
    </cfRule>
  </conditionalFormatting>
  <conditionalFormatting sqref="CW96:CW123">
    <cfRule type="colorScale" priority="1010">
      <colorScale>
        <cfvo type="min"/>
        <cfvo type="percentile" val="50"/>
        <cfvo type="max"/>
        <color rgb="FFF8696B"/>
        <color rgb="FFFFEB84"/>
        <color rgb="FF63BE7B"/>
      </colorScale>
    </cfRule>
  </conditionalFormatting>
  <conditionalFormatting sqref="DB96:DC123">
    <cfRule type="colorScale" priority="1009">
      <colorScale>
        <cfvo type="min"/>
        <cfvo type="percentile" val="50"/>
        <cfvo type="max"/>
        <color rgb="FF63BE7B"/>
        <color rgb="FFFFEB84"/>
        <color rgb="FFF8696B"/>
      </colorScale>
    </cfRule>
  </conditionalFormatting>
  <conditionalFormatting sqref="CW14:CW92">
    <cfRule type="colorScale" priority="1008">
      <colorScale>
        <cfvo type="min"/>
        <cfvo type="percentile" val="50"/>
        <cfvo type="max"/>
        <color rgb="FFF8696B"/>
        <color rgb="FFFFEB84"/>
        <color rgb="FF63BE7B"/>
      </colorScale>
    </cfRule>
  </conditionalFormatting>
  <conditionalFormatting sqref="CX96:CX123">
    <cfRule type="colorScale" priority="1007">
      <colorScale>
        <cfvo type="min"/>
        <cfvo type="percentile" val="50"/>
        <cfvo type="max"/>
        <color rgb="FFF8696B"/>
        <color rgb="FFFFEB84"/>
        <color rgb="FF63BE7B"/>
      </colorScale>
    </cfRule>
  </conditionalFormatting>
  <conditionalFormatting sqref="DF14:DF92">
    <cfRule type="colorScale" priority="1006">
      <colorScale>
        <cfvo type="min"/>
        <cfvo type="percentile" val="50"/>
        <cfvo type="max"/>
        <color rgb="FFF8696B"/>
        <color rgb="FFFFEB84"/>
        <color rgb="FF63BE7B"/>
      </colorScale>
    </cfRule>
  </conditionalFormatting>
  <conditionalFormatting sqref="DF96:DG123">
    <cfRule type="colorScale" priority="1005">
      <colorScale>
        <cfvo type="min"/>
        <cfvo type="percentile" val="50"/>
        <cfvo type="max"/>
        <color rgb="FFF8696B"/>
        <color rgb="FFFFEB84"/>
        <color rgb="FF63BE7B"/>
      </colorScale>
    </cfRule>
  </conditionalFormatting>
  <conditionalFormatting sqref="DH14:DH92">
    <cfRule type="colorScale" priority="1004">
      <colorScale>
        <cfvo type="min"/>
        <cfvo type="percentile" val="50"/>
        <cfvo type="max"/>
        <color rgb="FFF8696B"/>
        <color rgb="FFFFEB84"/>
        <color rgb="FF63BE7B"/>
      </colorScale>
    </cfRule>
  </conditionalFormatting>
  <conditionalFormatting sqref="DH96:DH123">
    <cfRule type="colorScale" priority="1003">
      <colorScale>
        <cfvo type="min"/>
        <cfvo type="percentile" val="50"/>
        <cfvo type="max"/>
        <color rgb="FFF8696B"/>
        <color rgb="FFFFEB84"/>
        <color rgb="FF63BE7B"/>
      </colorScale>
    </cfRule>
  </conditionalFormatting>
  <conditionalFormatting sqref="CX2:CX10 CT2:CT10">
    <cfRule type="colorScale" priority="1002">
      <colorScale>
        <cfvo type="min"/>
        <cfvo type="percentile" val="50"/>
        <cfvo type="max"/>
        <color rgb="FFF8696B"/>
        <color rgb="FFFFEB84"/>
        <color rgb="FF63BE7B"/>
      </colorScale>
    </cfRule>
  </conditionalFormatting>
  <conditionalFormatting sqref="CU2:CV10">
    <cfRule type="colorScale" priority="1001">
      <colorScale>
        <cfvo type="min"/>
        <cfvo type="percentile" val="50"/>
        <cfvo type="max"/>
        <color rgb="FFF8696B"/>
        <color rgb="FFFFEB84"/>
        <color rgb="FF63BE7B"/>
      </colorScale>
    </cfRule>
  </conditionalFormatting>
  <conditionalFormatting sqref="CY2:CY10">
    <cfRule type="colorScale" priority="1000">
      <colorScale>
        <cfvo type="min"/>
        <cfvo type="percentile" val="50"/>
        <cfvo type="max"/>
        <color rgb="FFF8696B"/>
        <color rgb="FFFFEB84"/>
        <color rgb="FF63BE7B"/>
      </colorScale>
    </cfRule>
  </conditionalFormatting>
  <conditionalFormatting sqref="CS14:CS92">
    <cfRule type="colorScale" priority="999">
      <colorScale>
        <cfvo type="min"/>
        <cfvo type="percentile" val="50"/>
        <cfvo type="max"/>
        <color rgb="FFF8696B"/>
        <color rgb="FFFFEB84"/>
        <color rgb="FF63BE7B"/>
      </colorScale>
    </cfRule>
  </conditionalFormatting>
  <conditionalFormatting sqref="CR14:CR92">
    <cfRule type="colorScale" priority="998">
      <colorScale>
        <cfvo type="min"/>
        <cfvo type="percentile" val="50"/>
        <cfvo type="max"/>
        <color rgb="FFF8696B"/>
        <color rgb="FFFFEB84"/>
        <color rgb="FF63BE7B"/>
      </colorScale>
    </cfRule>
  </conditionalFormatting>
  <conditionalFormatting sqref="CV14:CV92">
    <cfRule type="colorScale" priority="997">
      <colorScale>
        <cfvo type="min"/>
        <cfvo type="percentile" val="50"/>
        <cfvo type="max"/>
        <color rgb="FFF8696B"/>
        <color rgb="FFFFEB84"/>
        <color rgb="FF63BE7B"/>
      </colorScale>
    </cfRule>
  </conditionalFormatting>
  <conditionalFormatting sqref="DG14:DG92">
    <cfRule type="colorScale" priority="996">
      <colorScale>
        <cfvo type="min"/>
        <cfvo type="percentile" val="50"/>
        <cfvo type="max"/>
        <color rgb="FFF8696B"/>
        <color rgb="FFFFEB84"/>
        <color rgb="FF63BE7B"/>
      </colorScale>
    </cfRule>
  </conditionalFormatting>
  <conditionalFormatting sqref="DX96:DX123">
    <cfRule type="colorScale" priority="990">
      <colorScale>
        <cfvo type="min"/>
        <cfvo type="percentile" val="50"/>
        <cfvo type="max"/>
        <color rgb="FFF8696B"/>
        <color rgb="FFFFEB84"/>
        <color rgb="FF63BE7B"/>
      </colorScale>
    </cfRule>
  </conditionalFormatting>
  <conditionalFormatting sqref="DQ14:DQ92">
    <cfRule type="colorScale" priority="984">
      <colorScale>
        <cfvo type="min"/>
        <cfvo type="percentile" val="50"/>
        <cfvo type="max"/>
        <color rgb="FFF8696B"/>
        <color rgb="FFFFEB84"/>
        <color rgb="FF63BE7B"/>
      </colorScale>
    </cfRule>
  </conditionalFormatting>
  <conditionalFormatting sqref="DU96:DU123 DK96:DP123">
    <cfRule type="colorScale" priority="992">
      <colorScale>
        <cfvo type="min"/>
        <cfvo type="percentile" val="50"/>
        <cfvo type="max"/>
        <color rgb="FFF8696B"/>
        <color rgb="FFFFEB84"/>
        <color rgb="FF63BE7B"/>
      </colorScale>
    </cfRule>
  </conditionalFormatting>
  <conditionalFormatting sqref="DV96:DW123">
    <cfRule type="colorScale" priority="991">
      <colorScale>
        <cfvo type="min"/>
        <cfvo type="percentile" val="50"/>
        <cfvo type="max"/>
        <color rgb="FFF8696B"/>
        <color rgb="FFFFEB84"/>
        <color rgb="FF63BE7B"/>
      </colorScale>
    </cfRule>
  </conditionalFormatting>
  <conditionalFormatting sqref="DU15:DU24 DK82:DK92 DK15:DK24 DU82:DU92 DP15:DP24 DP82:DP92">
    <cfRule type="colorScale" priority="989">
      <colorScale>
        <cfvo type="min"/>
        <cfvo type="percentile" val="50"/>
        <cfvo type="max"/>
        <color rgb="FFF8696B"/>
        <color rgb="FFFFEB84"/>
        <color rgb="FF63BE7B"/>
      </colorScale>
    </cfRule>
  </conditionalFormatting>
  <conditionalFormatting sqref="DJ96:DJ123">
    <cfRule type="colorScale" priority="988">
      <colorScale>
        <cfvo type="min"/>
        <cfvo type="percentile" val="50"/>
        <cfvo type="max"/>
        <color rgb="FFF8696B"/>
        <color rgb="FFFFEB84"/>
        <color rgb="FF63BE7B"/>
      </colorScale>
    </cfRule>
  </conditionalFormatting>
  <conditionalFormatting sqref="DX14:DX92">
    <cfRule type="colorScale" priority="993">
      <colorScale>
        <cfvo type="min"/>
        <cfvo type="percentile" val="50"/>
        <cfvo type="max"/>
        <color rgb="FFF8696B"/>
        <color rgb="FFFFEB84"/>
        <color rgb="FF63BE7B"/>
      </colorScale>
    </cfRule>
  </conditionalFormatting>
  <conditionalFormatting sqref="DU25:DU81 DK25:DK81 DP25:DP81">
    <cfRule type="colorScale" priority="994">
      <colorScale>
        <cfvo type="min"/>
        <cfvo type="percentile" val="50"/>
        <cfvo type="max"/>
        <color rgb="FFF8696B"/>
        <color rgb="FFFFEB84"/>
        <color rgb="FF63BE7B"/>
      </colorScale>
    </cfRule>
  </conditionalFormatting>
  <conditionalFormatting sqref="DV12:DW92">
    <cfRule type="colorScale" priority="995">
      <colorScale>
        <cfvo type="min"/>
        <cfvo type="percentile" val="50"/>
        <cfvo type="max"/>
        <color rgb="FFF8696B"/>
        <color rgb="FFFFEB84"/>
        <color rgb="FF63BE7B"/>
      </colorScale>
    </cfRule>
  </conditionalFormatting>
  <conditionalFormatting sqref="DK14 DP14">
    <cfRule type="colorScale" priority="987">
      <colorScale>
        <cfvo type="min"/>
        <cfvo type="percentile" val="50"/>
        <cfvo type="max"/>
        <color rgb="FFF8696B"/>
        <color rgb="FFFFEB84"/>
        <color rgb="FF63BE7B"/>
      </colorScale>
    </cfRule>
  </conditionalFormatting>
  <conditionalFormatting sqref="DU14:DU92">
    <cfRule type="colorScale" priority="986">
      <colorScale>
        <cfvo type="min"/>
        <cfvo type="percentile" val="50"/>
        <cfvo type="max"/>
        <color rgb="FFF8696B"/>
        <color rgb="FFFFEB84"/>
        <color rgb="FF63BE7B"/>
      </colorScale>
    </cfRule>
  </conditionalFormatting>
  <conditionalFormatting sqref="DJ14:DJ92">
    <cfRule type="colorScale" priority="985">
      <colorScale>
        <cfvo type="min"/>
        <cfvo type="percentile" val="50"/>
        <cfvo type="max"/>
        <color rgb="FFF8696B"/>
        <color rgb="FFFFEB84"/>
        <color rgb="FF63BE7B"/>
      </colorScale>
    </cfRule>
  </conditionalFormatting>
  <conditionalFormatting sqref="DY96:DZ123">
    <cfRule type="colorScale" priority="983">
      <colorScale>
        <cfvo type="min"/>
        <cfvo type="percentile" val="50"/>
        <cfvo type="max"/>
        <color rgb="FFF8696B"/>
        <color rgb="FFFFEB84"/>
        <color rgb="FF63BE7B"/>
      </colorScale>
    </cfRule>
  </conditionalFormatting>
  <conditionalFormatting sqref="DY14:DY92">
    <cfRule type="colorScale" priority="982">
      <colorScale>
        <cfvo type="min"/>
        <cfvo type="percentile" val="50"/>
        <cfvo type="max"/>
        <color rgb="FF63BE7B"/>
        <color rgb="FFFFEB84"/>
        <color rgb="FFF8696B"/>
      </colorScale>
    </cfRule>
  </conditionalFormatting>
  <conditionalFormatting sqref="DQ96:DR123">
    <cfRule type="colorScale" priority="981">
      <colorScale>
        <cfvo type="min"/>
        <cfvo type="percentile" val="50"/>
        <cfvo type="max"/>
        <color rgb="FFF8696B"/>
        <color rgb="FFFFEB84"/>
        <color rgb="FF63BE7B"/>
      </colorScale>
    </cfRule>
  </conditionalFormatting>
  <conditionalFormatting sqref="DS96:DT123">
    <cfRule type="colorScale" priority="980">
      <colorScale>
        <cfvo type="min"/>
        <cfvo type="percentile" val="50"/>
        <cfvo type="max"/>
        <color rgb="FFF8696B"/>
        <color rgb="FFFFEB84"/>
        <color rgb="FF63BE7B"/>
      </colorScale>
    </cfRule>
  </conditionalFormatting>
  <conditionalFormatting sqref="DY96:DZ123">
    <cfRule type="colorScale" priority="979">
      <colorScale>
        <cfvo type="min"/>
        <cfvo type="percentile" val="50"/>
        <cfvo type="max"/>
        <color rgb="FF63BE7B"/>
        <color rgb="FFFFEB84"/>
        <color rgb="FFF8696B"/>
      </colorScale>
    </cfRule>
  </conditionalFormatting>
  <conditionalFormatting sqref="DS14:DT92">
    <cfRule type="colorScale" priority="978">
      <colorScale>
        <cfvo type="min"/>
        <cfvo type="percentile" val="50"/>
        <cfvo type="max"/>
        <color rgb="FFF8696B"/>
        <color rgb="FFFFEB84"/>
        <color rgb="FF63BE7B"/>
      </colorScale>
    </cfRule>
  </conditionalFormatting>
  <conditionalFormatting sqref="DU96:DU123">
    <cfRule type="colorScale" priority="977">
      <colorScale>
        <cfvo type="min"/>
        <cfvo type="percentile" val="50"/>
        <cfvo type="max"/>
        <color rgb="FFF8696B"/>
        <color rgb="FFFFEB84"/>
        <color rgb="FF63BE7B"/>
      </colorScale>
    </cfRule>
  </conditionalFormatting>
  <conditionalFormatting sqref="EC14:EC92">
    <cfRule type="colorScale" priority="976">
      <colorScale>
        <cfvo type="min"/>
        <cfvo type="percentile" val="50"/>
        <cfvo type="max"/>
        <color rgb="FFF8696B"/>
        <color rgb="FFFFEB84"/>
        <color rgb="FF63BE7B"/>
      </colorScale>
    </cfRule>
  </conditionalFormatting>
  <conditionalFormatting sqref="EC96:ED123">
    <cfRule type="colorScale" priority="975">
      <colorScale>
        <cfvo type="min"/>
        <cfvo type="percentile" val="50"/>
        <cfvo type="max"/>
        <color rgb="FFF8696B"/>
        <color rgb="FFFFEB84"/>
        <color rgb="FF63BE7B"/>
      </colorScale>
    </cfRule>
  </conditionalFormatting>
  <conditionalFormatting sqref="EE14:EE92">
    <cfRule type="colorScale" priority="974">
      <colorScale>
        <cfvo type="min"/>
        <cfvo type="percentile" val="50"/>
        <cfvo type="max"/>
        <color rgb="FFF8696B"/>
        <color rgb="FFFFEB84"/>
        <color rgb="FF63BE7B"/>
      </colorScale>
    </cfRule>
  </conditionalFormatting>
  <conditionalFormatting sqref="EE96:EE123">
    <cfRule type="colorScale" priority="973">
      <colorScale>
        <cfvo type="min"/>
        <cfvo type="percentile" val="50"/>
        <cfvo type="max"/>
        <color rgb="FFF8696B"/>
        <color rgb="FFFFEB84"/>
        <color rgb="FF63BE7B"/>
      </colorScale>
    </cfRule>
  </conditionalFormatting>
  <conditionalFormatting sqref="DT2:DT10 DP2:DP10">
    <cfRule type="colorScale" priority="972">
      <colorScale>
        <cfvo type="min"/>
        <cfvo type="percentile" val="50"/>
        <cfvo type="max"/>
        <color rgb="FFF8696B"/>
        <color rgb="FFFFEB84"/>
        <color rgb="FF63BE7B"/>
      </colorScale>
    </cfRule>
  </conditionalFormatting>
  <conditionalFormatting sqref="DQ2:DR10">
    <cfRule type="colorScale" priority="971">
      <colorScale>
        <cfvo type="min"/>
        <cfvo type="percentile" val="50"/>
        <cfvo type="max"/>
        <color rgb="FFF8696B"/>
        <color rgb="FFFFEB84"/>
        <color rgb="FF63BE7B"/>
      </colorScale>
    </cfRule>
  </conditionalFormatting>
  <conditionalFormatting sqref="DU2:DU10">
    <cfRule type="colorScale" priority="970">
      <colorScale>
        <cfvo type="min"/>
        <cfvo type="percentile" val="50"/>
        <cfvo type="max"/>
        <color rgb="FFF8696B"/>
        <color rgb="FFFFEB84"/>
        <color rgb="FF63BE7B"/>
      </colorScale>
    </cfRule>
  </conditionalFormatting>
  <conditionalFormatting sqref="DN14:DO92">
    <cfRule type="colorScale" priority="969">
      <colorScale>
        <cfvo type="min"/>
        <cfvo type="percentile" val="50"/>
        <cfvo type="max"/>
        <color rgb="FFF8696B"/>
        <color rgb="FFFFEB84"/>
        <color rgb="FF63BE7B"/>
      </colorScale>
    </cfRule>
  </conditionalFormatting>
  <conditionalFormatting sqref="DL14:DM92">
    <cfRule type="colorScale" priority="968">
      <colorScale>
        <cfvo type="min"/>
        <cfvo type="percentile" val="50"/>
        <cfvo type="max"/>
        <color rgb="FFF8696B"/>
        <color rgb="FFFFEB84"/>
        <color rgb="FF63BE7B"/>
      </colorScale>
    </cfRule>
  </conditionalFormatting>
  <conditionalFormatting sqref="DR14:DR92">
    <cfRule type="colorScale" priority="967">
      <colorScale>
        <cfvo type="min"/>
        <cfvo type="percentile" val="50"/>
        <cfvo type="max"/>
        <color rgb="FFF8696B"/>
        <color rgb="FFFFEB84"/>
        <color rgb="FF63BE7B"/>
      </colorScale>
    </cfRule>
  </conditionalFormatting>
  <conditionalFormatting sqref="ED14:ED92">
    <cfRule type="colorScale" priority="966">
      <colorScale>
        <cfvo type="min"/>
        <cfvo type="percentile" val="50"/>
        <cfvo type="max"/>
        <color rgb="FFF8696B"/>
        <color rgb="FFFFEB84"/>
        <color rgb="FF63BE7B"/>
      </colorScale>
    </cfRule>
  </conditionalFormatting>
  <conditionalFormatting sqref="DL14:DL92">
    <cfRule type="colorScale" priority="965">
      <colorScale>
        <cfvo type="min"/>
        <cfvo type="percentile" val="50"/>
        <cfvo type="max"/>
        <color rgb="FFF8696B"/>
        <color rgb="FFFFEB84"/>
        <color rgb="FF63BE7B"/>
      </colorScale>
    </cfRule>
  </conditionalFormatting>
  <conditionalFormatting sqref="DK14:DK92">
    <cfRule type="colorScale" priority="964">
      <colorScale>
        <cfvo type="min"/>
        <cfvo type="percentile" val="50"/>
        <cfvo type="max"/>
        <color rgb="FFF8696B"/>
        <color rgb="FFFFEB84"/>
        <color rgb="FF63BE7B"/>
      </colorScale>
    </cfRule>
  </conditionalFormatting>
  <conditionalFormatting sqref="EF14:EF92">
    <cfRule type="colorScale" priority="963">
      <colorScale>
        <cfvo type="min"/>
        <cfvo type="percentile" val="50"/>
        <cfvo type="max"/>
        <color rgb="FFF8696B"/>
        <color rgb="FFFFEB84"/>
        <color rgb="FF63BE7B"/>
      </colorScale>
    </cfRule>
  </conditionalFormatting>
  <conditionalFormatting sqref="EF96:EF123">
    <cfRule type="colorScale" priority="962">
      <colorScale>
        <cfvo type="min"/>
        <cfvo type="percentile" val="50"/>
        <cfvo type="max"/>
        <color rgb="FFF8696B"/>
        <color rgb="FFFFEB84"/>
        <color rgb="FF63BE7B"/>
      </colorScale>
    </cfRule>
  </conditionalFormatting>
  <conditionalFormatting sqref="EV96:EV123">
    <cfRule type="colorScale" priority="956">
      <colorScale>
        <cfvo type="min"/>
        <cfvo type="percentile" val="50"/>
        <cfvo type="max"/>
        <color rgb="FFF8696B"/>
        <color rgb="FFFFEB84"/>
        <color rgb="FF63BE7B"/>
      </colorScale>
    </cfRule>
  </conditionalFormatting>
  <conditionalFormatting sqref="EO14:EO92">
    <cfRule type="colorScale" priority="950">
      <colorScale>
        <cfvo type="min"/>
        <cfvo type="percentile" val="50"/>
        <cfvo type="max"/>
        <color rgb="FFF8696B"/>
        <color rgb="FFFFEB84"/>
        <color rgb="FF63BE7B"/>
      </colorScale>
    </cfRule>
  </conditionalFormatting>
  <conditionalFormatting sqref="ES96:ES123 EI96:EN123">
    <cfRule type="colorScale" priority="958">
      <colorScale>
        <cfvo type="min"/>
        <cfvo type="percentile" val="50"/>
        <cfvo type="max"/>
        <color rgb="FFF8696B"/>
        <color rgb="FFFFEB84"/>
        <color rgb="FF63BE7B"/>
      </colorScale>
    </cfRule>
  </conditionalFormatting>
  <conditionalFormatting sqref="ET96:EU123">
    <cfRule type="colorScale" priority="957">
      <colorScale>
        <cfvo type="min"/>
        <cfvo type="percentile" val="50"/>
        <cfvo type="max"/>
        <color rgb="FFF8696B"/>
        <color rgb="FFFFEB84"/>
        <color rgb="FF63BE7B"/>
      </colorScale>
    </cfRule>
  </conditionalFormatting>
  <conditionalFormatting sqref="ES15:ES24 EI82:EI92 EI15:EI24 ES82:ES92 EN15:EN24 EN82:EN92">
    <cfRule type="colorScale" priority="955">
      <colorScale>
        <cfvo type="min"/>
        <cfvo type="percentile" val="50"/>
        <cfvo type="max"/>
        <color rgb="FFF8696B"/>
        <color rgb="FFFFEB84"/>
        <color rgb="FF63BE7B"/>
      </colorScale>
    </cfRule>
  </conditionalFormatting>
  <conditionalFormatting sqref="EH96:EH123">
    <cfRule type="colorScale" priority="954">
      <colorScale>
        <cfvo type="min"/>
        <cfvo type="percentile" val="50"/>
        <cfvo type="max"/>
        <color rgb="FFF8696B"/>
        <color rgb="FFFFEB84"/>
        <color rgb="FF63BE7B"/>
      </colorScale>
    </cfRule>
  </conditionalFormatting>
  <conditionalFormatting sqref="EV14:EV92">
    <cfRule type="colorScale" priority="959">
      <colorScale>
        <cfvo type="min"/>
        <cfvo type="percentile" val="50"/>
        <cfvo type="max"/>
        <color rgb="FFF8696B"/>
        <color rgb="FFFFEB84"/>
        <color rgb="FF63BE7B"/>
      </colorScale>
    </cfRule>
  </conditionalFormatting>
  <conditionalFormatting sqref="ES25:ES81 EI25:EI81 EN25:EN81">
    <cfRule type="colorScale" priority="960">
      <colorScale>
        <cfvo type="min"/>
        <cfvo type="percentile" val="50"/>
        <cfvo type="max"/>
        <color rgb="FFF8696B"/>
        <color rgb="FFFFEB84"/>
        <color rgb="FF63BE7B"/>
      </colorScale>
    </cfRule>
  </conditionalFormatting>
  <conditionalFormatting sqref="ET12:EU92">
    <cfRule type="colorScale" priority="961">
      <colorScale>
        <cfvo type="min"/>
        <cfvo type="percentile" val="50"/>
        <cfvo type="max"/>
        <color rgb="FFF8696B"/>
        <color rgb="FFFFEB84"/>
        <color rgb="FF63BE7B"/>
      </colorScale>
    </cfRule>
  </conditionalFormatting>
  <conditionalFormatting sqref="EI14 EN14">
    <cfRule type="colorScale" priority="953">
      <colorScale>
        <cfvo type="min"/>
        <cfvo type="percentile" val="50"/>
        <cfvo type="max"/>
        <color rgb="FFF8696B"/>
        <color rgb="FFFFEB84"/>
        <color rgb="FF63BE7B"/>
      </colorScale>
    </cfRule>
  </conditionalFormatting>
  <conditionalFormatting sqref="ES14:ES92">
    <cfRule type="colorScale" priority="952">
      <colorScale>
        <cfvo type="min"/>
        <cfvo type="percentile" val="50"/>
        <cfvo type="max"/>
        <color rgb="FFF8696B"/>
        <color rgb="FFFFEB84"/>
        <color rgb="FF63BE7B"/>
      </colorScale>
    </cfRule>
  </conditionalFormatting>
  <conditionalFormatting sqref="EH14:EH92">
    <cfRule type="colorScale" priority="951">
      <colorScale>
        <cfvo type="min"/>
        <cfvo type="percentile" val="50"/>
        <cfvo type="max"/>
        <color rgb="FFF8696B"/>
        <color rgb="FFFFEB84"/>
        <color rgb="FF63BE7B"/>
      </colorScale>
    </cfRule>
  </conditionalFormatting>
  <conditionalFormatting sqref="EW96:EX123">
    <cfRule type="colorScale" priority="949">
      <colorScale>
        <cfvo type="min"/>
        <cfvo type="percentile" val="50"/>
        <cfvo type="max"/>
        <color rgb="FFF8696B"/>
        <color rgb="FFFFEB84"/>
        <color rgb="FF63BE7B"/>
      </colorScale>
    </cfRule>
  </conditionalFormatting>
  <conditionalFormatting sqref="EW14:EW92">
    <cfRule type="colorScale" priority="948">
      <colorScale>
        <cfvo type="min"/>
        <cfvo type="percentile" val="50"/>
        <cfvo type="max"/>
        <color rgb="FF63BE7B"/>
        <color rgb="FFFFEB84"/>
        <color rgb="FFF8696B"/>
      </colorScale>
    </cfRule>
  </conditionalFormatting>
  <conditionalFormatting sqref="EO96:EP123">
    <cfRule type="colorScale" priority="947">
      <colorScale>
        <cfvo type="min"/>
        <cfvo type="percentile" val="50"/>
        <cfvo type="max"/>
        <color rgb="FFF8696B"/>
        <color rgb="FFFFEB84"/>
        <color rgb="FF63BE7B"/>
      </colorScale>
    </cfRule>
  </conditionalFormatting>
  <conditionalFormatting sqref="EQ96:ER123">
    <cfRule type="colorScale" priority="946">
      <colorScale>
        <cfvo type="min"/>
        <cfvo type="percentile" val="50"/>
        <cfvo type="max"/>
        <color rgb="FFF8696B"/>
        <color rgb="FFFFEB84"/>
        <color rgb="FF63BE7B"/>
      </colorScale>
    </cfRule>
  </conditionalFormatting>
  <conditionalFormatting sqref="EW96:EX123">
    <cfRule type="colorScale" priority="945">
      <colorScale>
        <cfvo type="min"/>
        <cfvo type="percentile" val="50"/>
        <cfvo type="max"/>
        <color rgb="FF63BE7B"/>
        <color rgb="FFFFEB84"/>
        <color rgb="FFF8696B"/>
      </colorScale>
    </cfRule>
  </conditionalFormatting>
  <conditionalFormatting sqref="EQ14:ER92">
    <cfRule type="colorScale" priority="944">
      <colorScale>
        <cfvo type="min"/>
        <cfvo type="percentile" val="50"/>
        <cfvo type="max"/>
        <color rgb="FFF8696B"/>
        <color rgb="FFFFEB84"/>
        <color rgb="FF63BE7B"/>
      </colorScale>
    </cfRule>
  </conditionalFormatting>
  <conditionalFormatting sqref="ES96:ES123">
    <cfRule type="colorScale" priority="943">
      <colorScale>
        <cfvo type="min"/>
        <cfvo type="percentile" val="50"/>
        <cfvo type="max"/>
        <color rgb="FFF8696B"/>
        <color rgb="FFFFEB84"/>
        <color rgb="FF63BE7B"/>
      </colorScale>
    </cfRule>
  </conditionalFormatting>
  <conditionalFormatting sqref="FA14:FA92">
    <cfRule type="colorScale" priority="942">
      <colorScale>
        <cfvo type="min"/>
        <cfvo type="percentile" val="50"/>
        <cfvo type="max"/>
        <color rgb="FFF8696B"/>
        <color rgb="FFFFEB84"/>
        <color rgb="FF63BE7B"/>
      </colorScale>
    </cfRule>
  </conditionalFormatting>
  <conditionalFormatting sqref="FA96:FB123">
    <cfRule type="colorScale" priority="941">
      <colorScale>
        <cfvo type="min"/>
        <cfvo type="percentile" val="50"/>
        <cfvo type="max"/>
        <color rgb="FFF8696B"/>
        <color rgb="FFFFEB84"/>
        <color rgb="FF63BE7B"/>
      </colorScale>
    </cfRule>
  </conditionalFormatting>
  <conditionalFormatting sqref="FC14:FC92">
    <cfRule type="colorScale" priority="940">
      <colorScale>
        <cfvo type="min"/>
        <cfvo type="percentile" val="50"/>
        <cfvo type="max"/>
        <color rgb="FFF8696B"/>
        <color rgb="FFFFEB84"/>
        <color rgb="FF63BE7B"/>
      </colorScale>
    </cfRule>
  </conditionalFormatting>
  <conditionalFormatting sqref="FC96:FC123">
    <cfRule type="colorScale" priority="939">
      <colorScale>
        <cfvo type="min"/>
        <cfvo type="percentile" val="50"/>
        <cfvo type="max"/>
        <color rgb="FFF8696B"/>
        <color rgb="FFFFEB84"/>
        <color rgb="FF63BE7B"/>
      </colorScale>
    </cfRule>
  </conditionalFormatting>
  <conditionalFormatting sqref="ER2:ER10 EN2:EN10">
    <cfRule type="colorScale" priority="938">
      <colorScale>
        <cfvo type="min"/>
        <cfvo type="percentile" val="50"/>
        <cfvo type="max"/>
        <color rgb="FFF8696B"/>
        <color rgb="FFFFEB84"/>
        <color rgb="FF63BE7B"/>
      </colorScale>
    </cfRule>
  </conditionalFormatting>
  <conditionalFormatting sqref="EO2:EP10">
    <cfRule type="colorScale" priority="937">
      <colorScale>
        <cfvo type="min"/>
        <cfvo type="percentile" val="50"/>
        <cfvo type="max"/>
        <color rgb="FFF8696B"/>
        <color rgb="FFFFEB84"/>
        <color rgb="FF63BE7B"/>
      </colorScale>
    </cfRule>
  </conditionalFormatting>
  <conditionalFormatting sqref="ES2:ES10">
    <cfRule type="colorScale" priority="936">
      <colorScale>
        <cfvo type="min"/>
        <cfvo type="percentile" val="50"/>
        <cfvo type="max"/>
        <color rgb="FFF8696B"/>
        <color rgb="FFFFEB84"/>
        <color rgb="FF63BE7B"/>
      </colorScale>
    </cfRule>
  </conditionalFormatting>
  <conditionalFormatting sqref="EL14:EM92">
    <cfRule type="colorScale" priority="935">
      <colorScale>
        <cfvo type="min"/>
        <cfvo type="percentile" val="50"/>
        <cfvo type="max"/>
        <color rgb="FFF8696B"/>
        <color rgb="FFFFEB84"/>
        <color rgb="FF63BE7B"/>
      </colorScale>
    </cfRule>
  </conditionalFormatting>
  <conditionalFormatting sqref="EJ14:EK92">
    <cfRule type="colorScale" priority="934">
      <colorScale>
        <cfvo type="min"/>
        <cfvo type="percentile" val="50"/>
        <cfvo type="max"/>
        <color rgb="FFF8696B"/>
        <color rgb="FFFFEB84"/>
        <color rgb="FF63BE7B"/>
      </colorScale>
    </cfRule>
  </conditionalFormatting>
  <conditionalFormatting sqref="EP14:EP92">
    <cfRule type="colorScale" priority="933">
      <colorScale>
        <cfvo type="min"/>
        <cfvo type="percentile" val="50"/>
        <cfvo type="max"/>
        <color rgb="FFF8696B"/>
        <color rgb="FFFFEB84"/>
        <color rgb="FF63BE7B"/>
      </colorScale>
    </cfRule>
  </conditionalFormatting>
  <conditionalFormatting sqref="FB14:FB92">
    <cfRule type="colorScale" priority="932">
      <colorScale>
        <cfvo type="min"/>
        <cfvo type="percentile" val="50"/>
        <cfvo type="max"/>
        <color rgb="FFF8696B"/>
        <color rgb="FFFFEB84"/>
        <color rgb="FF63BE7B"/>
      </colorScale>
    </cfRule>
  </conditionalFormatting>
  <conditionalFormatting sqref="EJ14:EJ92">
    <cfRule type="colorScale" priority="931">
      <colorScale>
        <cfvo type="min"/>
        <cfvo type="percentile" val="50"/>
        <cfvo type="max"/>
        <color rgb="FFF8696B"/>
        <color rgb="FFFFEB84"/>
        <color rgb="FF63BE7B"/>
      </colorScale>
    </cfRule>
  </conditionalFormatting>
  <conditionalFormatting sqref="EI14:EI92">
    <cfRule type="colorScale" priority="930">
      <colorScale>
        <cfvo type="min"/>
        <cfvo type="percentile" val="50"/>
        <cfvo type="max"/>
        <color rgb="FFF8696B"/>
        <color rgb="FFFFEB84"/>
        <color rgb="FF63BE7B"/>
      </colorScale>
    </cfRule>
  </conditionalFormatting>
  <conditionalFormatting sqref="FD14:FD92">
    <cfRule type="colorScale" priority="929">
      <colorScale>
        <cfvo type="min"/>
        <cfvo type="percentile" val="50"/>
        <cfvo type="max"/>
        <color rgb="FFF8696B"/>
        <color rgb="FFFFEB84"/>
        <color rgb="FF63BE7B"/>
      </colorScale>
    </cfRule>
  </conditionalFormatting>
  <conditionalFormatting sqref="FD96:FD123">
    <cfRule type="colorScale" priority="928">
      <colorScale>
        <cfvo type="min"/>
        <cfvo type="percentile" val="50"/>
        <cfvo type="max"/>
        <color rgb="FFF8696B"/>
        <color rgb="FFFFEB84"/>
        <color rgb="FF63BE7B"/>
      </colorScale>
    </cfRule>
  </conditionalFormatting>
  <conditionalFormatting sqref="DZ2:DZ9">
    <cfRule type="colorScale" priority="927">
      <colorScale>
        <cfvo type="min"/>
        <cfvo type="percentile" val="50"/>
        <cfvo type="max"/>
        <color rgb="FFF8696B"/>
        <color rgb="FFFFEB84"/>
        <color rgb="FF63BE7B"/>
      </colorScale>
    </cfRule>
  </conditionalFormatting>
  <conditionalFormatting sqref="EB2:EB9">
    <cfRule type="colorScale" priority="926">
      <colorScale>
        <cfvo type="min"/>
        <cfvo type="percentile" val="50"/>
        <cfvo type="max"/>
        <color rgb="FFF8696B"/>
        <color rgb="FFFFEB84"/>
        <color rgb="FF63BE7B"/>
      </colorScale>
    </cfRule>
  </conditionalFormatting>
  <conditionalFormatting sqref="EX2:EX9">
    <cfRule type="colorScale" priority="925">
      <colorScale>
        <cfvo type="min"/>
        <cfvo type="percentile" val="50"/>
        <cfvo type="max"/>
        <color rgb="FFF8696B"/>
        <color rgb="FFFFEB84"/>
        <color rgb="FF63BE7B"/>
      </colorScale>
    </cfRule>
  </conditionalFormatting>
  <conditionalFormatting sqref="EZ2:EZ9">
    <cfRule type="colorScale" priority="924">
      <colorScale>
        <cfvo type="min"/>
        <cfvo type="percentile" val="50"/>
        <cfvo type="max"/>
        <color rgb="FFF8696B"/>
        <color rgb="FFFFEB84"/>
        <color rgb="FF63BE7B"/>
      </colorScale>
    </cfRule>
  </conditionalFormatting>
  <conditionalFormatting sqref="FT96:FT123">
    <cfRule type="colorScale" priority="918">
      <colorScale>
        <cfvo type="min"/>
        <cfvo type="percentile" val="50"/>
        <cfvo type="max"/>
        <color rgb="FFF8696B"/>
        <color rgb="FFFFEB84"/>
        <color rgb="FF63BE7B"/>
      </colorScale>
    </cfRule>
  </conditionalFormatting>
  <conditionalFormatting sqref="FM14:FM92">
    <cfRule type="colorScale" priority="912">
      <colorScale>
        <cfvo type="min"/>
        <cfvo type="percentile" val="50"/>
        <cfvo type="max"/>
        <color rgb="FFF8696B"/>
        <color rgb="FFFFEB84"/>
        <color rgb="FF63BE7B"/>
      </colorScale>
    </cfRule>
  </conditionalFormatting>
  <conditionalFormatting sqref="FQ96:FQ123 FG96:FL123">
    <cfRule type="colorScale" priority="920">
      <colorScale>
        <cfvo type="min"/>
        <cfvo type="percentile" val="50"/>
        <cfvo type="max"/>
        <color rgb="FFF8696B"/>
        <color rgb="FFFFEB84"/>
        <color rgb="FF63BE7B"/>
      </colorScale>
    </cfRule>
  </conditionalFormatting>
  <conditionalFormatting sqref="FR96:FS123">
    <cfRule type="colorScale" priority="919">
      <colorScale>
        <cfvo type="min"/>
        <cfvo type="percentile" val="50"/>
        <cfvo type="max"/>
        <color rgb="FFF8696B"/>
        <color rgb="FFFFEB84"/>
        <color rgb="FF63BE7B"/>
      </colorScale>
    </cfRule>
  </conditionalFormatting>
  <conditionalFormatting sqref="FQ15:FQ24 FG82:FG92 FG15:FG24 FQ82:FQ92 FL15:FL24 FL82:FL92">
    <cfRule type="colorScale" priority="917">
      <colorScale>
        <cfvo type="min"/>
        <cfvo type="percentile" val="50"/>
        <cfvo type="max"/>
        <color rgb="FFF8696B"/>
        <color rgb="FFFFEB84"/>
        <color rgb="FF63BE7B"/>
      </colorScale>
    </cfRule>
  </conditionalFormatting>
  <conditionalFormatting sqref="FF96:FF123">
    <cfRule type="colorScale" priority="916">
      <colorScale>
        <cfvo type="min"/>
        <cfvo type="percentile" val="50"/>
        <cfvo type="max"/>
        <color rgb="FFF8696B"/>
        <color rgb="FFFFEB84"/>
        <color rgb="FF63BE7B"/>
      </colorScale>
    </cfRule>
  </conditionalFormatting>
  <conditionalFormatting sqref="FT14:FT92">
    <cfRule type="colorScale" priority="921">
      <colorScale>
        <cfvo type="min"/>
        <cfvo type="percentile" val="50"/>
        <cfvo type="max"/>
        <color rgb="FFF8696B"/>
        <color rgb="FFFFEB84"/>
        <color rgb="FF63BE7B"/>
      </colorScale>
    </cfRule>
  </conditionalFormatting>
  <conditionalFormatting sqref="FQ25:FQ81 FG25:FG81 FL25:FL81">
    <cfRule type="colorScale" priority="922">
      <colorScale>
        <cfvo type="min"/>
        <cfvo type="percentile" val="50"/>
        <cfvo type="max"/>
        <color rgb="FFF8696B"/>
        <color rgb="FFFFEB84"/>
        <color rgb="FF63BE7B"/>
      </colorScale>
    </cfRule>
  </conditionalFormatting>
  <conditionalFormatting sqref="FR12:FS13 FS14:FS92">
    <cfRule type="colorScale" priority="923">
      <colorScale>
        <cfvo type="min"/>
        <cfvo type="percentile" val="50"/>
        <cfvo type="max"/>
        <color rgb="FFF8696B"/>
        <color rgb="FFFFEB84"/>
        <color rgb="FF63BE7B"/>
      </colorScale>
    </cfRule>
  </conditionalFormatting>
  <conditionalFormatting sqref="FG14 FL14">
    <cfRule type="colorScale" priority="915">
      <colorScale>
        <cfvo type="min"/>
        <cfvo type="percentile" val="50"/>
        <cfvo type="max"/>
        <color rgb="FFF8696B"/>
        <color rgb="FFFFEB84"/>
        <color rgb="FF63BE7B"/>
      </colorScale>
    </cfRule>
  </conditionalFormatting>
  <conditionalFormatting sqref="FQ14:FQ92">
    <cfRule type="colorScale" priority="914">
      <colorScale>
        <cfvo type="min"/>
        <cfvo type="percentile" val="50"/>
        <cfvo type="max"/>
        <color rgb="FFF8696B"/>
        <color rgb="FFFFEB84"/>
        <color rgb="FF63BE7B"/>
      </colorScale>
    </cfRule>
  </conditionalFormatting>
  <conditionalFormatting sqref="FF14:FF92">
    <cfRule type="colorScale" priority="913">
      <colorScale>
        <cfvo type="min"/>
        <cfvo type="percentile" val="50"/>
        <cfvo type="max"/>
        <color rgb="FFF8696B"/>
        <color rgb="FFFFEB84"/>
        <color rgb="FF63BE7B"/>
      </colorScale>
    </cfRule>
  </conditionalFormatting>
  <conditionalFormatting sqref="FU96:FV123">
    <cfRule type="colorScale" priority="911">
      <colorScale>
        <cfvo type="min"/>
        <cfvo type="percentile" val="50"/>
        <cfvo type="max"/>
        <color rgb="FFF8696B"/>
        <color rgb="FFFFEB84"/>
        <color rgb="FF63BE7B"/>
      </colorScale>
    </cfRule>
  </conditionalFormatting>
  <conditionalFormatting sqref="FU14:FU92">
    <cfRule type="colorScale" priority="910">
      <colorScale>
        <cfvo type="min"/>
        <cfvo type="percentile" val="50"/>
        <cfvo type="max"/>
        <color rgb="FF63BE7B"/>
        <color rgb="FFFFEB84"/>
        <color rgb="FFF8696B"/>
      </colorScale>
    </cfRule>
  </conditionalFormatting>
  <conditionalFormatting sqref="FM96:FN123">
    <cfRule type="colorScale" priority="909">
      <colorScale>
        <cfvo type="min"/>
        <cfvo type="percentile" val="50"/>
        <cfvo type="max"/>
        <color rgb="FFF8696B"/>
        <color rgb="FFFFEB84"/>
        <color rgb="FF63BE7B"/>
      </colorScale>
    </cfRule>
  </conditionalFormatting>
  <conditionalFormatting sqref="FO96:FP123">
    <cfRule type="colorScale" priority="908">
      <colorScale>
        <cfvo type="min"/>
        <cfvo type="percentile" val="50"/>
        <cfvo type="max"/>
        <color rgb="FFF8696B"/>
        <color rgb="FFFFEB84"/>
        <color rgb="FF63BE7B"/>
      </colorScale>
    </cfRule>
  </conditionalFormatting>
  <conditionalFormatting sqref="FU96:FV123">
    <cfRule type="colorScale" priority="907">
      <colorScale>
        <cfvo type="min"/>
        <cfvo type="percentile" val="50"/>
        <cfvo type="max"/>
        <color rgb="FF63BE7B"/>
        <color rgb="FFFFEB84"/>
        <color rgb="FFF8696B"/>
      </colorScale>
    </cfRule>
  </conditionalFormatting>
  <conditionalFormatting sqref="FO14:FP92">
    <cfRule type="colorScale" priority="906">
      <colorScale>
        <cfvo type="min"/>
        <cfvo type="percentile" val="50"/>
        <cfvo type="max"/>
        <color rgb="FFF8696B"/>
        <color rgb="FFFFEB84"/>
        <color rgb="FF63BE7B"/>
      </colorScale>
    </cfRule>
  </conditionalFormatting>
  <conditionalFormatting sqref="FQ96:FQ123">
    <cfRule type="colorScale" priority="905">
      <colorScale>
        <cfvo type="min"/>
        <cfvo type="percentile" val="50"/>
        <cfvo type="max"/>
        <color rgb="FFF8696B"/>
        <color rgb="FFFFEB84"/>
        <color rgb="FF63BE7B"/>
      </colorScale>
    </cfRule>
  </conditionalFormatting>
  <conditionalFormatting sqref="FZ14:GA92">
    <cfRule type="colorScale" priority="904">
      <colorScale>
        <cfvo type="min"/>
        <cfvo type="percentile" val="50"/>
        <cfvo type="max"/>
        <color rgb="FFF8696B"/>
        <color rgb="FFFFEB84"/>
        <color rgb="FF63BE7B"/>
      </colorScale>
    </cfRule>
  </conditionalFormatting>
  <conditionalFormatting sqref="FZ96:GB123">
    <cfRule type="colorScale" priority="903">
      <colorScale>
        <cfvo type="min"/>
        <cfvo type="percentile" val="50"/>
        <cfvo type="max"/>
        <color rgb="FFF8696B"/>
        <color rgb="FFFFEB84"/>
        <color rgb="FF63BE7B"/>
      </colorScale>
    </cfRule>
  </conditionalFormatting>
  <conditionalFormatting sqref="GC14:GC92">
    <cfRule type="colorScale" priority="902">
      <colorScale>
        <cfvo type="min"/>
        <cfvo type="percentile" val="50"/>
        <cfvo type="max"/>
        <color rgb="FFF8696B"/>
        <color rgb="FFFFEB84"/>
        <color rgb="FF63BE7B"/>
      </colorScale>
    </cfRule>
  </conditionalFormatting>
  <conditionalFormatting sqref="GC96:GC123">
    <cfRule type="colorScale" priority="901">
      <colorScale>
        <cfvo type="min"/>
        <cfvo type="percentile" val="50"/>
        <cfvo type="max"/>
        <color rgb="FFF8696B"/>
        <color rgb="FFFFEB84"/>
        <color rgb="FF63BE7B"/>
      </colorScale>
    </cfRule>
  </conditionalFormatting>
  <conditionalFormatting sqref="FP2:FP10 FL2:FL10">
    <cfRule type="colorScale" priority="900">
      <colorScale>
        <cfvo type="min"/>
        <cfvo type="percentile" val="50"/>
        <cfvo type="max"/>
        <color rgb="FFF8696B"/>
        <color rgb="FFFFEB84"/>
        <color rgb="FF63BE7B"/>
      </colorScale>
    </cfRule>
  </conditionalFormatting>
  <conditionalFormatting sqref="FM2:FN10">
    <cfRule type="colorScale" priority="899">
      <colorScale>
        <cfvo type="min"/>
        <cfvo type="percentile" val="50"/>
        <cfvo type="max"/>
        <color rgb="FFF8696B"/>
        <color rgb="FFFFEB84"/>
        <color rgb="FF63BE7B"/>
      </colorScale>
    </cfRule>
  </conditionalFormatting>
  <conditionalFormatting sqref="FQ2:FQ10">
    <cfRule type="colorScale" priority="898">
      <colorScale>
        <cfvo type="min"/>
        <cfvo type="percentile" val="50"/>
        <cfvo type="max"/>
        <color rgb="FFF8696B"/>
        <color rgb="FFFFEB84"/>
        <color rgb="FF63BE7B"/>
      </colorScale>
    </cfRule>
  </conditionalFormatting>
  <conditionalFormatting sqref="FJ14:FK92">
    <cfRule type="colorScale" priority="897">
      <colorScale>
        <cfvo type="min"/>
        <cfvo type="percentile" val="50"/>
        <cfvo type="max"/>
        <color rgb="FFF8696B"/>
        <color rgb="FFFFEB84"/>
        <color rgb="FF63BE7B"/>
      </colorScale>
    </cfRule>
  </conditionalFormatting>
  <conditionalFormatting sqref="FH14:FI92">
    <cfRule type="colorScale" priority="896">
      <colorScale>
        <cfvo type="min"/>
        <cfvo type="percentile" val="50"/>
        <cfvo type="max"/>
        <color rgb="FFF8696B"/>
        <color rgb="FFFFEB84"/>
        <color rgb="FF63BE7B"/>
      </colorScale>
    </cfRule>
  </conditionalFormatting>
  <conditionalFormatting sqref="FN14:FN92">
    <cfRule type="colorScale" priority="895">
      <colorScale>
        <cfvo type="min"/>
        <cfvo type="percentile" val="50"/>
        <cfvo type="max"/>
        <color rgb="FFF8696B"/>
        <color rgb="FFFFEB84"/>
        <color rgb="FF63BE7B"/>
      </colorScale>
    </cfRule>
  </conditionalFormatting>
  <conditionalFormatting sqref="GB14:GB92">
    <cfRule type="colorScale" priority="894">
      <colorScale>
        <cfvo type="min"/>
        <cfvo type="percentile" val="50"/>
        <cfvo type="max"/>
        <color rgb="FFF8696B"/>
        <color rgb="FFFFEB84"/>
        <color rgb="FF63BE7B"/>
      </colorScale>
    </cfRule>
  </conditionalFormatting>
  <conditionalFormatting sqref="FH14:FH92">
    <cfRule type="colorScale" priority="893">
      <colorScale>
        <cfvo type="min"/>
        <cfvo type="percentile" val="50"/>
        <cfvo type="max"/>
        <color rgb="FFF8696B"/>
        <color rgb="FFFFEB84"/>
        <color rgb="FF63BE7B"/>
      </colorScale>
    </cfRule>
  </conditionalFormatting>
  <conditionalFormatting sqref="FG14:FG92">
    <cfRule type="colorScale" priority="892">
      <colorScale>
        <cfvo type="min"/>
        <cfvo type="percentile" val="50"/>
        <cfvo type="max"/>
        <color rgb="FFF8696B"/>
        <color rgb="FFFFEB84"/>
        <color rgb="FF63BE7B"/>
      </colorScale>
    </cfRule>
  </conditionalFormatting>
  <conditionalFormatting sqref="GD14:GD92">
    <cfRule type="colorScale" priority="891">
      <colorScale>
        <cfvo type="min"/>
        <cfvo type="percentile" val="50"/>
        <cfvo type="max"/>
        <color rgb="FFF8696B"/>
        <color rgb="FFFFEB84"/>
        <color rgb="FF63BE7B"/>
      </colorScale>
    </cfRule>
  </conditionalFormatting>
  <conditionalFormatting sqref="GD96:GD123">
    <cfRule type="colorScale" priority="890">
      <colorScale>
        <cfvo type="min"/>
        <cfvo type="percentile" val="50"/>
        <cfvo type="max"/>
        <color rgb="FFF8696B"/>
        <color rgb="FFFFEB84"/>
        <color rgb="FF63BE7B"/>
      </colorScale>
    </cfRule>
  </conditionalFormatting>
  <conditionalFormatting sqref="FU2:FU9">
    <cfRule type="colorScale" priority="889">
      <colorScale>
        <cfvo type="min"/>
        <cfvo type="percentile" val="50"/>
        <cfvo type="max"/>
        <color rgb="FFF8696B"/>
        <color rgb="FFFFEB84"/>
        <color rgb="FF63BE7B"/>
      </colorScale>
    </cfRule>
  </conditionalFormatting>
  <conditionalFormatting sqref="FY2:FY9">
    <cfRule type="colorScale" priority="888">
      <colorScale>
        <cfvo type="min"/>
        <cfvo type="percentile" val="50"/>
        <cfvo type="max"/>
        <color rgb="FFF8696B"/>
        <color rgb="FFFFEB84"/>
        <color rgb="FF63BE7B"/>
      </colorScale>
    </cfRule>
  </conditionalFormatting>
  <conditionalFormatting sqref="ET14:ET92">
    <cfRule type="colorScale" priority="887">
      <colorScale>
        <cfvo type="min"/>
        <cfvo type="percentile" val="50"/>
        <cfvo type="max"/>
        <color rgb="FFF8696B"/>
        <color rgb="FFFFEB84"/>
        <color rgb="FF63BE7B"/>
      </colorScale>
    </cfRule>
  </conditionalFormatting>
  <conditionalFormatting sqref="FR14:FR92">
    <cfRule type="colorScale" priority="886">
      <colorScale>
        <cfvo type="min"/>
        <cfvo type="percentile" val="50"/>
        <cfvo type="max"/>
        <color rgb="FFF8696B"/>
        <color rgb="FFFFEB84"/>
        <color rgb="FF63BE7B"/>
      </colorScale>
    </cfRule>
  </conditionalFormatting>
  <conditionalFormatting sqref="FR14:FR92">
    <cfRule type="colorScale" priority="885">
      <colorScale>
        <cfvo type="min"/>
        <cfvo type="percentile" val="50"/>
        <cfvo type="max"/>
        <color rgb="FFF8696B"/>
        <color rgb="FFFFEB84"/>
        <color rgb="FF63BE7B"/>
      </colorScale>
    </cfRule>
  </conditionalFormatting>
  <conditionalFormatting sqref="GT96:GT123">
    <cfRule type="colorScale" priority="841">
      <colorScale>
        <cfvo type="min"/>
        <cfvo type="percentile" val="50"/>
        <cfvo type="max"/>
        <color rgb="FFF8696B"/>
        <color rgb="FFFFEB84"/>
        <color rgb="FF63BE7B"/>
      </colorScale>
    </cfRule>
  </conditionalFormatting>
  <conditionalFormatting sqref="GM14:GM92">
    <cfRule type="colorScale" priority="835">
      <colorScale>
        <cfvo type="min"/>
        <cfvo type="percentile" val="50"/>
        <cfvo type="max"/>
        <color rgb="FFF8696B"/>
        <color rgb="FFFFEB84"/>
        <color rgb="FF63BE7B"/>
      </colorScale>
    </cfRule>
  </conditionalFormatting>
  <conditionalFormatting sqref="GQ96:GQ123 GG96:GL123">
    <cfRule type="colorScale" priority="843">
      <colorScale>
        <cfvo type="min"/>
        <cfvo type="percentile" val="50"/>
        <cfvo type="max"/>
        <color rgb="FFF8696B"/>
        <color rgb="FFFFEB84"/>
        <color rgb="FF63BE7B"/>
      </colorScale>
    </cfRule>
  </conditionalFormatting>
  <conditionalFormatting sqref="GR96:GS123">
    <cfRule type="colorScale" priority="842">
      <colorScale>
        <cfvo type="min"/>
        <cfvo type="percentile" val="50"/>
        <cfvo type="max"/>
        <color rgb="FFF8696B"/>
        <color rgb="FFFFEB84"/>
        <color rgb="FF63BE7B"/>
      </colorScale>
    </cfRule>
  </conditionalFormatting>
  <conditionalFormatting sqref="GQ15:GQ24 GG82:GG92 GG15:GG24 GQ82:GQ92 GL15:GL24 GL82:GL92">
    <cfRule type="colorScale" priority="840">
      <colorScale>
        <cfvo type="min"/>
        <cfvo type="percentile" val="50"/>
        <cfvo type="max"/>
        <color rgb="FFF8696B"/>
        <color rgb="FFFFEB84"/>
        <color rgb="FF63BE7B"/>
      </colorScale>
    </cfRule>
  </conditionalFormatting>
  <conditionalFormatting sqref="GF96:GF123">
    <cfRule type="colorScale" priority="839">
      <colorScale>
        <cfvo type="min"/>
        <cfvo type="percentile" val="50"/>
        <cfvo type="max"/>
        <color rgb="FFF8696B"/>
        <color rgb="FFFFEB84"/>
        <color rgb="FF63BE7B"/>
      </colorScale>
    </cfRule>
  </conditionalFormatting>
  <conditionalFormatting sqref="GT14:GT92">
    <cfRule type="colorScale" priority="844">
      <colorScale>
        <cfvo type="min"/>
        <cfvo type="percentile" val="50"/>
        <cfvo type="max"/>
        <color rgb="FFF8696B"/>
        <color rgb="FFFFEB84"/>
        <color rgb="FF63BE7B"/>
      </colorScale>
    </cfRule>
  </conditionalFormatting>
  <conditionalFormatting sqref="GQ25:GQ81 GG25:GG81 GL25:GL81">
    <cfRule type="colorScale" priority="845">
      <colorScale>
        <cfvo type="min"/>
        <cfvo type="percentile" val="50"/>
        <cfvo type="max"/>
        <color rgb="FFF8696B"/>
        <color rgb="FFFFEB84"/>
        <color rgb="FF63BE7B"/>
      </colorScale>
    </cfRule>
  </conditionalFormatting>
  <conditionalFormatting sqref="GR12:GS13 GS14:GS92">
    <cfRule type="colorScale" priority="846">
      <colorScale>
        <cfvo type="min"/>
        <cfvo type="percentile" val="50"/>
        <cfvo type="max"/>
        <color rgb="FFF8696B"/>
        <color rgb="FFFFEB84"/>
        <color rgb="FF63BE7B"/>
      </colorScale>
    </cfRule>
  </conditionalFormatting>
  <conditionalFormatting sqref="GG14 GL14">
    <cfRule type="colorScale" priority="838">
      <colorScale>
        <cfvo type="min"/>
        <cfvo type="percentile" val="50"/>
        <cfvo type="max"/>
        <color rgb="FFF8696B"/>
        <color rgb="FFFFEB84"/>
        <color rgb="FF63BE7B"/>
      </colorScale>
    </cfRule>
  </conditionalFormatting>
  <conditionalFormatting sqref="GQ14:GQ92">
    <cfRule type="colorScale" priority="837">
      <colorScale>
        <cfvo type="min"/>
        <cfvo type="percentile" val="50"/>
        <cfvo type="max"/>
        <color rgb="FFF8696B"/>
        <color rgb="FFFFEB84"/>
        <color rgb="FF63BE7B"/>
      </colorScale>
    </cfRule>
  </conditionalFormatting>
  <conditionalFormatting sqref="GF14:GF92">
    <cfRule type="colorScale" priority="836">
      <colorScale>
        <cfvo type="min"/>
        <cfvo type="percentile" val="50"/>
        <cfvo type="max"/>
        <color rgb="FFF8696B"/>
        <color rgb="FFFFEB84"/>
        <color rgb="FF63BE7B"/>
      </colorScale>
    </cfRule>
  </conditionalFormatting>
  <conditionalFormatting sqref="GU96:GV123">
    <cfRule type="colorScale" priority="834">
      <colorScale>
        <cfvo type="min"/>
        <cfvo type="percentile" val="50"/>
        <cfvo type="max"/>
        <color rgb="FFF8696B"/>
        <color rgb="FFFFEB84"/>
        <color rgb="FF63BE7B"/>
      </colorScale>
    </cfRule>
  </conditionalFormatting>
  <conditionalFormatting sqref="GU14:GU92">
    <cfRule type="colorScale" priority="833">
      <colorScale>
        <cfvo type="min"/>
        <cfvo type="percentile" val="50"/>
        <cfvo type="max"/>
        <color rgb="FF63BE7B"/>
        <color rgb="FFFFEB84"/>
        <color rgb="FFF8696B"/>
      </colorScale>
    </cfRule>
  </conditionalFormatting>
  <conditionalFormatting sqref="GM96:GN123">
    <cfRule type="colorScale" priority="832">
      <colorScale>
        <cfvo type="min"/>
        <cfvo type="percentile" val="50"/>
        <cfvo type="max"/>
        <color rgb="FFF8696B"/>
        <color rgb="FFFFEB84"/>
        <color rgb="FF63BE7B"/>
      </colorScale>
    </cfRule>
  </conditionalFormatting>
  <conditionalFormatting sqref="GO96:GP123">
    <cfRule type="colorScale" priority="831">
      <colorScale>
        <cfvo type="min"/>
        <cfvo type="percentile" val="50"/>
        <cfvo type="max"/>
        <color rgb="FFF8696B"/>
        <color rgb="FFFFEB84"/>
        <color rgb="FF63BE7B"/>
      </colorScale>
    </cfRule>
  </conditionalFormatting>
  <conditionalFormatting sqref="GU96:GV123">
    <cfRule type="colorScale" priority="830">
      <colorScale>
        <cfvo type="min"/>
        <cfvo type="percentile" val="50"/>
        <cfvo type="max"/>
        <color rgb="FF63BE7B"/>
        <color rgb="FFFFEB84"/>
        <color rgb="FFF8696B"/>
      </colorScale>
    </cfRule>
  </conditionalFormatting>
  <conditionalFormatting sqref="GO14:GP92">
    <cfRule type="colorScale" priority="829">
      <colorScale>
        <cfvo type="min"/>
        <cfvo type="percentile" val="50"/>
        <cfvo type="max"/>
        <color rgb="FFF8696B"/>
        <color rgb="FFFFEB84"/>
        <color rgb="FF63BE7B"/>
      </colorScale>
    </cfRule>
  </conditionalFormatting>
  <conditionalFormatting sqref="GQ96:GQ123">
    <cfRule type="colorScale" priority="828">
      <colorScale>
        <cfvo type="min"/>
        <cfvo type="percentile" val="50"/>
        <cfvo type="max"/>
        <color rgb="FFF8696B"/>
        <color rgb="FFFFEB84"/>
        <color rgb="FF63BE7B"/>
      </colorScale>
    </cfRule>
  </conditionalFormatting>
  <conditionalFormatting sqref="GZ14:HA92">
    <cfRule type="colorScale" priority="827">
      <colorScale>
        <cfvo type="min"/>
        <cfvo type="percentile" val="50"/>
        <cfvo type="max"/>
        <color rgb="FFF8696B"/>
        <color rgb="FFFFEB84"/>
        <color rgb="FF63BE7B"/>
      </colorScale>
    </cfRule>
  </conditionalFormatting>
  <conditionalFormatting sqref="GZ96:HB123">
    <cfRule type="colorScale" priority="826">
      <colorScale>
        <cfvo type="min"/>
        <cfvo type="percentile" val="50"/>
        <cfvo type="max"/>
        <color rgb="FFF8696B"/>
        <color rgb="FFFFEB84"/>
        <color rgb="FF63BE7B"/>
      </colorScale>
    </cfRule>
  </conditionalFormatting>
  <conditionalFormatting sqref="HC14:HC92">
    <cfRule type="colorScale" priority="825">
      <colorScale>
        <cfvo type="min"/>
        <cfvo type="percentile" val="50"/>
        <cfvo type="max"/>
        <color rgb="FFF8696B"/>
        <color rgb="FFFFEB84"/>
        <color rgb="FF63BE7B"/>
      </colorScale>
    </cfRule>
  </conditionalFormatting>
  <conditionalFormatting sqref="HC96:HC123">
    <cfRule type="colorScale" priority="824">
      <colorScale>
        <cfvo type="min"/>
        <cfvo type="percentile" val="50"/>
        <cfvo type="max"/>
        <color rgb="FFF8696B"/>
        <color rgb="FFFFEB84"/>
        <color rgb="FF63BE7B"/>
      </colorScale>
    </cfRule>
  </conditionalFormatting>
  <conditionalFormatting sqref="GP2:GP10 GL2:GL10">
    <cfRule type="colorScale" priority="823">
      <colorScale>
        <cfvo type="min"/>
        <cfvo type="percentile" val="50"/>
        <cfvo type="max"/>
        <color rgb="FFF8696B"/>
        <color rgb="FFFFEB84"/>
        <color rgb="FF63BE7B"/>
      </colorScale>
    </cfRule>
  </conditionalFormatting>
  <conditionalFormatting sqref="GM2:GN10">
    <cfRule type="colorScale" priority="822">
      <colorScale>
        <cfvo type="min"/>
        <cfvo type="percentile" val="50"/>
        <cfvo type="max"/>
        <color rgb="FFF8696B"/>
        <color rgb="FFFFEB84"/>
        <color rgb="FF63BE7B"/>
      </colorScale>
    </cfRule>
  </conditionalFormatting>
  <conditionalFormatting sqref="GQ2:GQ10">
    <cfRule type="colorScale" priority="821">
      <colorScale>
        <cfvo type="min"/>
        <cfvo type="percentile" val="50"/>
        <cfvo type="max"/>
        <color rgb="FFF8696B"/>
        <color rgb="FFFFEB84"/>
        <color rgb="FF63BE7B"/>
      </colorScale>
    </cfRule>
  </conditionalFormatting>
  <conditionalFormatting sqref="GJ14:GK92">
    <cfRule type="colorScale" priority="820">
      <colorScale>
        <cfvo type="min"/>
        <cfvo type="percentile" val="50"/>
        <cfvo type="max"/>
        <color rgb="FFF8696B"/>
        <color rgb="FFFFEB84"/>
        <color rgb="FF63BE7B"/>
      </colorScale>
    </cfRule>
  </conditionalFormatting>
  <conditionalFormatting sqref="GH14:GI92">
    <cfRule type="colorScale" priority="819">
      <colorScale>
        <cfvo type="min"/>
        <cfvo type="percentile" val="50"/>
        <cfvo type="max"/>
        <color rgb="FFF8696B"/>
        <color rgb="FFFFEB84"/>
        <color rgb="FF63BE7B"/>
      </colorScale>
    </cfRule>
  </conditionalFormatting>
  <conditionalFormatting sqref="GN14:GN92">
    <cfRule type="colorScale" priority="818">
      <colorScale>
        <cfvo type="min"/>
        <cfvo type="percentile" val="50"/>
        <cfvo type="max"/>
        <color rgb="FFF8696B"/>
        <color rgb="FFFFEB84"/>
        <color rgb="FF63BE7B"/>
      </colorScale>
    </cfRule>
  </conditionalFormatting>
  <conditionalFormatting sqref="HB14:HB92">
    <cfRule type="colorScale" priority="817">
      <colorScale>
        <cfvo type="min"/>
        <cfvo type="percentile" val="50"/>
        <cfvo type="max"/>
        <color rgb="FFF8696B"/>
        <color rgb="FFFFEB84"/>
        <color rgb="FF63BE7B"/>
      </colorScale>
    </cfRule>
  </conditionalFormatting>
  <conditionalFormatting sqref="GH14:GH92">
    <cfRule type="colorScale" priority="816">
      <colorScale>
        <cfvo type="min"/>
        <cfvo type="percentile" val="50"/>
        <cfvo type="max"/>
        <color rgb="FFF8696B"/>
        <color rgb="FFFFEB84"/>
        <color rgb="FF63BE7B"/>
      </colorScale>
    </cfRule>
  </conditionalFormatting>
  <conditionalFormatting sqref="GG14:GG92">
    <cfRule type="colorScale" priority="815">
      <colorScale>
        <cfvo type="min"/>
        <cfvo type="percentile" val="50"/>
        <cfvo type="max"/>
        <color rgb="FFF8696B"/>
        <color rgb="FFFFEB84"/>
        <color rgb="FF63BE7B"/>
      </colorScale>
    </cfRule>
  </conditionalFormatting>
  <conditionalFormatting sqref="HD14:HD92">
    <cfRule type="colorScale" priority="814">
      <colorScale>
        <cfvo type="min"/>
        <cfvo type="percentile" val="50"/>
        <cfvo type="max"/>
        <color rgb="FFF8696B"/>
        <color rgb="FFFFEB84"/>
        <color rgb="FF63BE7B"/>
      </colorScale>
    </cfRule>
  </conditionalFormatting>
  <conditionalFormatting sqref="HD96:HD123">
    <cfRule type="colorScale" priority="813">
      <colorScale>
        <cfvo type="min"/>
        <cfvo type="percentile" val="50"/>
        <cfvo type="max"/>
        <color rgb="FFF8696B"/>
        <color rgb="FFFFEB84"/>
        <color rgb="FF63BE7B"/>
      </colorScale>
    </cfRule>
  </conditionalFormatting>
  <conditionalFormatting sqref="GR14:GR92">
    <cfRule type="colorScale" priority="810">
      <colorScale>
        <cfvo type="min"/>
        <cfvo type="percentile" val="50"/>
        <cfvo type="max"/>
        <color rgb="FFF8696B"/>
        <color rgb="FFFFEB84"/>
        <color rgb="FF63BE7B"/>
      </colorScale>
    </cfRule>
  </conditionalFormatting>
  <conditionalFormatting sqref="GR14:GR92">
    <cfRule type="colorScale" priority="809">
      <colorScale>
        <cfvo type="min"/>
        <cfvo type="percentile" val="50"/>
        <cfvo type="max"/>
        <color rgb="FFF8696B"/>
        <color rgb="FFFFEB84"/>
        <color rgb="FF63BE7B"/>
      </colorScale>
    </cfRule>
  </conditionalFormatting>
  <conditionalFormatting sqref="HT96:HT123">
    <cfRule type="colorScale" priority="803">
      <colorScale>
        <cfvo type="min"/>
        <cfvo type="percentile" val="50"/>
        <cfvo type="max"/>
        <color rgb="FFF8696B"/>
        <color rgb="FFFFEB84"/>
        <color rgb="FF63BE7B"/>
      </colorScale>
    </cfRule>
  </conditionalFormatting>
  <conditionalFormatting sqref="HM14:HM92">
    <cfRule type="colorScale" priority="797">
      <colorScale>
        <cfvo type="min"/>
        <cfvo type="percentile" val="50"/>
        <cfvo type="max"/>
        <color rgb="FFF8696B"/>
        <color rgb="FFFFEB84"/>
        <color rgb="FF63BE7B"/>
      </colorScale>
    </cfRule>
  </conditionalFormatting>
  <conditionalFormatting sqref="HQ96:HQ123 HG96:HL123">
    <cfRule type="colorScale" priority="805">
      <colorScale>
        <cfvo type="min"/>
        <cfvo type="percentile" val="50"/>
        <cfvo type="max"/>
        <color rgb="FFF8696B"/>
        <color rgb="FFFFEB84"/>
        <color rgb="FF63BE7B"/>
      </colorScale>
    </cfRule>
  </conditionalFormatting>
  <conditionalFormatting sqref="HR96:HS123">
    <cfRule type="colorScale" priority="804">
      <colorScale>
        <cfvo type="min"/>
        <cfvo type="percentile" val="50"/>
        <cfvo type="max"/>
        <color rgb="FFF8696B"/>
        <color rgb="FFFFEB84"/>
        <color rgb="FF63BE7B"/>
      </colorScale>
    </cfRule>
  </conditionalFormatting>
  <conditionalFormatting sqref="HQ15:HQ24 HG82:HG92 HG15:HG24 HQ82:HQ92 HL15:HL24 HL82:HL92">
    <cfRule type="colorScale" priority="802">
      <colorScale>
        <cfvo type="min"/>
        <cfvo type="percentile" val="50"/>
        <cfvo type="max"/>
        <color rgb="FFF8696B"/>
        <color rgb="FFFFEB84"/>
        <color rgb="FF63BE7B"/>
      </colorScale>
    </cfRule>
  </conditionalFormatting>
  <conditionalFormatting sqref="HF96:HF123">
    <cfRule type="colorScale" priority="801">
      <colorScale>
        <cfvo type="min"/>
        <cfvo type="percentile" val="50"/>
        <cfvo type="max"/>
        <color rgb="FFF8696B"/>
        <color rgb="FFFFEB84"/>
        <color rgb="FF63BE7B"/>
      </colorScale>
    </cfRule>
  </conditionalFormatting>
  <conditionalFormatting sqref="HT14:HT92">
    <cfRule type="colorScale" priority="806">
      <colorScale>
        <cfvo type="min"/>
        <cfvo type="percentile" val="50"/>
        <cfvo type="max"/>
        <color rgb="FFF8696B"/>
        <color rgb="FFFFEB84"/>
        <color rgb="FF63BE7B"/>
      </colorScale>
    </cfRule>
  </conditionalFormatting>
  <conditionalFormatting sqref="HQ25:HQ81 HG25:HG81 HL25:HL81">
    <cfRule type="colorScale" priority="807">
      <colorScale>
        <cfvo type="min"/>
        <cfvo type="percentile" val="50"/>
        <cfvo type="max"/>
        <color rgb="FFF8696B"/>
        <color rgb="FFFFEB84"/>
        <color rgb="FF63BE7B"/>
      </colorScale>
    </cfRule>
  </conditionalFormatting>
  <conditionalFormatting sqref="HR12:HS13 HS14:HS92">
    <cfRule type="colorScale" priority="808">
      <colorScale>
        <cfvo type="min"/>
        <cfvo type="percentile" val="50"/>
        <cfvo type="max"/>
        <color rgb="FFF8696B"/>
        <color rgb="FFFFEB84"/>
        <color rgb="FF63BE7B"/>
      </colorScale>
    </cfRule>
  </conditionalFormatting>
  <conditionalFormatting sqref="HG14 HL14">
    <cfRule type="colorScale" priority="800">
      <colorScale>
        <cfvo type="min"/>
        <cfvo type="percentile" val="50"/>
        <cfvo type="max"/>
        <color rgb="FFF8696B"/>
        <color rgb="FFFFEB84"/>
        <color rgb="FF63BE7B"/>
      </colorScale>
    </cfRule>
  </conditionalFormatting>
  <conditionalFormatting sqref="HQ14:HQ92">
    <cfRule type="colorScale" priority="799">
      <colorScale>
        <cfvo type="min"/>
        <cfvo type="percentile" val="50"/>
        <cfvo type="max"/>
        <color rgb="FFF8696B"/>
        <color rgb="FFFFEB84"/>
        <color rgb="FF63BE7B"/>
      </colorScale>
    </cfRule>
  </conditionalFormatting>
  <conditionalFormatting sqref="HF14:HF92">
    <cfRule type="colorScale" priority="798">
      <colorScale>
        <cfvo type="min"/>
        <cfvo type="percentile" val="50"/>
        <cfvo type="max"/>
        <color rgb="FFF8696B"/>
        <color rgb="FFFFEB84"/>
        <color rgb="FF63BE7B"/>
      </colorScale>
    </cfRule>
  </conditionalFormatting>
  <conditionalFormatting sqref="HU96:HV123">
    <cfRule type="colorScale" priority="796">
      <colorScale>
        <cfvo type="min"/>
        <cfvo type="percentile" val="50"/>
        <cfvo type="max"/>
        <color rgb="FFF8696B"/>
        <color rgb="FFFFEB84"/>
        <color rgb="FF63BE7B"/>
      </colorScale>
    </cfRule>
  </conditionalFormatting>
  <conditionalFormatting sqref="HU14:HU92">
    <cfRule type="colorScale" priority="795">
      <colorScale>
        <cfvo type="min"/>
        <cfvo type="percentile" val="50"/>
        <cfvo type="max"/>
        <color rgb="FF63BE7B"/>
        <color rgb="FFFFEB84"/>
        <color rgb="FFF8696B"/>
      </colorScale>
    </cfRule>
  </conditionalFormatting>
  <conditionalFormatting sqref="HM96:HN123">
    <cfRule type="colorScale" priority="794">
      <colorScale>
        <cfvo type="min"/>
        <cfvo type="percentile" val="50"/>
        <cfvo type="max"/>
        <color rgb="FFF8696B"/>
        <color rgb="FFFFEB84"/>
        <color rgb="FF63BE7B"/>
      </colorScale>
    </cfRule>
  </conditionalFormatting>
  <conditionalFormatting sqref="HO96:HP123">
    <cfRule type="colorScale" priority="793">
      <colorScale>
        <cfvo type="min"/>
        <cfvo type="percentile" val="50"/>
        <cfvo type="max"/>
        <color rgb="FFF8696B"/>
        <color rgb="FFFFEB84"/>
        <color rgb="FF63BE7B"/>
      </colorScale>
    </cfRule>
  </conditionalFormatting>
  <conditionalFormatting sqref="HU96:HV123">
    <cfRule type="colorScale" priority="792">
      <colorScale>
        <cfvo type="min"/>
        <cfvo type="percentile" val="50"/>
        <cfvo type="max"/>
        <color rgb="FF63BE7B"/>
        <color rgb="FFFFEB84"/>
        <color rgb="FFF8696B"/>
      </colorScale>
    </cfRule>
  </conditionalFormatting>
  <conditionalFormatting sqref="HO14:HP92">
    <cfRule type="colorScale" priority="791">
      <colorScale>
        <cfvo type="min"/>
        <cfvo type="percentile" val="50"/>
        <cfvo type="max"/>
        <color rgb="FFF8696B"/>
        <color rgb="FFFFEB84"/>
        <color rgb="FF63BE7B"/>
      </colorScale>
    </cfRule>
  </conditionalFormatting>
  <conditionalFormatting sqref="HQ96:HQ123">
    <cfRule type="colorScale" priority="790">
      <colorScale>
        <cfvo type="min"/>
        <cfvo type="percentile" val="50"/>
        <cfvo type="max"/>
        <color rgb="FFF8696B"/>
        <color rgb="FFFFEB84"/>
        <color rgb="FF63BE7B"/>
      </colorScale>
    </cfRule>
  </conditionalFormatting>
  <conditionalFormatting sqref="HZ14:IA92">
    <cfRule type="colorScale" priority="789">
      <colorScale>
        <cfvo type="min"/>
        <cfvo type="percentile" val="50"/>
        <cfvo type="max"/>
        <color rgb="FFF8696B"/>
        <color rgb="FFFFEB84"/>
        <color rgb="FF63BE7B"/>
      </colorScale>
    </cfRule>
  </conditionalFormatting>
  <conditionalFormatting sqref="HZ96:IB123">
    <cfRule type="colorScale" priority="788">
      <colorScale>
        <cfvo type="min"/>
        <cfvo type="percentile" val="50"/>
        <cfvo type="max"/>
        <color rgb="FFF8696B"/>
        <color rgb="FFFFEB84"/>
        <color rgb="FF63BE7B"/>
      </colorScale>
    </cfRule>
  </conditionalFormatting>
  <conditionalFormatting sqref="IC14:IC92">
    <cfRule type="colorScale" priority="787">
      <colorScale>
        <cfvo type="min"/>
        <cfvo type="percentile" val="50"/>
        <cfvo type="max"/>
        <color rgb="FFF8696B"/>
        <color rgb="FFFFEB84"/>
        <color rgb="FF63BE7B"/>
      </colorScale>
    </cfRule>
  </conditionalFormatting>
  <conditionalFormatting sqref="IC96:IC123">
    <cfRule type="colorScale" priority="786">
      <colorScale>
        <cfvo type="min"/>
        <cfvo type="percentile" val="50"/>
        <cfvo type="max"/>
        <color rgb="FFF8696B"/>
        <color rgb="FFFFEB84"/>
        <color rgb="FF63BE7B"/>
      </colorScale>
    </cfRule>
  </conditionalFormatting>
  <conditionalFormatting sqref="HP2:HP10 HL2:HL10">
    <cfRule type="colorScale" priority="785">
      <colorScale>
        <cfvo type="min"/>
        <cfvo type="percentile" val="50"/>
        <cfvo type="max"/>
        <color rgb="FFF8696B"/>
        <color rgb="FFFFEB84"/>
        <color rgb="FF63BE7B"/>
      </colorScale>
    </cfRule>
  </conditionalFormatting>
  <conditionalFormatting sqref="HM2:HN10">
    <cfRule type="colorScale" priority="784">
      <colorScale>
        <cfvo type="min"/>
        <cfvo type="percentile" val="50"/>
        <cfvo type="max"/>
        <color rgb="FFF8696B"/>
        <color rgb="FFFFEB84"/>
        <color rgb="FF63BE7B"/>
      </colorScale>
    </cfRule>
  </conditionalFormatting>
  <conditionalFormatting sqref="HQ2:HQ10">
    <cfRule type="colorScale" priority="783">
      <colorScale>
        <cfvo type="min"/>
        <cfvo type="percentile" val="50"/>
        <cfvo type="max"/>
        <color rgb="FFF8696B"/>
        <color rgb="FFFFEB84"/>
        <color rgb="FF63BE7B"/>
      </colorScale>
    </cfRule>
  </conditionalFormatting>
  <conditionalFormatting sqref="HJ14:HK92">
    <cfRule type="colorScale" priority="782">
      <colorScale>
        <cfvo type="min"/>
        <cfvo type="percentile" val="50"/>
        <cfvo type="max"/>
        <color rgb="FFF8696B"/>
        <color rgb="FFFFEB84"/>
        <color rgb="FF63BE7B"/>
      </colorScale>
    </cfRule>
  </conditionalFormatting>
  <conditionalFormatting sqref="HH14:HI92">
    <cfRule type="colorScale" priority="781">
      <colorScale>
        <cfvo type="min"/>
        <cfvo type="percentile" val="50"/>
        <cfvo type="max"/>
        <color rgb="FFF8696B"/>
        <color rgb="FFFFEB84"/>
        <color rgb="FF63BE7B"/>
      </colorScale>
    </cfRule>
  </conditionalFormatting>
  <conditionalFormatting sqref="HN14:HN92">
    <cfRule type="colorScale" priority="780">
      <colorScale>
        <cfvo type="min"/>
        <cfvo type="percentile" val="50"/>
        <cfvo type="max"/>
        <color rgb="FFF8696B"/>
        <color rgb="FFFFEB84"/>
        <color rgb="FF63BE7B"/>
      </colorScale>
    </cfRule>
  </conditionalFormatting>
  <conditionalFormatting sqref="IB14:IB92">
    <cfRule type="colorScale" priority="779">
      <colorScale>
        <cfvo type="min"/>
        <cfvo type="percentile" val="50"/>
        <cfvo type="max"/>
        <color rgb="FFF8696B"/>
        <color rgb="FFFFEB84"/>
        <color rgb="FF63BE7B"/>
      </colorScale>
    </cfRule>
  </conditionalFormatting>
  <conditionalFormatting sqref="HH14:HH92">
    <cfRule type="colorScale" priority="778">
      <colorScale>
        <cfvo type="min"/>
        <cfvo type="percentile" val="50"/>
        <cfvo type="max"/>
        <color rgb="FFF8696B"/>
        <color rgb="FFFFEB84"/>
        <color rgb="FF63BE7B"/>
      </colorScale>
    </cfRule>
  </conditionalFormatting>
  <conditionalFormatting sqref="HG14:HG92">
    <cfRule type="colorScale" priority="777">
      <colorScale>
        <cfvo type="min"/>
        <cfvo type="percentile" val="50"/>
        <cfvo type="max"/>
        <color rgb="FFF8696B"/>
        <color rgb="FFFFEB84"/>
        <color rgb="FF63BE7B"/>
      </colorScale>
    </cfRule>
  </conditionalFormatting>
  <conditionalFormatting sqref="ID14:ID92">
    <cfRule type="colorScale" priority="776">
      <colorScale>
        <cfvo type="min"/>
        <cfvo type="percentile" val="50"/>
        <cfvo type="max"/>
        <color rgb="FFF8696B"/>
        <color rgb="FFFFEB84"/>
        <color rgb="FF63BE7B"/>
      </colorScale>
    </cfRule>
  </conditionalFormatting>
  <conditionalFormatting sqref="ID96:ID123">
    <cfRule type="colorScale" priority="775">
      <colorScale>
        <cfvo type="min"/>
        <cfvo type="percentile" val="50"/>
        <cfvo type="max"/>
        <color rgb="FFF8696B"/>
        <color rgb="FFFFEB84"/>
        <color rgb="FF63BE7B"/>
      </colorScale>
    </cfRule>
  </conditionalFormatting>
  <conditionalFormatting sqref="HR14:HR92">
    <cfRule type="colorScale" priority="772">
      <colorScale>
        <cfvo type="min"/>
        <cfvo type="percentile" val="50"/>
        <cfvo type="max"/>
        <color rgb="FFF8696B"/>
        <color rgb="FFFFEB84"/>
        <color rgb="FF63BE7B"/>
      </colorScale>
    </cfRule>
  </conditionalFormatting>
  <conditionalFormatting sqref="HR14:HR92">
    <cfRule type="colorScale" priority="771">
      <colorScale>
        <cfvo type="min"/>
        <cfvo type="percentile" val="50"/>
        <cfvo type="max"/>
        <color rgb="FFF8696B"/>
        <color rgb="FFFFEB84"/>
        <color rgb="FF63BE7B"/>
      </colorScale>
    </cfRule>
  </conditionalFormatting>
  <conditionalFormatting sqref="FW2:FW9">
    <cfRule type="colorScale" priority="770">
      <colorScale>
        <cfvo type="min"/>
        <cfvo type="percentile" val="50"/>
        <cfvo type="max"/>
        <color rgb="FFF8696B"/>
        <color rgb="FFFFEB84"/>
        <color rgb="FF63BE7B"/>
      </colorScale>
    </cfRule>
  </conditionalFormatting>
  <conditionalFormatting sqref="GA2:GA9">
    <cfRule type="colorScale" priority="769">
      <colorScale>
        <cfvo type="min"/>
        <cfvo type="percentile" val="50"/>
        <cfvo type="max"/>
        <color rgb="FFF8696B"/>
        <color rgb="FFFFEB84"/>
        <color rgb="FF63BE7B"/>
      </colorScale>
    </cfRule>
  </conditionalFormatting>
  <conditionalFormatting sqref="GU2:GU9">
    <cfRule type="colorScale" priority="768">
      <colorScale>
        <cfvo type="min"/>
        <cfvo type="percentile" val="50"/>
        <cfvo type="max"/>
        <color rgb="FFF8696B"/>
        <color rgb="FFFFEB84"/>
        <color rgb="FF63BE7B"/>
      </colorScale>
    </cfRule>
  </conditionalFormatting>
  <conditionalFormatting sqref="GY2:GY9">
    <cfRule type="colorScale" priority="767">
      <colorScale>
        <cfvo type="min"/>
        <cfvo type="percentile" val="50"/>
        <cfvo type="max"/>
        <color rgb="FFF8696B"/>
        <color rgb="FFFFEB84"/>
        <color rgb="FF63BE7B"/>
      </colorScale>
    </cfRule>
  </conditionalFormatting>
  <conditionalFormatting sqref="GW2:GW9">
    <cfRule type="colorScale" priority="766">
      <colorScale>
        <cfvo type="min"/>
        <cfvo type="percentile" val="50"/>
        <cfvo type="max"/>
        <color rgb="FFF8696B"/>
        <color rgb="FFFFEB84"/>
        <color rgb="FF63BE7B"/>
      </colorScale>
    </cfRule>
  </conditionalFormatting>
  <conditionalFormatting sqref="HA2:HA9">
    <cfRule type="colorScale" priority="765">
      <colorScale>
        <cfvo type="min"/>
        <cfvo type="percentile" val="50"/>
        <cfvo type="max"/>
        <color rgb="FFF8696B"/>
        <color rgb="FFFFEB84"/>
        <color rgb="FF63BE7B"/>
      </colorScale>
    </cfRule>
  </conditionalFormatting>
  <conditionalFormatting sqref="HU2:HU9">
    <cfRule type="colorScale" priority="764">
      <colorScale>
        <cfvo type="min"/>
        <cfvo type="percentile" val="50"/>
        <cfvo type="max"/>
        <color rgb="FFF8696B"/>
        <color rgb="FFFFEB84"/>
        <color rgb="FF63BE7B"/>
      </colorScale>
    </cfRule>
  </conditionalFormatting>
  <conditionalFormatting sqref="HY2:HY9">
    <cfRule type="colorScale" priority="763">
      <colorScale>
        <cfvo type="min"/>
        <cfvo type="percentile" val="50"/>
        <cfvo type="max"/>
        <color rgb="FFF8696B"/>
        <color rgb="FFFFEB84"/>
        <color rgb="FF63BE7B"/>
      </colorScale>
    </cfRule>
  </conditionalFormatting>
  <conditionalFormatting sqref="HW2:HW9">
    <cfRule type="colorScale" priority="762">
      <colorScale>
        <cfvo type="min"/>
        <cfvo type="percentile" val="50"/>
        <cfvo type="max"/>
        <color rgb="FFF8696B"/>
        <color rgb="FFFFEB84"/>
        <color rgb="FF63BE7B"/>
      </colorScale>
    </cfRule>
  </conditionalFormatting>
  <conditionalFormatting sqref="IA2:IA9">
    <cfRule type="colorScale" priority="761">
      <colorScale>
        <cfvo type="min"/>
        <cfvo type="percentile" val="50"/>
        <cfvo type="max"/>
        <color rgb="FFF8696B"/>
        <color rgb="FFFFEB84"/>
        <color rgb="FF63BE7B"/>
      </colorScale>
    </cfRule>
  </conditionalFormatting>
  <conditionalFormatting sqref="IT96:IT123">
    <cfRule type="colorScale" priority="755">
      <colorScale>
        <cfvo type="min"/>
        <cfvo type="percentile" val="50"/>
        <cfvo type="max"/>
        <color rgb="FFF8696B"/>
        <color rgb="FFFFEB84"/>
        <color rgb="FF63BE7B"/>
      </colorScale>
    </cfRule>
  </conditionalFormatting>
  <conditionalFormatting sqref="IM14:IM92">
    <cfRule type="colorScale" priority="749">
      <colorScale>
        <cfvo type="min"/>
        <cfvo type="percentile" val="50"/>
        <cfvo type="max"/>
        <color rgb="FFF8696B"/>
        <color rgb="FFFFEB84"/>
        <color rgb="FF63BE7B"/>
      </colorScale>
    </cfRule>
  </conditionalFormatting>
  <conditionalFormatting sqref="IQ96:IQ123 IG96:IL123">
    <cfRule type="colorScale" priority="757">
      <colorScale>
        <cfvo type="min"/>
        <cfvo type="percentile" val="50"/>
        <cfvo type="max"/>
        <color rgb="FFF8696B"/>
        <color rgb="FFFFEB84"/>
        <color rgb="FF63BE7B"/>
      </colorScale>
    </cfRule>
  </conditionalFormatting>
  <conditionalFormatting sqref="IR96:IS123">
    <cfRule type="colorScale" priority="756">
      <colorScale>
        <cfvo type="min"/>
        <cfvo type="percentile" val="50"/>
        <cfvo type="max"/>
        <color rgb="FFF8696B"/>
        <color rgb="FFFFEB84"/>
        <color rgb="FF63BE7B"/>
      </colorScale>
    </cfRule>
  </conditionalFormatting>
  <conditionalFormatting sqref="IQ15:IQ24 IG82:IG92 IG15:IG24 IQ82:IQ92">
    <cfRule type="colorScale" priority="754">
      <colorScale>
        <cfvo type="min"/>
        <cfvo type="percentile" val="50"/>
        <cfvo type="max"/>
        <color rgb="FFF8696B"/>
        <color rgb="FFFFEB84"/>
        <color rgb="FF63BE7B"/>
      </colorScale>
    </cfRule>
  </conditionalFormatting>
  <conditionalFormatting sqref="IF96:IF123">
    <cfRule type="colorScale" priority="753">
      <colorScale>
        <cfvo type="min"/>
        <cfvo type="percentile" val="50"/>
        <cfvo type="max"/>
        <color rgb="FFF8696B"/>
        <color rgb="FFFFEB84"/>
        <color rgb="FF63BE7B"/>
      </colorScale>
    </cfRule>
  </conditionalFormatting>
  <conditionalFormatting sqref="IT14:IT92">
    <cfRule type="colorScale" priority="758">
      <colorScale>
        <cfvo type="min"/>
        <cfvo type="percentile" val="50"/>
        <cfvo type="max"/>
        <color rgb="FFF8696B"/>
        <color rgb="FFFFEB84"/>
        <color rgb="FF63BE7B"/>
      </colorScale>
    </cfRule>
  </conditionalFormatting>
  <conditionalFormatting sqref="IQ25:IQ81 IG25:IG81">
    <cfRule type="colorScale" priority="759">
      <colorScale>
        <cfvo type="min"/>
        <cfvo type="percentile" val="50"/>
        <cfvo type="max"/>
        <color rgb="FFF8696B"/>
        <color rgb="FFFFEB84"/>
        <color rgb="FF63BE7B"/>
      </colorScale>
    </cfRule>
  </conditionalFormatting>
  <conditionalFormatting sqref="IR12:IS13 IS14:IS92">
    <cfRule type="colorScale" priority="760">
      <colorScale>
        <cfvo type="min"/>
        <cfvo type="percentile" val="50"/>
        <cfvo type="max"/>
        <color rgb="FFF8696B"/>
        <color rgb="FFFFEB84"/>
        <color rgb="FF63BE7B"/>
      </colorScale>
    </cfRule>
  </conditionalFormatting>
  <conditionalFormatting sqref="IG14">
    <cfRule type="colorScale" priority="752">
      <colorScale>
        <cfvo type="min"/>
        <cfvo type="percentile" val="50"/>
        <cfvo type="max"/>
        <color rgb="FFF8696B"/>
        <color rgb="FFFFEB84"/>
        <color rgb="FF63BE7B"/>
      </colorScale>
    </cfRule>
  </conditionalFormatting>
  <conditionalFormatting sqref="IQ14:IQ92">
    <cfRule type="colorScale" priority="751">
      <colorScale>
        <cfvo type="min"/>
        <cfvo type="percentile" val="50"/>
        <cfvo type="max"/>
        <color rgb="FFF8696B"/>
        <color rgb="FFFFEB84"/>
        <color rgb="FF63BE7B"/>
      </colorScale>
    </cfRule>
  </conditionalFormatting>
  <conditionalFormatting sqref="IF14:IF92">
    <cfRule type="colorScale" priority="750">
      <colorScale>
        <cfvo type="min"/>
        <cfvo type="percentile" val="50"/>
        <cfvo type="max"/>
        <color rgb="FFF8696B"/>
        <color rgb="FFFFEB84"/>
        <color rgb="FF63BE7B"/>
      </colorScale>
    </cfRule>
  </conditionalFormatting>
  <conditionalFormatting sqref="IU96:IV123">
    <cfRule type="colorScale" priority="748">
      <colorScale>
        <cfvo type="min"/>
        <cfvo type="percentile" val="50"/>
        <cfvo type="max"/>
        <color rgb="FFF8696B"/>
        <color rgb="FFFFEB84"/>
        <color rgb="FF63BE7B"/>
      </colorScale>
    </cfRule>
  </conditionalFormatting>
  <conditionalFormatting sqref="IU14:IU92">
    <cfRule type="colorScale" priority="747">
      <colorScale>
        <cfvo type="min"/>
        <cfvo type="percentile" val="50"/>
        <cfvo type="max"/>
        <color rgb="FF63BE7B"/>
        <color rgb="FFFFEB84"/>
        <color rgb="FFF8696B"/>
      </colorScale>
    </cfRule>
  </conditionalFormatting>
  <conditionalFormatting sqref="IM96:IN123">
    <cfRule type="colorScale" priority="746">
      <colorScale>
        <cfvo type="min"/>
        <cfvo type="percentile" val="50"/>
        <cfvo type="max"/>
        <color rgb="FFF8696B"/>
        <color rgb="FFFFEB84"/>
        <color rgb="FF63BE7B"/>
      </colorScale>
    </cfRule>
  </conditionalFormatting>
  <conditionalFormatting sqref="IO96:IP123">
    <cfRule type="colorScale" priority="745">
      <colorScale>
        <cfvo type="min"/>
        <cfvo type="percentile" val="50"/>
        <cfvo type="max"/>
        <color rgb="FFF8696B"/>
        <color rgb="FFFFEB84"/>
        <color rgb="FF63BE7B"/>
      </colorScale>
    </cfRule>
  </conditionalFormatting>
  <conditionalFormatting sqref="IU96:IV123">
    <cfRule type="colorScale" priority="744">
      <colorScale>
        <cfvo type="min"/>
        <cfvo type="percentile" val="50"/>
        <cfvo type="max"/>
        <color rgb="FF63BE7B"/>
        <color rgb="FFFFEB84"/>
        <color rgb="FFF8696B"/>
      </colorScale>
    </cfRule>
  </conditionalFormatting>
  <conditionalFormatting sqref="IO14:IP92">
    <cfRule type="colorScale" priority="743">
      <colorScale>
        <cfvo type="min"/>
        <cfvo type="percentile" val="50"/>
        <cfvo type="max"/>
        <color rgb="FFF8696B"/>
        <color rgb="FFFFEB84"/>
        <color rgb="FF63BE7B"/>
      </colorScale>
    </cfRule>
  </conditionalFormatting>
  <conditionalFormatting sqref="IQ96:IQ123">
    <cfRule type="colorScale" priority="742">
      <colorScale>
        <cfvo type="min"/>
        <cfvo type="percentile" val="50"/>
        <cfvo type="max"/>
        <color rgb="FFF8696B"/>
        <color rgb="FFFFEB84"/>
        <color rgb="FF63BE7B"/>
      </colorScale>
    </cfRule>
  </conditionalFormatting>
  <conditionalFormatting sqref="IZ14:JA92">
    <cfRule type="colorScale" priority="741">
      <colorScale>
        <cfvo type="min"/>
        <cfvo type="percentile" val="50"/>
        <cfvo type="max"/>
        <color rgb="FFF8696B"/>
        <color rgb="FFFFEB84"/>
        <color rgb="FF63BE7B"/>
      </colorScale>
    </cfRule>
  </conditionalFormatting>
  <conditionalFormatting sqref="IZ96:JB123">
    <cfRule type="colorScale" priority="740">
      <colorScale>
        <cfvo type="min"/>
        <cfvo type="percentile" val="50"/>
        <cfvo type="max"/>
        <color rgb="FFF8696B"/>
        <color rgb="FFFFEB84"/>
        <color rgb="FF63BE7B"/>
      </colorScale>
    </cfRule>
  </conditionalFormatting>
  <conditionalFormatting sqref="JC14:JC92">
    <cfRule type="colorScale" priority="739">
      <colorScale>
        <cfvo type="min"/>
        <cfvo type="percentile" val="50"/>
        <cfvo type="max"/>
        <color rgb="FFF8696B"/>
        <color rgb="FFFFEB84"/>
        <color rgb="FF63BE7B"/>
      </colorScale>
    </cfRule>
  </conditionalFormatting>
  <conditionalFormatting sqref="JC96:JC123">
    <cfRule type="colorScale" priority="738">
      <colorScale>
        <cfvo type="min"/>
        <cfvo type="percentile" val="50"/>
        <cfvo type="max"/>
        <color rgb="FFF8696B"/>
        <color rgb="FFFFEB84"/>
        <color rgb="FF63BE7B"/>
      </colorScale>
    </cfRule>
  </conditionalFormatting>
  <conditionalFormatting sqref="IP2:IP10 IL2:IL10">
    <cfRule type="colorScale" priority="737">
      <colorScale>
        <cfvo type="min"/>
        <cfvo type="percentile" val="50"/>
        <cfvo type="max"/>
        <color rgb="FFF8696B"/>
        <color rgb="FFFFEB84"/>
        <color rgb="FF63BE7B"/>
      </colorScale>
    </cfRule>
  </conditionalFormatting>
  <conditionalFormatting sqref="IM2:IN10">
    <cfRule type="colorScale" priority="736">
      <colorScale>
        <cfvo type="min"/>
        <cfvo type="percentile" val="50"/>
        <cfvo type="max"/>
        <color rgb="FFF8696B"/>
        <color rgb="FFFFEB84"/>
        <color rgb="FF63BE7B"/>
      </colorScale>
    </cfRule>
  </conditionalFormatting>
  <conditionalFormatting sqref="IQ2:IQ10">
    <cfRule type="colorScale" priority="735">
      <colorScale>
        <cfvo type="min"/>
        <cfvo type="percentile" val="50"/>
        <cfvo type="max"/>
        <color rgb="FFF8696B"/>
        <color rgb="FFFFEB84"/>
        <color rgb="FF63BE7B"/>
      </colorScale>
    </cfRule>
  </conditionalFormatting>
  <conditionalFormatting sqref="IJ14:IK92">
    <cfRule type="colorScale" priority="734">
      <colorScale>
        <cfvo type="min"/>
        <cfvo type="percentile" val="50"/>
        <cfvo type="max"/>
        <color rgb="FFF8696B"/>
        <color rgb="FFFFEB84"/>
        <color rgb="FF63BE7B"/>
      </colorScale>
    </cfRule>
  </conditionalFormatting>
  <conditionalFormatting sqref="IH14:II92">
    <cfRule type="colorScale" priority="733">
      <colorScale>
        <cfvo type="min"/>
        <cfvo type="percentile" val="50"/>
        <cfvo type="max"/>
        <color rgb="FFF8696B"/>
        <color rgb="FFFFEB84"/>
        <color rgb="FF63BE7B"/>
      </colorScale>
    </cfRule>
  </conditionalFormatting>
  <conditionalFormatting sqref="IN14:IN92">
    <cfRule type="colorScale" priority="732">
      <colorScale>
        <cfvo type="min"/>
        <cfvo type="percentile" val="50"/>
        <cfvo type="max"/>
        <color rgb="FFF8696B"/>
        <color rgb="FFFFEB84"/>
        <color rgb="FF63BE7B"/>
      </colorScale>
    </cfRule>
  </conditionalFormatting>
  <conditionalFormatting sqref="JB14:JB92">
    <cfRule type="colorScale" priority="731">
      <colorScale>
        <cfvo type="min"/>
        <cfvo type="percentile" val="50"/>
        <cfvo type="max"/>
        <color rgb="FFF8696B"/>
        <color rgb="FFFFEB84"/>
        <color rgb="FF63BE7B"/>
      </colorScale>
    </cfRule>
  </conditionalFormatting>
  <conditionalFormatting sqref="IH14:IH92">
    <cfRule type="colorScale" priority="730">
      <colorScale>
        <cfvo type="min"/>
        <cfvo type="percentile" val="50"/>
        <cfvo type="max"/>
        <color rgb="FFF8696B"/>
        <color rgb="FFFFEB84"/>
        <color rgb="FF63BE7B"/>
      </colorScale>
    </cfRule>
  </conditionalFormatting>
  <conditionalFormatting sqref="IG14:IG92">
    <cfRule type="colorScale" priority="729">
      <colorScale>
        <cfvo type="min"/>
        <cfvo type="percentile" val="50"/>
        <cfvo type="max"/>
        <color rgb="FFF8696B"/>
        <color rgb="FFFFEB84"/>
        <color rgb="FF63BE7B"/>
      </colorScale>
    </cfRule>
  </conditionalFormatting>
  <conditionalFormatting sqref="JD14:JD92">
    <cfRule type="colorScale" priority="728">
      <colorScale>
        <cfvo type="min"/>
        <cfvo type="percentile" val="50"/>
        <cfvo type="max"/>
        <color rgb="FFF8696B"/>
        <color rgb="FFFFEB84"/>
        <color rgb="FF63BE7B"/>
      </colorScale>
    </cfRule>
  </conditionalFormatting>
  <conditionalFormatting sqref="JD96:JD123">
    <cfRule type="colorScale" priority="727">
      <colorScale>
        <cfvo type="min"/>
        <cfvo type="percentile" val="50"/>
        <cfvo type="max"/>
        <color rgb="FFF8696B"/>
        <color rgb="FFFFEB84"/>
        <color rgb="FF63BE7B"/>
      </colorScale>
    </cfRule>
  </conditionalFormatting>
  <conditionalFormatting sqref="IR14:IR92">
    <cfRule type="colorScale" priority="726">
      <colorScale>
        <cfvo type="min"/>
        <cfvo type="percentile" val="50"/>
        <cfvo type="max"/>
        <color rgb="FFF8696B"/>
        <color rgb="FFFFEB84"/>
        <color rgb="FF63BE7B"/>
      </colorScale>
    </cfRule>
  </conditionalFormatting>
  <conditionalFormatting sqref="IR14:IR92">
    <cfRule type="colorScale" priority="725">
      <colorScale>
        <cfvo type="min"/>
        <cfvo type="percentile" val="50"/>
        <cfvo type="max"/>
        <color rgb="FFF8696B"/>
        <color rgb="FFFFEB84"/>
        <color rgb="FF63BE7B"/>
      </colorScale>
    </cfRule>
  </conditionalFormatting>
  <conditionalFormatting sqref="IU2:IU9">
    <cfRule type="colorScale" priority="724">
      <colorScale>
        <cfvo type="min"/>
        <cfvo type="percentile" val="50"/>
        <cfvo type="max"/>
        <color rgb="FFF8696B"/>
        <color rgb="FFFFEB84"/>
        <color rgb="FF63BE7B"/>
      </colorScale>
    </cfRule>
  </conditionalFormatting>
  <conditionalFormatting sqref="IY2:IY9">
    <cfRule type="colorScale" priority="723">
      <colorScale>
        <cfvo type="min"/>
        <cfvo type="percentile" val="50"/>
        <cfvo type="max"/>
        <color rgb="FFF8696B"/>
        <color rgb="FFFFEB84"/>
        <color rgb="FF63BE7B"/>
      </colorScale>
    </cfRule>
  </conditionalFormatting>
  <conditionalFormatting sqref="IW2:IW9">
    <cfRule type="colorScale" priority="722">
      <colorScale>
        <cfvo type="min"/>
        <cfvo type="percentile" val="50"/>
        <cfvo type="max"/>
        <color rgb="FFF8696B"/>
        <color rgb="FFFFEB84"/>
        <color rgb="FF63BE7B"/>
      </colorScale>
    </cfRule>
  </conditionalFormatting>
  <conditionalFormatting sqref="JA2:JA9">
    <cfRule type="colorScale" priority="721">
      <colorScale>
        <cfvo type="min"/>
        <cfvo type="percentile" val="50"/>
        <cfvo type="max"/>
        <color rgb="FFF8696B"/>
        <color rgb="FFFFEB84"/>
        <color rgb="FF63BE7B"/>
      </colorScale>
    </cfRule>
  </conditionalFormatting>
  <conditionalFormatting sqref="JT96:JT123">
    <cfRule type="colorScale" priority="715">
      <colorScale>
        <cfvo type="min"/>
        <cfvo type="percentile" val="50"/>
        <cfvo type="max"/>
        <color rgb="FFF8696B"/>
        <color rgb="FFFFEB84"/>
        <color rgb="FF63BE7B"/>
      </colorScale>
    </cfRule>
  </conditionalFormatting>
  <conditionalFormatting sqref="JM14:JM92">
    <cfRule type="colorScale" priority="709">
      <colorScale>
        <cfvo type="min"/>
        <cfvo type="percentile" val="50"/>
        <cfvo type="max"/>
        <color rgb="FFF8696B"/>
        <color rgb="FFFFEB84"/>
        <color rgb="FF63BE7B"/>
      </colorScale>
    </cfRule>
  </conditionalFormatting>
  <conditionalFormatting sqref="JQ96:JQ123 JG96:JL123">
    <cfRule type="colorScale" priority="717">
      <colorScale>
        <cfvo type="min"/>
        <cfvo type="percentile" val="50"/>
        <cfvo type="max"/>
        <color rgb="FFF8696B"/>
        <color rgb="FFFFEB84"/>
        <color rgb="FF63BE7B"/>
      </colorScale>
    </cfRule>
  </conditionalFormatting>
  <conditionalFormatting sqref="JR96:JS123">
    <cfRule type="colorScale" priority="716">
      <colorScale>
        <cfvo type="min"/>
        <cfvo type="percentile" val="50"/>
        <cfvo type="max"/>
        <color rgb="FFF8696B"/>
        <color rgb="FFFFEB84"/>
        <color rgb="FF63BE7B"/>
      </colorScale>
    </cfRule>
  </conditionalFormatting>
  <conditionalFormatting sqref="JQ15:JQ24 JG82:JG92 JG15:JG24 JQ82:JQ92 JL15:JL24 JL82:JL92">
    <cfRule type="colorScale" priority="714">
      <colorScale>
        <cfvo type="min"/>
        <cfvo type="percentile" val="50"/>
        <cfvo type="max"/>
        <color rgb="FFF8696B"/>
        <color rgb="FFFFEB84"/>
        <color rgb="FF63BE7B"/>
      </colorScale>
    </cfRule>
  </conditionalFormatting>
  <conditionalFormatting sqref="JF96:JF123">
    <cfRule type="colorScale" priority="713">
      <colorScale>
        <cfvo type="min"/>
        <cfvo type="percentile" val="50"/>
        <cfvo type="max"/>
        <color rgb="FFF8696B"/>
        <color rgb="FFFFEB84"/>
        <color rgb="FF63BE7B"/>
      </colorScale>
    </cfRule>
  </conditionalFormatting>
  <conditionalFormatting sqref="JT14:JT92">
    <cfRule type="colorScale" priority="718">
      <colorScale>
        <cfvo type="min"/>
        <cfvo type="percentile" val="50"/>
        <cfvo type="max"/>
        <color rgb="FFF8696B"/>
        <color rgb="FFFFEB84"/>
        <color rgb="FF63BE7B"/>
      </colorScale>
    </cfRule>
  </conditionalFormatting>
  <conditionalFormatting sqref="JQ25:JQ81 JG25:JG81 JL25:JL81">
    <cfRule type="colorScale" priority="719">
      <colorScale>
        <cfvo type="min"/>
        <cfvo type="percentile" val="50"/>
        <cfvo type="max"/>
        <color rgb="FFF8696B"/>
        <color rgb="FFFFEB84"/>
        <color rgb="FF63BE7B"/>
      </colorScale>
    </cfRule>
  </conditionalFormatting>
  <conditionalFormatting sqref="JR12:JS13 JS14:JS92">
    <cfRule type="colorScale" priority="720">
      <colorScale>
        <cfvo type="min"/>
        <cfvo type="percentile" val="50"/>
        <cfvo type="max"/>
        <color rgb="FFF8696B"/>
        <color rgb="FFFFEB84"/>
        <color rgb="FF63BE7B"/>
      </colorScale>
    </cfRule>
  </conditionalFormatting>
  <conditionalFormatting sqref="JG14 JL14">
    <cfRule type="colorScale" priority="712">
      <colorScale>
        <cfvo type="min"/>
        <cfvo type="percentile" val="50"/>
        <cfvo type="max"/>
        <color rgb="FFF8696B"/>
        <color rgb="FFFFEB84"/>
        <color rgb="FF63BE7B"/>
      </colorScale>
    </cfRule>
  </conditionalFormatting>
  <conditionalFormatting sqref="JQ14:JQ92">
    <cfRule type="colorScale" priority="711">
      <colorScale>
        <cfvo type="min"/>
        <cfvo type="percentile" val="50"/>
        <cfvo type="max"/>
        <color rgb="FFF8696B"/>
        <color rgb="FFFFEB84"/>
        <color rgb="FF63BE7B"/>
      </colorScale>
    </cfRule>
  </conditionalFormatting>
  <conditionalFormatting sqref="JF14:JF92">
    <cfRule type="colorScale" priority="710">
      <colorScale>
        <cfvo type="min"/>
        <cfvo type="percentile" val="50"/>
        <cfvo type="max"/>
        <color rgb="FFF8696B"/>
        <color rgb="FFFFEB84"/>
        <color rgb="FF63BE7B"/>
      </colorScale>
    </cfRule>
  </conditionalFormatting>
  <conditionalFormatting sqref="JU96:JV123">
    <cfRule type="colorScale" priority="708">
      <colorScale>
        <cfvo type="min"/>
        <cfvo type="percentile" val="50"/>
        <cfvo type="max"/>
        <color rgb="FFF8696B"/>
        <color rgb="FFFFEB84"/>
        <color rgb="FF63BE7B"/>
      </colorScale>
    </cfRule>
  </conditionalFormatting>
  <conditionalFormatting sqref="JU14:JU92">
    <cfRule type="colorScale" priority="707">
      <colorScale>
        <cfvo type="min"/>
        <cfvo type="percentile" val="50"/>
        <cfvo type="max"/>
        <color rgb="FF63BE7B"/>
        <color rgb="FFFFEB84"/>
        <color rgb="FFF8696B"/>
      </colorScale>
    </cfRule>
  </conditionalFormatting>
  <conditionalFormatting sqref="JM96:JN123">
    <cfRule type="colorScale" priority="706">
      <colorScale>
        <cfvo type="min"/>
        <cfvo type="percentile" val="50"/>
        <cfvo type="max"/>
        <color rgb="FFF8696B"/>
        <color rgb="FFFFEB84"/>
        <color rgb="FF63BE7B"/>
      </colorScale>
    </cfRule>
  </conditionalFormatting>
  <conditionalFormatting sqref="JO96:JP123">
    <cfRule type="colorScale" priority="705">
      <colorScale>
        <cfvo type="min"/>
        <cfvo type="percentile" val="50"/>
        <cfvo type="max"/>
        <color rgb="FFF8696B"/>
        <color rgb="FFFFEB84"/>
        <color rgb="FF63BE7B"/>
      </colorScale>
    </cfRule>
  </conditionalFormatting>
  <conditionalFormatting sqref="JU96:JV123">
    <cfRule type="colorScale" priority="704">
      <colorScale>
        <cfvo type="min"/>
        <cfvo type="percentile" val="50"/>
        <cfvo type="max"/>
        <color rgb="FF63BE7B"/>
        <color rgb="FFFFEB84"/>
        <color rgb="FFF8696B"/>
      </colorScale>
    </cfRule>
  </conditionalFormatting>
  <conditionalFormatting sqref="JO14:JP92">
    <cfRule type="colorScale" priority="703">
      <colorScale>
        <cfvo type="min"/>
        <cfvo type="percentile" val="50"/>
        <cfvo type="max"/>
        <color rgb="FFF8696B"/>
        <color rgb="FFFFEB84"/>
        <color rgb="FF63BE7B"/>
      </colorScale>
    </cfRule>
  </conditionalFormatting>
  <conditionalFormatting sqref="JQ96:JQ123">
    <cfRule type="colorScale" priority="702">
      <colorScale>
        <cfvo type="min"/>
        <cfvo type="percentile" val="50"/>
        <cfvo type="max"/>
        <color rgb="FFF8696B"/>
        <color rgb="FFFFEB84"/>
        <color rgb="FF63BE7B"/>
      </colorScale>
    </cfRule>
  </conditionalFormatting>
  <conditionalFormatting sqref="JZ14:KA92">
    <cfRule type="colorScale" priority="701">
      <colorScale>
        <cfvo type="min"/>
        <cfvo type="percentile" val="50"/>
        <cfvo type="max"/>
        <color rgb="FFF8696B"/>
        <color rgb="FFFFEB84"/>
        <color rgb="FF63BE7B"/>
      </colorScale>
    </cfRule>
  </conditionalFormatting>
  <conditionalFormatting sqref="JZ96:KB123">
    <cfRule type="colorScale" priority="700">
      <colorScale>
        <cfvo type="min"/>
        <cfvo type="percentile" val="50"/>
        <cfvo type="max"/>
        <color rgb="FFF8696B"/>
        <color rgb="FFFFEB84"/>
        <color rgb="FF63BE7B"/>
      </colorScale>
    </cfRule>
  </conditionalFormatting>
  <conditionalFormatting sqref="KC14:KC92">
    <cfRule type="colorScale" priority="699">
      <colorScale>
        <cfvo type="min"/>
        <cfvo type="percentile" val="50"/>
        <cfvo type="max"/>
        <color rgb="FFF8696B"/>
        <color rgb="FFFFEB84"/>
        <color rgb="FF63BE7B"/>
      </colorScale>
    </cfRule>
  </conditionalFormatting>
  <conditionalFormatting sqref="KC96:KC123">
    <cfRule type="colorScale" priority="698">
      <colorScale>
        <cfvo type="min"/>
        <cfvo type="percentile" val="50"/>
        <cfvo type="max"/>
        <color rgb="FFF8696B"/>
        <color rgb="FFFFEB84"/>
        <color rgb="FF63BE7B"/>
      </colorScale>
    </cfRule>
  </conditionalFormatting>
  <conditionalFormatting sqref="JP2:JP10 JL2:JL10">
    <cfRule type="colorScale" priority="697">
      <colorScale>
        <cfvo type="min"/>
        <cfvo type="percentile" val="50"/>
        <cfvo type="max"/>
        <color rgb="FFF8696B"/>
        <color rgb="FFFFEB84"/>
        <color rgb="FF63BE7B"/>
      </colorScale>
    </cfRule>
  </conditionalFormatting>
  <conditionalFormatting sqref="JM2:JN10">
    <cfRule type="colorScale" priority="696">
      <colorScale>
        <cfvo type="min"/>
        <cfvo type="percentile" val="50"/>
        <cfvo type="max"/>
        <color rgb="FFF8696B"/>
        <color rgb="FFFFEB84"/>
        <color rgb="FF63BE7B"/>
      </colorScale>
    </cfRule>
  </conditionalFormatting>
  <conditionalFormatting sqref="JQ2:JQ10">
    <cfRule type="colorScale" priority="695">
      <colorScale>
        <cfvo type="min"/>
        <cfvo type="percentile" val="50"/>
        <cfvo type="max"/>
        <color rgb="FFF8696B"/>
        <color rgb="FFFFEB84"/>
        <color rgb="FF63BE7B"/>
      </colorScale>
    </cfRule>
  </conditionalFormatting>
  <conditionalFormatting sqref="JJ14:JK92">
    <cfRule type="colorScale" priority="694">
      <colorScale>
        <cfvo type="min"/>
        <cfvo type="percentile" val="50"/>
        <cfvo type="max"/>
        <color rgb="FFF8696B"/>
        <color rgb="FFFFEB84"/>
        <color rgb="FF63BE7B"/>
      </colorScale>
    </cfRule>
  </conditionalFormatting>
  <conditionalFormatting sqref="JH14:JI92">
    <cfRule type="colorScale" priority="693">
      <colorScale>
        <cfvo type="min"/>
        <cfvo type="percentile" val="50"/>
        <cfvo type="max"/>
        <color rgb="FFF8696B"/>
        <color rgb="FFFFEB84"/>
        <color rgb="FF63BE7B"/>
      </colorScale>
    </cfRule>
  </conditionalFormatting>
  <conditionalFormatting sqref="JN14:JN92">
    <cfRule type="colorScale" priority="692">
      <colorScale>
        <cfvo type="min"/>
        <cfvo type="percentile" val="50"/>
        <cfvo type="max"/>
        <color rgb="FFF8696B"/>
        <color rgb="FFFFEB84"/>
        <color rgb="FF63BE7B"/>
      </colorScale>
    </cfRule>
  </conditionalFormatting>
  <conditionalFormatting sqref="KB14:KB92">
    <cfRule type="colorScale" priority="691">
      <colorScale>
        <cfvo type="min"/>
        <cfvo type="percentile" val="50"/>
        <cfvo type="max"/>
        <color rgb="FFF8696B"/>
        <color rgb="FFFFEB84"/>
        <color rgb="FF63BE7B"/>
      </colorScale>
    </cfRule>
  </conditionalFormatting>
  <conditionalFormatting sqref="JH14:JH92">
    <cfRule type="colorScale" priority="690">
      <colorScale>
        <cfvo type="min"/>
        <cfvo type="percentile" val="50"/>
        <cfvo type="max"/>
        <color rgb="FFF8696B"/>
        <color rgb="FFFFEB84"/>
        <color rgb="FF63BE7B"/>
      </colorScale>
    </cfRule>
  </conditionalFormatting>
  <conditionalFormatting sqref="JG14:JG92">
    <cfRule type="colorScale" priority="689">
      <colorScale>
        <cfvo type="min"/>
        <cfvo type="percentile" val="50"/>
        <cfvo type="max"/>
        <color rgb="FFF8696B"/>
        <color rgb="FFFFEB84"/>
        <color rgb="FF63BE7B"/>
      </colorScale>
    </cfRule>
  </conditionalFormatting>
  <conditionalFormatting sqref="KD14:KD92">
    <cfRule type="colorScale" priority="688">
      <colorScale>
        <cfvo type="min"/>
        <cfvo type="percentile" val="50"/>
        <cfvo type="max"/>
        <color rgb="FFF8696B"/>
        <color rgb="FFFFEB84"/>
        <color rgb="FF63BE7B"/>
      </colorScale>
    </cfRule>
  </conditionalFormatting>
  <conditionalFormatting sqref="KD96:KD123">
    <cfRule type="colorScale" priority="687">
      <colorScale>
        <cfvo type="min"/>
        <cfvo type="percentile" val="50"/>
        <cfvo type="max"/>
        <color rgb="FFF8696B"/>
        <color rgb="FFFFEB84"/>
        <color rgb="FF63BE7B"/>
      </colorScale>
    </cfRule>
  </conditionalFormatting>
  <conditionalFormatting sqref="JR14:JR92">
    <cfRule type="colorScale" priority="686">
      <colorScale>
        <cfvo type="min"/>
        <cfvo type="percentile" val="50"/>
        <cfvo type="max"/>
        <color rgb="FFF8696B"/>
        <color rgb="FFFFEB84"/>
        <color rgb="FF63BE7B"/>
      </colorScale>
    </cfRule>
  </conditionalFormatting>
  <conditionalFormatting sqref="JR14:JR92">
    <cfRule type="colorScale" priority="685">
      <colorScale>
        <cfvo type="min"/>
        <cfvo type="percentile" val="50"/>
        <cfvo type="max"/>
        <color rgb="FFF8696B"/>
        <color rgb="FFFFEB84"/>
        <color rgb="FF63BE7B"/>
      </colorScale>
    </cfRule>
  </conditionalFormatting>
  <conditionalFormatting sqref="JU2:JU10">
    <cfRule type="colorScale" priority="684">
      <colorScale>
        <cfvo type="min"/>
        <cfvo type="percentile" val="50"/>
        <cfvo type="max"/>
        <color rgb="FFF8696B"/>
        <color rgb="FFFFEB84"/>
        <color rgb="FF63BE7B"/>
      </colorScale>
    </cfRule>
  </conditionalFormatting>
  <conditionalFormatting sqref="JY2:JY10">
    <cfRule type="colorScale" priority="683">
      <colorScale>
        <cfvo type="min"/>
        <cfvo type="percentile" val="50"/>
        <cfvo type="max"/>
        <color rgb="FFF8696B"/>
        <color rgb="FFFFEB84"/>
        <color rgb="FF63BE7B"/>
      </colorScale>
    </cfRule>
  </conditionalFormatting>
  <conditionalFormatting sqref="JW2:JW10">
    <cfRule type="colorScale" priority="682">
      <colorScale>
        <cfvo type="min"/>
        <cfvo type="percentile" val="50"/>
        <cfvo type="max"/>
        <color rgb="FFF8696B"/>
        <color rgb="FFFFEB84"/>
        <color rgb="FF63BE7B"/>
      </colorScale>
    </cfRule>
  </conditionalFormatting>
  <conditionalFormatting sqref="KA2:KA10">
    <cfRule type="colorScale" priority="681">
      <colorScale>
        <cfvo type="min"/>
        <cfvo type="percentile" val="50"/>
        <cfvo type="max"/>
        <color rgb="FFF8696B"/>
        <color rgb="FFFFEB84"/>
        <color rgb="FF63BE7B"/>
      </colorScale>
    </cfRule>
  </conditionalFormatting>
  <conditionalFormatting sqref="HL14:HL92">
    <cfRule type="colorScale" priority="680">
      <colorScale>
        <cfvo type="min"/>
        <cfvo type="percentile" val="50"/>
        <cfvo type="max"/>
        <color rgb="FFF8696B"/>
        <color rgb="FFFFEB84"/>
        <color rgb="FF63BE7B"/>
      </colorScale>
    </cfRule>
  </conditionalFormatting>
  <conditionalFormatting sqref="IL15:IL24 IL82:IL92">
    <cfRule type="colorScale" priority="678">
      <colorScale>
        <cfvo type="min"/>
        <cfvo type="percentile" val="50"/>
        <cfvo type="max"/>
        <color rgb="FFF8696B"/>
        <color rgb="FFFFEB84"/>
        <color rgb="FF63BE7B"/>
      </colorScale>
    </cfRule>
  </conditionalFormatting>
  <conditionalFormatting sqref="IL25:IL81">
    <cfRule type="colorScale" priority="679">
      <colorScale>
        <cfvo type="min"/>
        <cfvo type="percentile" val="50"/>
        <cfvo type="max"/>
        <color rgb="FFF8696B"/>
        <color rgb="FFFFEB84"/>
        <color rgb="FF63BE7B"/>
      </colorScale>
    </cfRule>
  </conditionalFormatting>
  <conditionalFormatting sqref="IL14">
    <cfRule type="colorScale" priority="677">
      <colorScale>
        <cfvo type="min"/>
        <cfvo type="percentile" val="50"/>
        <cfvo type="max"/>
        <color rgb="FFF8696B"/>
        <color rgb="FFFFEB84"/>
        <color rgb="FF63BE7B"/>
      </colorScale>
    </cfRule>
  </conditionalFormatting>
  <conditionalFormatting sqref="IL14:IL92">
    <cfRule type="colorScale" priority="676">
      <colorScale>
        <cfvo type="min"/>
        <cfvo type="percentile" val="50"/>
        <cfvo type="max"/>
        <color rgb="FFF8696B"/>
        <color rgb="FFFFEB84"/>
        <color rgb="FF63BE7B"/>
      </colorScale>
    </cfRule>
  </conditionalFormatting>
  <conditionalFormatting sqref="KT96:KT123">
    <cfRule type="colorScale" priority="670">
      <colorScale>
        <cfvo type="min"/>
        <cfvo type="percentile" val="50"/>
        <cfvo type="max"/>
        <color rgb="FFF8696B"/>
        <color rgb="FFFFEB84"/>
        <color rgb="FF63BE7B"/>
      </colorScale>
    </cfRule>
  </conditionalFormatting>
  <conditionalFormatting sqref="KM14:KM92">
    <cfRule type="colorScale" priority="664">
      <colorScale>
        <cfvo type="min"/>
        <cfvo type="percentile" val="50"/>
        <cfvo type="max"/>
        <color rgb="FFF8696B"/>
        <color rgb="FFFFEB84"/>
        <color rgb="FF63BE7B"/>
      </colorScale>
    </cfRule>
  </conditionalFormatting>
  <conditionalFormatting sqref="KQ96:KQ123 KG96:KL123">
    <cfRule type="colorScale" priority="672">
      <colorScale>
        <cfvo type="min"/>
        <cfvo type="percentile" val="50"/>
        <cfvo type="max"/>
        <color rgb="FFF8696B"/>
        <color rgb="FFFFEB84"/>
        <color rgb="FF63BE7B"/>
      </colorScale>
    </cfRule>
  </conditionalFormatting>
  <conditionalFormatting sqref="KR96:KS123">
    <cfRule type="colorScale" priority="671">
      <colorScale>
        <cfvo type="min"/>
        <cfvo type="percentile" val="50"/>
        <cfvo type="max"/>
        <color rgb="FFF8696B"/>
        <color rgb="FFFFEB84"/>
        <color rgb="FF63BE7B"/>
      </colorScale>
    </cfRule>
  </conditionalFormatting>
  <conditionalFormatting sqref="KQ15:KQ24 KG82:KG92 KG15:KG24 KQ82:KQ92 KL15:KL24 KL82:KL92">
    <cfRule type="colorScale" priority="669">
      <colorScale>
        <cfvo type="min"/>
        <cfvo type="percentile" val="50"/>
        <cfvo type="max"/>
        <color rgb="FFF8696B"/>
        <color rgb="FFFFEB84"/>
        <color rgb="FF63BE7B"/>
      </colorScale>
    </cfRule>
  </conditionalFormatting>
  <conditionalFormatting sqref="KF96:KF123">
    <cfRule type="colorScale" priority="668">
      <colorScale>
        <cfvo type="min"/>
        <cfvo type="percentile" val="50"/>
        <cfvo type="max"/>
        <color rgb="FFF8696B"/>
        <color rgb="FFFFEB84"/>
        <color rgb="FF63BE7B"/>
      </colorScale>
    </cfRule>
  </conditionalFormatting>
  <conditionalFormatting sqref="KT14:KT92">
    <cfRule type="colorScale" priority="673">
      <colorScale>
        <cfvo type="min"/>
        <cfvo type="percentile" val="50"/>
        <cfvo type="max"/>
        <color rgb="FFF8696B"/>
        <color rgb="FFFFEB84"/>
        <color rgb="FF63BE7B"/>
      </colorScale>
    </cfRule>
  </conditionalFormatting>
  <conditionalFormatting sqref="KQ25:KQ81 KG25:KG81 KL25:KL81">
    <cfRule type="colorScale" priority="674">
      <colorScale>
        <cfvo type="min"/>
        <cfvo type="percentile" val="50"/>
        <cfvo type="max"/>
        <color rgb="FFF8696B"/>
        <color rgb="FFFFEB84"/>
        <color rgb="FF63BE7B"/>
      </colorScale>
    </cfRule>
  </conditionalFormatting>
  <conditionalFormatting sqref="KR12:KS13 KS14:KS92">
    <cfRule type="colorScale" priority="675">
      <colorScale>
        <cfvo type="min"/>
        <cfvo type="percentile" val="50"/>
        <cfvo type="max"/>
        <color rgb="FFF8696B"/>
        <color rgb="FFFFEB84"/>
        <color rgb="FF63BE7B"/>
      </colorScale>
    </cfRule>
  </conditionalFormatting>
  <conditionalFormatting sqref="KG14 KL14">
    <cfRule type="colorScale" priority="667">
      <colorScale>
        <cfvo type="min"/>
        <cfvo type="percentile" val="50"/>
        <cfvo type="max"/>
        <color rgb="FFF8696B"/>
        <color rgb="FFFFEB84"/>
        <color rgb="FF63BE7B"/>
      </colorScale>
    </cfRule>
  </conditionalFormatting>
  <conditionalFormatting sqref="KQ14:KQ92">
    <cfRule type="colorScale" priority="666">
      <colorScale>
        <cfvo type="min"/>
        <cfvo type="percentile" val="50"/>
        <cfvo type="max"/>
        <color rgb="FFF8696B"/>
        <color rgb="FFFFEB84"/>
        <color rgb="FF63BE7B"/>
      </colorScale>
    </cfRule>
  </conditionalFormatting>
  <conditionalFormatting sqref="KF14:KF92">
    <cfRule type="colorScale" priority="665">
      <colorScale>
        <cfvo type="min"/>
        <cfvo type="percentile" val="50"/>
        <cfvo type="max"/>
        <color rgb="FFF8696B"/>
        <color rgb="FFFFEB84"/>
        <color rgb="FF63BE7B"/>
      </colorScale>
    </cfRule>
  </conditionalFormatting>
  <conditionalFormatting sqref="KU96:KV123">
    <cfRule type="colorScale" priority="663">
      <colorScale>
        <cfvo type="min"/>
        <cfvo type="percentile" val="50"/>
        <cfvo type="max"/>
        <color rgb="FFF8696B"/>
        <color rgb="FFFFEB84"/>
        <color rgb="FF63BE7B"/>
      </colorScale>
    </cfRule>
  </conditionalFormatting>
  <conditionalFormatting sqref="KU14:KU92">
    <cfRule type="colorScale" priority="662">
      <colorScale>
        <cfvo type="min"/>
        <cfvo type="percentile" val="50"/>
        <cfvo type="max"/>
        <color rgb="FF63BE7B"/>
        <color rgb="FFFFEB84"/>
        <color rgb="FFF8696B"/>
      </colorScale>
    </cfRule>
  </conditionalFormatting>
  <conditionalFormatting sqref="KM96:KN123">
    <cfRule type="colorScale" priority="661">
      <colorScale>
        <cfvo type="min"/>
        <cfvo type="percentile" val="50"/>
        <cfvo type="max"/>
        <color rgb="FFF8696B"/>
        <color rgb="FFFFEB84"/>
        <color rgb="FF63BE7B"/>
      </colorScale>
    </cfRule>
  </conditionalFormatting>
  <conditionalFormatting sqref="KO96:KP123">
    <cfRule type="colorScale" priority="660">
      <colorScale>
        <cfvo type="min"/>
        <cfvo type="percentile" val="50"/>
        <cfvo type="max"/>
        <color rgb="FFF8696B"/>
        <color rgb="FFFFEB84"/>
        <color rgb="FF63BE7B"/>
      </colorScale>
    </cfRule>
  </conditionalFormatting>
  <conditionalFormatting sqref="KU96:KV123">
    <cfRule type="colorScale" priority="659">
      <colorScale>
        <cfvo type="min"/>
        <cfvo type="percentile" val="50"/>
        <cfvo type="max"/>
        <color rgb="FF63BE7B"/>
        <color rgb="FFFFEB84"/>
        <color rgb="FFF8696B"/>
      </colorScale>
    </cfRule>
  </conditionalFormatting>
  <conditionalFormatting sqref="KO14:KP92">
    <cfRule type="colorScale" priority="658">
      <colorScale>
        <cfvo type="min"/>
        <cfvo type="percentile" val="50"/>
        <cfvo type="max"/>
        <color rgb="FFF8696B"/>
        <color rgb="FFFFEB84"/>
        <color rgb="FF63BE7B"/>
      </colorScale>
    </cfRule>
  </conditionalFormatting>
  <conditionalFormatting sqref="KQ96:KQ123">
    <cfRule type="colorScale" priority="657">
      <colorScale>
        <cfvo type="min"/>
        <cfvo type="percentile" val="50"/>
        <cfvo type="max"/>
        <color rgb="FFF8696B"/>
        <color rgb="FFFFEB84"/>
        <color rgb="FF63BE7B"/>
      </colorScale>
    </cfRule>
  </conditionalFormatting>
  <conditionalFormatting sqref="KZ14:LA92">
    <cfRule type="colorScale" priority="656">
      <colorScale>
        <cfvo type="min"/>
        <cfvo type="percentile" val="50"/>
        <cfvo type="max"/>
        <color rgb="FFF8696B"/>
        <color rgb="FFFFEB84"/>
        <color rgb="FF63BE7B"/>
      </colorScale>
    </cfRule>
  </conditionalFormatting>
  <conditionalFormatting sqref="KZ96:LB123">
    <cfRule type="colorScale" priority="655">
      <colorScale>
        <cfvo type="min"/>
        <cfvo type="percentile" val="50"/>
        <cfvo type="max"/>
        <color rgb="FFF8696B"/>
        <color rgb="FFFFEB84"/>
        <color rgb="FF63BE7B"/>
      </colorScale>
    </cfRule>
  </conditionalFormatting>
  <conditionalFormatting sqref="LC14:LC92">
    <cfRule type="colorScale" priority="654">
      <colorScale>
        <cfvo type="min"/>
        <cfvo type="percentile" val="50"/>
        <cfvo type="max"/>
        <color rgb="FFF8696B"/>
        <color rgb="FFFFEB84"/>
        <color rgb="FF63BE7B"/>
      </colorScale>
    </cfRule>
  </conditionalFormatting>
  <conditionalFormatting sqref="LC96:LC123">
    <cfRule type="colorScale" priority="653">
      <colorScale>
        <cfvo type="min"/>
        <cfvo type="percentile" val="50"/>
        <cfvo type="max"/>
        <color rgb="FFF8696B"/>
        <color rgb="FFFFEB84"/>
        <color rgb="FF63BE7B"/>
      </colorScale>
    </cfRule>
  </conditionalFormatting>
  <conditionalFormatting sqref="KP2:KP10 KL2:KL10">
    <cfRule type="colorScale" priority="652">
      <colorScale>
        <cfvo type="min"/>
        <cfvo type="percentile" val="50"/>
        <cfvo type="max"/>
        <color rgb="FFF8696B"/>
        <color rgb="FFFFEB84"/>
        <color rgb="FF63BE7B"/>
      </colorScale>
    </cfRule>
  </conditionalFormatting>
  <conditionalFormatting sqref="KM2:KN10">
    <cfRule type="colorScale" priority="651">
      <colorScale>
        <cfvo type="min"/>
        <cfvo type="percentile" val="50"/>
        <cfvo type="max"/>
        <color rgb="FFF8696B"/>
        <color rgb="FFFFEB84"/>
        <color rgb="FF63BE7B"/>
      </colorScale>
    </cfRule>
  </conditionalFormatting>
  <conditionalFormatting sqref="KQ2:KQ10">
    <cfRule type="colorScale" priority="650">
      <colorScale>
        <cfvo type="min"/>
        <cfvo type="percentile" val="50"/>
        <cfvo type="max"/>
        <color rgb="FFF8696B"/>
        <color rgb="FFFFEB84"/>
        <color rgb="FF63BE7B"/>
      </colorScale>
    </cfRule>
  </conditionalFormatting>
  <conditionalFormatting sqref="KJ14:KK92">
    <cfRule type="colorScale" priority="649">
      <colorScale>
        <cfvo type="min"/>
        <cfvo type="percentile" val="50"/>
        <cfvo type="max"/>
        <color rgb="FFF8696B"/>
        <color rgb="FFFFEB84"/>
        <color rgb="FF63BE7B"/>
      </colorScale>
    </cfRule>
  </conditionalFormatting>
  <conditionalFormatting sqref="KH14:KI92">
    <cfRule type="colorScale" priority="648">
      <colorScale>
        <cfvo type="min"/>
        <cfvo type="percentile" val="50"/>
        <cfvo type="max"/>
        <color rgb="FFF8696B"/>
        <color rgb="FFFFEB84"/>
        <color rgb="FF63BE7B"/>
      </colorScale>
    </cfRule>
  </conditionalFormatting>
  <conditionalFormatting sqref="KN14:KN92">
    <cfRule type="colorScale" priority="647">
      <colorScale>
        <cfvo type="min"/>
        <cfvo type="percentile" val="50"/>
        <cfvo type="max"/>
        <color rgb="FFF8696B"/>
        <color rgb="FFFFEB84"/>
        <color rgb="FF63BE7B"/>
      </colorScale>
    </cfRule>
  </conditionalFormatting>
  <conditionalFormatting sqref="LB14:LB92">
    <cfRule type="colorScale" priority="646">
      <colorScale>
        <cfvo type="min"/>
        <cfvo type="percentile" val="50"/>
        <cfvo type="max"/>
        <color rgb="FFF8696B"/>
        <color rgb="FFFFEB84"/>
        <color rgb="FF63BE7B"/>
      </colorScale>
    </cfRule>
  </conditionalFormatting>
  <conditionalFormatting sqref="KH14:KH92">
    <cfRule type="colorScale" priority="645">
      <colorScale>
        <cfvo type="min"/>
        <cfvo type="percentile" val="50"/>
        <cfvo type="max"/>
        <color rgb="FFF8696B"/>
        <color rgb="FFFFEB84"/>
        <color rgb="FF63BE7B"/>
      </colorScale>
    </cfRule>
  </conditionalFormatting>
  <conditionalFormatting sqref="KG14:KG92">
    <cfRule type="colorScale" priority="644">
      <colorScale>
        <cfvo type="min"/>
        <cfvo type="percentile" val="50"/>
        <cfvo type="max"/>
        <color rgb="FFF8696B"/>
        <color rgb="FFFFEB84"/>
        <color rgb="FF63BE7B"/>
      </colorScale>
    </cfRule>
  </conditionalFormatting>
  <conditionalFormatting sqref="LD14:LD92">
    <cfRule type="colorScale" priority="643">
      <colorScale>
        <cfvo type="min"/>
        <cfvo type="percentile" val="50"/>
        <cfvo type="max"/>
        <color rgb="FFF8696B"/>
        <color rgb="FFFFEB84"/>
        <color rgb="FF63BE7B"/>
      </colorScale>
    </cfRule>
  </conditionalFormatting>
  <conditionalFormatting sqref="LD96:LD123">
    <cfRule type="colorScale" priority="642">
      <colorScale>
        <cfvo type="min"/>
        <cfvo type="percentile" val="50"/>
        <cfvo type="max"/>
        <color rgb="FFF8696B"/>
        <color rgb="FFFFEB84"/>
        <color rgb="FF63BE7B"/>
      </colorScale>
    </cfRule>
  </conditionalFormatting>
  <conditionalFormatting sqref="KR14:KR92">
    <cfRule type="colorScale" priority="641">
      <colorScale>
        <cfvo type="min"/>
        <cfvo type="percentile" val="50"/>
        <cfvo type="max"/>
        <color rgb="FFF8696B"/>
        <color rgb="FFFFEB84"/>
        <color rgb="FF63BE7B"/>
      </colorScale>
    </cfRule>
  </conditionalFormatting>
  <conditionalFormatting sqref="KR14:KR92">
    <cfRule type="colorScale" priority="640">
      <colorScale>
        <cfvo type="min"/>
        <cfvo type="percentile" val="50"/>
        <cfvo type="max"/>
        <color rgb="FFF8696B"/>
        <color rgb="FFFFEB84"/>
        <color rgb="FF63BE7B"/>
      </colorScale>
    </cfRule>
  </conditionalFormatting>
  <conditionalFormatting sqref="KU2:KU10">
    <cfRule type="colorScale" priority="639">
      <colorScale>
        <cfvo type="min"/>
        <cfvo type="percentile" val="50"/>
        <cfvo type="max"/>
        <color rgb="FFF8696B"/>
        <color rgb="FFFFEB84"/>
        <color rgb="FF63BE7B"/>
      </colorScale>
    </cfRule>
  </conditionalFormatting>
  <conditionalFormatting sqref="KY2:KY10">
    <cfRule type="colorScale" priority="638">
      <colorScale>
        <cfvo type="min"/>
        <cfvo type="percentile" val="50"/>
        <cfvo type="max"/>
        <color rgb="FFF8696B"/>
        <color rgb="FFFFEB84"/>
        <color rgb="FF63BE7B"/>
      </colorScale>
    </cfRule>
  </conditionalFormatting>
  <conditionalFormatting sqref="KW2:KW10">
    <cfRule type="colorScale" priority="637">
      <colorScale>
        <cfvo type="min"/>
        <cfvo type="percentile" val="50"/>
        <cfvo type="max"/>
        <color rgb="FFF8696B"/>
        <color rgb="FFFFEB84"/>
        <color rgb="FF63BE7B"/>
      </colorScale>
    </cfRule>
  </conditionalFormatting>
  <conditionalFormatting sqref="LA2:LA10">
    <cfRule type="colorScale" priority="636">
      <colorScale>
        <cfvo type="min"/>
        <cfvo type="percentile" val="50"/>
        <cfvo type="max"/>
        <color rgb="FFF8696B"/>
        <color rgb="FFFFEB84"/>
        <color rgb="FF63BE7B"/>
      </colorScale>
    </cfRule>
  </conditionalFormatting>
  <conditionalFormatting sqref="LT96:LT123">
    <cfRule type="colorScale" priority="630">
      <colorScale>
        <cfvo type="min"/>
        <cfvo type="percentile" val="50"/>
        <cfvo type="max"/>
        <color rgb="FFF8696B"/>
        <color rgb="FFFFEB84"/>
        <color rgb="FF63BE7B"/>
      </colorScale>
    </cfRule>
  </conditionalFormatting>
  <conditionalFormatting sqref="LM14:LM92">
    <cfRule type="colorScale" priority="624">
      <colorScale>
        <cfvo type="min"/>
        <cfvo type="percentile" val="50"/>
        <cfvo type="max"/>
        <color rgb="FFF8696B"/>
        <color rgb="FFFFEB84"/>
        <color rgb="FF63BE7B"/>
      </colorScale>
    </cfRule>
  </conditionalFormatting>
  <conditionalFormatting sqref="LQ96:LQ123 LG96:LL123">
    <cfRule type="colorScale" priority="632">
      <colorScale>
        <cfvo type="min"/>
        <cfvo type="percentile" val="50"/>
        <cfvo type="max"/>
        <color rgb="FFF8696B"/>
        <color rgb="FFFFEB84"/>
        <color rgb="FF63BE7B"/>
      </colorScale>
    </cfRule>
  </conditionalFormatting>
  <conditionalFormatting sqref="LR96:LS123">
    <cfRule type="colorScale" priority="631">
      <colorScale>
        <cfvo type="min"/>
        <cfvo type="percentile" val="50"/>
        <cfvo type="max"/>
        <color rgb="FFF8696B"/>
        <color rgb="FFFFEB84"/>
        <color rgb="FF63BE7B"/>
      </colorScale>
    </cfRule>
  </conditionalFormatting>
  <conditionalFormatting sqref="LQ15:LQ24 LG82:LG92 LG15:LG24 LQ82:LQ92 LL15:LL24 LL82:LL92">
    <cfRule type="colorScale" priority="629">
      <colorScale>
        <cfvo type="min"/>
        <cfvo type="percentile" val="50"/>
        <cfvo type="max"/>
        <color rgb="FFF8696B"/>
        <color rgb="FFFFEB84"/>
        <color rgb="FF63BE7B"/>
      </colorScale>
    </cfRule>
  </conditionalFormatting>
  <conditionalFormatting sqref="LF96:LF123">
    <cfRule type="colorScale" priority="628">
      <colorScale>
        <cfvo type="min"/>
        <cfvo type="percentile" val="50"/>
        <cfvo type="max"/>
        <color rgb="FFF8696B"/>
        <color rgb="FFFFEB84"/>
        <color rgb="FF63BE7B"/>
      </colorScale>
    </cfRule>
  </conditionalFormatting>
  <conditionalFormatting sqref="LT14:LT92">
    <cfRule type="colorScale" priority="633">
      <colorScale>
        <cfvo type="min"/>
        <cfvo type="percentile" val="50"/>
        <cfvo type="max"/>
        <color rgb="FFF8696B"/>
        <color rgb="FFFFEB84"/>
        <color rgb="FF63BE7B"/>
      </colorScale>
    </cfRule>
  </conditionalFormatting>
  <conditionalFormatting sqref="LQ25:LQ81 LG25:LG81 LL25:LL81">
    <cfRule type="colorScale" priority="634">
      <colorScale>
        <cfvo type="min"/>
        <cfvo type="percentile" val="50"/>
        <cfvo type="max"/>
        <color rgb="FFF8696B"/>
        <color rgb="FFFFEB84"/>
        <color rgb="FF63BE7B"/>
      </colorScale>
    </cfRule>
  </conditionalFormatting>
  <conditionalFormatting sqref="LR12:LS13 LS14:LS92">
    <cfRule type="colorScale" priority="635">
      <colorScale>
        <cfvo type="min"/>
        <cfvo type="percentile" val="50"/>
        <cfvo type="max"/>
        <color rgb="FFF8696B"/>
        <color rgb="FFFFEB84"/>
        <color rgb="FF63BE7B"/>
      </colorScale>
    </cfRule>
  </conditionalFormatting>
  <conditionalFormatting sqref="LG14 LL14">
    <cfRule type="colorScale" priority="627">
      <colorScale>
        <cfvo type="min"/>
        <cfvo type="percentile" val="50"/>
        <cfvo type="max"/>
        <color rgb="FFF8696B"/>
        <color rgb="FFFFEB84"/>
        <color rgb="FF63BE7B"/>
      </colorScale>
    </cfRule>
  </conditionalFormatting>
  <conditionalFormatting sqref="LQ14:LQ92">
    <cfRule type="colorScale" priority="626">
      <colorScale>
        <cfvo type="min"/>
        <cfvo type="percentile" val="50"/>
        <cfvo type="max"/>
        <color rgb="FFF8696B"/>
        <color rgb="FFFFEB84"/>
        <color rgb="FF63BE7B"/>
      </colorScale>
    </cfRule>
  </conditionalFormatting>
  <conditionalFormatting sqref="LF14:LF92">
    <cfRule type="colorScale" priority="625">
      <colorScale>
        <cfvo type="min"/>
        <cfvo type="percentile" val="50"/>
        <cfvo type="max"/>
        <color rgb="FFF8696B"/>
        <color rgb="FFFFEB84"/>
        <color rgb="FF63BE7B"/>
      </colorScale>
    </cfRule>
  </conditionalFormatting>
  <conditionalFormatting sqref="LU96:LV123">
    <cfRule type="colorScale" priority="623">
      <colorScale>
        <cfvo type="min"/>
        <cfvo type="percentile" val="50"/>
        <cfvo type="max"/>
        <color rgb="FFF8696B"/>
        <color rgb="FFFFEB84"/>
        <color rgb="FF63BE7B"/>
      </colorScale>
    </cfRule>
  </conditionalFormatting>
  <conditionalFormatting sqref="LU14:LU92">
    <cfRule type="colorScale" priority="622">
      <colorScale>
        <cfvo type="min"/>
        <cfvo type="percentile" val="50"/>
        <cfvo type="max"/>
        <color rgb="FF63BE7B"/>
        <color rgb="FFFFEB84"/>
        <color rgb="FFF8696B"/>
      </colorScale>
    </cfRule>
  </conditionalFormatting>
  <conditionalFormatting sqref="LM96:LN123">
    <cfRule type="colorScale" priority="621">
      <colorScale>
        <cfvo type="min"/>
        <cfvo type="percentile" val="50"/>
        <cfvo type="max"/>
        <color rgb="FFF8696B"/>
        <color rgb="FFFFEB84"/>
        <color rgb="FF63BE7B"/>
      </colorScale>
    </cfRule>
  </conditionalFormatting>
  <conditionalFormatting sqref="LO96:LP123">
    <cfRule type="colorScale" priority="620">
      <colorScale>
        <cfvo type="min"/>
        <cfvo type="percentile" val="50"/>
        <cfvo type="max"/>
        <color rgb="FFF8696B"/>
        <color rgb="FFFFEB84"/>
        <color rgb="FF63BE7B"/>
      </colorScale>
    </cfRule>
  </conditionalFormatting>
  <conditionalFormatting sqref="LU96:LV123">
    <cfRule type="colorScale" priority="619">
      <colorScale>
        <cfvo type="min"/>
        <cfvo type="percentile" val="50"/>
        <cfvo type="max"/>
        <color rgb="FF63BE7B"/>
        <color rgb="FFFFEB84"/>
        <color rgb="FFF8696B"/>
      </colorScale>
    </cfRule>
  </conditionalFormatting>
  <conditionalFormatting sqref="LO14:LP92">
    <cfRule type="colorScale" priority="618">
      <colorScale>
        <cfvo type="min"/>
        <cfvo type="percentile" val="50"/>
        <cfvo type="max"/>
        <color rgb="FFF8696B"/>
        <color rgb="FFFFEB84"/>
        <color rgb="FF63BE7B"/>
      </colorScale>
    </cfRule>
  </conditionalFormatting>
  <conditionalFormatting sqref="LQ96:LQ123">
    <cfRule type="colorScale" priority="617">
      <colorScale>
        <cfvo type="min"/>
        <cfvo type="percentile" val="50"/>
        <cfvo type="max"/>
        <color rgb="FFF8696B"/>
        <color rgb="FFFFEB84"/>
        <color rgb="FF63BE7B"/>
      </colorScale>
    </cfRule>
  </conditionalFormatting>
  <conditionalFormatting sqref="LZ14:MA92">
    <cfRule type="colorScale" priority="616">
      <colorScale>
        <cfvo type="min"/>
        <cfvo type="percentile" val="50"/>
        <cfvo type="max"/>
        <color rgb="FFF8696B"/>
        <color rgb="FFFFEB84"/>
        <color rgb="FF63BE7B"/>
      </colorScale>
    </cfRule>
  </conditionalFormatting>
  <conditionalFormatting sqref="LZ96:MB123">
    <cfRule type="colorScale" priority="615">
      <colorScale>
        <cfvo type="min"/>
        <cfvo type="percentile" val="50"/>
        <cfvo type="max"/>
        <color rgb="FFF8696B"/>
        <color rgb="FFFFEB84"/>
        <color rgb="FF63BE7B"/>
      </colorScale>
    </cfRule>
  </conditionalFormatting>
  <conditionalFormatting sqref="MC14:MC92">
    <cfRule type="colorScale" priority="614">
      <colorScale>
        <cfvo type="min"/>
        <cfvo type="percentile" val="50"/>
        <cfvo type="max"/>
        <color rgb="FFF8696B"/>
        <color rgb="FFFFEB84"/>
        <color rgb="FF63BE7B"/>
      </colorScale>
    </cfRule>
  </conditionalFormatting>
  <conditionalFormatting sqref="MC96:MC123">
    <cfRule type="colorScale" priority="613">
      <colorScale>
        <cfvo type="min"/>
        <cfvo type="percentile" val="50"/>
        <cfvo type="max"/>
        <color rgb="FFF8696B"/>
        <color rgb="FFFFEB84"/>
        <color rgb="FF63BE7B"/>
      </colorScale>
    </cfRule>
  </conditionalFormatting>
  <conditionalFormatting sqref="LP2:LP10 LL2:LL10">
    <cfRule type="colorScale" priority="612">
      <colorScale>
        <cfvo type="min"/>
        <cfvo type="percentile" val="50"/>
        <cfvo type="max"/>
        <color rgb="FFF8696B"/>
        <color rgb="FFFFEB84"/>
        <color rgb="FF63BE7B"/>
      </colorScale>
    </cfRule>
  </conditionalFormatting>
  <conditionalFormatting sqref="LM2:LN10">
    <cfRule type="colorScale" priority="611">
      <colorScale>
        <cfvo type="min"/>
        <cfvo type="percentile" val="50"/>
        <cfvo type="max"/>
        <color rgb="FFF8696B"/>
        <color rgb="FFFFEB84"/>
        <color rgb="FF63BE7B"/>
      </colorScale>
    </cfRule>
  </conditionalFormatting>
  <conditionalFormatting sqref="LQ2:LQ10">
    <cfRule type="colorScale" priority="610">
      <colorScale>
        <cfvo type="min"/>
        <cfvo type="percentile" val="50"/>
        <cfvo type="max"/>
        <color rgb="FFF8696B"/>
        <color rgb="FFFFEB84"/>
        <color rgb="FF63BE7B"/>
      </colorScale>
    </cfRule>
  </conditionalFormatting>
  <conditionalFormatting sqref="LJ14:LK92">
    <cfRule type="colorScale" priority="609">
      <colorScale>
        <cfvo type="min"/>
        <cfvo type="percentile" val="50"/>
        <cfvo type="max"/>
        <color rgb="FFF8696B"/>
        <color rgb="FFFFEB84"/>
        <color rgb="FF63BE7B"/>
      </colorScale>
    </cfRule>
  </conditionalFormatting>
  <conditionalFormatting sqref="LH14:LI92">
    <cfRule type="colorScale" priority="608">
      <colorScale>
        <cfvo type="min"/>
        <cfvo type="percentile" val="50"/>
        <cfvo type="max"/>
        <color rgb="FFF8696B"/>
        <color rgb="FFFFEB84"/>
        <color rgb="FF63BE7B"/>
      </colorScale>
    </cfRule>
  </conditionalFormatting>
  <conditionalFormatting sqref="LN14:LN92">
    <cfRule type="colorScale" priority="607">
      <colorScale>
        <cfvo type="min"/>
        <cfvo type="percentile" val="50"/>
        <cfvo type="max"/>
        <color rgb="FFF8696B"/>
        <color rgb="FFFFEB84"/>
        <color rgb="FF63BE7B"/>
      </colorScale>
    </cfRule>
  </conditionalFormatting>
  <conditionalFormatting sqref="MB14:MB92">
    <cfRule type="colorScale" priority="606">
      <colorScale>
        <cfvo type="min"/>
        <cfvo type="percentile" val="50"/>
        <cfvo type="max"/>
        <color rgb="FFF8696B"/>
        <color rgb="FFFFEB84"/>
        <color rgb="FF63BE7B"/>
      </colorScale>
    </cfRule>
  </conditionalFormatting>
  <conditionalFormatting sqref="LH14:LH92">
    <cfRule type="colorScale" priority="605">
      <colorScale>
        <cfvo type="min"/>
        <cfvo type="percentile" val="50"/>
        <cfvo type="max"/>
        <color rgb="FFF8696B"/>
        <color rgb="FFFFEB84"/>
        <color rgb="FF63BE7B"/>
      </colorScale>
    </cfRule>
  </conditionalFormatting>
  <conditionalFormatting sqref="LG14:LG92">
    <cfRule type="colorScale" priority="604">
      <colorScale>
        <cfvo type="min"/>
        <cfvo type="percentile" val="50"/>
        <cfvo type="max"/>
        <color rgb="FFF8696B"/>
        <color rgb="FFFFEB84"/>
        <color rgb="FF63BE7B"/>
      </colorScale>
    </cfRule>
  </conditionalFormatting>
  <conditionalFormatting sqref="MD14:MD92">
    <cfRule type="colorScale" priority="603">
      <colorScale>
        <cfvo type="min"/>
        <cfvo type="percentile" val="50"/>
        <cfvo type="max"/>
        <color rgb="FFF8696B"/>
        <color rgb="FFFFEB84"/>
        <color rgb="FF63BE7B"/>
      </colorScale>
    </cfRule>
  </conditionalFormatting>
  <conditionalFormatting sqref="MD96:MD123">
    <cfRule type="colorScale" priority="602">
      <colorScale>
        <cfvo type="min"/>
        <cfvo type="percentile" val="50"/>
        <cfvo type="max"/>
        <color rgb="FFF8696B"/>
        <color rgb="FFFFEB84"/>
        <color rgb="FF63BE7B"/>
      </colorScale>
    </cfRule>
  </conditionalFormatting>
  <conditionalFormatting sqref="LR14:LR92">
    <cfRule type="colorScale" priority="601">
      <colorScale>
        <cfvo type="min"/>
        <cfvo type="percentile" val="50"/>
        <cfvo type="max"/>
        <color rgb="FFF8696B"/>
        <color rgb="FFFFEB84"/>
        <color rgb="FF63BE7B"/>
      </colorScale>
    </cfRule>
  </conditionalFormatting>
  <conditionalFormatting sqref="LR14:LR92">
    <cfRule type="colorScale" priority="600">
      <colorScale>
        <cfvo type="min"/>
        <cfvo type="percentile" val="50"/>
        <cfvo type="max"/>
        <color rgb="FFF8696B"/>
        <color rgb="FFFFEB84"/>
        <color rgb="FF63BE7B"/>
      </colorScale>
    </cfRule>
  </conditionalFormatting>
  <conditionalFormatting sqref="LU2:LU10">
    <cfRule type="colorScale" priority="599">
      <colorScale>
        <cfvo type="min"/>
        <cfvo type="percentile" val="50"/>
        <cfvo type="max"/>
        <color rgb="FFF8696B"/>
        <color rgb="FFFFEB84"/>
        <color rgb="FF63BE7B"/>
      </colorScale>
    </cfRule>
  </conditionalFormatting>
  <conditionalFormatting sqref="LY2:LY10">
    <cfRule type="colorScale" priority="598">
      <colorScale>
        <cfvo type="min"/>
        <cfvo type="percentile" val="50"/>
        <cfvo type="max"/>
        <color rgb="FFF8696B"/>
        <color rgb="FFFFEB84"/>
        <color rgb="FF63BE7B"/>
      </colorScale>
    </cfRule>
  </conditionalFormatting>
  <conditionalFormatting sqref="LW2:LW10">
    <cfRule type="colorScale" priority="597">
      <colorScale>
        <cfvo type="min"/>
        <cfvo type="percentile" val="50"/>
        <cfvo type="max"/>
        <color rgb="FFF8696B"/>
        <color rgb="FFFFEB84"/>
        <color rgb="FF63BE7B"/>
      </colorScale>
    </cfRule>
  </conditionalFormatting>
  <conditionalFormatting sqref="MA2:MA10">
    <cfRule type="colorScale" priority="596">
      <colorScale>
        <cfvo type="min"/>
        <cfvo type="percentile" val="50"/>
        <cfvo type="max"/>
        <color rgb="FFF8696B"/>
        <color rgb="FFFFEB84"/>
        <color rgb="FF63BE7B"/>
      </colorScale>
    </cfRule>
  </conditionalFormatting>
  <conditionalFormatting sqref="MT96:MT123">
    <cfRule type="colorScale" priority="590">
      <colorScale>
        <cfvo type="min"/>
        <cfvo type="percentile" val="50"/>
        <cfvo type="max"/>
        <color rgb="FFF8696B"/>
        <color rgb="FFFFEB84"/>
        <color rgb="FF63BE7B"/>
      </colorScale>
    </cfRule>
  </conditionalFormatting>
  <conditionalFormatting sqref="MM14:MM92">
    <cfRule type="colorScale" priority="584">
      <colorScale>
        <cfvo type="min"/>
        <cfvo type="percentile" val="50"/>
        <cfvo type="max"/>
        <color rgb="FFF8696B"/>
        <color rgb="FFFFEB84"/>
        <color rgb="FF63BE7B"/>
      </colorScale>
    </cfRule>
  </conditionalFormatting>
  <conditionalFormatting sqref="MQ96:MQ123 MG96:ML123">
    <cfRule type="colorScale" priority="592">
      <colorScale>
        <cfvo type="min"/>
        <cfvo type="percentile" val="50"/>
        <cfvo type="max"/>
        <color rgb="FFF8696B"/>
        <color rgb="FFFFEB84"/>
        <color rgb="FF63BE7B"/>
      </colorScale>
    </cfRule>
  </conditionalFormatting>
  <conditionalFormatting sqref="MR96:MS123">
    <cfRule type="colorScale" priority="591">
      <colorScale>
        <cfvo type="min"/>
        <cfvo type="percentile" val="50"/>
        <cfvo type="max"/>
        <color rgb="FFF8696B"/>
        <color rgb="FFFFEB84"/>
        <color rgb="FF63BE7B"/>
      </colorScale>
    </cfRule>
  </conditionalFormatting>
  <conditionalFormatting sqref="MQ15:MQ24 MG82:MG92 MG15:MG24 MQ82:MQ92 ML15:ML24 ML82:ML92">
    <cfRule type="colorScale" priority="589">
      <colorScale>
        <cfvo type="min"/>
        <cfvo type="percentile" val="50"/>
        <cfvo type="max"/>
        <color rgb="FFF8696B"/>
        <color rgb="FFFFEB84"/>
        <color rgb="FF63BE7B"/>
      </colorScale>
    </cfRule>
  </conditionalFormatting>
  <conditionalFormatting sqref="MF96:MF123">
    <cfRule type="colorScale" priority="588">
      <colorScale>
        <cfvo type="min"/>
        <cfvo type="percentile" val="50"/>
        <cfvo type="max"/>
        <color rgb="FFF8696B"/>
        <color rgb="FFFFEB84"/>
        <color rgb="FF63BE7B"/>
      </colorScale>
    </cfRule>
  </conditionalFormatting>
  <conditionalFormatting sqref="MT14:MT92">
    <cfRule type="colorScale" priority="593">
      <colorScale>
        <cfvo type="min"/>
        <cfvo type="percentile" val="50"/>
        <cfvo type="max"/>
        <color rgb="FFF8696B"/>
        <color rgb="FFFFEB84"/>
        <color rgb="FF63BE7B"/>
      </colorScale>
    </cfRule>
  </conditionalFormatting>
  <conditionalFormatting sqref="MQ25:MQ81 MG25:MG81 ML25:ML81">
    <cfRule type="colorScale" priority="594">
      <colorScale>
        <cfvo type="min"/>
        <cfvo type="percentile" val="50"/>
        <cfvo type="max"/>
        <color rgb="FFF8696B"/>
        <color rgb="FFFFEB84"/>
        <color rgb="FF63BE7B"/>
      </colorScale>
    </cfRule>
  </conditionalFormatting>
  <conditionalFormatting sqref="MR12:MS13 MS14:MS92">
    <cfRule type="colorScale" priority="595">
      <colorScale>
        <cfvo type="min"/>
        <cfvo type="percentile" val="50"/>
        <cfvo type="max"/>
        <color rgb="FFF8696B"/>
        <color rgb="FFFFEB84"/>
        <color rgb="FF63BE7B"/>
      </colorScale>
    </cfRule>
  </conditionalFormatting>
  <conditionalFormatting sqref="MG14 ML14">
    <cfRule type="colorScale" priority="587">
      <colorScale>
        <cfvo type="min"/>
        <cfvo type="percentile" val="50"/>
        <cfvo type="max"/>
        <color rgb="FFF8696B"/>
        <color rgb="FFFFEB84"/>
        <color rgb="FF63BE7B"/>
      </colorScale>
    </cfRule>
  </conditionalFormatting>
  <conditionalFormatting sqref="MQ14:MQ92">
    <cfRule type="colorScale" priority="586">
      <colorScale>
        <cfvo type="min"/>
        <cfvo type="percentile" val="50"/>
        <cfvo type="max"/>
        <color rgb="FFF8696B"/>
        <color rgb="FFFFEB84"/>
        <color rgb="FF63BE7B"/>
      </colorScale>
    </cfRule>
  </conditionalFormatting>
  <conditionalFormatting sqref="MF14:MF92">
    <cfRule type="colorScale" priority="585">
      <colorScale>
        <cfvo type="min"/>
        <cfvo type="percentile" val="50"/>
        <cfvo type="max"/>
        <color rgb="FFF8696B"/>
        <color rgb="FFFFEB84"/>
        <color rgb="FF63BE7B"/>
      </colorScale>
    </cfRule>
  </conditionalFormatting>
  <conditionalFormatting sqref="MU96:MV123">
    <cfRule type="colorScale" priority="583">
      <colorScale>
        <cfvo type="min"/>
        <cfvo type="percentile" val="50"/>
        <cfvo type="max"/>
        <color rgb="FFF8696B"/>
        <color rgb="FFFFEB84"/>
        <color rgb="FF63BE7B"/>
      </colorScale>
    </cfRule>
  </conditionalFormatting>
  <conditionalFormatting sqref="MU14:MU92">
    <cfRule type="colorScale" priority="582">
      <colorScale>
        <cfvo type="min"/>
        <cfvo type="percentile" val="50"/>
        <cfvo type="max"/>
        <color rgb="FF63BE7B"/>
        <color rgb="FFFFEB84"/>
        <color rgb="FFF8696B"/>
      </colorScale>
    </cfRule>
  </conditionalFormatting>
  <conditionalFormatting sqref="MM96:MN123">
    <cfRule type="colorScale" priority="581">
      <colorScale>
        <cfvo type="min"/>
        <cfvo type="percentile" val="50"/>
        <cfvo type="max"/>
        <color rgb="FFF8696B"/>
        <color rgb="FFFFEB84"/>
        <color rgb="FF63BE7B"/>
      </colorScale>
    </cfRule>
  </conditionalFormatting>
  <conditionalFormatting sqref="MO96:MP123">
    <cfRule type="colorScale" priority="580">
      <colorScale>
        <cfvo type="min"/>
        <cfvo type="percentile" val="50"/>
        <cfvo type="max"/>
        <color rgb="FFF8696B"/>
        <color rgb="FFFFEB84"/>
        <color rgb="FF63BE7B"/>
      </colorScale>
    </cfRule>
  </conditionalFormatting>
  <conditionalFormatting sqref="MU96:MV123">
    <cfRule type="colorScale" priority="579">
      <colorScale>
        <cfvo type="min"/>
        <cfvo type="percentile" val="50"/>
        <cfvo type="max"/>
        <color rgb="FF63BE7B"/>
        <color rgb="FFFFEB84"/>
        <color rgb="FFF8696B"/>
      </colorScale>
    </cfRule>
  </conditionalFormatting>
  <conditionalFormatting sqref="MO14:MP92">
    <cfRule type="colorScale" priority="578">
      <colorScale>
        <cfvo type="min"/>
        <cfvo type="percentile" val="50"/>
        <cfvo type="max"/>
        <color rgb="FFF8696B"/>
        <color rgb="FFFFEB84"/>
        <color rgb="FF63BE7B"/>
      </colorScale>
    </cfRule>
  </conditionalFormatting>
  <conditionalFormatting sqref="MQ96:MQ123">
    <cfRule type="colorScale" priority="577">
      <colorScale>
        <cfvo type="min"/>
        <cfvo type="percentile" val="50"/>
        <cfvo type="max"/>
        <color rgb="FFF8696B"/>
        <color rgb="FFFFEB84"/>
        <color rgb="FF63BE7B"/>
      </colorScale>
    </cfRule>
  </conditionalFormatting>
  <conditionalFormatting sqref="MZ14:NA92">
    <cfRule type="colorScale" priority="576">
      <colorScale>
        <cfvo type="min"/>
        <cfvo type="percentile" val="50"/>
        <cfvo type="max"/>
        <color rgb="FFF8696B"/>
        <color rgb="FFFFEB84"/>
        <color rgb="FF63BE7B"/>
      </colorScale>
    </cfRule>
  </conditionalFormatting>
  <conditionalFormatting sqref="MZ96:NB123">
    <cfRule type="colorScale" priority="575">
      <colorScale>
        <cfvo type="min"/>
        <cfvo type="percentile" val="50"/>
        <cfvo type="max"/>
        <color rgb="FFF8696B"/>
        <color rgb="FFFFEB84"/>
        <color rgb="FF63BE7B"/>
      </colorScale>
    </cfRule>
  </conditionalFormatting>
  <conditionalFormatting sqref="NC14:NC92">
    <cfRule type="colorScale" priority="574">
      <colorScale>
        <cfvo type="min"/>
        <cfvo type="percentile" val="50"/>
        <cfvo type="max"/>
        <color rgb="FFF8696B"/>
        <color rgb="FFFFEB84"/>
        <color rgb="FF63BE7B"/>
      </colorScale>
    </cfRule>
  </conditionalFormatting>
  <conditionalFormatting sqref="NC96:NC123">
    <cfRule type="colorScale" priority="573">
      <colorScale>
        <cfvo type="min"/>
        <cfvo type="percentile" val="50"/>
        <cfvo type="max"/>
        <color rgb="FFF8696B"/>
        <color rgb="FFFFEB84"/>
        <color rgb="FF63BE7B"/>
      </colorScale>
    </cfRule>
  </conditionalFormatting>
  <conditionalFormatting sqref="MP2:MP10 ML2:ML10">
    <cfRule type="colorScale" priority="572">
      <colorScale>
        <cfvo type="min"/>
        <cfvo type="percentile" val="50"/>
        <cfvo type="max"/>
        <color rgb="FFF8696B"/>
        <color rgb="FFFFEB84"/>
        <color rgb="FF63BE7B"/>
      </colorScale>
    </cfRule>
  </conditionalFormatting>
  <conditionalFormatting sqref="MM2:MN10">
    <cfRule type="colorScale" priority="571">
      <colorScale>
        <cfvo type="min"/>
        <cfvo type="percentile" val="50"/>
        <cfvo type="max"/>
        <color rgb="FFF8696B"/>
        <color rgb="FFFFEB84"/>
        <color rgb="FF63BE7B"/>
      </colorScale>
    </cfRule>
  </conditionalFormatting>
  <conditionalFormatting sqref="MQ2:MQ10">
    <cfRule type="colorScale" priority="570">
      <colorScale>
        <cfvo type="min"/>
        <cfvo type="percentile" val="50"/>
        <cfvo type="max"/>
        <color rgb="FFF8696B"/>
        <color rgb="FFFFEB84"/>
        <color rgb="FF63BE7B"/>
      </colorScale>
    </cfRule>
  </conditionalFormatting>
  <conditionalFormatting sqref="MJ14:MK92">
    <cfRule type="colorScale" priority="569">
      <colorScale>
        <cfvo type="min"/>
        <cfvo type="percentile" val="50"/>
        <cfvo type="max"/>
        <color rgb="FFF8696B"/>
        <color rgb="FFFFEB84"/>
        <color rgb="FF63BE7B"/>
      </colorScale>
    </cfRule>
  </conditionalFormatting>
  <conditionalFormatting sqref="MH14:MI92">
    <cfRule type="colorScale" priority="568">
      <colorScale>
        <cfvo type="min"/>
        <cfvo type="percentile" val="50"/>
        <cfvo type="max"/>
        <color rgb="FFF8696B"/>
        <color rgb="FFFFEB84"/>
        <color rgb="FF63BE7B"/>
      </colorScale>
    </cfRule>
  </conditionalFormatting>
  <conditionalFormatting sqref="MN14:MN92">
    <cfRule type="colorScale" priority="567">
      <colorScale>
        <cfvo type="min"/>
        <cfvo type="percentile" val="50"/>
        <cfvo type="max"/>
        <color rgb="FFF8696B"/>
        <color rgb="FFFFEB84"/>
        <color rgb="FF63BE7B"/>
      </colorScale>
    </cfRule>
  </conditionalFormatting>
  <conditionalFormatting sqref="NB14:NB92">
    <cfRule type="colorScale" priority="566">
      <colorScale>
        <cfvo type="min"/>
        <cfvo type="percentile" val="50"/>
        <cfvo type="max"/>
        <color rgb="FFF8696B"/>
        <color rgb="FFFFEB84"/>
        <color rgb="FF63BE7B"/>
      </colorScale>
    </cfRule>
  </conditionalFormatting>
  <conditionalFormatting sqref="MH14:MH92">
    <cfRule type="colorScale" priority="565">
      <colorScale>
        <cfvo type="min"/>
        <cfvo type="percentile" val="50"/>
        <cfvo type="max"/>
        <color rgb="FFF8696B"/>
        <color rgb="FFFFEB84"/>
        <color rgb="FF63BE7B"/>
      </colorScale>
    </cfRule>
  </conditionalFormatting>
  <conditionalFormatting sqref="MG14:MG92">
    <cfRule type="colorScale" priority="564">
      <colorScale>
        <cfvo type="min"/>
        <cfvo type="percentile" val="50"/>
        <cfvo type="max"/>
        <color rgb="FFF8696B"/>
        <color rgb="FFFFEB84"/>
        <color rgb="FF63BE7B"/>
      </colorScale>
    </cfRule>
  </conditionalFormatting>
  <conditionalFormatting sqref="ND14:ND92">
    <cfRule type="colorScale" priority="563">
      <colorScale>
        <cfvo type="min"/>
        <cfvo type="percentile" val="50"/>
        <cfvo type="max"/>
        <color rgb="FFF8696B"/>
        <color rgb="FFFFEB84"/>
        <color rgb="FF63BE7B"/>
      </colorScale>
    </cfRule>
  </conditionalFormatting>
  <conditionalFormatting sqref="ND96:ND123">
    <cfRule type="colorScale" priority="562">
      <colorScale>
        <cfvo type="min"/>
        <cfvo type="percentile" val="50"/>
        <cfvo type="max"/>
        <color rgb="FFF8696B"/>
        <color rgb="FFFFEB84"/>
        <color rgb="FF63BE7B"/>
      </colorScale>
    </cfRule>
  </conditionalFormatting>
  <conditionalFormatting sqref="MR14:MR92">
    <cfRule type="colorScale" priority="561">
      <colorScale>
        <cfvo type="min"/>
        <cfvo type="percentile" val="50"/>
        <cfvo type="max"/>
        <color rgb="FFF8696B"/>
        <color rgb="FFFFEB84"/>
        <color rgb="FF63BE7B"/>
      </colorScale>
    </cfRule>
  </conditionalFormatting>
  <conditionalFormatting sqref="MR14:MR92">
    <cfRule type="colorScale" priority="560">
      <colorScale>
        <cfvo type="min"/>
        <cfvo type="percentile" val="50"/>
        <cfvo type="max"/>
        <color rgb="FFF8696B"/>
        <color rgb="FFFFEB84"/>
        <color rgb="FF63BE7B"/>
      </colorScale>
    </cfRule>
  </conditionalFormatting>
  <conditionalFormatting sqref="MU2:MU10">
    <cfRule type="colorScale" priority="559">
      <colorScale>
        <cfvo type="min"/>
        <cfvo type="percentile" val="50"/>
        <cfvo type="max"/>
        <color rgb="FFF8696B"/>
        <color rgb="FFFFEB84"/>
        <color rgb="FF63BE7B"/>
      </colorScale>
    </cfRule>
  </conditionalFormatting>
  <conditionalFormatting sqref="MY2:MY10">
    <cfRule type="colorScale" priority="558">
      <colorScale>
        <cfvo type="min"/>
        <cfvo type="percentile" val="50"/>
        <cfvo type="max"/>
        <color rgb="FFF8696B"/>
        <color rgb="FFFFEB84"/>
        <color rgb="FF63BE7B"/>
      </colorScale>
    </cfRule>
  </conditionalFormatting>
  <conditionalFormatting sqref="MW2:MW10">
    <cfRule type="colorScale" priority="557">
      <colorScale>
        <cfvo type="min"/>
        <cfvo type="percentile" val="50"/>
        <cfvo type="max"/>
        <color rgb="FFF8696B"/>
        <color rgb="FFFFEB84"/>
        <color rgb="FF63BE7B"/>
      </colorScale>
    </cfRule>
  </conditionalFormatting>
  <conditionalFormatting sqref="NA2:NA10">
    <cfRule type="colorScale" priority="556">
      <colorScale>
        <cfvo type="min"/>
        <cfvo type="percentile" val="50"/>
        <cfvo type="max"/>
        <color rgb="FFF8696B"/>
        <color rgb="FFFFEB84"/>
        <color rgb="FF63BE7B"/>
      </colorScale>
    </cfRule>
  </conditionalFormatting>
  <conditionalFormatting sqref="NT96:NT123">
    <cfRule type="colorScale" priority="550">
      <colorScale>
        <cfvo type="min"/>
        <cfvo type="percentile" val="50"/>
        <cfvo type="max"/>
        <color rgb="FFF8696B"/>
        <color rgb="FFFFEB84"/>
        <color rgb="FF63BE7B"/>
      </colorScale>
    </cfRule>
  </conditionalFormatting>
  <conditionalFormatting sqref="NM14:NM92">
    <cfRule type="colorScale" priority="544">
      <colorScale>
        <cfvo type="min"/>
        <cfvo type="percentile" val="50"/>
        <cfvo type="max"/>
        <color rgb="FFF8696B"/>
        <color rgb="FFFFEB84"/>
        <color rgb="FF63BE7B"/>
      </colorScale>
    </cfRule>
  </conditionalFormatting>
  <conditionalFormatting sqref="NQ96:NQ123 NG96:NL123">
    <cfRule type="colorScale" priority="552">
      <colorScale>
        <cfvo type="min"/>
        <cfvo type="percentile" val="50"/>
        <cfvo type="max"/>
        <color rgb="FFF8696B"/>
        <color rgb="FFFFEB84"/>
        <color rgb="FF63BE7B"/>
      </colorScale>
    </cfRule>
  </conditionalFormatting>
  <conditionalFormatting sqref="NR96:NS123">
    <cfRule type="colorScale" priority="551">
      <colorScale>
        <cfvo type="min"/>
        <cfvo type="percentile" val="50"/>
        <cfvo type="max"/>
        <color rgb="FFF8696B"/>
        <color rgb="FFFFEB84"/>
        <color rgb="FF63BE7B"/>
      </colorScale>
    </cfRule>
  </conditionalFormatting>
  <conditionalFormatting sqref="NQ15:NQ24 NG82:NG92 NG15:NG24 NQ82:NQ92 NL15:NL24 NL82:NL92">
    <cfRule type="colorScale" priority="549">
      <colorScale>
        <cfvo type="min"/>
        <cfvo type="percentile" val="50"/>
        <cfvo type="max"/>
        <color rgb="FFF8696B"/>
        <color rgb="FFFFEB84"/>
        <color rgb="FF63BE7B"/>
      </colorScale>
    </cfRule>
  </conditionalFormatting>
  <conditionalFormatting sqref="NF96:NF123">
    <cfRule type="colorScale" priority="548">
      <colorScale>
        <cfvo type="min"/>
        <cfvo type="percentile" val="50"/>
        <cfvo type="max"/>
        <color rgb="FFF8696B"/>
        <color rgb="FFFFEB84"/>
        <color rgb="FF63BE7B"/>
      </colorScale>
    </cfRule>
  </conditionalFormatting>
  <conditionalFormatting sqref="NT14:NT92">
    <cfRule type="colorScale" priority="553">
      <colorScale>
        <cfvo type="min"/>
        <cfvo type="percentile" val="50"/>
        <cfvo type="max"/>
        <color rgb="FFF8696B"/>
        <color rgb="FFFFEB84"/>
        <color rgb="FF63BE7B"/>
      </colorScale>
    </cfRule>
  </conditionalFormatting>
  <conditionalFormatting sqref="NQ25:NQ81 NG25:NG81 NL25:NL81">
    <cfRule type="colorScale" priority="554">
      <colorScale>
        <cfvo type="min"/>
        <cfvo type="percentile" val="50"/>
        <cfvo type="max"/>
        <color rgb="FFF8696B"/>
        <color rgb="FFFFEB84"/>
        <color rgb="FF63BE7B"/>
      </colorScale>
    </cfRule>
  </conditionalFormatting>
  <conditionalFormatting sqref="NR12:NS13 NS14:NS92">
    <cfRule type="colorScale" priority="555">
      <colorScale>
        <cfvo type="min"/>
        <cfvo type="percentile" val="50"/>
        <cfvo type="max"/>
        <color rgb="FFF8696B"/>
        <color rgb="FFFFEB84"/>
        <color rgb="FF63BE7B"/>
      </colorScale>
    </cfRule>
  </conditionalFormatting>
  <conditionalFormatting sqref="NG14 NL14">
    <cfRule type="colorScale" priority="547">
      <colorScale>
        <cfvo type="min"/>
        <cfvo type="percentile" val="50"/>
        <cfvo type="max"/>
        <color rgb="FFF8696B"/>
        <color rgb="FFFFEB84"/>
        <color rgb="FF63BE7B"/>
      </colorScale>
    </cfRule>
  </conditionalFormatting>
  <conditionalFormatting sqref="NQ14:NQ92">
    <cfRule type="colorScale" priority="546">
      <colorScale>
        <cfvo type="min"/>
        <cfvo type="percentile" val="50"/>
        <cfvo type="max"/>
        <color rgb="FFF8696B"/>
        <color rgb="FFFFEB84"/>
        <color rgb="FF63BE7B"/>
      </colorScale>
    </cfRule>
  </conditionalFormatting>
  <conditionalFormatting sqref="NF14:NF92">
    <cfRule type="colorScale" priority="545">
      <colorScale>
        <cfvo type="min"/>
        <cfvo type="percentile" val="50"/>
        <cfvo type="max"/>
        <color rgb="FFF8696B"/>
        <color rgb="FFFFEB84"/>
        <color rgb="FF63BE7B"/>
      </colorScale>
    </cfRule>
  </conditionalFormatting>
  <conditionalFormatting sqref="NU96:NV123">
    <cfRule type="colorScale" priority="543">
      <colorScale>
        <cfvo type="min"/>
        <cfvo type="percentile" val="50"/>
        <cfvo type="max"/>
        <color rgb="FFF8696B"/>
        <color rgb="FFFFEB84"/>
        <color rgb="FF63BE7B"/>
      </colorScale>
    </cfRule>
  </conditionalFormatting>
  <conditionalFormatting sqref="NU14:NU92">
    <cfRule type="colorScale" priority="542">
      <colorScale>
        <cfvo type="min"/>
        <cfvo type="percentile" val="50"/>
        <cfvo type="max"/>
        <color rgb="FF63BE7B"/>
        <color rgb="FFFFEB84"/>
        <color rgb="FFF8696B"/>
      </colorScale>
    </cfRule>
  </conditionalFormatting>
  <conditionalFormatting sqref="NM96:NN123">
    <cfRule type="colorScale" priority="541">
      <colorScale>
        <cfvo type="min"/>
        <cfvo type="percentile" val="50"/>
        <cfvo type="max"/>
        <color rgb="FFF8696B"/>
        <color rgb="FFFFEB84"/>
        <color rgb="FF63BE7B"/>
      </colorScale>
    </cfRule>
  </conditionalFormatting>
  <conditionalFormatting sqref="NO96:NP123">
    <cfRule type="colorScale" priority="540">
      <colorScale>
        <cfvo type="min"/>
        <cfvo type="percentile" val="50"/>
        <cfvo type="max"/>
        <color rgb="FFF8696B"/>
        <color rgb="FFFFEB84"/>
        <color rgb="FF63BE7B"/>
      </colorScale>
    </cfRule>
  </conditionalFormatting>
  <conditionalFormatting sqref="NU96:NV123">
    <cfRule type="colorScale" priority="539">
      <colorScale>
        <cfvo type="min"/>
        <cfvo type="percentile" val="50"/>
        <cfvo type="max"/>
        <color rgb="FF63BE7B"/>
        <color rgb="FFFFEB84"/>
        <color rgb="FFF8696B"/>
      </colorScale>
    </cfRule>
  </conditionalFormatting>
  <conditionalFormatting sqref="NO14:NP92">
    <cfRule type="colorScale" priority="538">
      <colorScale>
        <cfvo type="min"/>
        <cfvo type="percentile" val="50"/>
        <cfvo type="max"/>
        <color rgb="FFF8696B"/>
        <color rgb="FFFFEB84"/>
        <color rgb="FF63BE7B"/>
      </colorScale>
    </cfRule>
  </conditionalFormatting>
  <conditionalFormatting sqref="NQ96:NQ123">
    <cfRule type="colorScale" priority="537">
      <colorScale>
        <cfvo type="min"/>
        <cfvo type="percentile" val="50"/>
        <cfvo type="max"/>
        <color rgb="FFF8696B"/>
        <color rgb="FFFFEB84"/>
        <color rgb="FF63BE7B"/>
      </colorScale>
    </cfRule>
  </conditionalFormatting>
  <conditionalFormatting sqref="NZ14:OA92">
    <cfRule type="colorScale" priority="536">
      <colorScale>
        <cfvo type="min"/>
        <cfvo type="percentile" val="50"/>
        <cfvo type="max"/>
        <color rgb="FFF8696B"/>
        <color rgb="FFFFEB84"/>
        <color rgb="FF63BE7B"/>
      </colorScale>
    </cfRule>
  </conditionalFormatting>
  <conditionalFormatting sqref="NZ96:OB123">
    <cfRule type="colorScale" priority="535">
      <colorScale>
        <cfvo type="min"/>
        <cfvo type="percentile" val="50"/>
        <cfvo type="max"/>
        <color rgb="FFF8696B"/>
        <color rgb="FFFFEB84"/>
        <color rgb="FF63BE7B"/>
      </colorScale>
    </cfRule>
  </conditionalFormatting>
  <conditionalFormatting sqref="OC14:OC92">
    <cfRule type="colorScale" priority="534">
      <colorScale>
        <cfvo type="min"/>
        <cfvo type="percentile" val="50"/>
        <cfvo type="max"/>
        <color rgb="FFF8696B"/>
        <color rgb="FFFFEB84"/>
        <color rgb="FF63BE7B"/>
      </colorScale>
    </cfRule>
  </conditionalFormatting>
  <conditionalFormatting sqref="OC96:OC123">
    <cfRule type="colorScale" priority="533">
      <colorScale>
        <cfvo type="min"/>
        <cfvo type="percentile" val="50"/>
        <cfvo type="max"/>
        <color rgb="FFF8696B"/>
        <color rgb="FFFFEB84"/>
        <color rgb="FF63BE7B"/>
      </colorScale>
    </cfRule>
  </conditionalFormatting>
  <conditionalFormatting sqref="NP2:NP10 NL2:NL10">
    <cfRule type="colorScale" priority="532">
      <colorScale>
        <cfvo type="min"/>
        <cfvo type="percentile" val="50"/>
        <cfvo type="max"/>
        <color rgb="FFF8696B"/>
        <color rgb="FFFFEB84"/>
        <color rgb="FF63BE7B"/>
      </colorScale>
    </cfRule>
  </conditionalFormatting>
  <conditionalFormatting sqref="NM2:NN10">
    <cfRule type="colorScale" priority="531">
      <colorScale>
        <cfvo type="min"/>
        <cfvo type="percentile" val="50"/>
        <cfvo type="max"/>
        <color rgb="FFF8696B"/>
        <color rgb="FFFFEB84"/>
        <color rgb="FF63BE7B"/>
      </colorScale>
    </cfRule>
  </conditionalFormatting>
  <conditionalFormatting sqref="NQ2:NQ10">
    <cfRule type="colorScale" priority="530">
      <colorScale>
        <cfvo type="min"/>
        <cfvo type="percentile" val="50"/>
        <cfvo type="max"/>
        <color rgb="FFF8696B"/>
        <color rgb="FFFFEB84"/>
        <color rgb="FF63BE7B"/>
      </colorScale>
    </cfRule>
  </conditionalFormatting>
  <conditionalFormatting sqref="NJ14:NK92">
    <cfRule type="colorScale" priority="529">
      <colorScale>
        <cfvo type="min"/>
        <cfvo type="percentile" val="50"/>
        <cfvo type="max"/>
        <color rgb="FFF8696B"/>
        <color rgb="FFFFEB84"/>
        <color rgb="FF63BE7B"/>
      </colorScale>
    </cfRule>
  </conditionalFormatting>
  <conditionalFormatting sqref="NH14:NI92">
    <cfRule type="colorScale" priority="528">
      <colorScale>
        <cfvo type="min"/>
        <cfvo type="percentile" val="50"/>
        <cfvo type="max"/>
        <color rgb="FFF8696B"/>
        <color rgb="FFFFEB84"/>
        <color rgb="FF63BE7B"/>
      </colorScale>
    </cfRule>
  </conditionalFormatting>
  <conditionalFormatting sqref="NN14:NN92">
    <cfRule type="colorScale" priority="527">
      <colorScale>
        <cfvo type="min"/>
        <cfvo type="percentile" val="50"/>
        <cfvo type="max"/>
        <color rgb="FFF8696B"/>
        <color rgb="FFFFEB84"/>
        <color rgb="FF63BE7B"/>
      </colorScale>
    </cfRule>
  </conditionalFormatting>
  <conditionalFormatting sqref="OB14:OB92">
    <cfRule type="colorScale" priority="526">
      <colorScale>
        <cfvo type="min"/>
        <cfvo type="percentile" val="50"/>
        <cfvo type="max"/>
        <color rgb="FFF8696B"/>
        <color rgb="FFFFEB84"/>
        <color rgb="FF63BE7B"/>
      </colorScale>
    </cfRule>
  </conditionalFormatting>
  <conditionalFormatting sqref="NH14:NH92">
    <cfRule type="colorScale" priority="525">
      <colorScale>
        <cfvo type="min"/>
        <cfvo type="percentile" val="50"/>
        <cfvo type="max"/>
        <color rgb="FFF8696B"/>
        <color rgb="FFFFEB84"/>
        <color rgb="FF63BE7B"/>
      </colorScale>
    </cfRule>
  </conditionalFormatting>
  <conditionalFormatting sqref="NG14:NG92">
    <cfRule type="colorScale" priority="524">
      <colorScale>
        <cfvo type="min"/>
        <cfvo type="percentile" val="50"/>
        <cfvo type="max"/>
        <color rgb="FFF8696B"/>
        <color rgb="FFFFEB84"/>
        <color rgb="FF63BE7B"/>
      </colorScale>
    </cfRule>
  </conditionalFormatting>
  <conditionalFormatting sqref="OD14:OD92">
    <cfRule type="colorScale" priority="523">
      <colorScale>
        <cfvo type="min"/>
        <cfvo type="percentile" val="50"/>
        <cfvo type="max"/>
        <color rgb="FFF8696B"/>
        <color rgb="FFFFEB84"/>
        <color rgb="FF63BE7B"/>
      </colorScale>
    </cfRule>
  </conditionalFormatting>
  <conditionalFormatting sqref="OD96:OD123">
    <cfRule type="colorScale" priority="522">
      <colorScale>
        <cfvo type="min"/>
        <cfvo type="percentile" val="50"/>
        <cfvo type="max"/>
        <color rgb="FFF8696B"/>
        <color rgb="FFFFEB84"/>
        <color rgb="FF63BE7B"/>
      </colorScale>
    </cfRule>
  </conditionalFormatting>
  <conditionalFormatting sqref="NR14:NR92">
    <cfRule type="colorScale" priority="521">
      <colorScale>
        <cfvo type="min"/>
        <cfvo type="percentile" val="50"/>
        <cfvo type="max"/>
        <color rgb="FFF8696B"/>
        <color rgb="FFFFEB84"/>
        <color rgb="FF63BE7B"/>
      </colorScale>
    </cfRule>
  </conditionalFormatting>
  <conditionalFormatting sqref="NR14:NR92">
    <cfRule type="colorScale" priority="520">
      <colorScale>
        <cfvo type="min"/>
        <cfvo type="percentile" val="50"/>
        <cfvo type="max"/>
        <color rgb="FFF8696B"/>
        <color rgb="FFFFEB84"/>
        <color rgb="FF63BE7B"/>
      </colorScale>
    </cfRule>
  </conditionalFormatting>
  <conditionalFormatting sqref="NU2:NU10">
    <cfRule type="colorScale" priority="519">
      <colorScale>
        <cfvo type="min"/>
        <cfvo type="percentile" val="50"/>
        <cfvo type="max"/>
        <color rgb="FFF8696B"/>
        <color rgb="FFFFEB84"/>
        <color rgb="FF63BE7B"/>
      </colorScale>
    </cfRule>
  </conditionalFormatting>
  <conditionalFormatting sqref="NY2:NY10">
    <cfRule type="colorScale" priority="518">
      <colorScale>
        <cfvo type="min"/>
        <cfvo type="percentile" val="50"/>
        <cfvo type="max"/>
        <color rgb="FFF8696B"/>
        <color rgb="FFFFEB84"/>
        <color rgb="FF63BE7B"/>
      </colorScale>
    </cfRule>
  </conditionalFormatting>
  <conditionalFormatting sqref="NW2:NW10">
    <cfRule type="colorScale" priority="517">
      <colorScale>
        <cfvo type="min"/>
        <cfvo type="percentile" val="50"/>
        <cfvo type="max"/>
        <color rgb="FFF8696B"/>
        <color rgb="FFFFEB84"/>
        <color rgb="FF63BE7B"/>
      </colorScale>
    </cfRule>
  </conditionalFormatting>
  <conditionalFormatting sqref="OA2:OA10">
    <cfRule type="colorScale" priority="516">
      <colorScale>
        <cfvo type="min"/>
        <cfvo type="percentile" val="50"/>
        <cfvo type="max"/>
        <color rgb="FFF8696B"/>
        <color rgb="FFFFEB84"/>
        <color rgb="FF63BE7B"/>
      </colorScale>
    </cfRule>
  </conditionalFormatting>
  <conditionalFormatting sqref="OT96:OT123">
    <cfRule type="colorScale" priority="510">
      <colorScale>
        <cfvo type="min"/>
        <cfvo type="percentile" val="50"/>
        <cfvo type="max"/>
        <color rgb="FFF8696B"/>
        <color rgb="FFFFEB84"/>
        <color rgb="FF63BE7B"/>
      </colorScale>
    </cfRule>
  </conditionalFormatting>
  <conditionalFormatting sqref="OM14:OM92">
    <cfRule type="colorScale" priority="504">
      <colorScale>
        <cfvo type="min"/>
        <cfvo type="percentile" val="50"/>
        <cfvo type="max"/>
        <color rgb="FFF8696B"/>
        <color rgb="FFFFEB84"/>
        <color rgb="FF63BE7B"/>
      </colorScale>
    </cfRule>
  </conditionalFormatting>
  <conditionalFormatting sqref="OQ96:OQ123 OG96:OL123">
    <cfRule type="colorScale" priority="512">
      <colorScale>
        <cfvo type="min"/>
        <cfvo type="percentile" val="50"/>
        <cfvo type="max"/>
        <color rgb="FFF8696B"/>
        <color rgb="FFFFEB84"/>
        <color rgb="FF63BE7B"/>
      </colorScale>
    </cfRule>
  </conditionalFormatting>
  <conditionalFormatting sqref="OR96:OS123">
    <cfRule type="colorScale" priority="511">
      <colorScale>
        <cfvo type="min"/>
        <cfvo type="percentile" val="50"/>
        <cfvo type="max"/>
        <color rgb="FFF8696B"/>
        <color rgb="FFFFEB84"/>
        <color rgb="FF63BE7B"/>
      </colorScale>
    </cfRule>
  </conditionalFormatting>
  <conditionalFormatting sqref="OQ15:OQ24 OG82:OG92 OG15:OG24 OQ82:OQ92 OL15:OL24 OL82:OL92">
    <cfRule type="colorScale" priority="509">
      <colorScale>
        <cfvo type="min"/>
        <cfvo type="percentile" val="50"/>
        <cfvo type="max"/>
        <color rgb="FFF8696B"/>
        <color rgb="FFFFEB84"/>
        <color rgb="FF63BE7B"/>
      </colorScale>
    </cfRule>
  </conditionalFormatting>
  <conditionalFormatting sqref="OF96:OF123">
    <cfRule type="colorScale" priority="508">
      <colorScale>
        <cfvo type="min"/>
        <cfvo type="percentile" val="50"/>
        <cfvo type="max"/>
        <color rgb="FFF8696B"/>
        <color rgb="FFFFEB84"/>
        <color rgb="FF63BE7B"/>
      </colorScale>
    </cfRule>
  </conditionalFormatting>
  <conditionalFormatting sqref="OT14:OT92">
    <cfRule type="colorScale" priority="513">
      <colorScale>
        <cfvo type="min"/>
        <cfvo type="percentile" val="50"/>
        <cfvo type="max"/>
        <color rgb="FFF8696B"/>
        <color rgb="FFFFEB84"/>
        <color rgb="FF63BE7B"/>
      </colorScale>
    </cfRule>
  </conditionalFormatting>
  <conditionalFormatting sqref="OQ25:OQ81 OG25:OG81 OL25:OL81">
    <cfRule type="colorScale" priority="514">
      <colorScale>
        <cfvo type="min"/>
        <cfvo type="percentile" val="50"/>
        <cfvo type="max"/>
        <color rgb="FFF8696B"/>
        <color rgb="FFFFEB84"/>
        <color rgb="FF63BE7B"/>
      </colorScale>
    </cfRule>
  </conditionalFormatting>
  <conditionalFormatting sqref="OR12:OS13 OS14:OS92">
    <cfRule type="colorScale" priority="515">
      <colorScale>
        <cfvo type="min"/>
        <cfvo type="percentile" val="50"/>
        <cfvo type="max"/>
        <color rgb="FFF8696B"/>
        <color rgb="FFFFEB84"/>
        <color rgb="FF63BE7B"/>
      </colorScale>
    </cfRule>
  </conditionalFormatting>
  <conditionalFormatting sqref="OG14 OL14">
    <cfRule type="colorScale" priority="507">
      <colorScale>
        <cfvo type="min"/>
        <cfvo type="percentile" val="50"/>
        <cfvo type="max"/>
        <color rgb="FFF8696B"/>
        <color rgb="FFFFEB84"/>
        <color rgb="FF63BE7B"/>
      </colorScale>
    </cfRule>
  </conditionalFormatting>
  <conditionalFormatting sqref="OQ14:OQ92">
    <cfRule type="colorScale" priority="506">
      <colorScale>
        <cfvo type="min"/>
        <cfvo type="percentile" val="50"/>
        <cfvo type="max"/>
        <color rgb="FFF8696B"/>
        <color rgb="FFFFEB84"/>
        <color rgb="FF63BE7B"/>
      </colorScale>
    </cfRule>
  </conditionalFormatting>
  <conditionalFormatting sqref="OF14:OF92">
    <cfRule type="colorScale" priority="505">
      <colorScale>
        <cfvo type="min"/>
        <cfvo type="percentile" val="50"/>
        <cfvo type="max"/>
        <color rgb="FFF8696B"/>
        <color rgb="FFFFEB84"/>
        <color rgb="FF63BE7B"/>
      </colorScale>
    </cfRule>
  </conditionalFormatting>
  <conditionalFormatting sqref="OU96:OV123">
    <cfRule type="colorScale" priority="503">
      <colorScale>
        <cfvo type="min"/>
        <cfvo type="percentile" val="50"/>
        <cfvo type="max"/>
        <color rgb="FFF8696B"/>
        <color rgb="FFFFEB84"/>
        <color rgb="FF63BE7B"/>
      </colorScale>
    </cfRule>
  </conditionalFormatting>
  <conditionalFormatting sqref="OU14:OU92">
    <cfRule type="colorScale" priority="502">
      <colorScale>
        <cfvo type="min"/>
        <cfvo type="percentile" val="50"/>
        <cfvo type="max"/>
        <color rgb="FF63BE7B"/>
        <color rgb="FFFFEB84"/>
        <color rgb="FFF8696B"/>
      </colorScale>
    </cfRule>
  </conditionalFormatting>
  <conditionalFormatting sqref="OM96:ON123">
    <cfRule type="colorScale" priority="501">
      <colorScale>
        <cfvo type="min"/>
        <cfvo type="percentile" val="50"/>
        <cfvo type="max"/>
        <color rgb="FFF8696B"/>
        <color rgb="FFFFEB84"/>
        <color rgb="FF63BE7B"/>
      </colorScale>
    </cfRule>
  </conditionalFormatting>
  <conditionalFormatting sqref="OO96:OP123">
    <cfRule type="colorScale" priority="500">
      <colorScale>
        <cfvo type="min"/>
        <cfvo type="percentile" val="50"/>
        <cfvo type="max"/>
        <color rgb="FFF8696B"/>
        <color rgb="FFFFEB84"/>
        <color rgb="FF63BE7B"/>
      </colorScale>
    </cfRule>
  </conditionalFormatting>
  <conditionalFormatting sqref="OU96:OV123">
    <cfRule type="colorScale" priority="499">
      <colorScale>
        <cfvo type="min"/>
        <cfvo type="percentile" val="50"/>
        <cfvo type="max"/>
        <color rgb="FF63BE7B"/>
        <color rgb="FFFFEB84"/>
        <color rgb="FFF8696B"/>
      </colorScale>
    </cfRule>
  </conditionalFormatting>
  <conditionalFormatting sqref="OO14:OP92">
    <cfRule type="colorScale" priority="498">
      <colorScale>
        <cfvo type="min"/>
        <cfvo type="percentile" val="50"/>
        <cfvo type="max"/>
        <color rgb="FFF8696B"/>
        <color rgb="FFFFEB84"/>
        <color rgb="FF63BE7B"/>
      </colorScale>
    </cfRule>
  </conditionalFormatting>
  <conditionalFormatting sqref="OQ96:OQ123">
    <cfRule type="colorScale" priority="497">
      <colorScale>
        <cfvo type="min"/>
        <cfvo type="percentile" val="50"/>
        <cfvo type="max"/>
        <color rgb="FFF8696B"/>
        <color rgb="FFFFEB84"/>
        <color rgb="FF63BE7B"/>
      </colorScale>
    </cfRule>
  </conditionalFormatting>
  <conditionalFormatting sqref="OZ14:PA92">
    <cfRule type="colorScale" priority="496">
      <colorScale>
        <cfvo type="min"/>
        <cfvo type="percentile" val="50"/>
        <cfvo type="max"/>
        <color rgb="FFF8696B"/>
        <color rgb="FFFFEB84"/>
        <color rgb="FF63BE7B"/>
      </colorScale>
    </cfRule>
  </conditionalFormatting>
  <conditionalFormatting sqref="OZ96:PB123">
    <cfRule type="colorScale" priority="495">
      <colorScale>
        <cfvo type="min"/>
        <cfvo type="percentile" val="50"/>
        <cfvo type="max"/>
        <color rgb="FFF8696B"/>
        <color rgb="FFFFEB84"/>
        <color rgb="FF63BE7B"/>
      </colorScale>
    </cfRule>
  </conditionalFormatting>
  <conditionalFormatting sqref="PC14:PC92">
    <cfRule type="colorScale" priority="494">
      <colorScale>
        <cfvo type="min"/>
        <cfvo type="percentile" val="50"/>
        <cfvo type="max"/>
        <color rgb="FFF8696B"/>
        <color rgb="FFFFEB84"/>
        <color rgb="FF63BE7B"/>
      </colorScale>
    </cfRule>
  </conditionalFormatting>
  <conditionalFormatting sqref="PC96:PC123">
    <cfRule type="colorScale" priority="493">
      <colorScale>
        <cfvo type="min"/>
        <cfvo type="percentile" val="50"/>
        <cfvo type="max"/>
        <color rgb="FFF8696B"/>
        <color rgb="FFFFEB84"/>
        <color rgb="FF63BE7B"/>
      </colorScale>
    </cfRule>
  </conditionalFormatting>
  <conditionalFormatting sqref="OP2:OP10 OL2:OL10">
    <cfRule type="colorScale" priority="492">
      <colorScale>
        <cfvo type="min"/>
        <cfvo type="percentile" val="50"/>
        <cfvo type="max"/>
        <color rgb="FFF8696B"/>
        <color rgb="FFFFEB84"/>
        <color rgb="FF63BE7B"/>
      </colorScale>
    </cfRule>
  </conditionalFormatting>
  <conditionalFormatting sqref="OM2:ON10">
    <cfRule type="colorScale" priority="491">
      <colorScale>
        <cfvo type="min"/>
        <cfvo type="percentile" val="50"/>
        <cfvo type="max"/>
        <color rgb="FFF8696B"/>
        <color rgb="FFFFEB84"/>
        <color rgb="FF63BE7B"/>
      </colorScale>
    </cfRule>
  </conditionalFormatting>
  <conditionalFormatting sqref="OQ2:OQ10">
    <cfRule type="colorScale" priority="490">
      <colorScale>
        <cfvo type="min"/>
        <cfvo type="percentile" val="50"/>
        <cfvo type="max"/>
        <color rgb="FFF8696B"/>
        <color rgb="FFFFEB84"/>
        <color rgb="FF63BE7B"/>
      </colorScale>
    </cfRule>
  </conditionalFormatting>
  <conditionalFormatting sqref="OJ14:OK92">
    <cfRule type="colorScale" priority="489">
      <colorScale>
        <cfvo type="min"/>
        <cfvo type="percentile" val="50"/>
        <cfvo type="max"/>
        <color rgb="FFF8696B"/>
        <color rgb="FFFFEB84"/>
        <color rgb="FF63BE7B"/>
      </colorScale>
    </cfRule>
  </conditionalFormatting>
  <conditionalFormatting sqref="OH14:OI92">
    <cfRule type="colorScale" priority="488">
      <colorScale>
        <cfvo type="min"/>
        <cfvo type="percentile" val="50"/>
        <cfvo type="max"/>
        <color rgb="FFF8696B"/>
        <color rgb="FFFFEB84"/>
        <color rgb="FF63BE7B"/>
      </colorScale>
    </cfRule>
  </conditionalFormatting>
  <conditionalFormatting sqref="ON14:ON92">
    <cfRule type="colorScale" priority="487">
      <colorScale>
        <cfvo type="min"/>
        <cfvo type="percentile" val="50"/>
        <cfvo type="max"/>
        <color rgb="FFF8696B"/>
        <color rgb="FFFFEB84"/>
        <color rgb="FF63BE7B"/>
      </colorScale>
    </cfRule>
  </conditionalFormatting>
  <conditionalFormatting sqref="PB14:PB92">
    <cfRule type="colorScale" priority="486">
      <colorScale>
        <cfvo type="min"/>
        <cfvo type="percentile" val="50"/>
        <cfvo type="max"/>
        <color rgb="FFF8696B"/>
        <color rgb="FFFFEB84"/>
        <color rgb="FF63BE7B"/>
      </colorScale>
    </cfRule>
  </conditionalFormatting>
  <conditionalFormatting sqref="OH14:OH92">
    <cfRule type="colorScale" priority="485">
      <colorScale>
        <cfvo type="min"/>
        <cfvo type="percentile" val="50"/>
        <cfvo type="max"/>
        <color rgb="FFF8696B"/>
        <color rgb="FFFFEB84"/>
        <color rgb="FF63BE7B"/>
      </colorScale>
    </cfRule>
  </conditionalFormatting>
  <conditionalFormatting sqref="OG14:OG92">
    <cfRule type="colorScale" priority="484">
      <colorScale>
        <cfvo type="min"/>
        <cfvo type="percentile" val="50"/>
        <cfvo type="max"/>
        <color rgb="FFF8696B"/>
        <color rgb="FFFFEB84"/>
        <color rgb="FF63BE7B"/>
      </colorScale>
    </cfRule>
  </conditionalFormatting>
  <conditionalFormatting sqref="PD14:PD92">
    <cfRule type="colorScale" priority="483">
      <colorScale>
        <cfvo type="min"/>
        <cfvo type="percentile" val="50"/>
        <cfvo type="max"/>
        <color rgb="FFF8696B"/>
        <color rgb="FFFFEB84"/>
        <color rgb="FF63BE7B"/>
      </colorScale>
    </cfRule>
  </conditionalFormatting>
  <conditionalFormatting sqref="PD96:PD123">
    <cfRule type="colorScale" priority="482">
      <colorScale>
        <cfvo type="min"/>
        <cfvo type="percentile" val="50"/>
        <cfvo type="max"/>
        <color rgb="FFF8696B"/>
        <color rgb="FFFFEB84"/>
        <color rgb="FF63BE7B"/>
      </colorScale>
    </cfRule>
  </conditionalFormatting>
  <conditionalFormatting sqref="OR14:OR92">
    <cfRule type="colorScale" priority="481">
      <colorScale>
        <cfvo type="min"/>
        <cfvo type="percentile" val="50"/>
        <cfvo type="max"/>
        <color rgb="FFF8696B"/>
        <color rgb="FFFFEB84"/>
        <color rgb="FF63BE7B"/>
      </colorScale>
    </cfRule>
  </conditionalFormatting>
  <conditionalFormatting sqref="OR14:OR92">
    <cfRule type="colorScale" priority="480">
      <colorScale>
        <cfvo type="min"/>
        <cfvo type="percentile" val="50"/>
        <cfvo type="max"/>
        <color rgb="FFF8696B"/>
        <color rgb="FFFFEB84"/>
        <color rgb="FF63BE7B"/>
      </colorScale>
    </cfRule>
  </conditionalFormatting>
  <conditionalFormatting sqref="OU2:OU10">
    <cfRule type="colorScale" priority="479">
      <colorScale>
        <cfvo type="min"/>
        <cfvo type="percentile" val="50"/>
        <cfvo type="max"/>
        <color rgb="FFF8696B"/>
        <color rgb="FFFFEB84"/>
        <color rgb="FF63BE7B"/>
      </colorScale>
    </cfRule>
  </conditionalFormatting>
  <conditionalFormatting sqref="OY2:OY10">
    <cfRule type="colorScale" priority="478">
      <colorScale>
        <cfvo type="min"/>
        <cfvo type="percentile" val="50"/>
        <cfvo type="max"/>
        <color rgb="FFF8696B"/>
        <color rgb="FFFFEB84"/>
        <color rgb="FF63BE7B"/>
      </colorScale>
    </cfRule>
  </conditionalFormatting>
  <conditionalFormatting sqref="OW2:OW10">
    <cfRule type="colorScale" priority="477">
      <colorScale>
        <cfvo type="min"/>
        <cfvo type="percentile" val="50"/>
        <cfvo type="max"/>
        <color rgb="FFF8696B"/>
        <color rgb="FFFFEB84"/>
        <color rgb="FF63BE7B"/>
      </colorScale>
    </cfRule>
  </conditionalFormatting>
  <conditionalFormatting sqref="PA2:PA10">
    <cfRule type="colorScale" priority="476">
      <colorScale>
        <cfvo type="min"/>
        <cfvo type="percentile" val="50"/>
        <cfvo type="max"/>
        <color rgb="FFF8696B"/>
        <color rgb="FFFFEB84"/>
        <color rgb="FF63BE7B"/>
      </colorScale>
    </cfRule>
  </conditionalFormatting>
  <conditionalFormatting sqref="PU96:PU123">
    <cfRule type="colorScale" priority="470">
      <colorScale>
        <cfvo type="min"/>
        <cfvo type="percentile" val="50"/>
        <cfvo type="max"/>
        <color rgb="FFF8696B"/>
        <color rgb="FFFFEB84"/>
        <color rgb="FF63BE7B"/>
      </colorScale>
    </cfRule>
  </conditionalFormatting>
  <conditionalFormatting sqref="PN14:PN92">
    <cfRule type="colorScale" priority="464">
      <colorScale>
        <cfvo type="min"/>
        <cfvo type="percentile" val="50"/>
        <cfvo type="max"/>
        <color rgb="FFF8696B"/>
        <color rgb="FFFFEB84"/>
        <color rgb="FF63BE7B"/>
      </colorScale>
    </cfRule>
  </conditionalFormatting>
  <conditionalFormatting sqref="PR96:PR123 PG96:PM123">
    <cfRule type="colorScale" priority="472">
      <colorScale>
        <cfvo type="min"/>
        <cfvo type="percentile" val="50"/>
        <cfvo type="max"/>
        <color rgb="FFF8696B"/>
        <color rgb="FFFFEB84"/>
        <color rgb="FF63BE7B"/>
      </colorScale>
    </cfRule>
  </conditionalFormatting>
  <conditionalFormatting sqref="PS96:PT123">
    <cfRule type="colorScale" priority="471">
      <colorScale>
        <cfvo type="min"/>
        <cfvo type="percentile" val="50"/>
        <cfvo type="max"/>
        <color rgb="FFF8696B"/>
        <color rgb="FFFFEB84"/>
        <color rgb="FF63BE7B"/>
      </colorScale>
    </cfRule>
  </conditionalFormatting>
  <conditionalFormatting sqref="PR15:PR24 PG82:PH92 PG15:PH24 PR82:PR92 PM15:PM24 PM82:PM92">
    <cfRule type="colorScale" priority="469">
      <colorScale>
        <cfvo type="min"/>
        <cfvo type="percentile" val="50"/>
        <cfvo type="max"/>
        <color rgb="FFF8696B"/>
        <color rgb="FFFFEB84"/>
        <color rgb="FF63BE7B"/>
      </colorScale>
    </cfRule>
  </conditionalFormatting>
  <conditionalFormatting sqref="PF96:PF123">
    <cfRule type="colorScale" priority="468">
      <colorScale>
        <cfvo type="min"/>
        <cfvo type="percentile" val="50"/>
        <cfvo type="max"/>
        <color rgb="FFF8696B"/>
        <color rgb="FFFFEB84"/>
        <color rgb="FF63BE7B"/>
      </colorScale>
    </cfRule>
  </conditionalFormatting>
  <conditionalFormatting sqref="PU14:PU92">
    <cfRule type="colorScale" priority="473">
      <colorScale>
        <cfvo type="min"/>
        <cfvo type="percentile" val="50"/>
        <cfvo type="max"/>
        <color rgb="FFF8696B"/>
        <color rgb="FFFFEB84"/>
        <color rgb="FF63BE7B"/>
      </colorScale>
    </cfRule>
  </conditionalFormatting>
  <conditionalFormatting sqref="PR25:PR81 PG25:PH81 PM25:PM81">
    <cfRule type="colorScale" priority="474">
      <colorScale>
        <cfvo type="min"/>
        <cfvo type="percentile" val="50"/>
        <cfvo type="max"/>
        <color rgb="FFF8696B"/>
        <color rgb="FFFFEB84"/>
        <color rgb="FF63BE7B"/>
      </colorScale>
    </cfRule>
  </conditionalFormatting>
  <conditionalFormatting sqref="PS12:PT13 PT14:PT92">
    <cfRule type="colorScale" priority="475">
      <colorScale>
        <cfvo type="min"/>
        <cfvo type="percentile" val="50"/>
        <cfvo type="max"/>
        <color rgb="FFF8696B"/>
        <color rgb="FFFFEB84"/>
        <color rgb="FF63BE7B"/>
      </colorScale>
    </cfRule>
  </conditionalFormatting>
  <conditionalFormatting sqref="PG14:PH14 PM14">
    <cfRule type="colorScale" priority="467">
      <colorScale>
        <cfvo type="min"/>
        <cfvo type="percentile" val="50"/>
        <cfvo type="max"/>
        <color rgb="FFF8696B"/>
        <color rgb="FFFFEB84"/>
        <color rgb="FF63BE7B"/>
      </colorScale>
    </cfRule>
  </conditionalFormatting>
  <conditionalFormatting sqref="PR14:PR92">
    <cfRule type="colorScale" priority="466">
      <colorScale>
        <cfvo type="min"/>
        <cfvo type="percentile" val="50"/>
        <cfvo type="max"/>
        <color rgb="FFF8696B"/>
        <color rgb="FFFFEB84"/>
        <color rgb="FF63BE7B"/>
      </colorScale>
    </cfRule>
  </conditionalFormatting>
  <conditionalFormatting sqref="PF14:PF92">
    <cfRule type="colorScale" priority="465">
      <colorScale>
        <cfvo type="min"/>
        <cfvo type="percentile" val="50"/>
        <cfvo type="max"/>
        <color rgb="FFF8696B"/>
        <color rgb="FFFFEB84"/>
        <color rgb="FF63BE7B"/>
      </colorScale>
    </cfRule>
  </conditionalFormatting>
  <conditionalFormatting sqref="PV96:PW123">
    <cfRule type="colorScale" priority="463">
      <colorScale>
        <cfvo type="min"/>
        <cfvo type="percentile" val="50"/>
        <cfvo type="max"/>
        <color rgb="FFF8696B"/>
        <color rgb="FFFFEB84"/>
        <color rgb="FF63BE7B"/>
      </colorScale>
    </cfRule>
  </conditionalFormatting>
  <conditionalFormatting sqref="PV14:PV92">
    <cfRule type="colorScale" priority="462">
      <colorScale>
        <cfvo type="min"/>
        <cfvo type="percentile" val="50"/>
        <cfvo type="max"/>
        <color rgb="FF63BE7B"/>
        <color rgb="FFFFEB84"/>
        <color rgb="FFF8696B"/>
      </colorScale>
    </cfRule>
  </conditionalFormatting>
  <conditionalFormatting sqref="PN96:PO123">
    <cfRule type="colorScale" priority="461">
      <colorScale>
        <cfvo type="min"/>
        <cfvo type="percentile" val="50"/>
        <cfvo type="max"/>
        <color rgb="FFF8696B"/>
        <color rgb="FFFFEB84"/>
        <color rgb="FF63BE7B"/>
      </colorScale>
    </cfRule>
  </conditionalFormatting>
  <conditionalFormatting sqref="PP96:PQ123">
    <cfRule type="colorScale" priority="460">
      <colorScale>
        <cfvo type="min"/>
        <cfvo type="percentile" val="50"/>
        <cfvo type="max"/>
        <color rgb="FFF8696B"/>
        <color rgb="FFFFEB84"/>
        <color rgb="FF63BE7B"/>
      </colorScale>
    </cfRule>
  </conditionalFormatting>
  <conditionalFormatting sqref="PV96:PW123">
    <cfRule type="colorScale" priority="459">
      <colorScale>
        <cfvo type="min"/>
        <cfvo type="percentile" val="50"/>
        <cfvo type="max"/>
        <color rgb="FF63BE7B"/>
        <color rgb="FFFFEB84"/>
        <color rgb="FFF8696B"/>
      </colorScale>
    </cfRule>
  </conditionalFormatting>
  <conditionalFormatting sqref="PP14:PQ92">
    <cfRule type="colorScale" priority="458">
      <colorScale>
        <cfvo type="min"/>
        <cfvo type="percentile" val="50"/>
        <cfvo type="max"/>
        <color rgb="FFF8696B"/>
        <color rgb="FFFFEB84"/>
        <color rgb="FF63BE7B"/>
      </colorScale>
    </cfRule>
  </conditionalFormatting>
  <conditionalFormatting sqref="PR96:PR123">
    <cfRule type="colorScale" priority="457">
      <colorScale>
        <cfvo type="min"/>
        <cfvo type="percentile" val="50"/>
        <cfvo type="max"/>
        <color rgb="FFF8696B"/>
        <color rgb="FFFFEB84"/>
        <color rgb="FF63BE7B"/>
      </colorScale>
    </cfRule>
  </conditionalFormatting>
  <conditionalFormatting sqref="QA14:QB92">
    <cfRule type="colorScale" priority="456">
      <colorScale>
        <cfvo type="min"/>
        <cfvo type="percentile" val="50"/>
        <cfvo type="max"/>
        <color rgb="FFF8696B"/>
        <color rgb="FFFFEB84"/>
        <color rgb="FF63BE7B"/>
      </colorScale>
    </cfRule>
  </conditionalFormatting>
  <conditionalFormatting sqref="QA96:QC123">
    <cfRule type="colorScale" priority="455">
      <colorScale>
        <cfvo type="min"/>
        <cfvo type="percentile" val="50"/>
        <cfvo type="max"/>
        <color rgb="FFF8696B"/>
        <color rgb="FFFFEB84"/>
        <color rgb="FF63BE7B"/>
      </colorScale>
    </cfRule>
  </conditionalFormatting>
  <conditionalFormatting sqref="QD14:QD92">
    <cfRule type="colorScale" priority="454">
      <colorScale>
        <cfvo type="min"/>
        <cfvo type="percentile" val="50"/>
        <cfvo type="max"/>
        <color rgb="FFF8696B"/>
        <color rgb="FFFFEB84"/>
        <color rgb="FF63BE7B"/>
      </colorScale>
    </cfRule>
  </conditionalFormatting>
  <conditionalFormatting sqref="QD96:QD123">
    <cfRule type="colorScale" priority="453">
      <colorScale>
        <cfvo type="min"/>
        <cfvo type="percentile" val="50"/>
        <cfvo type="max"/>
        <color rgb="FFF8696B"/>
        <color rgb="FFFFEB84"/>
        <color rgb="FF63BE7B"/>
      </colorScale>
    </cfRule>
  </conditionalFormatting>
  <conditionalFormatting sqref="PQ2:PQ10 PM2:PM10">
    <cfRule type="colorScale" priority="452">
      <colorScale>
        <cfvo type="min"/>
        <cfvo type="percentile" val="50"/>
        <cfvo type="max"/>
        <color rgb="FFF8696B"/>
        <color rgb="FFFFEB84"/>
        <color rgb="FF63BE7B"/>
      </colorScale>
    </cfRule>
  </conditionalFormatting>
  <conditionalFormatting sqref="PN2:PO10">
    <cfRule type="colorScale" priority="451">
      <colorScale>
        <cfvo type="min"/>
        <cfvo type="percentile" val="50"/>
        <cfvo type="max"/>
        <color rgb="FFF8696B"/>
        <color rgb="FFFFEB84"/>
        <color rgb="FF63BE7B"/>
      </colorScale>
    </cfRule>
  </conditionalFormatting>
  <conditionalFormatting sqref="PR2:PR10">
    <cfRule type="colorScale" priority="450">
      <colorScale>
        <cfvo type="min"/>
        <cfvo type="percentile" val="50"/>
        <cfvo type="max"/>
        <color rgb="FFF8696B"/>
        <color rgb="FFFFEB84"/>
        <color rgb="FF63BE7B"/>
      </colorScale>
    </cfRule>
  </conditionalFormatting>
  <conditionalFormatting sqref="PK14:PL92">
    <cfRule type="colorScale" priority="449">
      <colorScale>
        <cfvo type="min"/>
        <cfvo type="percentile" val="50"/>
        <cfvo type="max"/>
        <color rgb="FFF8696B"/>
        <color rgb="FFFFEB84"/>
        <color rgb="FF63BE7B"/>
      </colorScale>
    </cfRule>
  </conditionalFormatting>
  <conditionalFormatting sqref="PI14:PJ92">
    <cfRule type="colorScale" priority="448">
      <colorScale>
        <cfvo type="min"/>
        <cfvo type="percentile" val="50"/>
        <cfvo type="max"/>
        <color rgb="FFF8696B"/>
        <color rgb="FFFFEB84"/>
        <color rgb="FF63BE7B"/>
      </colorScale>
    </cfRule>
  </conditionalFormatting>
  <conditionalFormatting sqref="PO14:PO92">
    <cfRule type="colorScale" priority="447">
      <colorScale>
        <cfvo type="min"/>
        <cfvo type="percentile" val="50"/>
        <cfvo type="max"/>
        <color rgb="FFF8696B"/>
        <color rgb="FFFFEB84"/>
        <color rgb="FF63BE7B"/>
      </colorScale>
    </cfRule>
  </conditionalFormatting>
  <conditionalFormatting sqref="QC14:QC92">
    <cfRule type="colorScale" priority="446">
      <colorScale>
        <cfvo type="min"/>
        <cfvo type="percentile" val="50"/>
        <cfvo type="max"/>
        <color rgb="FFF8696B"/>
        <color rgb="FFFFEB84"/>
        <color rgb="FF63BE7B"/>
      </colorScale>
    </cfRule>
  </conditionalFormatting>
  <conditionalFormatting sqref="PI14:PI92">
    <cfRule type="colorScale" priority="445">
      <colorScale>
        <cfvo type="min"/>
        <cfvo type="percentile" val="50"/>
        <cfvo type="max"/>
        <color rgb="FFF8696B"/>
        <color rgb="FFFFEB84"/>
        <color rgb="FF63BE7B"/>
      </colorScale>
    </cfRule>
  </conditionalFormatting>
  <conditionalFormatting sqref="PG14:PH92">
    <cfRule type="colorScale" priority="444">
      <colorScale>
        <cfvo type="min"/>
        <cfvo type="percentile" val="50"/>
        <cfvo type="max"/>
        <color rgb="FFF8696B"/>
        <color rgb="FFFFEB84"/>
        <color rgb="FF63BE7B"/>
      </colorScale>
    </cfRule>
  </conditionalFormatting>
  <conditionalFormatting sqref="QE14:QF92">
    <cfRule type="colorScale" priority="443">
      <colorScale>
        <cfvo type="min"/>
        <cfvo type="percentile" val="50"/>
        <cfvo type="max"/>
        <color rgb="FFF8696B"/>
        <color rgb="FFFFEB84"/>
        <color rgb="FF63BE7B"/>
      </colorScale>
    </cfRule>
  </conditionalFormatting>
  <conditionalFormatting sqref="QE96:QF123">
    <cfRule type="colorScale" priority="442">
      <colorScale>
        <cfvo type="min"/>
        <cfvo type="percentile" val="50"/>
        <cfvo type="max"/>
        <color rgb="FFF8696B"/>
        <color rgb="FFFFEB84"/>
        <color rgb="FF63BE7B"/>
      </colorScale>
    </cfRule>
  </conditionalFormatting>
  <conditionalFormatting sqref="PS14:PS92">
    <cfRule type="colorScale" priority="441">
      <colorScale>
        <cfvo type="min"/>
        <cfvo type="percentile" val="50"/>
        <cfvo type="max"/>
        <color rgb="FFF8696B"/>
        <color rgb="FFFFEB84"/>
        <color rgb="FF63BE7B"/>
      </colorScale>
    </cfRule>
  </conditionalFormatting>
  <conditionalFormatting sqref="PS14:PS92">
    <cfRule type="colorScale" priority="440">
      <colorScale>
        <cfvo type="min"/>
        <cfvo type="percentile" val="50"/>
        <cfvo type="max"/>
        <color rgb="FFF8696B"/>
        <color rgb="FFFFEB84"/>
        <color rgb="FF63BE7B"/>
      </colorScale>
    </cfRule>
  </conditionalFormatting>
  <conditionalFormatting sqref="PV2:PV10">
    <cfRule type="colorScale" priority="439">
      <colorScale>
        <cfvo type="min"/>
        <cfvo type="percentile" val="50"/>
        <cfvo type="max"/>
        <color rgb="FFF8696B"/>
        <color rgb="FFFFEB84"/>
        <color rgb="FF63BE7B"/>
      </colorScale>
    </cfRule>
  </conditionalFormatting>
  <conditionalFormatting sqref="PZ2:PZ10">
    <cfRule type="colorScale" priority="438">
      <colorScale>
        <cfvo type="min"/>
        <cfvo type="percentile" val="50"/>
        <cfvo type="max"/>
        <color rgb="FFF8696B"/>
        <color rgb="FFFFEB84"/>
        <color rgb="FF63BE7B"/>
      </colorScale>
    </cfRule>
  </conditionalFormatting>
  <conditionalFormatting sqref="PX2:PX10">
    <cfRule type="colorScale" priority="437">
      <colorScale>
        <cfvo type="min"/>
        <cfvo type="percentile" val="50"/>
        <cfvo type="max"/>
        <color rgb="FFF8696B"/>
        <color rgb="FFFFEB84"/>
        <color rgb="FF63BE7B"/>
      </colorScale>
    </cfRule>
  </conditionalFormatting>
  <conditionalFormatting sqref="QB2:QB10">
    <cfRule type="colorScale" priority="436">
      <colorScale>
        <cfvo type="min"/>
        <cfvo type="percentile" val="50"/>
        <cfvo type="max"/>
        <color rgb="FFF8696B"/>
        <color rgb="FFFFEB84"/>
        <color rgb="FF63BE7B"/>
      </colorScale>
    </cfRule>
  </conditionalFormatting>
  <conditionalFormatting sqref="QW96:QW123">
    <cfRule type="colorScale" priority="390">
      <colorScale>
        <cfvo type="min"/>
        <cfvo type="percentile" val="50"/>
        <cfvo type="max"/>
        <color rgb="FFF8696B"/>
        <color rgb="FFFFEB84"/>
        <color rgb="FF63BE7B"/>
      </colorScale>
    </cfRule>
  </conditionalFormatting>
  <conditionalFormatting sqref="QP14:QP92">
    <cfRule type="colorScale" priority="384">
      <colorScale>
        <cfvo type="min"/>
        <cfvo type="percentile" val="50"/>
        <cfvo type="max"/>
        <color rgb="FFF8696B"/>
        <color rgb="FFFFEB84"/>
        <color rgb="FF63BE7B"/>
      </colorScale>
    </cfRule>
  </conditionalFormatting>
  <conditionalFormatting sqref="QT96:QT123 QI96:QO123">
    <cfRule type="colorScale" priority="392">
      <colorScale>
        <cfvo type="min"/>
        <cfvo type="percentile" val="50"/>
        <cfvo type="max"/>
        <color rgb="FFF8696B"/>
        <color rgb="FFFFEB84"/>
        <color rgb="FF63BE7B"/>
      </colorScale>
    </cfRule>
  </conditionalFormatting>
  <conditionalFormatting sqref="QU96:QV123">
    <cfRule type="colorScale" priority="391">
      <colorScale>
        <cfvo type="min"/>
        <cfvo type="percentile" val="50"/>
        <cfvo type="max"/>
        <color rgb="FFF8696B"/>
        <color rgb="FFFFEB84"/>
        <color rgb="FF63BE7B"/>
      </colorScale>
    </cfRule>
  </conditionalFormatting>
  <conditionalFormatting sqref="QT15:QT24 QI82:QJ92 QI15:QJ24 QT82:QT92 QO15:QO24 QO82:QO92">
    <cfRule type="colorScale" priority="389">
      <colorScale>
        <cfvo type="min"/>
        <cfvo type="percentile" val="50"/>
        <cfvo type="max"/>
        <color rgb="FFF8696B"/>
        <color rgb="FFFFEB84"/>
        <color rgb="FF63BE7B"/>
      </colorScale>
    </cfRule>
  </conditionalFormatting>
  <conditionalFormatting sqref="QH96:QH123">
    <cfRule type="colorScale" priority="388">
      <colorScale>
        <cfvo type="min"/>
        <cfvo type="percentile" val="50"/>
        <cfvo type="max"/>
        <color rgb="FFF8696B"/>
        <color rgb="FFFFEB84"/>
        <color rgb="FF63BE7B"/>
      </colorScale>
    </cfRule>
  </conditionalFormatting>
  <conditionalFormatting sqref="QW14:QW92">
    <cfRule type="colorScale" priority="393">
      <colorScale>
        <cfvo type="min"/>
        <cfvo type="percentile" val="50"/>
        <cfvo type="max"/>
        <color rgb="FFF8696B"/>
        <color rgb="FFFFEB84"/>
        <color rgb="FF63BE7B"/>
      </colorScale>
    </cfRule>
  </conditionalFormatting>
  <conditionalFormatting sqref="QT25:QT81 QI25:QJ81 QO25:QO81">
    <cfRule type="colorScale" priority="394">
      <colorScale>
        <cfvo type="min"/>
        <cfvo type="percentile" val="50"/>
        <cfvo type="max"/>
        <color rgb="FFF8696B"/>
        <color rgb="FFFFEB84"/>
        <color rgb="FF63BE7B"/>
      </colorScale>
    </cfRule>
  </conditionalFormatting>
  <conditionalFormatting sqref="QU12:QV13 QV14:QV92">
    <cfRule type="colorScale" priority="395">
      <colorScale>
        <cfvo type="min"/>
        <cfvo type="percentile" val="50"/>
        <cfvo type="max"/>
        <color rgb="FFF8696B"/>
        <color rgb="FFFFEB84"/>
        <color rgb="FF63BE7B"/>
      </colorScale>
    </cfRule>
  </conditionalFormatting>
  <conditionalFormatting sqref="QI14:QJ14 QO14">
    <cfRule type="colorScale" priority="387">
      <colorScale>
        <cfvo type="min"/>
        <cfvo type="percentile" val="50"/>
        <cfvo type="max"/>
        <color rgb="FFF8696B"/>
        <color rgb="FFFFEB84"/>
        <color rgb="FF63BE7B"/>
      </colorScale>
    </cfRule>
  </conditionalFormatting>
  <conditionalFormatting sqref="QT14:QT92">
    <cfRule type="colorScale" priority="386">
      <colorScale>
        <cfvo type="min"/>
        <cfvo type="percentile" val="50"/>
        <cfvo type="max"/>
        <color rgb="FFF8696B"/>
        <color rgb="FFFFEB84"/>
        <color rgb="FF63BE7B"/>
      </colorScale>
    </cfRule>
  </conditionalFormatting>
  <conditionalFormatting sqref="QH14:QH92">
    <cfRule type="colorScale" priority="385">
      <colorScale>
        <cfvo type="min"/>
        <cfvo type="percentile" val="50"/>
        <cfvo type="max"/>
        <color rgb="FFF8696B"/>
        <color rgb="FFFFEB84"/>
        <color rgb="FF63BE7B"/>
      </colorScale>
    </cfRule>
  </conditionalFormatting>
  <conditionalFormatting sqref="QX96:QY123">
    <cfRule type="colorScale" priority="383">
      <colorScale>
        <cfvo type="min"/>
        <cfvo type="percentile" val="50"/>
        <cfvo type="max"/>
        <color rgb="FFF8696B"/>
        <color rgb="FFFFEB84"/>
        <color rgb="FF63BE7B"/>
      </colorScale>
    </cfRule>
  </conditionalFormatting>
  <conditionalFormatting sqref="QX14:QX92">
    <cfRule type="colorScale" priority="382">
      <colorScale>
        <cfvo type="min"/>
        <cfvo type="percentile" val="50"/>
        <cfvo type="max"/>
        <color rgb="FF63BE7B"/>
        <color rgb="FFFFEB84"/>
        <color rgb="FFF8696B"/>
      </colorScale>
    </cfRule>
  </conditionalFormatting>
  <conditionalFormatting sqref="QP96:QQ123">
    <cfRule type="colorScale" priority="381">
      <colorScale>
        <cfvo type="min"/>
        <cfvo type="percentile" val="50"/>
        <cfvo type="max"/>
        <color rgb="FFF8696B"/>
        <color rgb="FFFFEB84"/>
        <color rgb="FF63BE7B"/>
      </colorScale>
    </cfRule>
  </conditionalFormatting>
  <conditionalFormatting sqref="QR96:QS123">
    <cfRule type="colorScale" priority="380">
      <colorScale>
        <cfvo type="min"/>
        <cfvo type="percentile" val="50"/>
        <cfvo type="max"/>
        <color rgb="FFF8696B"/>
        <color rgb="FFFFEB84"/>
        <color rgb="FF63BE7B"/>
      </colorScale>
    </cfRule>
  </conditionalFormatting>
  <conditionalFormatting sqref="QX96:QY123">
    <cfRule type="colorScale" priority="379">
      <colorScale>
        <cfvo type="min"/>
        <cfvo type="percentile" val="50"/>
        <cfvo type="max"/>
        <color rgb="FF63BE7B"/>
        <color rgb="FFFFEB84"/>
        <color rgb="FFF8696B"/>
      </colorScale>
    </cfRule>
  </conditionalFormatting>
  <conditionalFormatting sqref="QR14:QS92">
    <cfRule type="colorScale" priority="378">
      <colorScale>
        <cfvo type="min"/>
        <cfvo type="percentile" val="50"/>
        <cfvo type="max"/>
        <color rgb="FFF8696B"/>
        <color rgb="FFFFEB84"/>
        <color rgb="FF63BE7B"/>
      </colorScale>
    </cfRule>
  </conditionalFormatting>
  <conditionalFormatting sqref="QT96:QT123">
    <cfRule type="colorScale" priority="377">
      <colorScale>
        <cfvo type="min"/>
        <cfvo type="percentile" val="50"/>
        <cfvo type="max"/>
        <color rgb="FFF8696B"/>
        <color rgb="FFFFEB84"/>
        <color rgb="FF63BE7B"/>
      </colorScale>
    </cfRule>
  </conditionalFormatting>
  <conditionalFormatting sqref="RC14:RD92">
    <cfRule type="colorScale" priority="376">
      <colorScale>
        <cfvo type="min"/>
        <cfvo type="percentile" val="50"/>
        <cfvo type="max"/>
        <color rgb="FFF8696B"/>
        <color rgb="FFFFEB84"/>
        <color rgb="FF63BE7B"/>
      </colorScale>
    </cfRule>
  </conditionalFormatting>
  <conditionalFormatting sqref="RC96:RE123">
    <cfRule type="colorScale" priority="375">
      <colorScale>
        <cfvo type="min"/>
        <cfvo type="percentile" val="50"/>
        <cfvo type="max"/>
        <color rgb="FFF8696B"/>
        <color rgb="FFFFEB84"/>
        <color rgb="FF63BE7B"/>
      </colorScale>
    </cfRule>
  </conditionalFormatting>
  <conditionalFormatting sqref="RF14:RF92">
    <cfRule type="colorScale" priority="374">
      <colorScale>
        <cfvo type="min"/>
        <cfvo type="percentile" val="50"/>
        <cfvo type="max"/>
        <color rgb="FFF8696B"/>
        <color rgb="FFFFEB84"/>
        <color rgb="FF63BE7B"/>
      </colorScale>
    </cfRule>
  </conditionalFormatting>
  <conditionalFormatting sqref="RF96:RF123">
    <cfRule type="colorScale" priority="373">
      <colorScale>
        <cfvo type="min"/>
        <cfvo type="percentile" val="50"/>
        <cfvo type="max"/>
        <color rgb="FFF8696B"/>
        <color rgb="FFFFEB84"/>
        <color rgb="FF63BE7B"/>
      </colorScale>
    </cfRule>
  </conditionalFormatting>
  <conditionalFormatting sqref="QN2:QN10 QS2:QS10">
    <cfRule type="colorScale" priority="372">
      <colorScale>
        <cfvo type="min"/>
        <cfvo type="percentile" val="50"/>
        <cfvo type="max"/>
        <color rgb="FFF8696B"/>
        <color rgb="FFFFEB84"/>
        <color rgb="FF63BE7B"/>
      </colorScale>
    </cfRule>
  </conditionalFormatting>
  <conditionalFormatting sqref="QT2:QT10">
    <cfRule type="colorScale" priority="370">
      <colorScale>
        <cfvo type="min"/>
        <cfvo type="percentile" val="50"/>
        <cfvo type="max"/>
        <color rgb="FFF8696B"/>
        <color rgb="FFFFEB84"/>
        <color rgb="FF63BE7B"/>
      </colorScale>
    </cfRule>
  </conditionalFormatting>
  <conditionalFormatting sqref="QM14:QN92">
    <cfRule type="colorScale" priority="369">
      <colorScale>
        <cfvo type="min"/>
        <cfvo type="percentile" val="50"/>
        <cfvo type="max"/>
        <color rgb="FFF8696B"/>
        <color rgb="FFFFEB84"/>
        <color rgb="FF63BE7B"/>
      </colorScale>
    </cfRule>
  </conditionalFormatting>
  <conditionalFormatting sqref="QK14:QL92">
    <cfRule type="colorScale" priority="368">
      <colorScale>
        <cfvo type="min"/>
        <cfvo type="percentile" val="50"/>
        <cfvo type="max"/>
        <color rgb="FFF8696B"/>
        <color rgb="FFFFEB84"/>
        <color rgb="FF63BE7B"/>
      </colorScale>
    </cfRule>
  </conditionalFormatting>
  <conditionalFormatting sqref="QQ14:QQ92">
    <cfRule type="colorScale" priority="367">
      <colorScale>
        <cfvo type="min"/>
        <cfvo type="percentile" val="50"/>
        <cfvo type="max"/>
        <color rgb="FFF8696B"/>
        <color rgb="FFFFEB84"/>
        <color rgb="FF63BE7B"/>
      </colorScale>
    </cfRule>
  </conditionalFormatting>
  <conditionalFormatting sqref="RE14:RE92">
    <cfRule type="colorScale" priority="366">
      <colorScale>
        <cfvo type="min"/>
        <cfvo type="percentile" val="50"/>
        <cfvo type="max"/>
        <color rgb="FFF8696B"/>
        <color rgb="FFFFEB84"/>
        <color rgb="FF63BE7B"/>
      </colorScale>
    </cfRule>
  </conditionalFormatting>
  <conditionalFormatting sqref="QK14:QK92">
    <cfRule type="colorScale" priority="365">
      <colorScale>
        <cfvo type="min"/>
        <cfvo type="percentile" val="50"/>
        <cfvo type="max"/>
        <color rgb="FFF8696B"/>
        <color rgb="FFFFEB84"/>
        <color rgb="FF63BE7B"/>
      </colorScale>
    </cfRule>
  </conditionalFormatting>
  <conditionalFormatting sqref="QI14:QJ92">
    <cfRule type="colorScale" priority="364">
      <colorScale>
        <cfvo type="min"/>
        <cfvo type="percentile" val="50"/>
        <cfvo type="max"/>
        <color rgb="FFF8696B"/>
        <color rgb="FFFFEB84"/>
        <color rgb="FF63BE7B"/>
      </colorScale>
    </cfRule>
  </conditionalFormatting>
  <conditionalFormatting sqref="RG14:RM92">
    <cfRule type="colorScale" priority="363">
      <colorScale>
        <cfvo type="min"/>
        <cfvo type="percentile" val="50"/>
        <cfvo type="max"/>
        <color rgb="FFF8696B"/>
        <color rgb="FFFFEB84"/>
        <color rgb="FF63BE7B"/>
      </colorScale>
    </cfRule>
  </conditionalFormatting>
  <conditionalFormatting sqref="RG96:RM123">
    <cfRule type="colorScale" priority="362">
      <colorScale>
        <cfvo type="min"/>
        <cfvo type="percentile" val="50"/>
        <cfvo type="max"/>
        <color rgb="FFF8696B"/>
        <color rgb="FFFFEB84"/>
        <color rgb="FF63BE7B"/>
      </colorScale>
    </cfRule>
  </conditionalFormatting>
  <conditionalFormatting sqref="QU14:QU92">
    <cfRule type="colorScale" priority="361">
      <colorScale>
        <cfvo type="min"/>
        <cfvo type="percentile" val="50"/>
        <cfvo type="max"/>
        <color rgb="FFF8696B"/>
        <color rgb="FFFFEB84"/>
        <color rgb="FF63BE7B"/>
      </colorScale>
    </cfRule>
  </conditionalFormatting>
  <conditionalFormatting sqref="QU14:QU92">
    <cfRule type="colorScale" priority="360">
      <colorScale>
        <cfvo type="min"/>
        <cfvo type="percentile" val="50"/>
        <cfvo type="max"/>
        <color rgb="FFF8696B"/>
        <color rgb="FFFFEB84"/>
        <color rgb="FF63BE7B"/>
      </colorScale>
    </cfRule>
  </conditionalFormatting>
  <conditionalFormatting sqref="QX2:QX10">
    <cfRule type="colorScale" priority="359">
      <colorScale>
        <cfvo type="min"/>
        <cfvo type="percentile" val="50"/>
        <cfvo type="max"/>
        <color rgb="FFF8696B"/>
        <color rgb="FFFFEB84"/>
        <color rgb="FF63BE7B"/>
      </colorScale>
    </cfRule>
  </conditionalFormatting>
  <conditionalFormatting sqref="RB2:RB10">
    <cfRule type="colorScale" priority="358">
      <colorScale>
        <cfvo type="min"/>
        <cfvo type="percentile" val="50"/>
        <cfvo type="max"/>
        <color rgb="FFF8696B"/>
        <color rgb="FFFFEB84"/>
        <color rgb="FF63BE7B"/>
      </colorScale>
    </cfRule>
  </conditionalFormatting>
  <conditionalFormatting sqref="QZ2:QZ10">
    <cfRule type="colorScale" priority="357">
      <colorScale>
        <cfvo type="min"/>
        <cfvo type="percentile" val="50"/>
        <cfvo type="max"/>
        <color rgb="FFF8696B"/>
        <color rgb="FFFFEB84"/>
        <color rgb="FF63BE7B"/>
      </colorScale>
    </cfRule>
  </conditionalFormatting>
  <conditionalFormatting sqref="RD2:RD10">
    <cfRule type="colorScale" priority="356">
      <colorScale>
        <cfvo type="min"/>
        <cfvo type="percentile" val="50"/>
        <cfvo type="max"/>
        <color rgb="FFF8696B"/>
        <color rgb="FFFFEB84"/>
        <color rgb="FF63BE7B"/>
      </colorScale>
    </cfRule>
  </conditionalFormatting>
  <conditionalFormatting sqref="SE96:SE123">
    <cfRule type="colorScale" priority="350">
      <colorScale>
        <cfvo type="min"/>
        <cfvo type="percentile" val="50"/>
        <cfvo type="max"/>
        <color rgb="FFF8696B"/>
        <color rgb="FFFFEB84"/>
        <color rgb="FF63BE7B"/>
      </colorScale>
    </cfRule>
  </conditionalFormatting>
  <conditionalFormatting sqref="RX14:RX92">
    <cfRule type="colorScale" priority="344">
      <colorScale>
        <cfvo type="min"/>
        <cfvo type="percentile" val="50"/>
        <cfvo type="max"/>
        <color rgb="FFF8696B"/>
        <color rgb="FFFFEB84"/>
        <color rgb="FF63BE7B"/>
      </colorScale>
    </cfRule>
  </conditionalFormatting>
  <conditionalFormatting sqref="SB96:SB123 RP96:RW123">
    <cfRule type="colorScale" priority="352">
      <colorScale>
        <cfvo type="min"/>
        <cfvo type="percentile" val="50"/>
        <cfvo type="max"/>
        <color rgb="FFF8696B"/>
        <color rgb="FFFFEB84"/>
        <color rgb="FF63BE7B"/>
      </colorScale>
    </cfRule>
  </conditionalFormatting>
  <conditionalFormatting sqref="SC96:SD123">
    <cfRule type="colorScale" priority="351">
      <colorScale>
        <cfvo type="min"/>
        <cfvo type="percentile" val="50"/>
        <cfvo type="max"/>
        <color rgb="FFF8696B"/>
        <color rgb="FFFFEB84"/>
        <color rgb="FF63BE7B"/>
      </colorScale>
    </cfRule>
  </conditionalFormatting>
  <conditionalFormatting sqref="SB15:SB24 RP82:RR92 RP15:RR24 SB82:SB92 RW15:RW24 RW82:RW92">
    <cfRule type="colorScale" priority="349">
      <colorScale>
        <cfvo type="min"/>
        <cfvo type="percentile" val="50"/>
        <cfvo type="max"/>
        <color rgb="FFF8696B"/>
        <color rgb="FFFFEB84"/>
        <color rgb="FF63BE7B"/>
      </colorScale>
    </cfRule>
  </conditionalFormatting>
  <conditionalFormatting sqref="RO96:RO123">
    <cfRule type="colorScale" priority="348">
      <colorScale>
        <cfvo type="min"/>
        <cfvo type="percentile" val="50"/>
        <cfvo type="max"/>
        <color rgb="FFF8696B"/>
        <color rgb="FFFFEB84"/>
        <color rgb="FF63BE7B"/>
      </colorScale>
    </cfRule>
  </conditionalFormatting>
  <conditionalFormatting sqref="SE14:SE92">
    <cfRule type="colorScale" priority="353">
      <colorScale>
        <cfvo type="min"/>
        <cfvo type="percentile" val="50"/>
        <cfvo type="max"/>
        <color rgb="FFF8696B"/>
        <color rgb="FFFFEB84"/>
        <color rgb="FF63BE7B"/>
      </colorScale>
    </cfRule>
  </conditionalFormatting>
  <conditionalFormatting sqref="SB25:SB81 RP25:RR81 RW25:RW81">
    <cfRule type="colorScale" priority="354">
      <colorScale>
        <cfvo type="min"/>
        <cfvo type="percentile" val="50"/>
        <cfvo type="max"/>
        <color rgb="FFF8696B"/>
        <color rgb="FFFFEB84"/>
        <color rgb="FF63BE7B"/>
      </colorScale>
    </cfRule>
  </conditionalFormatting>
  <conditionalFormatting sqref="SC12:SD13 SD14:SD92">
    <cfRule type="colorScale" priority="355">
      <colorScale>
        <cfvo type="min"/>
        <cfvo type="percentile" val="50"/>
        <cfvo type="max"/>
        <color rgb="FFF8696B"/>
        <color rgb="FFFFEB84"/>
        <color rgb="FF63BE7B"/>
      </colorScale>
    </cfRule>
  </conditionalFormatting>
  <conditionalFormatting sqref="RP14:RR14 RW14">
    <cfRule type="colorScale" priority="347">
      <colorScale>
        <cfvo type="min"/>
        <cfvo type="percentile" val="50"/>
        <cfvo type="max"/>
        <color rgb="FFF8696B"/>
        <color rgb="FFFFEB84"/>
        <color rgb="FF63BE7B"/>
      </colorScale>
    </cfRule>
  </conditionalFormatting>
  <conditionalFormatting sqref="SB14:SB92">
    <cfRule type="colorScale" priority="346">
      <colorScale>
        <cfvo type="min"/>
        <cfvo type="percentile" val="50"/>
        <cfvo type="max"/>
        <color rgb="FFF8696B"/>
        <color rgb="FFFFEB84"/>
        <color rgb="FF63BE7B"/>
      </colorScale>
    </cfRule>
  </conditionalFormatting>
  <conditionalFormatting sqref="RO14:RO92">
    <cfRule type="colorScale" priority="345">
      <colorScale>
        <cfvo type="min"/>
        <cfvo type="percentile" val="50"/>
        <cfvo type="max"/>
        <color rgb="FFF8696B"/>
        <color rgb="FFFFEB84"/>
        <color rgb="FF63BE7B"/>
      </colorScale>
    </cfRule>
  </conditionalFormatting>
  <conditionalFormatting sqref="SF96:SG123">
    <cfRule type="colorScale" priority="343">
      <colorScale>
        <cfvo type="min"/>
        <cfvo type="percentile" val="50"/>
        <cfvo type="max"/>
        <color rgb="FFF8696B"/>
        <color rgb="FFFFEB84"/>
        <color rgb="FF63BE7B"/>
      </colorScale>
    </cfRule>
  </conditionalFormatting>
  <conditionalFormatting sqref="SF14:SF92">
    <cfRule type="colorScale" priority="342">
      <colorScale>
        <cfvo type="min"/>
        <cfvo type="percentile" val="50"/>
        <cfvo type="max"/>
        <color rgb="FF63BE7B"/>
        <color rgb="FFFFEB84"/>
        <color rgb="FFF8696B"/>
      </colorScale>
    </cfRule>
  </conditionalFormatting>
  <conditionalFormatting sqref="RX96:RY123">
    <cfRule type="colorScale" priority="341">
      <colorScale>
        <cfvo type="min"/>
        <cfvo type="percentile" val="50"/>
        <cfvo type="max"/>
        <color rgb="FFF8696B"/>
        <color rgb="FFFFEB84"/>
        <color rgb="FF63BE7B"/>
      </colorScale>
    </cfRule>
  </conditionalFormatting>
  <conditionalFormatting sqref="RZ96:SA123">
    <cfRule type="colorScale" priority="340">
      <colorScale>
        <cfvo type="min"/>
        <cfvo type="percentile" val="50"/>
        <cfvo type="max"/>
        <color rgb="FFF8696B"/>
        <color rgb="FFFFEB84"/>
        <color rgb="FF63BE7B"/>
      </colorScale>
    </cfRule>
  </conditionalFormatting>
  <conditionalFormatting sqref="SF96:SG123">
    <cfRule type="colorScale" priority="339">
      <colorScale>
        <cfvo type="min"/>
        <cfvo type="percentile" val="50"/>
        <cfvo type="max"/>
        <color rgb="FF63BE7B"/>
        <color rgb="FFFFEB84"/>
        <color rgb="FFF8696B"/>
      </colorScale>
    </cfRule>
  </conditionalFormatting>
  <conditionalFormatting sqref="RZ14:SA92">
    <cfRule type="colorScale" priority="338">
      <colorScale>
        <cfvo type="min"/>
        <cfvo type="percentile" val="50"/>
        <cfvo type="max"/>
        <color rgb="FFF8696B"/>
        <color rgb="FFFFEB84"/>
        <color rgb="FF63BE7B"/>
      </colorScale>
    </cfRule>
  </conditionalFormatting>
  <conditionalFormatting sqref="SB96:SB123">
    <cfRule type="colorScale" priority="337">
      <colorScale>
        <cfvo type="min"/>
        <cfvo type="percentile" val="50"/>
        <cfvo type="max"/>
        <color rgb="FFF8696B"/>
        <color rgb="FFFFEB84"/>
        <color rgb="FF63BE7B"/>
      </colorScale>
    </cfRule>
  </conditionalFormatting>
  <conditionalFormatting sqref="SK14:SL92">
    <cfRule type="colorScale" priority="336">
      <colorScale>
        <cfvo type="min"/>
        <cfvo type="percentile" val="50"/>
        <cfvo type="max"/>
        <color rgb="FFF8696B"/>
        <color rgb="FFFFEB84"/>
        <color rgb="FF63BE7B"/>
      </colorScale>
    </cfRule>
  </conditionalFormatting>
  <conditionalFormatting sqref="SK96:SM123">
    <cfRule type="colorScale" priority="335">
      <colorScale>
        <cfvo type="min"/>
        <cfvo type="percentile" val="50"/>
        <cfvo type="max"/>
        <color rgb="FFF8696B"/>
        <color rgb="FFFFEB84"/>
        <color rgb="FF63BE7B"/>
      </colorScale>
    </cfRule>
  </conditionalFormatting>
  <conditionalFormatting sqref="SN14:SN92">
    <cfRule type="colorScale" priority="334">
      <colorScale>
        <cfvo type="min"/>
        <cfvo type="percentile" val="50"/>
        <cfvo type="max"/>
        <color rgb="FFF8696B"/>
        <color rgb="FFFFEB84"/>
        <color rgb="FF63BE7B"/>
      </colorScale>
    </cfRule>
  </conditionalFormatting>
  <conditionalFormatting sqref="SN96:SN123">
    <cfRule type="colorScale" priority="333">
      <colorScale>
        <cfvo type="min"/>
        <cfvo type="percentile" val="50"/>
        <cfvo type="max"/>
        <color rgb="FFF8696B"/>
        <color rgb="FFFFEB84"/>
        <color rgb="FF63BE7B"/>
      </colorScale>
    </cfRule>
  </conditionalFormatting>
  <conditionalFormatting sqref="RV2:RV10 SA2:SA10">
    <cfRule type="colorScale" priority="332">
      <colorScale>
        <cfvo type="min"/>
        <cfvo type="percentile" val="50"/>
        <cfvo type="max"/>
        <color rgb="FFF8696B"/>
        <color rgb="FFFFEB84"/>
        <color rgb="FF63BE7B"/>
      </colorScale>
    </cfRule>
  </conditionalFormatting>
  <conditionalFormatting sqref="SB2:SB10">
    <cfRule type="colorScale" priority="330">
      <colorScale>
        <cfvo type="min"/>
        <cfvo type="percentile" val="50"/>
        <cfvo type="max"/>
        <color rgb="FFF8696B"/>
        <color rgb="FFFFEB84"/>
        <color rgb="FF63BE7B"/>
      </colorScale>
    </cfRule>
  </conditionalFormatting>
  <conditionalFormatting sqref="RU14:RV92">
    <cfRule type="colorScale" priority="329">
      <colorScale>
        <cfvo type="min"/>
        <cfvo type="percentile" val="50"/>
        <cfvo type="max"/>
        <color rgb="FFF8696B"/>
        <color rgb="FFFFEB84"/>
        <color rgb="FF63BE7B"/>
      </colorScale>
    </cfRule>
  </conditionalFormatting>
  <conditionalFormatting sqref="RS14:RT92">
    <cfRule type="colorScale" priority="328">
      <colorScale>
        <cfvo type="min"/>
        <cfvo type="percentile" val="50"/>
        <cfvo type="max"/>
        <color rgb="FFF8696B"/>
        <color rgb="FFFFEB84"/>
        <color rgb="FF63BE7B"/>
      </colorScale>
    </cfRule>
  </conditionalFormatting>
  <conditionalFormatting sqref="RY14:RY92">
    <cfRule type="colorScale" priority="327">
      <colorScale>
        <cfvo type="min"/>
        <cfvo type="percentile" val="50"/>
        <cfvo type="max"/>
        <color rgb="FFF8696B"/>
        <color rgb="FFFFEB84"/>
        <color rgb="FF63BE7B"/>
      </colorScale>
    </cfRule>
  </conditionalFormatting>
  <conditionalFormatting sqref="SM14:SM92">
    <cfRule type="colorScale" priority="326">
      <colorScale>
        <cfvo type="min"/>
        <cfvo type="percentile" val="50"/>
        <cfvo type="max"/>
        <color rgb="FFF8696B"/>
        <color rgb="FFFFEB84"/>
        <color rgb="FF63BE7B"/>
      </colorScale>
    </cfRule>
  </conditionalFormatting>
  <conditionalFormatting sqref="RS14:RS92">
    <cfRule type="colorScale" priority="325">
      <colorScale>
        <cfvo type="min"/>
        <cfvo type="percentile" val="50"/>
        <cfvo type="max"/>
        <color rgb="FFF8696B"/>
        <color rgb="FFFFEB84"/>
        <color rgb="FF63BE7B"/>
      </colorScale>
    </cfRule>
  </conditionalFormatting>
  <conditionalFormatting sqref="RP14:RR92">
    <cfRule type="colorScale" priority="324">
      <colorScale>
        <cfvo type="min"/>
        <cfvo type="percentile" val="50"/>
        <cfvo type="max"/>
        <color rgb="FFF8696B"/>
        <color rgb="FFFFEB84"/>
        <color rgb="FF63BE7B"/>
      </colorScale>
    </cfRule>
  </conditionalFormatting>
  <conditionalFormatting sqref="SO14:SP92">
    <cfRule type="colorScale" priority="323">
      <colorScale>
        <cfvo type="min"/>
        <cfvo type="percentile" val="50"/>
        <cfvo type="max"/>
        <color rgb="FFF8696B"/>
        <color rgb="FFFFEB84"/>
        <color rgb="FF63BE7B"/>
      </colorScale>
    </cfRule>
  </conditionalFormatting>
  <conditionalFormatting sqref="SO96:SP123">
    <cfRule type="colorScale" priority="322">
      <colorScale>
        <cfvo type="min"/>
        <cfvo type="percentile" val="50"/>
        <cfvo type="max"/>
        <color rgb="FFF8696B"/>
        <color rgb="FFFFEB84"/>
        <color rgb="FF63BE7B"/>
      </colorScale>
    </cfRule>
  </conditionalFormatting>
  <conditionalFormatting sqref="SC14:SC92">
    <cfRule type="colorScale" priority="321">
      <colorScale>
        <cfvo type="min"/>
        <cfvo type="percentile" val="50"/>
        <cfvo type="max"/>
        <color rgb="FFF8696B"/>
        <color rgb="FFFFEB84"/>
        <color rgb="FF63BE7B"/>
      </colorScale>
    </cfRule>
  </conditionalFormatting>
  <conditionalFormatting sqref="SC14:SC92">
    <cfRule type="colorScale" priority="320">
      <colorScale>
        <cfvo type="min"/>
        <cfvo type="percentile" val="50"/>
        <cfvo type="max"/>
        <color rgb="FFF8696B"/>
        <color rgb="FFFFEB84"/>
        <color rgb="FF63BE7B"/>
      </colorScale>
    </cfRule>
  </conditionalFormatting>
  <conditionalFormatting sqref="SF2:SF10">
    <cfRule type="colorScale" priority="319">
      <colorScale>
        <cfvo type="min"/>
        <cfvo type="percentile" val="50"/>
        <cfvo type="max"/>
        <color rgb="FFF8696B"/>
        <color rgb="FFFFEB84"/>
        <color rgb="FF63BE7B"/>
      </colorScale>
    </cfRule>
  </conditionalFormatting>
  <conditionalFormatting sqref="SJ2:SJ10">
    <cfRule type="colorScale" priority="318">
      <colorScale>
        <cfvo type="min"/>
        <cfvo type="percentile" val="50"/>
        <cfvo type="max"/>
        <color rgb="FFF8696B"/>
        <color rgb="FFFFEB84"/>
        <color rgb="FF63BE7B"/>
      </colorScale>
    </cfRule>
  </conditionalFormatting>
  <conditionalFormatting sqref="SH2:SH10">
    <cfRule type="colorScale" priority="317">
      <colorScale>
        <cfvo type="min"/>
        <cfvo type="percentile" val="50"/>
        <cfvo type="max"/>
        <color rgb="FFF8696B"/>
        <color rgb="FFFFEB84"/>
        <color rgb="FF63BE7B"/>
      </colorScale>
    </cfRule>
  </conditionalFormatting>
  <conditionalFormatting sqref="SL2:SL10">
    <cfRule type="colorScale" priority="316">
      <colorScale>
        <cfvo type="min"/>
        <cfvo type="percentile" val="50"/>
        <cfvo type="max"/>
        <color rgb="FFF8696B"/>
        <color rgb="FFFFEB84"/>
        <color rgb="FF63BE7B"/>
      </colorScale>
    </cfRule>
  </conditionalFormatting>
  <conditionalFormatting sqref="SQ14:SQ92">
    <cfRule type="colorScale" priority="275">
      <colorScale>
        <cfvo type="min"/>
        <cfvo type="percentile" val="50"/>
        <cfvo type="max"/>
        <color rgb="FFF8696B"/>
        <color rgb="FFFFEB84"/>
        <color rgb="FF63BE7B"/>
      </colorScale>
    </cfRule>
  </conditionalFormatting>
  <conditionalFormatting sqref="SQ96:SQ123">
    <cfRule type="colorScale" priority="274">
      <colorScale>
        <cfvo type="min"/>
        <cfvo type="percentile" val="50"/>
        <cfvo type="max"/>
        <color rgb="FFF8696B"/>
        <color rgb="FFFFEB84"/>
        <color rgb="FF63BE7B"/>
      </colorScale>
    </cfRule>
  </conditionalFormatting>
  <conditionalFormatting sqref="QQ2:QQ10 QO2:QO10">
    <cfRule type="colorScale" priority="1882">
      <colorScale>
        <cfvo type="min"/>
        <cfvo type="percentile" val="50"/>
        <cfvo type="max"/>
        <color rgb="FFF8696B"/>
        <color rgb="FFFFEB84"/>
        <color rgb="FF63BE7B"/>
      </colorScale>
    </cfRule>
  </conditionalFormatting>
  <conditionalFormatting sqref="RY2:RY10 RW2:RW10">
    <cfRule type="colorScale" priority="1884">
      <colorScale>
        <cfvo type="min"/>
        <cfvo type="percentile" val="50"/>
        <cfvo type="max"/>
        <color rgb="FFF8696B"/>
        <color rgb="FFFFEB84"/>
        <color rgb="FF63BE7B"/>
      </colorScale>
    </cfRule>
  </conditionalFormatting>
  <conditionalFormatting sqref="TM96:TM123">
    <cfRule type="colorScale" priority="267">
      <colorScale>
        <cfvo type="min"/>
        <cfvo type="percentile" val="50"/>
        <cfvo type="max"/>
        <color rgb="FFF8696B"/>
        <color rgb="FFFFEB84"/>
        <color rgb="FF63BE7B"/>
      </colorScale>
    </cfRule>
  </conditionalFormatting>
  <conditionalFormatting sqref="TF14:TF92">
    <cfRule type="colorScale" priority="261">
      <colorScale>
        <cfvo type="min"/>
        <cfvo type="percentile" val="50"/>
        <cfvo type="max"/>
        <color rgb="FFF8696B"/>
        <color rgb="FFFFEB84"/>
        <color rgb="FF63BE7B"/>
      </colorScale>
    </cfRule>
  </conditionalFormatting>
  <conditionalFormatting sqref="TJ96:TJ123 SX96:TE123">
    <cfRule type="colorScale" priority="269">
      <colorScale>
        <cfvo type="min"/>
        <cfvo type="percentile" val="50"/>
        <cfvo type="max"/>
        <color rgb="FFF8696B"/>
        <color rgb="FFFFEB84"/>
        <color rgb="FF63BE7B"/>
      </colorScale>
    </cfRule>
  </conditionalFormatting>
  <conditionalFormatting sqref="TK96:TL123">
    <cfRule type="colorScale" priority="268">
      <colorScale>
        <cfvo type="min"/>
        <cfvo type="percentile" val="50"/>
        <cfvo type="max"/>
        <color rgb="FFF8696B"/>
        <color rgb="FFFFEB84"/>
        <color rgb="FF63BE7B"/>
      </colorScale>
    </cfRule>
  </conditionalFormatting>
  <conditionalFormatting sqref="TJ15:TJ24 SX82:SZ92 SX15:SZ24 TJ82:TJ92 TE15:TE24 TE82:TE92">
    <cfRule type="colorScale" priority="266">
      <colorScale>
        <cfvo type="min"/>
        <cfvo type="percentile" val="50"/>
        <cfvo type="max"/>
        <color rgb="FFF8696B"/>
        <color rgb="FFFFEB84"/>
        <color rgb="FF63BE7B"/>
      </colorScale>
    </cfRule>
  </conditionalFormatting>
  <conditionalFormatting sqref="SW96:SW123">
    <cfRule type="colorScale" priority="265">
      <colorScale>
        <cfvo type="min"/>
        <cfvo type="percentile" val="50"/>
        <cfvo type="max"/>
        <color rgb="FFF8696B"/>
        <color rgb="FFFFEB84"/>
        <color rgb="FF63BE7B"/>
      </colorScale>
    </cfRule>
  </conditionalFormatting>
  <conditionalFormatting sqref="TM14:TM92">
    <cfRule type="colorScale" priority="270">
      <colorScale>
        <cfvo type="min"/>
        <cfvo type="percentile" val="50"/>
        <cfvo type="max"/>
        <color rgb="FFF8696B"/>
        <color rgb="FFFFEB84"/>
        <color rgb="FF63BE7B"/>
      </colorScale>
    </cfRule>
  </conditionalFormatting>
  <conditionalFormatting sqref="TJ25:TJ81 SX25:SZ81 TE25:TE81">
    <cfRule type="colorScale" priority="271">
      <colorScale>
        <cfvo type="min"/>
        <cfvo type="percentile" val="50"/>
        <cfvo type="max"/>
        <color rgb="FFF8696B"/>
        <color rgb="FFFFEB84"/>
        <color rgb="FF63BE7B"/>
      </colorScale>
    </cfRule>
  </conditionalFormatting>
  <conditionalFormatting sqref="TK12:TL13 TL14:TL92">
    <cfRule type="colorScale" priority="272">
      <colorScale>
        <cfvo type="min"/>
        <cfvo type="percentile" val="50"/>
        <cfvo type="max"/>
        <color rgb="FFF8696B"/>
        <color rgb="FFFFEB84"/>
        <color rgb="FF63BE7B"/>
      </colorScale>
    </cfRule>
  </conditionalFormatting>
  <conditionalFormatting sqref="SX14:SZ14 TE14">
    <cfRule type="colorScale" priority="264">
      <colorScale>
        <cfvo type="min"/>
        <cfvo type="percentile" val="50"/>
        <cfvo type="max"/>
        <color rgb="FFF8696B"/>
        <color rgb="FFFFEB84"/>
        <color rgb="FF63BE7B"/>
      </colorScale>
    </cfRule>
  </conditionalFormatting>
  <conditionalFormatting sqref="TJ14:TJ92">
    <cfRule type="colorScale" priority="263">
      <colorScale>
        <cfvo type="min"/>
        <cfvo type="percentile" val="50"/>
        <cfvo type="max"/>
        <color rgb="FFF8696B"/>
        <color rgb="FFFFEB84"/>
        <color rgb="FF63BE7B"/>
      </colorScale>
    </cfRule>
  </conditionalFormatting>
  <conditionalFormatting sqref="SW14:SW92">
    <cfRule type="colorScale" priority="262">
      <colorScale>
        <cfvo type="min"/>
        <cfvo type="percentile" val="50"/>
        <cfvo type="max"/>
        <color rgb="FFF8696B"/>
        <color rgb="FFFFEB84"/>
        <color rgb="FF63BE7B"/>
      </colorScale>
    </cfRule>
  </conditionalFormatting>
  <conditionalFormatting sqref="TN96:TO123">
    <cfRule type="colorScale" priority="260">
      <colorScale>
        <cfvo type="min"/>
        <cfvo type="percentile" val="50"/>
        <cfvo type="max"/>
        <color rgb="FFF8696B"/>
        <color rgb="FFFFEB84"/>
        <color rgb="FF63BE7B"/>
      </colorScale>
    </cfRule>
  </conditionalFormatting>
  <conditionalFormatting sqref="TN14:TN92">
    <cfRule type="colorScale" priority="259">
      <colorScale>
        <cfvo type="min"/>
        <cfvo type="percentile" val="50"/>
        <cfvo type="max"/>
        <color rgb="FF63BE7B"/>
        <color rgb="FFFFEB84"/>
        <color rgb="FFF8696B"/>
      </colorScale>
    </cfRule>
  </conditionalFormatting>
  <conditionalFormatting sqref="TF96:TG123">
    <cfRule type="colorScale" priority="258">
      <colorScale>
        <cfvo type="min"/>
        <cfvo type="percentile" val="50"/>
        <cfvo type="max"/>
        <color rgb="FFF8696B"/>
        <color rgb="FFFFEB84"/>
        <color rgb="FF63BE7B"/>
      </colorScale>
    </cfRule>
  </conditionalFormatting>
  <conditionalFormatting sqref="TH96:TI123">
    <cfRule type="colorScale" priority="257">
      <colorScale>
        <cfvo type="min"/>
        <cfvo type="percentile" val="50"/>
        <cfvo type="max"/>
        <color rgb="FFF8696B"/>
        <color rgb="FFFFEB84"/>
        <color rgb="FF63BE7B"/>
      </colorScale>
    </cfRule>
  </conditionalFormatting>
  <conditionalFormatting sqref="TN96:TO123">
    <cfRule type="colorScale" priority="256">
      <colorScale>
        <cfvo type="min"/>
        <cfvo type="percentile" val="50"/>
        <cfvo type="max"/>
        <color rgb="FF63BE7B"/>
        <color rgb="FFFFEB84"/>
        <color rgb="FFF8696B"/>
      </colorScale>
    </cfRule>
  </conditionalFormatting>
  <conditionalFormatting sqref="TH14:TI92">
    <cfRule type="colorScale" priority="255">
      <colorScale>
        <cfvo type="min"/>
        <cfvo type="percentile" val="50"/>
        <cfvo type="max"/>
        <color rgb="FFF8696B"/>
        <color rgb="FFFFEB84"/>
        <color rgb="FF63BE7B"/>
      </colorScale>
    </cfRule>
  </conditionalFormatting>
  <conditionalFormatting sqref="TJ96:TJ123">
    <cfRule type="colorScale" priority="254">
      <colorScale>
        <cfvo type="min"/>
        <cfvo type="percentile" val="50"/>
        <cfvo type="max"/>
        <color rgb="FFF8696B"/>
        <color rgb="FFFFEB84"/>
        <color rgb="FF63BE7B"/>
      </colorScale>
    </cfRule>
  </conditionalFormatting>
  <conditionalFormatting sqref="TS14:TT92">
    <cfRule type="colorScale" priority="253">
      <colorScale>
        <cfvo type="min"/>
        <cfvo type="percentile" val="50"/>
        <cfvo type="max"/>
        <color rgb="FFF8696B"/>
        <color rgb="FFFFEB84"/>
        <color rgb="FF63BE7B"/>
      </colorScale>
    </cfRule>
  </conditionalFormatting>
  <conditionalFormatting sqref="TS96:TU123">
    <cfRule type="colorScale" priority="252">
      <colorScale>
        <cfvo type="min"/>
        <cfvo type="percentile" val="50"/>
        <cfvo type="max"/>
        <color rgb="FFF8696B"/>
        <color rgb="FFFFEB84"/>
        <color rgb="FF63BE7B"/>
      </colorScale>
    </cfRule>
  </conditionalFormatting>
  <conditionalFormatting sqref="TV14:TV92">
    <cfRule type="colorScale" priority="251">
      <colorScale>
        <cfvo type="min"/>
        <cfvo type="percentile" val="50"/>
        <cfvo type="max"/>
        <color rgb="FFF8696B"/>
        <color rgb="FFFFEB84"/>
        <color rgb="FF63BE7B"/>
      </colorScale>
    </cfRule>
  </conditionalFormatting>
  <conditionalFormatting sqref="TV96:TV123">
    <cfRule type="colorScale" priority="250">
      <colorScale>
        <cfvo type="min"/>
        <cfvo type="percentile" val="50"/>
        <cfvo type="max"/>
        <color rgb="FFF8696B"/>
        <color rgb="FFFFEB84"/>
        <color rgb="FF63BE7B"/>
      </colorScale>
    </cfRule>
  </conditionalFormatting>
  <conditionalFormatting sqref="TD2:TD10 TI2:TI10">
    <cfRule type="colorScale" priority="249">
      <colorScale>
        <cfvo type="min"/>
        <cfvo type="percentile" val="50"/>
        <cfvo type="max"/>
        <color rgb="FFF8696B"/>
        <color rgb="FFFFEB84"/>
        <color rgb="FF63BE7B"/>
      </colorScale>
    </cfRule>
  </conditionalFormatting>
  <conditionalFormatting sqref="TJ2:TJ10">
    <cfRule type="colorScale" priority="248">
      <colorScale>
        <cfvo type="min"/>
        <cfvo type="percentile" val="50"/>
        <cfvo type="max"/>
        <color rgb="FFF8696B"/>
        <color rgb="FFFFEB84"/>
        <color rgb="FF63BE7B"/>
      </colorScale>
    </cfRule>
  </conditionalFormatting>
  <conditionalFormatting sqref="TC14:TD92">
    <cfRule type="colorScale" priority="247">
      <colorScale>
        <cfvo type="min"/>
        <cfvo type="percentile" val="50"/>
        <cfvo type="max"/>
        <color rgb="FFF8696B"/>
        <color rgb="FFFFEB84"/>
        <color rgb="FF63BE7B"/>
      </colorScale>
    </cfRule>
  </conditionalFormatting>
  <conditionalFormatting sqref="TA14:TB92">
    <cfRule type="colorScale" priority="246">
      <colorScale>
        <cfvo type="min"/>
        <cfvo type="percentile" val="50"/>
        <cfvo type="max"/>
        <color rgb="FFF8696B"/>
        <color rgb="FFFFEB84"/>
        <color rgb="FF63BE7B"/>
      </colorScale>
    </cfRule>
  </conditionalFormatting>
  <conditionalFormatting sqref="TG14:TG92">
    <cfRule type="colorScale" priority="245">
      <colorScale>
        <cfvo type="min"/>
        <cfvo type="percentile" val="50"/>
        <cfvo type="max"/>
        <color rgb="FFF8696B"/>
        <color rgb="FFFFEB84"/>
        <color rgb="FF63BE7B"/>
      </colorScale>
    </cfRule>
  </conditionalFormatting>
  <conditionalFormatting sqref="TU14:TU92">
    <cfRule type="colorScale" priority="244">
      <colorScale>
        <cfvo type="min"/>
        <cfvo type="percentile" val="50"/>
        <cfvo type="max"/>
        <color rgb="FFF8696B"/>
        <color rgb="FFFFEB84"/>
        <color rgb="FF63BE7B"/>
      </colorScale>
    </cfRule>
  </conditionalFormatting>
  <conditionalFormatting sqref="TA14:TA92">
    <cfRule type="colorScale" priority="243">
      <colorScale>
        <cfvo type="min"/>
        <cfvo type="percentile" val="50"/>
        <cfvo type="max"/>
        <color rgb="FFF8696B"/>
        <color rgb="FFFFEB84"/>
        <color rgb="FF63BE7B"/>
      </colorScale>
    </cfRule>
  </conditionalFormatting>
  <conditionalFormatting sqref="SX14:SZ92">
    <cfRule type="colorScale" priority="242">
      <colorScale>
        <cfvo type="min"/>
        <cfvo type="percentile" val="50"/>
        <cfvo type="max"/>
        <color rgb="FFF8696B"/>
        <color rgb="FFFFEB84"/>
        <color rgb="FF63BE7B"/>
      </colorScale>
    </cfRule>
  </conditionalFormatting>
  <conditionalFormatting sqref="TW14:TX92">
    <cfRule type="colorScale" priority="241">
      <colorScale>
        <cfvo type="min"/>
        <cfvo type="percentile" val="50"/>
        <cfvo type="max"/>
        <color rgb="FFF8696B"/>
        <color rgb="FFFFEB84"/>
        <color rgb="FF63BE7B"/>
      </colorScale>
    </cfRule>
  </conditionalFormatting>
  <conditionalFormatting sqref="TW96:TX123">
    <cfRule type="colorScale" priority="240">
      <colorScale>
        <cfvo type="min"/>
        <cfvo type="percentile" val="50"/>
        <cfvo type="max"/>
        <color rgb="FFF8696B"/>
        <color rgb="FFFFEB84"/>
        <color rgb="FF63BE7B"/>
      </colorScale>
    </cfRule>
  </conditionalFormatting>
  <conditionalFormatting sqref="TK14:TK92">
    <cfRule type="colorScale" priority="239">
      <colorScale>
        <cfvo type="min"/>
        <cfvo type="percentile" val="50"/>
        <cfvo type="max"/>
        <color rgb="FFF8696B"/>
        <color rgb="FFFFEB84"/>
        <color rgb="FF63BE7B"/>
      </colorScale>
    </cfRule>
  </conditionalFormatting>
  <conditionalFormatting sqref="TK14:TK92">
    <cfRule type="colorScale" priority="238">
      <colorScale>
        <cfvo type="min"/>
        <cfvo type="percentile" val="50"/>
        <cfvo type="max"/>
        <color rgb="FFF8696B"/>
        <color rgb="FFFFEB84"/>
        <color rgb="FF63BE7B"/>
      </colorScale>
    </cfRule>
  </conditionalFormatting>
  <conditionalFormatting sqref="TN2:TN10">
    <cfRule type="colorScale" priority="237">
      <colorScale>
        <cfvo type="min"/>
        <cfvo type="percentile" val="50"/>
        <cfvo type="max"/>
        <color rgb="FFF8696B"/>
        <color rgb="FFFFEB84"/>
        <color rgb="FF63BE7B"/>
      </colorScale>
    </cfRule>
  </conditionalFormatting>
  <conditionalFormatting sqref="TR2:TR10">
    <cfRule type="colorScale" priority="236">
      <colorScale>
        <cfvo type="min"/>
        <cfvo type="percentile" val="50"/>
        <cfvo type="max"/>
        <color rgb="FFF8696B"/>
        <color rgb="FFFFEB84"/>
        <color rgb="FF63BE7B"/>
      </colorScale>
    </cfRule>
  </conditionalFormatting>
  <conditionalFormatting sqref="TP2:TP10">
    <cfRule type="colorScale" priority="235">
      <colorScale>
        <cfvo type="min"/>
        <cfvo type="percentile" val="50"/>
        <cfvo type="max"/>
        <color rgb="FFF8696B"/>
        <color rgb="FFFFEB84"/>
        <color rgb="FF63BE7B"/>
      </colorScale>
    </cfRule>
  </conditionalFormatting>
  <conditionalFormatting sqref="TT2:TT10">
    <cfRule type="colorScale" priority="234">
      <colorScale>
        <cfvo type="min"/>
        <cfvo type="percentile" val="50"/>
        <cfvo type="max"/>
        <color rgb="FFF8696B"/>
        <color rgb="FFFFEB84"/>
        <color rgb="FF63BE7B"/>
      </colorScale>
    </cfRule>
  </conditionalFormatting>
  <conditionalFormatting sqref="TY14:TY92">
    <cfRule type="colorScale" priority="233">
      <colorScale>
        <cfvo type="min"/>
        <cfvo type="percentile" val="50"/>
        <cfvo type="max"/>
        <color rgb="FFF8696B"/>
        <color rgb="FFFFEB84"/>
        <color rgb="FF63BE7B"/>
      </colorScale>
    </cfRule>
  </conditionalFormatting>
  <conditionalFormatting sqref="TY96:TY123">
    <cfRule type="colorScale" priority="232">
      <colorScale>
        <cfvo type="min"/>
        <cfvo type="percentile" val="50"/>
        <cfvo type="max"/>
        <color rgb="FFF8696B"/>
        <color rgb="FFFFEB84"/>
        <color rgb="FF63BE7B"/>
      </colorScale>
    </cfRule>
  </conditionalFormatting>
  <conditionalFormatting sqref="TG2:TG10 TE2:TE10">
    <cfRule type="colorScale" priority="273">
      <colorScale>
        <cfvo type="min"/>
        <cfvo type="percentile" val="50"/>
        <cfvo type="max"/>
        <color rgb="FFF8696B"/>
        <color rgb="FFFFEB84"/>
        <color rgb="FF63BE7B"/>
      </colorScale>
    </cfRule>
  </conditionalFormatting>
  <conditionalFormatting sqref="SR14:SU92">
    <cfRule type="colorScale" priority="231">
      <colorScale>
        <cfvo type="min"/>
        <cfvo type="percentile" val="50"/>
        <cfvo type="max"/>
        <color rgb="FFF8696B"/>
        <color rgb="FFFFEB84"/>
        <color rgb="FF63BE7B"/>
      </colorScale>
    </cfRule>
  </conditionalFormatting>
  <conditionalFormatting sqref="SR96:SU123">
    <cfRule type="colorScale" priority="230">
      <colorScale>
        <cfvo type="min"/>
        <cfvo type="percentile" val="50"/>
        <cfvo type="max"/>
        <color rgb="FFF8696B"/>
        <color rgb="FFFFEB84"/>
        <color rgb="FF63BE7B"/>
      </colorScale>
    </cfRule>
  </conditionalFormatting>
  <conditionalFormatting sqref="TZ14:UC92">
    <cfRule type="colorScale" priority="229">
      <colorScale>
        <cfvo type="min"/>
        <cfvo type="percentile" val="50"/>
        <cfvo type="max"/>
        <color rgb="FFF8696B"/>
        <color rgb="FFFFEB84"/>
        <color rgb="FF63BE7B"/>
      </colorScale>
    </cfRule>
  </conditionalFormatting>
  <conditionalFormatting sqref="TZ96:UC123">
    <cfRule type="colorScale" priority="228">
      <colorScale>
        <cfvo type="min"/>
        <cfvo type="percentile" val="50"/>
        <cfvo type="max"/>
        <color rgb="FFF8696B"/>
        <color rgb="FFFFEB84"/>
        <color rgb="FF63BE7B"/>
      </colorScale>
    </cfRule>
  </conditionalFormatting>
  <conditionalFormatting sqref="UU96:UU123">
    <cfRule type="colorScale" priority="221">
      <colorScale>
        <cfvo type="min"/>
        <cfvo type="percentile" val="50"/>
        <cfvo type="max"/>
        <color rgb="FFF8696B"/>
        <color rgb="FFFFEB84"/>
        <color rgb="FF63BE7B"/>
      </colorScale>
    </cfRule>
  </conditionalFormatting>
  <conditionalFormatting sqref="UN14:UN92">
    <cfRule type="colorScale" priority="215">
      <colorScale>
        <cfvo type="min"/>
        <cfvo type="percentile" val="50"/>
        <cfvo type="max"/>
        <color rgb="FFF8696B"/>
        <color rgb="FFFFEB84"/>
        <color rgb="FF63BE7B"/>
      </colorScale>
    </cfRule>
  </conditionalFormatting>
  <conditionalFormatting sqref="UR96:UR123 UF96:UM123">
    <cfRule type="colorScale" priority="223">
      <colorScale>
        <cfvo type="min"/>
        <cfvo type="percentile" val="50"/>
        <cfvo type="max"/>
        <color rgb="FFF8696B"/>
        <color rgb="FFFFEB84"/>
        <color rgb="FF63BE7B"/>
      </colorScale>
    </cfRule>
  </conditionalFormatting>
  <conditionalFormatting sqref="US96:UT123">
    <cfRule type="colorScale" priority="222">
      <colorScale>
        <cfvo type="min"/>
        <cfvo type="percentile" val="50"/>
        <cfvo type="max"/>
        <color rgb="FFF8696B"/>
        <color rgb="FFFFEB84"/>
        <color rgb="FF63BE7B"/>
      </colorScale>
    </cfRule>
  </conditionalFormatting>
  <conditionalFormatting sqref="UR15:UR24 UF82:UH92 UF15:UH24 UR82:UR92 UM15:UM24 UM82:UM92">
    <cfRule type="colorScale" priority="220">
      <colorScale>
        <cfvo type="min"/>
        <cfvo type="percentile" val="50"/>
        <cfvo type="max"/>
        <color rgb="FFF8696B"/>
        <color rgb="FFFFEB84"/>
        <color rgb="FF63BE7B"/>
      </colorScale>
    </cfRule>
  </conditionalFormatting>
  <conditionalFormatting sqref="UE96:UE123">
    <cfRule type="colorScale" priority="219">
      <colorScale>
        <cfvo type="min"/>
        <cfvo type="percentile" val="50"/>
        <cfvo type="max"/>
        <color rgb="FFF8696B"/>
        <color rgb="FFFFEB84"/>
        <color rgb="FF63BE7B"/>
      </colorScale>
    </cfRule>
  </conditionalFormatting>
  <conditionalFormatting sqref="UU14:UU92">
    <cfRule type="colorScale" priority="224">
      <colorScale>
        <cfvo type="min"/>
        <cfvo type="percentile" val="50"/>
        <cfvo type="max"/>
        <color rgb="FFF8696B"/>
        <color rgb="FFFFEB84"/>
        <color rgb="FF63BE7B"/>
      </colorScale>
    </cfRule>
  </conditionalFormatting>
  <conditionalFormatting sqref="UR25:UR81 UF25:UH81 UM25:UM81">
    <cfRule type="colorScale" priority="225">
      <colorScale>
        <cfvo type="min"/>
        <cfvo type="percentile" val="50"/>
        <cfvo type="max"/>
        <color rgb="FFF8696B"/>
        <color rgb="FFFFEB84"/>
        <color rgb="FF63BE7B"/>
      </colorScale>
    </cfRule>
  </conditionalFormatting>
  <conditionalFormatting sqref="US12:UT13 UT14:UT92">
    <cfRule type="colorScale" priority="226">
      <colorScale>
        <cfvo type="min"/>
        <cfvo type="percentile" val="50"/>
        <cfvo type="max"/>
        <color rgb="FFF8696B"/>
        <color rgb="FFFFEB84"/>
        <color rgb="FF63BE7B"/>
      </colorScale>
    </cfRule>
  </conditionalFormatting>
  <conditionalFormatting sqref="UF14:UH14 UM14">
    <cfRule type="colorScale" priority="218">
      <colorScale>
        <cfvo type="min"/>
        <cfvo type="percentile" val="50"/>
        <cfvo type="max"/>
        <color rgb="FFF8696B"/>
        <color rgb="FFFFEB84"/>
        <color rgb="FF63BE7B"/>
      </colorScale>
    </cfRule>
  </conditionalFormatting>
  <conditionalFormatting sqref="UR14:UR92">
    <cfRule type="colorScale" priority="217">
      <colorScale>
        <cfvo type="min"/>
        <cfvo type="percentile" val="50"/>
        <cfvo type="max"/>
        <color rgb="FFF8696B"/>
        <color rgb="FFFFEB84"/>
        <color rgb="FF63BE7B"/>
      </colorScale>
    </cfRule>
  </conditionalFormatting>
  <conditionalFormatting sqref="UE14:UE92">
    <cfRule type="colorScale" priority="216">
      <colorScale>
        <cfvo type="min"/>
        <cfvo type="percentile" val="50"/>
        <cfvo type="max"/>
        <color rgb="FFF8696B"/>
        <color rgb="FFFFEB84"/>
        <color rgb="FF63BE7B"/>
      </colorScale>
    </cfRule>
  </conditionalFormatting>
  <conditionalFormatting sqref="UV96:UW123">
    <cfRule type="colorScale" priority="214">
      <colorScale>
        <cfvo type="min"/>
        <cfvo type="percentile" val="50"/>
        <cfvo type="max"/>
        <color rgb="FFF8696B"/>
        <color rgb="FFFFEB84"/>
        <color rgb="FF63BE7B"/>
      </colorScale>
    </cfRule>
  </conditionalFormatting>
  <conditionalFormatting sqref="UV14:UV92">
    <cfRule type="colorScale" priority="213">
      <colorScale>
        <cfvo type="min"/>
        <cfvo type="percentile" val="50"/>
        <cfvo type="max"/>
        <color rgb="FF63BE7B"/>
        <color rgb="FFFFEB84"/>
        <color rgb="FFF8696B"/>
      </colorScale>
    </cfRule>
  </conditionalFormatting>
  <conditionalFormatting sqref="UN96:UO123">
    <cfRule type="colorScale" priority="212">
      <colorScale>
        <cfvo type="min"/>
        <cfvo type="percentile" val="50"/>
        <cfvo type="max"/>
        <color rgb="FFF8696B"/>
        <color rgb="FFFFEB84"/>
        <color rgb="FF63BE7B"/>
      </colorScale>
    </cfRule>
  </conditionalFormatting>
  <conditionalFormatting sqref="UP96:UQ123">
    <cfRule type="colorScale" priority="211">
      <colorScale>
        <cfvo type="min"/>
        <cfvo type="percentile" val="50"/>
        <cfvo type="max"/>
        <color rgb="FFF8696B"/>
        <color rgb="FFFFEB84"/>
        <color rgb="FF63BE7B"/>
      </colorScale>
    </cfRule>
  </conditionalFormatting>
  <conditionalFormatting sqref="UV96:UW123">
    <cfRule type="colorScale" priority="210">
      <colorScale>
        <cfvo type="min"/>
        <cfvo type="percentile" val="50"/>
        <cfvo type="max"/>
        <color rgb="FF63BE7B"/>
        <color rgb="FFFFEB84"/>
        <color rgb="FFF8696B"/>
      </colorScale>
    </cfRule>
  </conditionalFormatting>
  <conditionalFormatting sqref="UP14:UQ92">
    <cfRule type="colorScale" priority="209">
      <colorScale>
        <cfvo type="min"/>
        <cfvo type="percentile" val="50"/>
        <cfvo type="max"/>
        <color rgb="FFF8696B"/>
        <color rgb="FFFFEB84"/>
        <color rgb="FF63BE7B"/>
      </colorScale>
    </cfRule>
  </conditionalFormatting>
  <conditionalFormatting sqref="UR96:UR123">
    <cfRule type="colorScale" priority="208">
      <colorScale>
        <cfvo type="min"/>
        <cfvo type="percentile" val="50"/>
        <cfvo type="max"/>
        <color rgb="FFF8696B"/>
        <color rgb="FFFFEB84"/>
        <color rgb="FF63BE7B"/>
      </colorScale>
    </cfRule>
  </conditionalFormatting>
  <conditionalFormatting sqref="VA14:VB92">
    <cfRule type="colorScale" priority="207">
      <colorScale>
        <cfvo type="min"/>
        <cfvo type="percentile" val="50"/>
        <cfvo type="max"/>
        <color rgb="FFF8696B"/>
        <color rgb="FFFFEB84"/>
        <color rgb="FF63BE7B"/>
      </colorScale>
    </cfRule>
  </conditionalFormatting>
  <conditionalFormatting sqref="VA96:VC123">
    <cfRule type="colorScale" priority="206">
      <colorScale>
        <cfvo type="min"/>
        <cfvo type="percentile" val="50"/>
        <cfvo type="max"/>
        <color rgb="FFF8696B"/>
        <color rgb="FFFFEB84"/>
        <color rgb="FF63BE7B"/>
      </colorScale>
    </cfRule>
  </conditionalFormatting>
  <conditionalFormatting sqref="VD14:VD92">
    <cfRule type="colorScale" priority="205">
      <colorScale>
        <cfvo type="min"/>
        <cfvo type="percentile" val="50"/>
        <cfvo type="max"/>
        <color rgb="FFF8696B"/>
        <color rgb="FFFFEB84"/>
        <color rgb="FF63BE7B"/>
      </colorScale>
    </cfRule>
  </conditionalFormatting>
  <conditionalFormatting sqref="VD96:VD123">
    <cfRule type="colorScale" priority="204">
      <colorScale>
        <cfvo type="min"/>
        <cfvo type="percentile" val="50"/>
        <cfvo type="max"/>
        <color rgb="FFF8696B"/>
        <color rgb="FFFFEB84"/>
        <color rgb="FF63BE7B"/>
      </colorScale>
    </cfRule>
  </conditionalFormatting>
  <conditionalFormatting sqref="UL2:UL10 UQ2:UQ10">
    <cfRule type="colorScale" priority="203">
      <colorScale>
        <cfvo type="min"/>
        <cfvo type="percentile" val="50"/>
        <cfvo type="max"/>
        <color rgb="FFF8696B"/>
        <color rgb="FFFFEB84"/>
        <color rgb="FF63BE7B"/>
      </colorScale>
    </cfRule>
  </conditionalFormatting>
  <conditionalFormatting sqref="UR2:UR10">
    <cfRule type="colorScale" priority="202">
      <colorScale>
        <cfvo type="min"/>
        <cfvo type="percentile" val="50"/>
        <cfvo type="max"/>
        <color rgb="FFF8696B"/>
        <color rgb="FFFFEB84"/>
        <color rgb="FF63BE7B"/>
      </colorScale>
    </cfRule>
  </conditionalFormatting>
  <conditionalFormatting sqref="UK14:UL92">
    <cfRule type="colorScale" priority="201">
      <colorScale>
        <cfvo type="min"/>
        <cfvo type="percentile" val="50"/>
        <cfvo type="max"/>
        <color rgb="FFF8696B"/>
        <color rgb="FFFFEB84"/>
        <color rgb="FF63BE7B"/>
      </colorScale>
    </cfRule>
  </conditionalFormatting>
  <conditionalFormatting sqref="UI14:UJ92">
    <cfRule type="colorScale" priority="200">
      <colorScale>
        <cfvo type="min"/>
        <cfvo type="percentile" val="50"/>
        <cfvo type="max"/>
        <color rgb="FFF8696B"/>
        <color rgb="FFFFEB84"/>
        <color rgb="FF63BE7B"/>
      </colorScale>
    </cfRule>
  </conditionalFormatting>
  <conditionalFormatting sqref="UO14:UO92">
    <cfRule type="colorScale" priority="199">
      <colorScale>
        <cfvo type="min"/>
        <cfvo type="percentile" val="50"/>
        <cfvo type="max"/>
        <color rgb="FFF8696B"/>
        <color rgb="FFFFEB84"/>
        <color rgb="FF63BE7B"/>
      </colorScale>
    </cfRule>
  </conditionalFormatting>
  <conditionalFormatting sqref="VC14:VC92">
    <cfRule type="colorScale" priority="198">
      <colorScale>
        <cfvo type="min"/>
        <cfvo type="percentile" val="50"/>
        <cfvo type="max"/>
        <color rgb="FFF8696B"/>
        <color rgb="FFFFEB84"/>
        <color rgb="FF63BE7B"/>
      </colorScale>
    </cfRule>
  </conditionalFormatting>
  <conditionalFormatting sqref="UI14:UI92">
    <cfRule type="colorScale" priority="197">
      <colorScale>
        <cfvo type="min"/>
        <cfvo type="percentile" val="50"/>
        <cfvo type="max"/>
        <color rgb="FFF8696B"/>
        <color rgb="FFFFEB84"/>
        <color rgb="FF63BE7B"/>
      </colorScale>
    </cfRule>
  </conditionalFormatting>
  <conditionalFormatting sqref="UF14:UH92">
    <cfRule type="colorScale" priority="196">
      <colorScale>
        <cfvo type="min"/>
        <cfvo type="percentile" val="50"/>
        <cfvo type="max"/>
        <color rgb="FFF8696B"/>
        <color rgb="FFFFEB84"/>
        <color rgb="FF63BE7B"/>
      </colorScale>
    </cfRule>
  </conditionalFormatting>
  <conditionalFormatting sqref="VE14:VF92">
    <cfRule type="colorScale" priority="195">
      <colorScale>
        <cfvo type="min"/>
        <cfvo type="percentile" val="50"/>
        <cfvo type="max"/>
        <color rgb="FFF8696B"/>
        <color rgb="FFFFEB84"/>
        <color rgb="FF63BE7B"/>
      </colorScale>
    </cfRule>
  </conditionalFormatting>
  <conditionalFormatting sqref="VE96:VF123">
    <cfRule type="colorScale" priority="194">
      <colorScale>
        <cfvo type="min"/>
        <cfvo type="percentile" val="50"/>
        <cfvo type="max"/>
        <color rgb="FFF8696B"/>
        <color rgb="FFFFEB84"/>
        <color rgb="FF63BE7B"/>
      </colorScale>
    </cfRule>
  </conditionalFormatting>
  <conditionalFormatting sqref="US14:US92">
    <cfRule type="colorScale" priority="193">
      <colorScale>
        <cfvo type="min"/>
        <cfvo type="percentile" val="50"/>
        <cfvo type="max"/>
        <color rgb="FFF8696B"/>
        <color rgb="FFFFEB84"/>
        <color rgb="FF63BE7B"/>
      </colorScale>
    </cfRule>
  </conditionalFormatting>
  <conditionalFormatting sqref="US14:US92">
    <cfRule type="colorScale" priority="192">
      <colorScale>
        <cfvo type="min"/>
        <cfvo type="percentile" val="50"/>
        <cfvo type="max"/>
        <color rgb="FFF8696B"/>
        <color rgb="FFFFEB84"/>
        <color rgb="FF63BE7B"/>
      </colorScale>
    </cfRule>
  </conditionalFormatting>
  <conditionalFormatting sqref="UV2:UV10">
    <cfRule type="colorScale" priority="191">
      <colorScale>
        <cfvo type="min"/>
        <cfvo type="percentile" val="50"/>
        <cfvo type="max"/>
        <color rgb="FFF8696B"/>
        <color rgb="FFFFEB84"/>
        <color rgb="FF63BE7B"/>
      </colorScale>
    </cfRule>
  </conditionalFormatting>
  <conditionalFormatting sqref="UZ2:UZ10">
    <cfRule type="colorScale" priority="190">
      <colorScale>
        <cfvo type="min"/>
        <cfvo type="percentile" val="50"/>
        <cfvo type="max"/>
        <color rgb="FFF8696B"/>
        <color rgb="FFFFEB84"/>
        <color rgb="FF63BE7B"/>
      </colorScale>
    </cfRule>
  </conditionalFormatting>
  <conditionalFormatting sqref="UX2:UX10">
    <cfRule type="colorScale" priority="189">
      <colorScale>
        <cfvo type="min"/>
        <cfvo type="percentile" val="50"/>
        <cfvo type="max"/>
        <color rgb="FFF8696B"/>
        <color rgb="FFFFEB84"/>
        <color rgb="FF63BE7B"/>
      </colorScale>
    </cfRule>
  </conditionalFormatting>
  <conditionalFormatting sqref="VB2:VB10">
    <cfRule type="colorScale" priority="188">
      <colorScale>
        <cfvo type="min"/>
        <cfvo type="percentile" val="50"/>
        <cfvo type="max"/>
        <color rgb="FFF8696B"/>
        <color rgb="FFFFEB84"/>
        <color rgb="FF63BE7B"/>
      </colorScale>
    </cfRule>
  </conditionalFormatting>
  <conditionalFormatting sqref="VG14:VG92">
    <cfRule type="colorScale" priority="187">
      <colorScale>
        <cfvo type="min"/>
        <cfvo type="percentile" val="50"/>
        <cfvo type="max"/>
        <color rgb="FFF8696B"/>
        <color rgb="FFFFEB84"/>
        <color rgb="FF63BE7B"/>
      </colorScale>
    </cfRule>
  </conditionalFormatting>
  <conditionalFormatting sqref="VG96:VG123">
    <cfRule type="colorScale" priority="186">
      <colorScale>
        <cfvo type="min"/>
        <cfvo type="percentile" val="50"/>
        <cfvo type="max"/>
        <color rgb="FFF8696B"/>
        <color rgb="FFFFEB84"/>
        <color rgb="FF63BE7B"/>
      </colorScale>
    </cfRule>
  </conditionalFormatting>
  <conditionalFormatting sqref="UO2:UO10 UM2:UM10">
    <cfRule type="colorScale" priority="227">
      <colorScale>
        <cfvo type="min"/>
        <cfvo type="percentile" val="50"/>
        <cfvo type="max"/>
        <color rgb="FFF8696B"/>
        <color rgb="FFFFEB84"/>
        <color rgb="FF63BE7B"/>
      </colorScale>
    </cfRule>
  </conditionalFormatting>
  <conditionalFormatting sqref="VH14:VK92">
    <cfRule type="colorScale" priority="185">
      <colorScale>
        <cfvo type="min"/>
        <cfvo type="percentile" val="50"/>
        <cfvo type="max"/>
        <color rgb="FFF8696B"/>
        <color rgb="FFFFEB84"/>
        <color rgb="FF63BE7B"/>
      </colorScale>
    </cfRule>
  </conditionalFormatting>
  <conditionalFormatting sqref="VH96:VK123">
    <cfRule type="colorScale" priority="184">
      <colorScale>
        <cfvo type="min"/>
        <cfvo type="percentile" val="50"/>
        <cfvo type="max"/>
        <color rgb="FFF8696B"/>
        <color rgb="FFFFEB84"/>
        <color rgb="FF63BE7B"/>
      </colorScale>
    </cfRule>
  </conditionalFormatting>
  <conditionalFormatting sqref="WC96:WC123">
    <cfRule type="colorScale" priority="177">
      <colorScale>
        <cfvo type="min"/>
        <cfvo type="percentile" val="50"/>
        <cfvo type="max"/>
        <color rgb="FFF8696B"/>
        <color rgb="FFFFEB84"/>
        <color rgb="FF63BE7B"/>
      </colorScale>
    </cfRule>
  </conditionalFormatting>
  <conditionalFormatting sqref="VV14:VV92">
    <cfRule type="colorScale" priority="171">
      <colorScale>
        <cfvo type="min"/>
        <cfvo type="percentile" val="50"/>
        <cfvo type="max"/>
        <color rgb="FFF8696B"/>
        <color rgb="FFFFEB84"/>
        <color rgb="FF63BE7B"/>
      </colorScale>
    </cfRule>
  </conditionalFormatting>
  <conditionalFormatting sqref="VZ96:VZ123 VN96:VU123">
    <cfRule type="colorScale" priority="179">
      <colorScale>
        <cfvo type="min"/>
        <cfvo type="percentile" val="50"/>
        <cfvo type="max"/>
        <color rgb="FFF8696B"/>
        <color rgb="FFFFEB84"/>
        <color rgb="FF63BE7B"/>
      </colorScale>
    </cfRule>
  </conditionalFormatting>
  <conditionalFormatting sqref="WA96:WB123">
    <cfRule type="colorScale" priority="178">
      <colorScale>
        <cfvo type="min"/>
        <cfvo type="percentile" val="50"/>
        <cfvo type="max"/>
        <color rgb="FFF8696B"/>
        <color rgb="FFFFEB84"/>
        <color rgb="FF63BE7B"/>
      </colorScale>
    </cfRule>
  </conditionalFormatting>
  <conditionalFormatting sqref="VZ15:VZ24 VN82:VP92 VN15:VP24 VZ82:VZ92 VU15:VU24 VU82:VU92">
    <cfRule type="colorScale" priority="176">
      <colorScale>
        <cfvo type="min"/>
        <cfvo type="percentile" val="50"/>
        <cfvo type="max"/>
        <color rgb="FFF8696B"/>
        <color rgb="FFFFEB84"/>
        <color rgb="FF63BE7B"/>
      </colorScale>
    </cfRule>
  </conditionalFormatting>
  <conditionalFormatting sqref="VM96:VM123">
    <cfRule type="colorScale" priority="175">
      <colorScale>
        <cfvo type="min"/>
        <cfvo type="percentile" val="50"/>
        <cfvo type="max"/>
        <color rgb="FFF8696B"/>
        <color rgb="FFFFEB84"/>
        <color rgb="FF63BE7B"/>
      </colorScale>
    </cfRule>
  </conditionalFormatting>
  <conditionalFormatting sqref="WC14:WC92">
    <cfRule type="colorScale" priority="180">
      <colorScale>
        <cfvo type="min"/>
        <cfvo type="percentile" val="50"/>
        <cfvo type="max"/>
        <color rgb="FFF8696B"/>
        <color rgb="FFFFEB84"/>
        <color rgb="FF63BE7B"/>
      </colorScale>
    </cfRule>
  </conditionalFormatting>
  <conditionalFormatting sqref="VZ25:VZ81 VN25:VP81 VU25:VU81">
    <cfRule type="colorScale" priority="181">
      <colorScale>
        <cfvo type="min"/>
        <cfvo type="percentile" val="50"/>
        <cfvo type="max"/>
        <color rgb="FFF8696B"/>
        <color rgb="FFFFEB84"/>
        <color rgb="FF63BE7B"/>
      </colorScale>
    </cfRule>
  </conditionalFormatting>
  <conditionalFormatting sqref="WA12:WB13 WB14:WB92">
    <cfRule type="colorScale" priority="182">
      <colorScale>
        <cfvo type="min"/>
        <cfvo type="percentile" val="50"/>
        <cfvo type="max"/>
        <color rgb="FFF8696B"/>
        <color rgb="FFFFEB84"/>
        <color rgb="FF63BE7B"/>
      </colorScale>
    </cfRule>
  </conditionalFormatting>
  <conditionalFormatting sqref="VN14:VP14 VU14">
    <cfRule type="colorScale" priority="174">
      <colorScale>
        <cfvo type="min"/>
        <cfvo type="percentile" val="50"/>
        <cfvo type="max"/>
        <color rgb="FFF8696B"/>
        <color rgb="FFFFEB84"/>
        <color rgb="FF63BE7B"/>
      </colorScale>
    </cfRule>
  </conditionalFormatting>
  <conditionalFormatting sqref="VZ14:VZ92">
    <cfRule type="colorScale" priority="173">
      <colorScale>
        <cfvo type="min"/>
        <cfvo type="percentile" val="50"/>
        <cfvo type="max"/>
        <color rgb="FFF8696B"/>
        <color rgb="FFFFEB84"/>
        <color rgb="FF63BE7B"/>
      </colorScale>
    </cfRule>
  </conditionalFormatting>
  <conditionalFormatting sqref="VM14:VM92">
    <cfRule type="colorScale" priority="172">
      <colorScale>
        <cfvo type="min"/>
        <cfvo type="percentile" val="50"/>
        <cfvo type="max"/>
        <color rgb="FFF8696B"/>
        <color rgb="FFFFEB84"/>
        <color rgb="FF63BE7B"/>
      </colorScale>
    </cfRule>
  </conditionalFormatting>
  <conditionalFormatting sqref="WD96:WE123">
    <cfRule type="colorScale" priority="170">
      <colorScale>
        <cfvo type="min"/>
        <cfvo type="percentile" val="50"/>
        <cfvo type="max"/>
        <color rgb="FFF8696B"/>
        <color rgb="FFFFEB84"/>
        <color rgb="FF63BE7B"/>
      </colorScale>
    </cfRule>
  </conditionalFormatting>
  <conditionalFormatting sqref="WD14:WD92">
    <cfRule type="colorScale" priority="169">
      <colorScale>
        <cfvo type="min"/>
        <cfvo type="percentile" val="50"/>
        <cfvo type="max"/>
        <color rgb="FF63BE7B"/>
        <color rgb="FFFFEB84"/>
        <color rgb="FFF8696B"/>
      </colorScale>
    </cfRule>
  </conditionalFormatting>
  <conditionalFormatting sqref="VV96:VW123">
    <cfRule type="colorScale" priority="168">
      <colorScale>
        <cfvo type="min"/>
        <cfvo type="percentile" val="50"/>
        <cfvo type="max"/>
        <color rgb="FFF8696B"/>
        <color rgb="FFFFEB84"/>
        <color rgb="FF63BE7B"/>
      </colorScale>
    </cfRule>
  </conditionalFormatting>
  <conditionalFormatting sqref="VX96:VY123">
    <cfRule type="colorScale" priority="167">
      <colorScale>
        <cfvo type="min"/>
        <cfvo type="percentile" val="50"/>
        <cfvo type="max"/>
        <color rgb="FFF8696B"/>
        <color rgb="FFFFEB84"/>
        <color rgb="FF63BE7B"/>
      </colorScale>
    </cfRule>
  </conditionalFormatting>
  <conditionalFormatting sqref="WD96:WE123">
    <cfRule type="colorScale" priority="166">
      <colorScale>
        <cfvo type="min"/>
        <cfvo type="percentile" val="50"/>
        <cfvo type="max"/>
        <color rgb="FF63BE7B"/>
        <color rgb="FFFFEB84"/>
        <color rgb="FFF8696B"/>
      </colorScale>
    </cfRule>
  </conditionalFormatting>
  <conditionalFormatting sqref="VX14:VY92">
    <cfRule type="colorScale" priority="165">
      <colorScale>
        <cfvo type="min"/>
        <cfvo type="percentile" val="50"/>
        <cfvo type="max"/>
        <color rgb="FFF8696B"/>
        <color rgb="FFFFEB84"/>
        <color rgb="FF63BE7B"/>
      </colorScale>
    </cfRule>
  </conditionalFormatting>
  <conditionalFormatting sqref="VZ96:VZ123">
    <cfRule type="colorScale" priority="164">
      <colorScale>
        <cfvo type="min"/>
        <cfvo type="percentile" val="50"/>
        <cfvo type="max"/>
        <color rgb="FFF8696B"/>
        <color rgb="FFFFEB84"/>
        <color rgb="FF63BE7B"/>
      </colorScale>
    </cfRule>
  </conditionalFormatting>
  <conditionalFormatting sqref="WI14:WJ92">
    <cfRule type="colorScale" priority="163">
      <colorScale>
        <cfvo type="min"/>
        <cfvo type="percentile" val="50"/>
        <cfvo type="max"/>
        <color rgb="FFF8696B"/>
        <color rgb="FFFFEB84"/>
        <color rgb="FF63BE7B"/>
      </colorScale>
    </cfRule>
  </conditionalFormatting>
  <conditionalFormatting sqref="WI96:WK123">
    <cfRule type="colorScale" priority="162">
      <colorScale>
        <cfvo type="min"/>
        <cfvo type="percentile" val="50"/>
        <cfvo type="max"/>
        <color rgb="FFF8696B"/>
        <color rgb="FFFFEB84"/>
        <color rgb="FF63BE7B"/>
      </colorScale>
    </cfRule>
  </conditionalFormatting>
  <conditionalFormatting sqref="WL14:WL92">
    <cfRule type="colorScale" priority="161">
      <colorScale>
        <cfvo type="min"/>
        <cfvo type="percentile" val="50"/>
        <cfvo type="max"/>
        <color rgb="FFF8696B"/>
        <color rgb="FFFFEB84"/>
        <color rgb="FF63BE7B"/>
      </colorScale>
    </cfRule>
  </conditionalFormatting>
  <conditionalFormatting sqref="WL96:WL123">
    <cfRule type="colorScale" priority="160">
      <colorScale>
        <cfvo type="min"/>
        <cfvo type="percentile" val="50"/>
        <cfvo type="max"/>
        <color rgb="FFF8696B"/>
        <color rgb="FFFFEB84"/>
        <color rgb="FF63BE7B"/>
      </colorScale>
    </cfRule>
  </conditionalFormatting>
  <conditionalFormatting sqref="VT2:VT10 VY2:VY10">
    <cfRule type="colorScale" priority="159">
      <colorScale>
        <cfvo type="min"/>
        <cfvo type="percentile" val="50"/>
        <cfvo type="max"/>
        <color rgb="FFF8696B"/>
        <color rgb="FFFFEB84"/>
        <color rgb="FF63BE7B"/>
      </colorScale>
    </cfRule>
  </conditionalFormatting>
  <conditionalFormatting sqref="VZ2:VZ10">
    <cfRule type="colorScale" priority="158">
      <colorScale>
        <cfvo type="min"/>
        <cfvo type="percentile" val="50"/>
        <cfvo type="max"/>
        <color rgb="FFF8696B"/>
        <color rgb="FFFFEB84"/>
        <color rgb="FF63BE7B"/>
      </colorScale>
    </cfRule>
  </conditionalFormatting>
  <conditionalFormatting sqref="VS14:VT92">
    <cfRule type="colorScale" priority="157">
      <colorScale>
        <cfvo type="min"/>
        <cfvo type="percentile" val="50"/>
        <cfvo type="max"/>
        <color rgb="FFF8696B"/>
        <color rgb="FFFFEB84"/>
        <color rgb="FF63BE7B"/>
      </colorScale>
    </cfRule>
  </conditionalFormatting>
  <conditionalFormatting sqref="VQ14:VR92">
    <cfRule type="colorScale" priority="156">
      <colorScale>
        <cfvo type="min"/>
        <cfvo type="percentile" val="50"/>
        <cfvo type="max"/>
        <color rgb="FFF8696B"/>
        <color rgb="FFFFEB84"/>
        <color rgb="FF63BE7B"/>
      </colorScale>
    </cfRule>
  </conditionalFormatting>
  <conditionalFormatting sqref="VW14:VW92">
    <cfRule type="colorScale" priority="155">
      <colorScale>
        <cfvo type="min"/>
        <cfvo type="percentile" val="50"/>
        <cfvo type="max"/>
        <color rgb="FFF8696B"/>
        <color rgb="FFFFEB84"/>
        <color rgb="FF63BE7B"/>
      </colorScale>
    </cfRule>
  </conditionalFormatting>
  <conditionalFormatting sqref="WK14:WK92">
    <cfRule type="colorScale" priority="154">
      <colorScale>
        <cfvo type="min"/>
        <cfvo type="percentile" val="50"/>
        <cfvo type="max"/>
        <color rgb="FFF8696B"/>
        <color rgb="FFFFEB84"/>
        <color rgb="FF63BE7B"/>
      </colorScale>
    </cfRule>
  </conditionalFormatting>
  <conditionalFormatting sqref="VQ14:VQ92">
    <cfRule type="colorScale" priority="153">
      <colorScale>
        <cfvo type="min"/>
        <cfvo type="percentile" val="50"/>
        <cfvo type="max"/>
        <color rgb="FFF8696B"/>
        <color rgb="FFFFEB84"/>
        <color rgb="FF63BE7B"/>
      </colorScale>
    </cfRule>
  </conditionalFormatting>
  <conditionalFormatting sqref="VN14:VP92">
    <cfRule type="colorScale" priority="152">
      <colorScale>
        <cfvo type="min"/>
        <cfvo type="percentile" val="50"/>
        <cfvo type="max"/>
        <color rgb="FFF8696B"/>
        <color rgb="FFFFEB84"/>
        <color rgb="FF63BE7B"/>
      </colorScale>
    </cfRule>
  </conditionalFormatting>
  <conditionalFormatting sqref="WM14:WN92">
    <cfRule type="colorScale" priority="151">
      <colorScale>
        <cfvo type="min"/>
        <cfvo type="percentile" val="50"/>
        <cfvo type="max"/>
        <color rgb="FFF8696B"/>
        <color rgb="FFFFEB84"/>
        <color rgb="FF63BE7B"/>
      </colorScale>
    </cfRule>
  </conditionalFormatting>
  <conditionalFormatting sqref="WM96:WN123">
    <cfRule type="colorScale" priority="150">
      <colorScale>
        <cfvo type="min"/>
        <cfvo type="percentile" val="50"/>
        <cfvo type="max"/>
        <color rgb="FFF8696B"/>
        <color rgb="FFFFEB84"/>
        <color rgb="FF63BE7B"/>
      </colorScale>
    </cfRule>
  </conditionalFormatting>
  <conditionalFormatting sqref="WA14:WA92">
    <cfRule type="colorScale" priority="149">
      <colorScale>
        <cfvo type="min"/>
        <cfvo type="percentile" val="50"/>
        <cfvo type="max"/>
        <color rgb="FFF8696B"/>
        <color rgb="FFFFEB84"/>
        <color rgb="FF63BE7B"/>
      </colorScale>
    </cfRule>
  </conditionalFormatting>
  <conditionalFormatting sqref="WA14:WA92">
    <cfRule type="colorScale" priority="148">
      <colorScale>
        <cfvo type="min"/>
        <cfvo type="percentile" val="50"/>
        <cfvo type="max"/>
        <color rgb="FFF8696B"/>
        <color rgb="FFFFEB84"/>
        <color rgb="FF63BE7B"/>
      </colorScale>
    </cfRule>
  </conditionalFormatting>
  <conditionalFormatting sqref="WD2:WD10">
    <cfRule type="colorScale" priority="147">
      <colorScale>
        <cfvo type="min"/>
        <cfvo type="percentile" val="50"/>
        <cfvo type="max"/>
        <color rgb="FFF8696B"/>
        <color rgb="FFFFEB84"/>
        <color rgb="FF63BE7B"/>
      </colorScale>
    </cfRule>
  </conditionalFormatting>
  <conditionalFormatting sqref="WH2:WH10">
    <cfRule type="colorScale" priority="146">
      <colorScale>
        <cfvo type="min"/>
        <cfvo type="percentile" val="50"/>
        <cfvo type="max"/>
        <color rgb="FFF8696B"/>
        <color rgb="FFFFEB84"/>
        <color rgb="FF63BE7B"/>
      </colorScale>
    </cfRule>
  </conditionalFormatting>
  <conditionalFormatting sqref="WF2:WF10">
    <cfRule type="colorScale" priority="145">
      <colorScale>
        <cfvo type="min"/>
        <cfvo type="percentile" val="50"/>
        <cfvo type="max"/>
        <color rgb="FFF8696B"/>
        <color rgb="FFFFEB84"/>
        <color rgb="FF63BE7B"/>
      </colorScale>
    </cfRule>
  </conditionalFormatting>
  <conditionalFormatting sqref="WJ2:WJ10">
    <cfRule type="colorScale" priority="144">
      <colorScale>
        <cfvo type="min"/>
        <cfvo type="percentile" val="50"/>
        <cfvo type="max"/>
        <color rgb="FFF8696B"/>
        <color rgb="FFFFEB84"/>
        <color rgb="FF63BE7B"/>
      </colorScale>
    </cfRule>
  </conditionalFormatting>
  <conditionalFormatting sqref="WO14:WO92">
    <cfRule type="colorScale" priority="143">
      <colorScale>
        <cfvo type="min"/>
        <cfvo type="percentile" val="50"/>
        <cfvo type="max"/>
        <color rgb="FFF8696B"/>
        <color rgb="FFFFEB84"/>
        <color rgb="FF63BE7B"/>
      </colorScale>
    </cfRule>
  </conditionalFormatting>
  <conditionalFormatting sqref="WO96:WO123">
    <cfRule type="colorScale" priority="142">
      <colorScale>
        <cfvo type="min"/>
        <cfvo type="percentile" val="50"/>
        <cfvo type="max"/>
        <color rgb="FFF8696B"/>
        <color rgb="FFFFEB84"/>
        <color rgb="FF63BE7B"/>
      </colorScale>
    </cfRule>
  </conditionalFormatting>
  <conditionalFormatting sqref="VW2:VW10 VU2:VU10 VV10">
    <cfRule type="colorScale" priority="183">
      <colorScale>
        <cfvo type="min"/>
        <cfvo type="percentile" val="50"/>
        <cfvo type="max"/>
        <color rgb="FFF8696B"/>
        <color rgb="FFFFEB84"/>
        <color rgb="FF63BE7B"/>
      </colorScale>
    </cfRule>
  </conditionalFormatting>
  <conditionalFormatting sqref="WP14:WS92">
    <cfRule type="colorScale" priority="141">
      <colorScale>
        <cfvo type="min"/>
        <cfvo type="percentile" val="50"/>
        <cfvo type="max"/>
        <color rgb="FFF8696B"/>
        <color rgb="FFFFEB84"/>
        <color rgb="FF63BE7B"/>
      </colorScale>
    </cfRule>
  </conditionalFormatting>
  <conditionalFormatting sqref="WP96:WS123">
    <cfRule type="colorScale" priority="140">
      <colorScale>
        <cfvo type="min"/>
        <cfvo type="percentile" val="50"/>
        <cfvo type="max"/>
        <color rgb="FFF8696B"/>
        <color rgb="FFFFEB84"/>
        <color rgb="FF63BE7B"/>
      </colorScale>
    </cfRule>
  </conditionalFormatting>
  <conditionalFormatting sqref="XK96:XK123">
    <cfRule type="colorScale" priority="133">
      <colorScale>
        <cfvo type="min"/>
        <cfvo type="percentile" val="50"/>
        <cfvo type="max"/>
        <color rgb="FFF8696B"/>
        <color rgb="FFFFEB84"/>
        <color rgb="FF63BE7B"/>
      </colorScale>
    </cfRule>
  </conditionalFormatting>
  <conditionalFormatting sqref="XD14:XD92">
    <cfRule type="colorScale" priority="127">
      <colorScale>
        <cfvo type="min"/>
        <cfvo type="percentile" val="50"/>
        <cfvo type="max"/>
        <color rgb="FFF8696B"/>
        <color rgb="FFFFEB84"/>
        <color rgb="FF63BE7B"/>
      </colorScale>
    </cfRule>
  </conditionalFormatting>
  <conditionalFormatting sqref="XH96:XH123 WV96:XC123">
    <cfRule type="colorScale" priority="135">
      <colorScale>
        <cfvo type="min"/>
        <cfvo type="percentile" val="50"/>
        <cfvo type="max"/>
        <color rgb="FFF8696B"/>
        <color rgb="FFFFEB84"/>
        <color rgb="FF63BE7B"/>
      </colorScale>
    </cfRule>
  </conditionalFormatting>
  <conditionalFormatting sqref="XI96:XJ123">
    <cfRule type="colorScale" priority="134">
      <colorScale>
        <cfvo type="min"/>
        <cfvo type="percentile" val="50"/>
        <cfvo type="max"/>
        <color rgb="FFF8696B"/>
        <color rgb="FFFFEB84"/>
        <color rgb="FF63BE7B"/>
      </colorScale>
    </cfRule>
  </conditionalFormatting>
  <conditionalFormatting sqref="XH15:XH24 WV82:WX92 WV15:WX24 XH82:XH92 XC15:XC24 XC82:XC92">
    <cfRule type="colorScale" priority="132">
      <colorScale>
        <cfvo type="min"/>
        <cfvo type="percentile" val="50"/>
        <cfvo type="max"/>
        <color rgb="FFF8696B"/>
        <color rgb="FFFFEB84"/>
        <color rgb="FF63BE7B"/>
      </colorScale>
    </cfRule>
  </conditionalFormatting>
  <conditionalFormatting sqref="WU96:WU123">
    <cfRule type="colorScale" priority="131">
      <colorScale>
        <cfvo type="min"/>
        <cfvo type="percentile" val="50"/>
        <cfvo type="max"/>
        <color rgb="FFF8696B"/>
        <color rgb="FFFFEB84"/>
        <color rgb="FF63BE7B"/>
      </colorScale>
    </cfRule>
  </conditionalFormatting>
  <conditionalFormatting sqref="XK14:XK92">
    <cfRule type="colorScale" priority="136">
      <colorScale>
        <cfvo type="min"/>
        <cfvo type="percentile" val="50"/>
        <cfvo type="max"/>
        <color rgb="FFF8696B"/>
        <color rgb="FFFFEB84"/>
        <color rgb="FF63BE7B"/>
      </colorScale>
    </cfRule>
  </conditionalFormatting>
  <conditionalFormatting sqref="XH25:XH81 WV25:WX81 XC25:XC81">
    <cfRule type="colorScale" priority="137">
      <colorScale>
        <cfvo type="min"/>
        <cfvo type="percentile" val="50"/>
        <cfvo type="max"/>
        <color rgb="FFF8696B"/>
        <color rgb="FFFFEB84"/>
        <color rgb="FF63BE7B"/>
      </colorScale>
    </cfRule>
  </conditionalFormatting>
  <conditionalFormatting sqref="XI12:XJ13 XJ14:XJ92">
    <cfRule type="colorScale" priority="138">
      <colorScale>
        <cfvo type="min"/>
        <cfvo type="percentile" val="50"/>
        <cfvo type="max"/>
        <color rgb="FFF8696B"/>
        <color rgb="FFFFEB84"/>
        <color rgb="FF63BE7B"/>
      </colorScale>
    </cfRule>
  </conditionalFormatting>
  <conditionalFormatting sqref="WV14:WX14 XC14">
    <cfRule type="colorScale" priority="130">
      <colorScale>
        <cfvo type="min"/>
        <cfvo type="percentile" val="50"/>
        <cfvo type="max"/>
        <color rgb="FFF8696B"/>
        <color rgb="FFFFEB84"/>
        <color rgb="FF63BE7B"/>
      </colorScale>
    </cfRule>
  </conditionalFormatting>
  <conditionalFormatting sqref="XH14:XH92">
    <cfRule type="colorScale" priority="129">
      <colorScale>
        <cfvo type="min"/>
        <cfvo type="percentile" val="50"/>
        <cfvo type="max"/>
        <color rgb="FFF8696B"/>
        <color rgb="FFFFEB84"/>
        <color rgb="FF63BE7B"/>
      </colorScale>
    </cfRule>
  </conditionalFormatting>
  <conditionalFormatting sqref="WU14:WU92">
    <cfRule type="colorScale" priority="128">
      <colorScale>
        <cfvo type="min"/>
        <cfvo type="percentile" val="50"/>
        <cfvo type="max"/>
        <color rgb="FFF8696B"/>
        <color rgb="FFFFEB84"/>
        <color rgb="FF63BE7B"/>
      </colorScale>
    </cfRule>
  </conditionalFormatting>
  <conditionalFormatting sqref="XL96:XM123">
    <cfRule type="colorScale" priority="126">
      <colorScale>
        <cfvo type="min"/>
        <cfvo type="percentile" val="50"/>
        <cfvo type="max"/>
        <color rgb="FFF8696B"/>
        <color rgb="FFFFEB84"/>
        <color rgb="FF63BE7B"/>
      </colorScale>
    </cfRule>
  </conditionalFormatting>
  <conditionalFormatting sqref="XL14:XL92">
    <cfRule type="colorScale" priority="125">
      <colorScale>
        <cfvo type="min"/>
        <cfvo type="percentile" val="50"/>
        <cfvo type="max"/>
        <color rgb="FF63BE7B"/>
        <color rgb="FFFFEB84"/>
        <color rgb="FFF8696B"/>
      </colorScale>
    </cfRule>
  </conditionalFormatting>
  <conditionalFormatting sqref="XD96:XE123">
    <cfRule type="colorScale" priority="124">
      <colorScale>
        <cfvo type="min"/>
        <cfvo type="percentile" val="50"/>
        <cfvo type="max"/>
        <color rgb="FFF8696B"/>
        <color rgb="FFFFEB84"/>
        <color rgb="FF63BE7B"/>
      </colorScale>
    </cfRule>
  </conditionalFormatting>
  <conditionalFormatting sqref="XF96:XG123">
    <cfRule type="colorScale" priority="123">
      <colorScale>
        <cfvo type="min"/>
        <cfvo type="percentile" val="50"/>
        <cfvo type="max"/>
        <color rgb="FFF8696B"/>
        <color rgb="FFFFEB84"/>
        <color rgb="FF63BE7B"/>
      </colorScale>
    </cfRule>
  </conditionalFormatting>
  <conditionalFormatting sqref="XL96:XM123">
    <cfRule type="colorScale" priority="122">
      <colorScale>
        <cfvo type="min"/>
        <cfvo type="percentile" val="50"/>
        <cfvo type="max"/>
        <color rgb="FF63BE7B"/>
        <color rgb="FFFFEB84"/>
        <color rgb="FFF8696B"/>
      </colorScale>
    </cfRule>
  </conditionalFormatting>
  <conditionalFormatting sqref="XF14:XG92">
    <cfRule type="colorScale" priority="121">
      <colorScale>
        <cfvo type="min"/>
        <cfvo type="percentile" val="50"/>
        <cfvo type="max"/>
        <color rgb="FFF8696B"/>
        <color rgb="FFFFEB84"/>
        <color rgb="FF63BE7B"/>
      </colorScale>
    </cfRule>
  </conditionalFormatting>
  <conditionalFormatting sqref="XH96:XH123">
    <cfRule type="colorScale" priority="120">
      <colorScale>
        <cfvo type="min"/>
        <cfvo type="percentile" val="50"/>
        <cfvo type="max"/>
        <color rgb="FFF8696B"/>
        <color rgb="FFFFEB84"/>
        <color rgb="FF63BE7B"/>
      </colorScale>
    </cfRule>
  </conditionalFormatting>
  <conditionalFormatting sqref="XQ14:XR92">
    <cfRule type="colorScale" priority="119">
      <colorScale>
        <cfvo type="min"/>
        <cfvo type="percentile" val="50"/>
        <cfvo type="max"/>
        <color rgb="FFF8696B"/>
        <color rgb="FFFFEB84"/>
        <color rgb="FF63BE7B"/>
      </colorScale>
    </cfRule>
  </conditionalFormatting>
  <conditionalFormatting sqref="XQ96:XS123">
    <cfRule type="colorScale" priority="118">
      <colorScale>
        <cfvo type="min"/>
        <cfvo type="percentile" val="50"/>
        <cfvo type="max"/>
        <color rgb="FFF8696B"/>
        <color rgb="FFFFEB84"/>
        <color rgb="FF63BE7B"/>
      </colorScale>
    </cfRule>
  </conditionalFormatting>
  <conditionalFormatting sqref="XT14:XT92">
    <cfRule type="colorScale" priority="117">
      <colorScale>
        <cfvo type="min"/>
        <cfvo type="percentile" val="50"/>
        <cfvo type="max"/>
        <color rgb="FFF8696B"/>
        <color rgb="FFFFEB84"/>
        <color rgb="FF63BE7B"/>
      </colorScale>
    </cfRule>
  </conditionalFormatting>
  <conditionalFormatting sqref="XT96:XT123">
    <cfRule type="colorScale" priority="116">
      <colorScale>
        <cfvo type="min"/>
        <cfvo type="percentile" val="50"/>
        <cfvo type="max"/>
        <color rgb="FFF8696B"/>
        <color rgb="FFFFEB84"/>
        <color rgb="FF63BE7B"/>
      </colorScale>
    </cfRule>
  </conditionalFormatting>
  <conditionalFormatting sqref="XB2:XB10 XG2:XG10">
    <cfRule type="colorScale" priority="115">
      <colorScale>
        <cfvo type="min"/>
        <cfvo type="percentile" val="50"/>
        <cfvo type="max"/>
        <color rgb="FFF8696B"/>
        <color rgb="FFFFEB84"/>
        <color rgb="FF63BE7B"/>
      </colorScale>
    </cfRule>
  </conditionalFormatting>
  <conditionalFormatting sqref="XH2:XH10">
    <cfRule type="colorScale" priority="114">
      <colorScale>
        <cfvo type="min"/>
        <cfvo type="percentile" val="50"/>
        <cfvo type="max"/>
        <color rgb="FFF8696B"/>
        <color rgb="FFFFEB84"/>
        <color rgb="FF63BE7B"/>
      </colorScale>
    </cfRule>
  </conditionalFormatting>
  <conditionalFormatting sqref="XA14:XB92">
    <cfRule type="colorScale" priority="113">
      <colorScale>
        <cfvo type="min"/>
        <cfvo type="percentile" val="50"/>
        <cfvo type="max"/>
        <color rgb="FFF8696B"/>
        <color rgb="FFFFEB84"/>
        <color rgb="FF63BE7B"/>
      </colorScale>
    </cfRule>
  </conditionalFormatting>
  <conditionalFormatting sqref="WY14:WZ92">
    <cfRule type="colorScale" priority="112">
      <colorScale>
        <cfvo type="min"/>
        <cfvo type="percentile" val="50"/>
        <cfvo type="max"/>
        <color rgb="FFF8696B"/>
        <color rgb="FFFFEB84"/>
        <color rgb="FF63BE7B"/>
      </colorScale>
    </cfRule>
  </conditionalFormatting>
  <conditionalFormatting sqref="XE14:XE92">
    <cfRule type="colorScale" priority="111">
      <colorScale>
        <cfvo type="min"/>
        <cfvo type="percentile" val="50"/>
        <cfvo type="max"/>
        <color rgb="FFF8696B"/>
        <color rgb="FFFFEB84"/>
        <color rgb="FF63BE7B"/>
      </colorScale>
    </cfRule>
  </conditionalFormatting>
  <conditionalFormatting sqref="XS14:XS92">
    <cfRule type="colorScale" priority="110">
      <colorScale>
        <cfvo type="min"/>
        <cfvo type="percentile" val="50"/>
        <cfvo type="max"/>
        <color rgb="FFF8696B"/>
        <color rgb="FFFFEB84"/>
        <color rgb="FF63BE7B"/>
      </colorScale>
    </cfRule>
  </conditionalFormatting>
  <conditionalFormatting sqref="WY14:WY92">
    <cfRule type="colorScale" priority="109">
      <colorScale>
        <cfvo type="min"/>
        <cfvo type="percentile" val="50"/>
        <cfvo type="max"/>
        <color rgb="FFF8696B"/>
        <color rgb="FFFFEB84"/>
        <color rgb="FF63BE7B"/>
      </colorScale>
    </cfRule>
  </conditionalFormatting>
  <conditionalFormatting sqref="WV14:WX92">
    <cfRule type="colorScale" priority="108">
      <colorScale>
        <cfvo type="min"/>
        <cfvo type="percentile" val="50"/>
        <cfvo type="max"/>
        <color rgb="FFF8696B"/>
        <color rgb="FFFFEB84"/>
        <color rgb="FF63BE7B"/>
      </colorScale>
    </cfRule>
  </conditionalFormatting>
  <conditionalFormatting sqref="XU14:XV92">
    <cfRule type="colorScale" priority="107">
      <colorScale>
        <cfvo type="min"/>
        <cfvo type="percentile" val="50"/>
        <cfvo type="max"/>
        <color rgb="FFF8696B"/>
        <color rgb="FFFFEB84"/>
        <color rgb="FF63BE7B"/>
      </colorScale>
    </cfRule>
  </conditionalFormatting>
  <conditionalFormatting sqref="XU96:XV123">
    <cfRule type="colorScale" priority="106">
      <colorScale>
        <cfvo type="min"/>
        <cfvo type="percentile" val="50"/>
        <cfvo type="max"/>
        <color rgb="FFF8696B"/>
        <color rgb="FFFFEB84"/>
        <color rgb="FF63BE7B"/>
      </colorScale>
    </cfRule>
  </conditionalFormatting>
  <conditionalFormatting sqref="XI14:XI92">
    <cfRule type="colorScale" priority="105">
      <colorScale>
        <cfvo type="min"/>
        <cfvo type="percentile" val="50"/>
        <cfvo type="max"/>
        <color rgb="FFF8696B"/>
        <color rgb="FFFFEB84"/>
        <color rgb="FF63BE7B"/>
      </colorScale>
    </cfRule>
  </conditionalFormatting>
  <conditionalFormatting sqref="XI14:XI92">
    <cfRule type="colorScale" priority="104">
      <colorScale>
        <cfvo type="min"/>
        <cfvo type="percentile" val="50"/>
        <cfvo type="max"/>
        <color rgb="FFF8696B"/>
        <color rgb="FFFFEB84"/>
        <color rgb="FF63BE7B"/>
      </colorScale>
    </cfRule>
  </conditionalFormatting>
  <conditionalFormatting sqref="XL2:XL10">
    <cfRule type="colorScale" priority="103">
      <colorScale>
        <cfvo type="min"/>
        <cfvo type="percentile" val="50"/>
        <cfvo type="max"/>
        <color rgb="FFF8696B"/>
        <color rgb="FFFFEB84"/>
        <color rgb="FF63BE7B"/>
      </colorScale>
    </cfRule>
  </conditionalFormatting>
  <conditionalFormatting sqref="XP2:XP10">
    <cfRule type="colorScale" priority="102">
      <colorScale>
        <cfvo type="min"/>
        <cfvo type="percentile" val="50"/>
        <cfvo type="max"/>
        <color rgb="FFF8696B"/>
        <color rgb="FFFFEB84"/>
        <color rgb="FF63BE7B"/>
      </colorScale>
    </cfRule>
  </conditionalFormatting>
  <conditionalFormatting sqref="XN2:XN10">
    <cfRule type="colorScale" priority="101">
      <colorScale>
        <cfvo type="min"/>
        <cfvo type="percentile" val="50"/>
        <cfvo type="max"/>
        <color rgb="FFF8696B"/>
        <color rgb="FFFFEB84"/>
        <color rgb="FF63BE7B"/>
      </colorScale>
    </cfRule>
  </conditionalFormatting>
  <conditionalFormatting sqref="XR2:XR10">
    <cfRule type="colorScale" priority="100">
      <colorScale>
        <cfvo type="min"/>
        <cfvo type="percentile" val="50"/>
        <cfvo type="max"/>
        <color rgb="FFF8696B"/>
        <color rgb="FFFFEB84"/>
        <color rgb="FF63BE7B"/>
      </colorScale>
    </cfRule>
  </conditionalFormatting>
  <conditionalFormatting sqref="XW14:XW92">
    <cfRule type="colorScale" priority="99">
      <colorScale>
        <cfvo type="min"/>
        <cfvo type="percentile" val="50"/>
        <cfvo type="max"/>
        <color rgb="FFF8696B"/>
        <color rgb="FFFFEB84"/>
        <color rgb="FF63BE7B"/>
      </colorScale>
    </cfRule>
  </conditionalFormatting>
  <conditionalFormatting sqref="XW96:XW123">
    <cfRule type="colorScale" priority="98">
      <colorScale>
        <cfvo type="min"/>
        <cfvo type="percentile" val="50"/>
        <cfvo type="max"/>
        <color rgb="FFF8696B"/>
        <color rgb="FFFFEB84"/>
        <color rgb="FF63BE7B"/>
      </colorScale>
    </cfRule>
  </conditionalFormatting>
  <conditionalFormatting sqref="XE2:XE10 XC2:XC10">
    <cfRule type="colorScale" priority="139">
      <colorScale>
        <cfvo type="min"/>
        <cfvo type="percentile" val="50"/>
        <cfvo type="max"/>
        <color rgb="FFF8696B"/>
        <color rgb="FFFFEB84"/>
        <color rgb="FF63BE7B"/>
      </colorScale>
    </cfRule>
  </conditionalFormatting>
  <conditionalFormatting sqref="XX14:YA92">
    <cfRule type="colorScale" priority="97">
      <colorScale>
        <cfvo type="min"/>
        <cfvo type="percentile" val="50"/>
        <cfvo type="max"/>
        <color rgb="FFF8696B"/>
        <color rgb="FFFFEB84"/>
        <color rgb="FF63BE7B"/>
      </colorScale>
    </cfRule>
  </conditionalFormatting>
  <conditionalFormatting sqref="XX96:YA123">
    <cfRule type="colorScale" priority="96">
      <colorScale>
        <cfvo type="min"/>
        <cfvo type="percentile" val="50"/>
        <cfvo type="max"/>
        <color rgb="FFF8696B"/>
        <color rgb="FFFFEB84"/>
        <color rgb="FF63BE7B"/>
      </colorScale>
    </cfRule>
  </conditionalFormatting>
  <conditionalFormatting sqref="YS96:YS123">
    <cfRule type="colorScale" priority="89">
      <colorScale>
        <cfvo type="min"/>
        <cfvo type="percentile" val="50"/>
        <cfvo type="max"/>
        <color rgb="FFF8696B"/>
        <color rgb="FFFFEB84"/>
        <color rgb="FF63BE7B"/>
      </colorScale>
    </cfRule>
  </conditionalFormatting>
  <conditionalFormatting sqref="YL14:YL92">
    <cfRule type="colorScale" priority="83">
      <colorScale>
        <cfvo type="min"/>
        <cfvo type="percentile" val="50"/>
        <cfvo type="max"/>
        <color rgb="FFF8696B"/>
        <color rgb="FFFFEB84"/>
        <color rgb="FF63BE7B"/>
      </colorScale>
    </cfRule>
  </conditionalFormatting>
  <conditionalFormatting sqref="YP96:YP123 YD96:YK123">
    <cfRule type="colorScale" priority="91">
      <colorScale>
        <cfvo type="min"/>
        <cfvo type="percentile" val="50"/>
        <cfvo type="max"/>
        <color rgb="FFF8696B"/>
        <color rgb="FFFFEB84"/>
        <color rgb="FF63BE7B"/>
      </colorScale>
    </cfRule>
  </conditionalFormatting>
  <conditionalFormatting sqref="YQ96:YR123">
    <cfRule type="colorScale" priority="90">
      <colorScale>
        <cfvo type="min"/>
        <cfvo type="percentile" val="50"/>
        <cfvo type="max"/>
        <color rgb="FFF8696B"/>
        <color rgb="FFFFEB84"/>
        <color rgb="FF63BE7B"/>
      </colorScale>
    </cfRule>
  </conditionalFormatting>
  <conditionalFormatting sqref="YP15:YP24 YD82:YF92 YD15:YF24 YP82:YP92 YK15:YK24 YK82:YK92">
    <cfRule type="colorScale" priority="88">
      <colorScale>
        <cfvo type="min"/>
        <cfvo type="percentile" val="50"/>
        <cfvo type="max"/>
        <color rgb="FFF8696B"/>
        <color rgb="FFFFEB84"/>
        <color rgb="FF63BE7B"/>
      </colorScale>
    </cfRule>
  </conditionalFormatting>
  <conditionalFormatting sqref="YC96:YC123">
    <cfRule type="colorScale" priority="87">
      <colorScale>
        <cfvo type="min"/>
        <cfvo type="percentile" val="50"/>
        <cfvo type="max"/>
        <color rgb="FFF8696B"/>
        <color rgb="FFFFEB84"/>
        <color rgb="FF63BE7B"/>
      </colorScale>
    </cfRule>
  </conditionalFormatting>
  <conditionalFormatting sqref="YS14:YS92">
    <cfRule type="colorScale" priority="92">
      <colorScale>
        <cfvo type="min"/>
        <cfvo type="percentile" val="50"/>
        <cfvo type="max"/>
        <color rgb="FFF8696B"/>
        <color rgb="FFFFEB84"/>
        <color rgb="FF63BE7B"/>
      </colorScale>
    </cfRule>
  </conditionalFormatting>
  <conditionalFormatting sqref="YP25:YP81 YD25:YF81 YK25:YK81">
    <cfRule type="colorScale" priority="93">
      <colorScale>
        <cfvo type="min"/>
        <cfvo type="percentile" val="50"/>
        <cfvo type="max"/>
        <color rgb="FFF8696B"/>
        <color rgb="FFFFEB84"/>
        <color rgb="FF63BE7B"/>
      </colorScale>
    </cfRule>
  </conditionalFormatting>
  <conditionalFormatting sqref="YQ12:YR13 YR14:YR92">
    <cfRule type="colorScale" priority="94">
      <colorScale>
        <cfvo type="min"/>
        <cfvo type="percentile" val="50"/>
        <cfvo type="max"/>
        <color rgb="FFF8696B"/>
        <color rgb="FFFFEB84"/>
        <color rgb="FF63BE7B"/>
      </colorScale>
    </cfRule>
  </conditionalFormatting>
  <conditionalFormatting sqref="YD14:YF14 YK14">
    <cfRule type="colorScale" priority="86">
      <colorScale>
        <cfvo type="min"/>
        <cfvo type="percentile" val="50"/>
        <cfvo type="max"/>
        <color rgb="FFF8696B"/>
        <color rgb="FFFFEB84"/>
        <color rgb="FF63BE7B"/>
      </colorScale>
    </cfRule>
  </conditionalFormatting>
  <conditionalFormatting sqref="YP14:YP92">
    <cfRule type="colorScale" priority="85">
      <colorScale>
        <cfvo type="min"/>
        <cfvo type="percentile" val="50"/>
        <cfvo type="max"/>
        <color rgb="FFF8696B"/>
        <color rgb="FFFFEB84"/>
        <color rgb="FF63BE7B"/>
      </colorScale>
    </cfRule>
  </conditionalFormatting>
  <conditionalFormatting sqref="YC14:YC92">
    <cfRule type="colorScale" priority="84">
      <colorScale>
        <cfvo type="min"/>
        <cfvo type="percentile" val="50"/>
        <cfvo type="max"/>
        <color rgb="FFF8696B"/>
        <color rgb="FFFFEB84"/>
        <color rgb="FF63BE7B"/>
      </colorScale>
    </cfRule>
  </conditionalFormatting>
  <conditionalFormatting sqref="YT96:YU123">
    <cfRule type="colorScale" priority="82">
      <colorScale>
        <cfvo type="min"/>
        <cfvo type="percentile" val="50"/>
        <cfvo type="max"/>
        <color rgb="FFF8696B"/>
        <color rgb="FFFFEB84"/>
        <color rgb="FF63BE7B"/>
      </colorScale>
    </cfRule>
  </conditionalFormatting>
  <conditionalFormatting sqref="YT14:YT92">
    <cfRule type="colorScale" priority="81">
      <colorScale>
        <cfvo type="min"/>
        <cfvo type="percentile" val="50"/>
        <cfvo type="max"/>
        <color rgb="FF63BE7B"/>
        <color rgb="FFFFEB84"/>
        <color rgb="FFF8696B"/>
      </colorScale>
    </cfRule>
  </conditionalFormatting>
  <conditionalFormatting sqref="YL96:YM123">
    <cfRule type="colorScale" priority="80">
      <colorScale>
        <cfvo type="min"/>
        <cfvo type="percentile" val="50"/>
        <cfvo type="max"/>
        <color rgb="FFF8696B"/>
        <color rgb="FFFFEB84"/>
        <color rgb="FF63BE7B"/>
      </colorScale>
    </cfRule>
  </conditionalFormatting>
  <conditionalFormatting sqref="YN96:YO123">
    <cfRule type="colorScale" priority="79">
      <colorScale>
        <cfvo type="min"/>
        <cfvo type="percentile" val="50"/>
        <cfvo type="max"/>
        <color rgb="FFF8696B"/>
        <color rgb="FFFFEB84"/>
        <color rgb="FF63BE7B"/>
      </colorScale>
    </cfRule>
  </conditionalFormatting>
  <conditionalFormatting sqref="YT96:YU123">
    <cfRule type="colorScale" priority="78">
      <colorScale>
        <cfvo type="min"/>
        <cfvo type="percentile" val="50"/>
        <cfvo type="max"/>
        <color rgb="FF63BE7B"/>
        <color rgb="FFFFEB84"/>
        <color rgb="FFF8696B"/>
      </colorScale>
    </cfRule>
  </conditionalFormatting>
  <conditionalFormatting sqref="YN14:YO92">
    <cfRule type="colorScale" priority="77">
      <colorScale>
        <cfvo type="min"/>
        <cfvo type="percentile" val="50"/>
        <cfvo type="max"/>
        <color rgb="FFF8696B"/>
        <color rgb="FFFFEB84"/>
        <color rgb="FF63BE7B"/>
      </colorScale>
    </cfRule>
  </conditionalFormatting>
  <conditionalFormatting sqref="YP96:YP123">
    <cfRule type="colorScale" priority="76">
      <colorScale>
        <cfvo type="min"/>
        <cfvo type="percentile" val="50"/>
        <cfvo type="max"/>
        <color rgb="FFF8696B"/>
        <color rgb="FFFFEB84"/>
        <color rgb="FF63BE7B"/>
      </colorScale>
    </cfRule>
  </conditionalFormatting>
  <conditionalFormatting sqref="YY14:YZ92">
    <cfRule type="colorScale" priority="75">
      <colorScale>
        <cfvo type="min"/>
        <cfvo type="percentile" val="50"/>
        <cfvo type="max"/>
        <color rgb="FFF8696B"/>
        <color rgb="FFFFEB84"/>
        <color rgb="FF63BE7B"/>
      </colorScale>
    </cfRule>
  </conditionalFormatting>
  <conditionalFormatting sqref="YY96:ZA123">
    <cfRule type="colorScale" priority="74">
      <colorScale>
        <cfvo type="min"/>
        <cfvo type="percentile" val="50"/>
        <cfvo type="max"/>
        <color rgb="FFF8696B"/>
        <color rgb="FFFFEB84"/>
        <color rgb="FF63BE7B"/>
      </colorScale>
    </cfRule>
  </conditionalFormatting>
  <conditionalFormatting sqref="ZB14:ZB92">
    <cfRule type="colorScale" priority="73">
      <colorScale>
        <cfvo type="min"/>
        <cfvo type="percentile" val="50"/>
        <cfvo type="max"/>
        <color rgb="FFF8696B"/>
        <color rgb="FFFFEB84"/>
        <color rgb="FF63BE7B"/>
      </colorScale>
    </cfRule>
  </conditionalFormatting>
  <conditionalFormatting sqref="ZB96:ZB123">
    <cfRule type="colorScale" priority="72">
      <colorScale>
        <cfvo type="min"/>
        <cfvo type="percentile" val="50"/>
        <cfvo type="max"/>
        <color rgb="FFF8696B"/>
        <color rgb="FFFFEB84"/>
        <color rgb="FF63BE7B"/>
      </colorScale>
    </cfRule>
  </conditionalFormatting>
  <conditionalFormatting sqref="YJ2:YJ10 YO2:YO10">
    <cfRule type="colorScale" priority="71">
      <colorScale>
        <cfvo type="min"/>
        <cfvo type="percentile" val="50"/>
        <cfvo type="max"/>
        <color rgb="FFF8696B"/>
        <color rgb="FFFFEB84"/>
        <color rgb="FF63BE7B"/>
      </colorScale>
    </cfRule>
  </conditionalFormatting>
  <conditionalFormatting sqref="YP2:YP10">
    <cfRule type="colorScale" priority="70">
      <colorScale>
        <cfvo type="min"/>
        <cfvo type="percentile" val="50"/>
        <cfvo type="max"/>
        <color rgb="FFF8696B"/>
        <color rgb="FFFFEB84"/>
        <color rgb="FF63BE7B"/>
      </colorScale>
    </cfRule>
  </conditionalFormatting>
  <conditionalFormatting sqref="YI14:YJ92">
    <cfRule type="colorScale" priority="69">
      <colorScale>
        <cfvo type="min"/>
        <cfvo type="percentile" val="50"/>
        <cfvo type="max"/>
        <color rgb="FFF8696B"/>
        <color rgb="FFFFEB84"/>
        <color rgb="FF63BE7B"/>
      </colorScale>
    </cfRule>
  </conditionalFormatting>
  <conditionalFormatting sqref="YG14:YH92">
    <cfRule type="colorScale" priority="68">
      <colorScale>
        <cfvo type="min"/>
        <cfvo type="percentile" val="50"/>
        <cfvo type="max"/>
        <color rgb="FFF8696B"/>
        <color rgb="FFFFEB84"/>
        <color rgb="FF63BE7B"/>
      </colorScale>
    </cfRule>
  </conditionalFormatting>
  <conditionalFormatting sqref="YM14:YM92">
    <cfRule type="colorScale" priority="67">
      <colorScale>
        <cfvo type="min"/>
        <cfvo type="percentile" val="50"/>
        <cfvo type="max"/>
        <color rgb="FFF8696B"/>
        <color rgb="FFFFEB84"/>
        <color rgb="FF63BE7B"/>
      </colorScale>
    </cfRule>
  </conditionalFormatting>
  <conditionalFormatting sqref="ZA14:ZA92">
    <cfRule type="colorScale" priority="66">
      <colorScale>
        <cfvo type="min"/>
        <cfvo type="percentile" val="50"/>
        <cfvo type="max"/>
        <color rgb="FFF8696B"/>
        <color rgb="FFFFEB84"/>
        <color rgb="FF63BE7B"/>
      </colorScale>
    </cfRule>
  </conditionalFormatting>
  <conditionalFormatting sqref="YG14:YG92">
    <cfRule type="colorScale" priority="65">
      <colorScale>
        <cfvo type="min"/>
        <cfvo type="percentile" val="50"/>
        <cfvo type="max"/>
        <color rgb="FFF8696B"/>
        <color rgb="FFFFEB84"/>
        <color rgb="FF63BE7B"/>
      </colorScale>
    </cfRule>
  </conditionalFormatting>
  <conditionalFormatting sqref="YD14:YF92">
    <cfRule type="colorScale" priority="64">
      <colorScale>
        <cfvo type="min"/>
        <cfvo type="percentile" val="50"/>
        <cfvo type="max"/>
        <color rgb="FFF8696B"/>
        <color rgb="FFFFEB84"/>
        <color rgb="FF63BE7B"/>
      </colorScale>
    </cfRule>
  </conditionalFormatting>
  <conditionalFormatting sqref="ZC14:ZD92">
    <cfRule type="colorScale" priority="63">
      <colorScale>
        <cfvo type="min"/>
        <cfvo type="percentile" val="50"/>
        <cfvo type="max"/>
        <color rgb="FFF8696B"/>
        <color rgb="FFFFEB84"/>
        <color rgb="FF63BE7B"/>
      </colorScale>
    </cfRule>
  </conditionalFormatting>
  <conditionalFormatting sqref="ZC96:ZD123">
    <cfRule type="colorScale" priority="62">
      <colorScale>
        <cfvo type="min"/>
        <cfvo type="percentile" val="50"/>
        <cfvo type="max"/>
        <color rgb="FFF8696B"/>
        <color rgb="FFFFEB84"/>
        <color rgb="FF63BE7B"/>
      </colorScale>
    </cfRule>
  </conditionalFormatting>
  <conditionalFormatting sqref="YQ14:YQ92">
    <cfRule type="colorScale" priority="61">
      <colorScale>
        <cfvo type="min"/>
        <cfvo type="percentile" val="50"/>
        <cfvo type="max"/>
        <color rgb="FFF8696B"/>
        <color rgb="FFFFEB84"/>
        <color rgb="FF63BE7B"/>
      </colorScale>
    </cfRule>
  </conditionalFormatting>
  <conditionalFormatting sqref="YQ14:YQ92">
    <cfRule type="colorScale" priority="60">
      <colorScale>
        <cfvo type="min"/>
        <cfvo type="percentile" val="50"/>
        <cfvo type="max"/>
        <color rgb="FFF8696B"/>
        <color rgb="FFFFEB84"/>
        <color rgb="FF63BE7B"/>
      </colorScale>
    </cfRule>
  </conditionalFormatting>
  <conditionalFormatting sqref="YT2:YT10">
    <cfRule type="colorScale" priority="59">
      <colorScale>
        <cfvo type="min"/>
        <cfvo type="percentile" val="50"/>
        <cfvo type="max"/>
        <color rgb="FFF8696B"/>
        <color rgb="FFFFEB84"/>
        <color rgb="FF63BE7B"/>
      </colorScale>
    </cfRule>
  </conditionalFormatting>
  <conditionalFormatting sqref="YX2:YX10">
    <cfRule type="colorScale" priority="58">
      <colorScale>
        <cfvo type="min"/>
        <cfvo type="percentile" val="50"/>
        <cfvo type="max"/>
        <color rgb="FFF8696B"/>
        <color rgb="FFFFEB84"/>
        <color rgb="FF63BE7B"/>
      </colorScale>
    </cfRule>
  </conditionalFormatting>
  <conditionalFormatting sqref="YV2:YV10">
    <cfRule type="colorScale" priority="57">
      <colorScale>
        <cfvo type="min"/>
        <cfvo type="percentile" val="50"/>
        <cfvo type="max"/>
        <color rgb="FFF8696B"/>
        <color rgb="FFFFEB84"/>
        <color rgb="FF63BE7B"/>
      </colorScale>
    </cfRule>
  </conditionalFormatting>
  <conditionalFormatting sqref="YZ2:YZ10">
    <cfRule type="colorScale" priority="56">
      <colorScale>
        <cfvo type="min"/>
        <cfvo type="percentile" val="50"/>
        <cfvo type="max"/>
        <color rgb="FFF8696B"/>
        <color rgb="FFFFEB84"/>
        <color rgb="FF63BE7B"/>
      </colorScale>
    </cfRule>
  </conditionalFormatting>
  <conditionalFormatting sqref="ZE14:ZE92">
    <cfRule type="colorScale" priority="55">
      <colorScale>
        <cfvo type="min"/>
        <cfvo type="percentile" val="50"/>
        <cfvo type="max"/>
        <color rgb="FFF8696B"/>
        <color rgb="FFFFEB84"/>
        <color rgb="FF63BE7B"/>
      </colorScale>
    </cfRule>
  </conditionalFormatting>
  <conditionalFormatting sqref="ZE96:ZE123">
    <cfRule type="colorScale" priority="54">
      <colorScale>
        <cfvo type="min"/>
        <cfvo type="percentile" val="50"/>
        <cfvo type="max"/>
        <color rgb="FFF8696B"/>
        <color rgb="FFFFEB84"/>
        <color rgb="FF63BE7B"/>
      </colorScale>
    </cfRule>
  </conditionalFormatting>
  <conditionalFormatting sqref="YM2:YM10 YK2:YK10">
    <cfRule type="colorScale" priority="95">
      <colorScale>
        <cfvo type="min"/>
        <cfvo type="percentile" val="50"/>
        <cfvo type="max"/>
        <color rgb="FFF8696B"/>
        <color rgb="FFFFEB84"/>
        <color rgb="FF63BE7B"/>
      </colorScale>
    </cfRule>
  </conditionalFormatting>
  <conditionalFormatting sqref="ZF14:ZI92">
    <cfRule type="colorScale" priority="53">
      <colorScale>
        <cfvo type="min"/>
        <cfvo type="percentile" val="50"/>
        <cfvo type="max"/>
        <color rgb="FFF8696B"/>
        <color rgb="FFFFEB84"/>
        <color rgb="FF63BE7B"/>
      </colorScale>
    </cfRule>
  </conditionalFormatting>
  <conditionalFormatting sqref="ZF96:ZI123">
    <cfRule type="colorScale" priority="52">
      <colorScale>
        <cfvo type="min"/>
        <cfvo type="percentile" val="50"/>
        <cfvo type="max"/>
        <color rgb="FFF8696B"/>
        <color rgb="FFFFEB84"/>
        <color rgb="FF63BE7B"/>
      </colorScale>
    </cfRule>
  </conditionalFormatting>
  <conditionalFormatting sqref="VV2:VV9">
    <cfRule type="colorScale" priority="51">
      <colorScale>
        <cfvo type="min"/>
        <cfvo type="percentile" val="50"/>
        <cfvo type="max"/>
        <color rgb="FFF8696B"/>
        <color rgb="FFFFEB84"/>
        <color rgb="FF63BE7B"/>
      </colorScale>
    </cfRule>
  </conditionalFormatting>
  <conditionalFormatting sqref="XD10">
    <cfRule type="colorScale" priority="50">
      <colorScale>
        <cfvo type="min"/>
        <cfvo type="percentile" val="50"/>
        <cfvo type="max"/>
        <color rgb="FFF8696B"/>
        <color rgb="FFFFEB84"/>
        <color rgb="FF63BE7B"/>
      </colorScale>
    </cfRule>
  </conditionalFormatting>
  <conditionalFormatting sqref="XD2:XD9">
    <cfRule type="colorScale" priority="49">
      <colorScale>
        <cfvo type="min"/>
        <cfvo type="percentile" val="50"/>
        <cfvo type="max"/>
        <color rgb="FFF8696B"/>
        <color rgb="FFFFEB84"/>
        <color rgb="FF63BE7B"/>
      </colorScale>
    </cfRule>
  </conditionalFormatting>
  <conditionalFormatting sqref="YL10">
    <cfRule type="colorScale" priority="48">
      <colorScale>
        <cfvo type="min"/>
        <cfvo type="percentile" val="50"/>
        <cfvo type="max"/>
        <color rgb="FFF8696B"/>
        <color rgb="FFFFEB84"/>
        <color rgb="FF63BE7B"/>
      </colorScale>
    </cfRule>
  </conditionalFormatting>
  <conditionalFormatting sqref="YL2:YL9">
    <cfRule type="colorScale" priority="47">
      <colorScale>
        <cfvo type="min"/>
        <cfvo type="percentile" val="50"/>
        <cfvo type="max"/>
        <color rgb="FFF8696B"/>
        <color rgb="FFFFEB84"/>
        <color rgb="FF63BE7B"/>
      </colorScale>
    </cfRule>
  </conditionalFormatting>
  <conditionalFormatting sqref="AAA96:AAA123">
    <cfRule type="colorScale" priority="40">
      <colorScale>
        <cfvo type="min"/>
        <cfvo type="percentile" val="50"/>
        <cfvo type="max"/>
        <color rgb="FFF8696B"/>
        <color rgb="FFFFEB84"/>
        <color rgb="FF63BE7B"/>
      </colorScale>
    </cfRule>
  </conditionalFormatting>
  <conditionalFormatting sqref="ZT14:ZT92">
    <cfRule type="colorScale" priority="34">
      <colorScale>
        <cfvo type="min"/>
        <cfvo type="percentile" val="50"/>
        <cfvo type="max"/>
        <color rgb="FFF8696B"/>
        <color rgb="FFFFEB84"/>
        <color rgb="FF63BE7B"/>
      </colorScale>
    </cfRule>
  </conditionalFormatting>
  <conditionalFormatting sqref="ZX96:ZX123 ZL96:ZS123">
    <cfRule type="colorScale" priority="42">
      <colorScale>
        <cfvo type="min"/>
        <cfvo type="percentile" val="50"/>
        <cfvo type="max"/>
        <color rgb="FFF8696B"/>
        <color rgb="FFFFEB84"/>
        <color rgb="FF63BE7B"/>
      </colorScale>
    </cfRule>
  </conditionalFormatting>
  <conditionalFormatting sqref="ZY96:ZZ123">
    <cfRule type="colorScale" priority="41">
      <colorScale>
        <cfvo type="min"/>
        <cfvo type="percentile" val="50"/>
        <cfvo type="max"/>
        <color rgb="FFF8696B"/>
        <color rgb="FFFFEB84"/>
        <color rgb="FF63BE7B"/>
      </colorScale>
    </cfRule>
  </conditionalFormatting>
  <conditionalFormatting sqref="ZX15:ZX24 ZL82:ZN92 ZL15:ZN24 ZX82:ZX92 ZS15:ZS24 ZS82:ZS92">
    <cfRule type="colorScale" priority="39">
      <colorScale>
        <cfvo type="min"/>
        <cfvo type="percentile" val="50"/>
        <cfvo type="max"/>
        <color rgb="FFF8696B"/>
        <color rgb="FFFFEB84"/>
        <color rgb="FF63BE7B"/>
      </colorScale>
    </cfRule>
  </conditionalFormatting>
  <conditionalFormatting sqref="ZK96:ZK123">
    <cfRule type="colorScale" priority="38">
      <colorScale>
        <cfvo type="min"/>
        <cfvo type="percentile" val="50"/>
        <cfvo type="max"/>
        <color rgb="FFF8696B"/>
        <color rgb="FFFFEB84"/>
        <color rgb="FF63BE7B"/>
      </colorScale>
    </cfRule>
  </conditionalFormatting>
  <conditionalFormatting sqref="AAA14:AAA92">
    <cfRule type="colorScale" priority="43">
      <colorScale>
        <cfvo type="min"/>
        <cfvo type="percentile" val="50"/>
        <cfvo type="max"/>
        <color rgb="FFF8696B"/>
        <color rgb="FFFFEB84"/>
        <color rgb="FF63BE7B"/>
      </colorScale>
    </cfRule>
  </conditionalFormatting>
  <conditionalFormatting sqref="ZX25:ZX81 ZL25:ZN81 ZS25:ZS81">
    <cfRule type="colorScale" priority="44">
      <colorScale>
        <cfvo type="min"/>
        <cfvo type="percentile" val="50"/>
        <cfvo type="max"/>
        <color rgb="FFF8696B"/>
        <color rgb="FFFFEB84"/>
        <color rgb="FF63BE7B"/>
      </colorScale>
    </cfRule>
  </conditionalFormatting>
  <conditionalFormatting sqref="ZY12:ZZ13 ZZ14:ZZ92">
    <cfRule type="colorScale" priority="45">
      <colorScale>
        <cfvo type="min"/>
        <cfvo type="percentile" val="50"/>
        <cfvo type="max"/>
        <color rgb="FFF8696B"/>
        <color rgb="FFFFEB84"/>
        <color rgb="FF63BE7B"/>
      </colorScale>
    </cfRule>
  </conditionalFormatting>
  <conditionalFormatting sqref="ZL14:ZN14 ZS14">
    <cfRule type="colorScale" priority="37">
      <colorScale>
        <cfvo type="min"/>
        <cfvo type="percentile" val="50"/>
        <cfvo type="max"/>
        <color rgb="FFF8696B"/>
        <color rgb="FFFFEB84"/>
        <color rgb="FF63BE7B"/>
      </colorScale>
    </cfRule>
  </conditionalFormatting>
  <conditionalFormatting sqref="ZX14:ZX92">
    <cfRule type="colorScale" priority="36">
      <colorScale>
        <cfvo type="min"/>
        <cfvo type="percentile" val="50"/>
        <cfvo type="max"/>
        <color rgb="FFF8696B"/>
        <color rgb="FFFFEB84"/>
        <color rgb="FF63BE7B"/>
      </colorScale>
    </cfRule>
  </conditionalFormatting>
  <conditionalFormatting sqref="ZK14:ZK92">
    <cfRule type="colorScale" priority="35">
      <colorScale>
        <cfvo type="min"/>
        <cfvo type="percentile" val="50"/>
        <cfvo type="max"/>
        <color rgb="FFF8696B"/>
        <color rgb="FFFFEB84"/>
        <color rgb="FF63BE7B"/>
      </colorScale>
    </cfRule>
  </conditionalFormatting>
  <conditionalFormatting sqref="AAB96:AAC123">
    <cfRule type="colorScale" priority="33">
      <colorScale>
        <cfvo type="min"/>
        <cfvo type="percentile" val="50"/>
        <cfvo type="max"/>
        <color rgb="FFF8696B"/>
        <color rgb="FFFFEB84"/>
        <color rgb="FF63BE7B"/>
      </colorScale>
    </cfRule>
  </conditionalFormatting>
  <conditionalFormatting sqref="AAB14:AAB92">
    <cfRule type="colorScale" priority="32">
      <colorScale>
        <cfvo type="min"/>
        <cfvo type="percentile" val="50"/>
        <cfvo type="max"/>
        <color rgb="FF63BE7B"/>
        <color rgb="FFFFEB84"/>
        <color rgb="FFF8696B"/>
      </colorScale>
    </cfRule>
  </conditionalFormatting>
  <conditionalFormatting sqref="ZT96:ZU123">
    <cfRule type="colorScale" priority="31">
      <colorScale>
        <cfvo type="min"/>
        <cfvo type="percentile" val="50"/>
        <cfvo type="max"/>
        <color rgb="FFF8696B"/>
        <color rgb="FFFFEB84"/>
        <color rgb="FF63BE7B"/>
      </colorScale>
    </cfRule>
  </conditionalFormatting>
  <conditionalFormatting sqref="ZV96:ZW123">
    <cfRule type="colorScale" priority="30">
      <colorScale>
        <cfvo type="min"/>
        <cfvo type="percentile" val="50"/>
        <cfvo type="max"/>
        <color rgb="FFF8696B"/>
        <color rgb="FFFFEB84"/>
        <color rgb="FF63BE7B"/>
      </colorScale>
    </cfRule>
  </conditionalFormatting>
  <conditionalFormatting sqref="AAB96:AAC123">
    <cfRule type="colorScale" priority="29">
      <colorScale>
        <cfvo type="min"/>
        <cfvo type="percentile" val="50"/>
        <cfvo type="max"/>
        <color rgb="FF63BE7B"/>
        <color rgb="FFFFEB84"/>
        <color rgb="FFF8696B"/>
      </colorScale>
    </cfRule>
  </conditionalFormatting>
  <conditionalFormatting sqref="ZV14:ZW92">
    <cfRule type="colorScale" priority="28">
      <colorScale>
        <cfvo type="min"/>
        <cfvo type="percentile" val="50"/>
        <cfvo type="max"/>
        <color rgb="FFF8696B"/>
        <color rgb="FFFFEB84"/>
        <color rgb="FF63BE7B"/>
      </colorScale>
    </cfRule>
  </conditionalFormatting>
  <conditionalFormatting sqref="ZX96:ZX123">
    <cfRule type="colorScale" priority="27">
      <colorScale>
        <cfvo type="min"/>
        <cfvo type="percentile" val="50"/>
        <cfvo type="max"/>
        <color rgb="FFF8696B"/>
        <color rgb="FFFFEB84"/>
        <color rgb="FF63BE7B"/>
      </colorScale>
    </cfRule>
  </conditionalFormatting>
  <conditionalFormatting sqref="AAG14:AAH92">
    <cfRule type="colorScale" priority="26">
      <colorScale>
        <cfvo type="min"/>
        <cfvo type="percentile" val="50"/>
        <cfvo type="max"/>
        <color rgb="FFF8696B"/>
        <color rgb="FFFFEB84"/>
        <color rgb="FF63BE7B"/>
      </colorScale>
    </cfRule>
  </conditionalFormatting>
  <conditionalFormatting sqref="AAG96:AAI123">
    <cfRule type="colorScale" priority="25">
      <colorScale>
        <cfvo type="min"/>
        <cfvo type="percentile" val="50"/>
        <cfvo type="max"/>
        <color rgb="FFF8696B"/>
        <color rgb="FFFFEB84"/>
        <color rgb="FF63BE7B"/>
      </colorScale>
    </cfRule>
  </conditionalFormatting>
  <conditionalFormatting sqref="AAJ14:AAJ92">
    <cfRule type="colorScale" priority="24">
      <colorScale>
        <cfvo type="min"/>
        <cfvo type="percentile" val="50"/>
        <cfvo type="max"/>
        <color rgb="FFF8696B"/>
        <color rgb="FFFFEB84"/>
        <color rgb="FF63BE7B"/>
      </colorScale>
    </cfRule>
  </conditionalFormatting>
  <conditionalFormatting sqref="AAJ96:AAJ123">
    <cfRule type="colorScale" priority="23">
      <colorScale>
        <cfvo type="min"/>
        <cfvo type="percentile" val="50"/>
        <cfvo type="max"/>
        <color rgb="FFF8696B"/>
        <color rgb="FFFFEB84"/>
        <color rgb="FF63BE7B"/>
      </colorScale>
    </cfRule>
  </conditionalFormatting>
  <conditionalFormatting sqref="ZR2:ZR10 ZW2:ZW10">
    <cfRule type="colorScale" priority="22">
      <colorScale>
        <cfvo type="min"/>
        <cfvo type="percentile" val="50"/>
        <cfvo type="max"/>
        <color rgb="FFF8696B"/>
        <color rgb="FFFFEB84"/>
        <color rgb="FF63BE7B"/>
      </colorScale>
    </cfRule>
  </conditionalFormatting>
  <conditionalFormatting sqref="ZX2:ZX10">
    <cfRule type="colorScale" priority="21">
      <colorScale>
        <cfvo type="min"/>
        <cfvo type="percentile" val="50"/>
        <cfvo type="max"/>
        <color rgb="FFF8696B"/>
        <color rgb="FFFFEB84"/>
        <color rgb="FF63BE7B"/>
      </colorScale>
    </cfRule>
  </conditionalFormatting>
  <conditionalFormatting sqref="ZQ14:ZR92">
    <cfRule type="colorScale" priority="20">
      <colorScale>
        <cfvo type="min"/>
        <cfvo type="percentile" val="50"/>
        <cfvo type="max"/>
        <color rgb="FFF8696B"/>
        <color rgb="FFFFEB84"/>
        <color rgb="FF63BE7B"/>
      </colorScale>
    </cfRule>
  </conditionalFormatting>
  <conditionalFormatting sqref="ZO14:ZP92">
    <cfRule type="colorScale" priority="19">
      <colorScale>
        <cfvo type="min"/>
        <cfvo type="percentile" val="50"/>
        <cfvo type="max"/>
        <color rgb="FFF8696B"/>
        <color rgb="FFFFEB84"/>
        <color rgb="FF63BE7B"/>
      </colorScale>
    </cfRule>
  </conditionalFormatting>
  <conditionalFormatting sqref="ZU14:ZU92">
    <cfRule type="colorScale" priority="18">
      <colorScale>
        <cfvo type="min"/>
        <cfvo type="percentile" val="50"/>
        <cfvo type="max"/>
        <color rgb="FFF8696B"/>
        <color rgb="FFFFEB84"/>
        <color rgb="FF63BE7B"/>
      </colorScale>
    </cfRule>
  </conditionalFormatting>
  <conditionalFormatting sqref="AAI14:AAI92">
    <cfRule type="colorScale" priority="17">
      <colorScale>
        <cfvo type="min"/>
        <cfvo type="percentile" val="50"/>
        <cfvo type="max"/>
        <color rgb="FFF8696B"/>
        <color rgb="FFFFEB84"/>
        <color rgb="FF63BE7B"/>
      </colorScale>
    </cfRule>
  </conditionalFormatting>
  <conditionalFormatting sqref="ZO14:ZO92">
    <cfRule type="colorScale" priority="16">
      <colorScale>
        <cfvo type="min"/>
        <cfvo type="percentile" val="50"/>
        <cfvo type="max"/>
        <color rgb="FFF8696B"/>
        <color rgb="FFFFEB84"/>
        <color rgb="FF63BE7B"/>
      </colorScale>
    </cfRule>
  </conditionalFormatting>
  <conditionalFormatting sqref="ZL14:ZN92">
    <cfRule type="colorScale" priority="15">
      <colorScale>
        <cfvo type="min"/>
        <cfvo type="percentile" val="50"/>
        <cfvo type="max"/>
        <color rgb="FFF8696B"/>
        <color rgb="FFFFEB84"/>
        <color rgb="FF63BE7B"/>
      </colorScale>
    </cfRule>
  </conditionalFormatting>
  <conditionalFormatting sqref="AAK14:AAL92">
    <cfRule type="colorScale" priority="14">
      <colorScale>
        <cfvo type="min"/>
        <cfvo type="percentile" val="50"/>
        <cfvo type="max"/>
        <color rgb="FFF8696B"/>
        <color rgb="FFFFEB84"/>
        <color rgb="FF63BE7B"/>
      </colorScale>
    </cfRule>
  </conditionalFormatting>
  <conditionalFormatting sqref="AAK96:AAL123">
    <cfRule type="colorScale" priority="13">
      <colorScale>
        <cfvo type="min"/>
        <cfvo type="percentile" val="50"/>
        <cfvo type="max"/>
        <color rgb="FFF8696B"/>
        <color rgb="FFFFEB84"/>
        <color rgb="FF63BE7B"/>
      </colorScale>
    </cfRule>
  </conditionalFormatting>
  <conditionalFormatting sqref="ZY14:ZY92">
    <cfRule type="colorScale" priority="12">
      <colorScale>
        <cfvo type="min"/>
        <cfvo type="percentile" val="50"/>
        <cfvo type="max"/>
        <color rgb="FFF8696B"/>
        <color rgb="FFFFEB84"/>
        <color rgb="FF63BE7B"/>
      </colorScale>
    </cfRule>
  </conditionalFormatting>
  <conditionalFormatting sqref="ZY14:ZY92">
    <cfRule type="colorScale" priority="11">
      <colorScale>
        <cfvo type="min"/>
        <cfvo type="percentile" val="50"/>
        <cfvo type="max"/>
        <color rgb="FFF8696B"/>
        <color rgb="FFFFEB84"/>
        <color rgb="FF63BE7B"/>
      </colorScale>
    </cfRule>
  </conditionalFormatting>
  <conditionalFormatting sqref="AAB2:AAB10">
    <cfRule type="colorScale" priority="10">
      <colorScale>
        <cfvo type="min"/>
        <cfvo type="percentile" val="50"/>
        <cfvo type="max"/>
        <color rgb="FFF8696B"/>
        <color rgb="FFFFEB84"/>
        <color rgb="FF63BE7B"/>
      </colorScale>
    </cfRule>
  </conditionalFormatting>
  <conditionalFormatting sqref="AAF2:AAF10">
    <cfRule type="colorScale" priority="9">
      <colorScale>
        <cfvo type="min"/>
        <cfvo type="percentile" val="50"/>
        <cfvo type="max"/>
        <color rgb="FFF8696B"/>
        <color rgb="FFFFEB84"/>
        <color rgb="FF63BE7B"/>
      </colorScale>
    </cfRule>
  </conditionalFormatting>
  <conditionalFormatting sqref="AAD2:AAD10">
    <cfRule type="colorScale" priority="8">
      <colorScale>
        <cfvo type="min"/>
        <cfvo type="percentile" val="50"/>
        <cfvo type="max"/>
        <color rgb="FFF8696B"/>
        <color rgb="FFFFEB84"/>
        <color rgb="FF63BE7B"/>
      </colorScale>
    </cfRule>
  </conditionalFormatting>
  <conditionalFormatting sqref="AAH2:AAH10">
    <cfRule type="colorScale" priority="7">
      <colorScale>
        <cfvo type="min"/>
        <cfvo type="percentile" val="50"/>
        <cfvo type="max"/>
        <color rgb="FFF8696B"/>
        <color rgb="FFFFEB84"/>
        <color rgb="FF63BE7B"/>
      </colorScale>
    </cfRule>
  </conditionalFormatting>
  <conditionalFormatting sqref="AAM14:AAM92">
    <cfRule type="colorScale" priority="6">
      <colorScale>
        <cfvo type="min"/>
        <cfvo type="percentile" val="50"/>
        <cfvo type="max"/>
        <color rgb="FFF8696B"/>
        <color rgb="FFFFEB84"/>
        <color rgb="FF63BE7B"/>
      </colorScale>
    </cfRule>
  </conditionalFormatting>
  <conditionalFormatting sqref="AAM96:AAM123">
    <cfRule type="colorScale" priority="5">
      <colorScale>
        <cfvo type="min"/>
        <cfvo type="percentile" val="50"/>
        <cfvo type="max"/>
        <color rgb="FFF8696B"/>
        <color rgb="FFFFEB84"/>
        <color rgb="FF63BE7B"/>
      </colorScale>
    </cfRule>
  </conditionalFormatting>
  <conditionalFormatting sqref="ZU2:ZU10 ZS2:ZS10">
    <cfRule type="colorScale" priority="46">
      <colorScale>
        <cfvo type="min"/>
        <cfvo type="percentile" val="50"/>
        <cfvo type="max"/>
        <color rgb="FFF8696B"/>
        <color rgb="FFFFEB84"/>
        <color rgb="FF63BE7B"/>
      </colorScale>
    </cfRule>
  </conditionalFormatting>
  <conditionalFormatting sqref="AAN14:AAQ92">
    <cfRule type="colorScale" priority="4">
      <colorScale>
        <cfvo type="min"/>
        <cfvo type="percentile" val="50"/>
        <cfvo type="max"/>
        <color rgb="FFF8696B"/>
        <color rgb="FFFFEB84"/>
        <color rgb="FF63BE7B"/>
      </colorScale>
    </cfRule>
  </conditionalFormatting>
  <conditionalFormatting sqref="AAN96:AAQ123">
    <cfRule type="colorScale" priority="3">
      <colorScale>
        <cfvo type="min"/>
        <cfvo type="percentile" val="50"/>
        <cfvo type="max"/>
        <color rgb="FFF8696B"/>
        <color rgb="FFFFEB84"/>
        <color rgb="FF63BE7B"/>
      </colorScale>
    </cfRule>
  </conditionalFormatting>
  <conditionalFormatting sqref="ZT10">
    <cfRule type="colorScale" priority="2">
      <colorScale>
        <cfvo type="min"/>
        <cfvo type="percentile" val="50"/>
        <cfvo type="max"/>
        <color rgb="FFF8696B"/>
        <color rgb="FFFFEB84"/>
        <color rgb="FF63BE7B"/>
      </colorScale>
    </cfRule>
  </conditionalFormatting>
  <conditionalFormatting sqref="ZT2:ZT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47"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PC2016-07-07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1.5589999999999999</v>
      </c>
      <c r="O2" s="153">
        <f>N2*I2/H2</f>
        <v>45211</v>
      </c>
      <c r="P2" s="199">
        <f>VLOOKUP($A2,[3]futuresATR!$A$2:$F$80,4)</f>
        <v>4.01395695E-2</v>
      </c>
      <c r="Q2" s="152">
        <f>P2*I2/H2</f>
        <v>1164.0475154999999</v>
      </c>
      <c r="R2" s="144">
        <f>MAX(CEILING($R$1/Q2,1),1)</f>
        <v>2</v>
      </c>
      <c r="S2" s="139">
        <f t="shared" ref="S2:S33" si="0">R2*O2</f>
        <v>90422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0.74560000000000004</v>
      </c>
      <c r="O3" s="153">
        <f t="shared" ref="O3:O66" si="4">N3*I3/H3</f>
        <v>74560</v>
      </c>
      <c r="P3" s="199">
        <f>VLOOKUP($A3,[3]futuresATR!$A$2:$F$80,4)</f>
        <v>1.0053100000000001E-2</v>
      </c>
      <c r="Q3" s="152">
        <f t="shared" ref="Q3:Q11" si="5">P3*I3/H3</f>
        <v>1005.3100000000001</v>
      </c>
      <c r="R3" s="144">
        <f>MAX(CEILING($R$1/Q3,1),1)</f>
        <v>2</v>
      </c>
      <c r="S3" s="139">
        <f>R3*O3</f>
        <v>149120</v>
      </c>
      <c r="T3" s="111">
        <f>IF(R3&gt;$T$1,$T$1,R3)</f>
        <v>2</v>
      </c>
      <c r="U3" s="111">
        <f t="shared" ref="U3:U66" si="6">T3*2*7</f>
        <v>28</v>
      </c>
      <c r="V3" s="160">
        <f t="shared" ref="V3:V66" si="7">IF(ROUND(T3*Q3/$R$1,0)&lt;1,0,T3)</f>
        <v>2</v>
      </c>
      <c r="W3" s="160">
        <f t="shared" ref="W3:W66" si="8">V3*Q3</f>
        <v>2010.6200000000001</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0.90383224873463486</v>
      </c>
      <c r="I4" s="113">
        <v>200</v>
      </c>
      <c r="J4" s="113">
        <v>0.01</v>
      </c>
      <c r="K4" s="113" t="s">
        <v>297</v>
      </c>
      <c r="L4" s="113" t="s">
        <v>785</v>
      </c>
      <c r="M4" s="146" t="s">
        <v>295</v>
      </c>
      <c r="N4" s="198">
        <f>VLOOKUP($A4,[3]futuresATR!$A$2:$F$80,3)</f>
        <v>426.3</v>
      </c>
      <c r="O4" s="153">
        <f t="shared" si="4"/>
        <v>94331.664000000004</v>
      </c>
      <c r="P4" s="199">
        <f>VLOOKUP($A4,[3]futuresATR!$A$2:$F$80,4)</f>
        <v>11.991662078999999</v>
      </c>
      <c r="Q4" s="152">
        <f t="shared" si="5"/>
        <v>2653.5149848411202</v>
      </c>
      <c r="R4" s="144">
        <f t="shared" ref="R4:R66" si="9">MAX(CEILING($R$1/Q4,1),1)</f>
        <v>1</v>
      </c>
      <c r="S4" s="139">
        <f t="shared" si="0"/>
        <v>94331.664000000004</v>
      </c>
      <c r="T4" s="111">
        <f t="shared" ref="T4:T66" si="10">IF(R4&gt;$T$1,$T$1,R4)</f>
        <v>1</v>
      </c>
      <c r="U4" s="111">
        <f t="shared" si="6"/>
        <v>14</v>
      </c>
      <c r="V4" s="160">
        <f t="shared" si="7"/>
        <v>1</v>
      </c>
      <c r="W4" s="160">
        <f t="shared" si="8"/>
        <v>2653.5149848411202</v>
      </c>
      <c r="X4" s="113" t="s">
        <v>903</v>
      </c>
      <c r="Y4" s="113">
        <v>4</v>
      </c>
      <c r="Z4" s="113">
        <v>445.6</v>
      </c>
      <c r="AA4" s="169">
        <v>0</v>
      </c>
      <c r="AB4" s="113" t="s">
        <v>907</v>
      </c>
      <c r="AC4" s="113">
        <v>449.35</v>
      </c>
      <c r="AD4" s="162">
        <v>-3344</v>
      </c>
      <c r="AE4" s="162">
        <v>0</v>
      </c>
      <c r="AF4" s="166">
        <f t="shared" si="1"/>
        <v>-3.75</v>
      </c>
      <c r="AG4" s="144">
        <f t="shared" si="2"/>
        <v>-3319.2</v>
      </c>
      <c r="AH4" s="141">
        <f t="shared" si="3"/>
        <v>-24.800000000000182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30.18</v>
      </c>
      <c r="O5" s="153">
        <f t="shared" si="4"/>
        <v>18108</v>
      </c>
      <c r="P5" s="199">
        <f>VLOOKUP($A5,[3]futuresATR!$A$2:$F$80,4)</f>
        <v>0.72261562099999999</v>
      </c>
      <c r="Q5" s="152">
        <f t="shared" si="5"/>
        <v>433.56937260000001</v>
      </c>
      <c r="R5" s="144">
        <f t="shared" si="9"/>
        <v>5</v>
      </c>
      <c r="S5" s="139">
        <f t="shared" si="0"/>
        <v>90540</v>
      </c>
      <c r="T5" s="111">
        <f t="shared" si="10"/>
        <v>5</v>
      </c>
      <c r="U5" s="111">
        <f t="shared" si="6"/>
        <v>70</v>
      </c>
      <c r="V5" s="160">
        <f t="shared" si="7"/>
        <v>5</v>
      </c>
      <c r="W5" s="160">
        <f t="shared" si="8"/>
        <v>2167.8468630000002</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1.2906</v>
      </c>
      <c r="O6" s="153">
        <f t="shared" si="4"/>
        <v>80662.5</v>
      </c>
      <c r="P6" s="199">
        <f>VLOOKUP($A6,[3]futuresATR!$A$2:$F$80,4)</f>
        <v>3.0275703500000001E-2</v>
      </c>
      <c r="Q6" s="152">
        <f t="shared" si="5"/>
        <v>1892.23146875</v>
      </c>
      <c r="R6" s="144">
        <f t="shared" si="9"/>
        <v>2</v>
      </c>
      <c r="S6" s="139">
        <f t="shared" si="0"/>
        <v>161325</v>
      </c>
      <c r="T6" s="111">
        <f t="shared" si="10"/>
        <v>2</v>
      </c>
      <c r="U6" s="111">
        <f t="shared" si="6"/>
        <v>28</v>
      </c>
      <c r="V6" s="160">
        <f t="shared" si="7"/>
        <v>2</v>
      </c>
      <c r="W6" s="160">
        <f t="shared" si="8"/>
        <v>3784.4629375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341.75</v>
      </c>
      <c r="O7" s="153">
        <f t="shared" si="4"/>
        <v>17087.5</v>
      </c>
      <c r="P7" s="199">
        <f>VLOOKUP($A7,[3]futuresATR!$A$2:$F$80,4)</f>
        <v>13.744243986500001</v>
      </c>
      <c r="Q7" s="152">
        <f t="shared" si="5"/>
        <v>687.21219932500003</v>
      </c>
      <c r="R7" s="144">
        <f t="shared" si="9"/>
        <v>3</v>
      </c>
      <c r="S7" s="139">
        <f t="shared" si="0"/>
        <v>51262.5</v>
      </c>
      <c r="T7" s="111">
        <f t="shared" si="10"/>
        <v>3</v>
      </c>
      <c r="U7" s="111">
        <f t="shared" si="6"/>
        <v>42</v>
      </c>
      <c r="V7" s="160">
        <f t="shared" si="7"/>
        <v>3</v>
      </c>
      <c r="W7" s="160">
        <f t="shared" si="8"/>
        <v>2061.6365979749999</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3110</v>
      </c>
      <c r="O8" s="153">
        <f t="shared" si="4"/>
        <v>31100</v>
      </c>
      <c r="P8" s="199">
        <f>VLOOKUP($A8,[3]futuresATR!$A$2:$F$80,4)</f>
        <v>59.55</v>
      </c>
      <c r="Q8" s="152">
        <f t="shared" si="5"/>
        <v>595.5</v>
      </c>
      <c r="R8" s="144">
        <f t="shared" si="9"/>
        <v>4</v>
      </c>
      <c r="S8" s="139">
        <f t="shared" si="0"/>
        <v>124400</v>
      </c>
      <c r="T8" s="111">
        <f t="shared" si="10"/>
        <v>4</v>
      </c>
      <c r="U8" s="111">
        <f t="shared" si="6"/>
        <v>56</v>
      </c>
      <c r="V8" s="160">
        <f t="shared" si="7"/>
        <v>4</v>
      </c>
      <c r="W8" s="160">
        <f t="shared" si="8"/>
        <v>2382</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0.76800000000000002</v>
      </c>
      <c r="O9" s="153">
        <f t="shared" si="4"/>
        <v>76800</v>
      </c>
      <c r="P9" s="199">
        <f>VLOOKUP($A9,[3]futuresATR!$A$2:$F$80,4)</f>
        <v>7.7500470000000004E-3</v>
      </c>
      <c r="Q9" s="152">
        <f t="shared" si="5"/>
        <v>775.00470000000007</v>
      </c>
      <c r="R9" s="144">
        <f t="shared" si="9"/>
        <v>3</v>
      </c>
      <c r="S9" s="139">
        <f t="shared" si="0"/>
        <v>230400</v>
      </c>
      <c r="T9" s="111">
        <f t="shared" si="10"/>
        <v>3</v>
      </c>
      <c r="U9" s="111">
        <f t="shared" si="6"/>
        <v>42</v>
      </c>
      <c r="V9" s="160">
        <f t="shared" si="7"/>
        <v>3</v>
      </c>
      <c r="W9" s="160">
        <f t="shared" si="8"/>
        <v>2325.0141000000003</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1.2994000000000001</v>
      </c>
      <c r="I10" s="145">
        <v>1000</v>
      </c>
      <c r="J10" s="113">
        <v>0.01</v>
      </c>
      <c r="K10" s="113" t="s">
        <v>1142</v>
      </c>
      <c r="L10" s="113" t="s">
        <v>310</v>
      </c>
      <c r="M10" s="146" t="s">
        <v>488</v>
      </c>
      <c r="N10" s="198">
        <f>VLOOKUP($A10,[3]futuresATR!$A$2:$F$80,3)</f>
        <v>148.9</v>
      </c>
      <c r="O10" s="153">
        <f t="shared" si="4"/>
        <v>114591.34985377865</v>
      </c>
      <c r="P10" s="199">
        <f>VLOOKUP($A10,[3]futuresATR!$A$2:$F$80,4)</f>
        <v>0.82550000000000001</v>
      </c>
      <c r="Q10" s="152">
        <f t="shared" si="5"/>
        <v>635.29321225180843</v>
      </c>
      <c r="R10" s="144">
        <f t="shared" si="9"/>
        <v>4</v>
      </c>
      <c r="S10" s="139">
        <f t="shared" si="0"/>
        <v>458365.3994151146</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45.14</v>
      </c>
      <c r="O11" s="153">
        <f t="shared" si="4"/>
        <v>45140</v>
      </c>
      <c r="P11" s="199">
        <f>VLOOKUP($A11,[3]futuresATR!$A$2:$F$80,4)</f>
        <v>1.8915218600000001</v>
      </c>
      <c r="Q11" s="152">
        <f t="shared" si="5"/>
        <v>1891.5218600000001</v>
      </c>
      <c r="R11" s="144">
        <f t="shared" si="9"/>
        <v>2</v>
      </c>
      <c r="S11" s="139">
        <f t="shared" si="0"/>
        <v>90280</v>
      </c>
      <c r="T11" s="111">
        <f t="shared" si="10"/>
        <v>2</v>
      </c>
      <c r="U11" s="111">
        <f t="shared" si="6"/>
        <v>28</v>
      </c>
      <c r="V11" s="160">
        <f t="shared" si="7"/>
        <v>2</v>
      </c>
      <c r="W11" s="160">
        <f t="shared" si="8"/>
        <v>3783.0437200000001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65.150000000000006</v>
      </c>
      <c r="O12" s="172">
        <f>N12*I12/H12*100</f>
        <v>32575</v>
      </c>
      <c r="P12" s="199">
        <f>VLOOKUP($A12,[3]futuresATR!$A$2:$F$80,4)</f>
        <v>1.3955</v>
      </c>
      <c r="Q12" s="157">
        <f>P12*I12/H12*100</f>
        <v>697.75</v>
      </c>
      <c r="R12" s="144">
        <f t="shared" si="9"/>
        <v>3</v>
      </c>
      <c r="S12" s="139">
        <f t="shared" si="0"/>
        <v>97725</v>
      </c>
      <c r="T12" s="111">
        <f t="shared" si="10"/>
        <v>3</v>
      </c>
      <c r="U12" s="111">
        <f t="shared" si="6"/>
        <v>42</v>
      </c>
      <c r="V12" s="160">
        <f t="shared" si="7"/>
        <v>3</v>
      </c>
      <c r="W12" s="160">
        <f t="shared" si="8"/>
        <v>2093.25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1.1084000000000001</v>
      </c>
      <c r="O13" s="153">
        <f t="shared" si="4"/>
        <v>138550</v>
      </c>
      <c r="P13" s="199">
        <f>VLOOKUP($A13,[3]futuresATR!$A$2:$F$80,4)</f>
        <v>1.1994339999999999E-2</v>
      </c>
      <c r="Q13" s="152">
        <f t="shared" ref="Q13:Q33" si="11">P13*I13/H13</f>
        <v>1499.2924999999998</v>
      </c>
      <c r="R13" s="144">
        <f t="shared" si="9"/>
        <v>2</v>
      </c>
      <c r="S13" s="139">
        <f t="shared" si="0"/>
        <v>277100</v>
      </c>
      <c r="T13" s="111">
        <f t="shared" si="10"/>
        <v>2</v>
      </c>
      <c r="U13" s="111">
        <f t="shared" si="6"/>
        <v>28</v>
      </c>
      <c r="V13" s="160">
        <f t="shared" si="7"/>
        <v>2</v>
      </c>
      <c r="W13" s="160">
        <f t="shared" si="8"/>
        <v>2998.5849999999996</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96.382999999999996</v>
      </c>
      <c r="O14" s="153">
        <f t="shared" si="4"/>
        <v>96383</v>
      </c>
      <c r="P14" s="199">
        <f>VLOOKUP($A14,[3]futuresATR!$A$2:$F$80,4)</f>
        <v>0.83945000000000003</v>
      </c>
      <c r="Q14" s="152">
        <f t="shared" si="11"/>
        <v>839.45</v>
      </c>
      <c r="R14" s="144">
        <f t="shared" si="9"/>
        <v>3</v>
      </c>
      <c r="S14" s="139">
        <f t="shared" si="0"/>
        <v>289149</v>
      </c>
      <c r="T14" s="111">
        <f t="shared" si="10"/>
        <v>3</v>
      </c>
      <c r="U14" s="111">
        <f t="shared" si="6"/>
        <v>42</v>
      </c>
      <c r="V14" s="160">
        <f t="shared" si="7"/>
        <v>3</v>
      </c>
      <c r="W14" s="160">
        <f t="shared" si="8"/>
        <v>2518.3500000000004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0.90383224873463486</v>
      </c>
      <c r="I15" s="131">
        <v>1000</v>
      </c>
      <c r="J15">
        <v>0.01</v>
      </c>
      <c r="K15" t="s">
        <v>1142</v>
      </c>
      <c r="L15" t="s">
        <v>804</v>
      </c>
      <c r="M15" s="133" t="s">
        <v>566</v>
      </c>
      <c r="N15" s="198">
        <f>VLOOKUP($A15,[3]futuresATR!$A$2:$F$80,3)</f>
        <v>167.57</v>
      </c>
      <c r="O15" s="153">
        <f t="shared" si="4"/>
        <v>185399.448</v>
      </c>
      <c r="P15" s="199">
        <f>VLOOKUP($A15,[3]futuresATR!$A$2:$F$80,4)</f>
        <v>0.92700000000000005</v>
      </c>
      <c r="Q15" s="152">
        <f t="shared" si="11"/>
        <v>1025.6328000000001</v>
      </c>
      <c r="R15" s="144">
        <f t="shared" si="9"/>
        <v>2</v>
      </c>
      <c r="S15" s="139">
        <f t="shared" si="0"/>
        <v>370798.89600000001</v>
      </c>
      <c r="T15" s="111">
        <f t="shared" si="10"/>
        <v>2</v>
      </c>
      <c r="U15" s="111">
        <f t="shared" si="6"/>
        <v>28</v>
      </c>
      <c r="V15" s="160">
        <f t="shared" si="7"/>
        <v>2</v>
      </c>
      <c r="W15" s="160">
        <f t="shared" si="8"/>
        <v>2051.2656000000002</v>
      </c>
      <c r="X15" t="s">
        <v>904</v>
      </c>
      <c r="Y15">
        <v>2</v>
      </c>
      <c r="Z15">
        <v>162.88999999999999</v>
      </c>
      <c r="AA15" s="137">
        <v>0.01</v>
      </c>
      <c r="AB15" s="134">
        <v>1E-4</v>
      </c>
      <c r="AC15">
        <v>162.9</v>
      </c>
      <c r="AD15" s="109">
        <v>22</v>
      </c>
      <c r="AE15" s="109">
        <v>0</v>
      </c>
      <c r="AF15" s="166">
        <f t="shared" si="1"/>
        <v>-1.0000000000019327E-2</v>
      </c>
      <c r="AG15" s="144">
        <f t="shared" si="2"/>
        <v>-22.128000000042768</v>
      </c>
      <c r="AH15" s="141">
        <f t="shared" si="3"/>
        <v>0.12800000004276768</v>
      </c>
    </row>
    <row r="16" spans="1:34" ht="15.75" thickBot="1" x14ac:dyDescent="0.3">
      <c r="A16" s="5" t="s">
        <v>321</v>
      </c>
      <c r="B16" t="s">
        <v>322</v>
      </c>
      <c r="C16" s="155" t="s">
        <v>321</v>
      </c>
      <c r="D16" t="s">
        <v>530</v>
      </c>
      <c r="E16" t="s">
        <v>783</v>
      </c>
      <c r="F16" t="s">
        <v>803</v>
      </c>
      <c r="G16" t="s">
        <v>473</v>
      </c>
      <c r="H16">
        <f>VLOOKUP(G16,MARGIN!$E$1:$F$10,2)</f>
        <v>0.90383224873463486</v>
      </c>
      <c r="I16" s="131">
        <v>1000</v>
      </c>
      <c r="J16">
        <v>0.01</v>
      </c>
      <c r="K16" t="s">
        <v>1142</v>
      </c>
      <c r="L16" t="s">
        <v>805</v>
      </c>
      <c r="M16" s="133" t="s">
        <v>564</v>
      </c>
      <c r="N16" s="198">
        <f>VLOOKUP($A16,[3]futuresATR!$A$2:$F$80,3)</f>
        <v>133.86000000000001</v>
      </c>
      <c r="O16" s="153">
        <f t="shared" si="4"/>
        <v>148102.704</v>
      </c>
      <c r="P16" s="199">
        <f>VLOOKUP($A16,[3]futuresATR!$A$2:$F$80,4)</f>
        <v>0.26250000000000001</v>
      </c>
      <c r="Q16" s="152">
        <f t="shared" si="11"/>
        <v>290.43</v>
      </c>
      <c r="R16" s="144">
        <f t="shared" si="9"/>
        <v>7</v>
      </c>
      <c r="S16" s="139">
        <f t="shared" si="0"/>
        <v>1036718.928</v>
      </c>
      <c r="T16" s="111">
        <f t="shared" si="10"/>
        <v>7</v>
      </c>
      <c r="U16" s="111">
        <f t="shared" si="6"/>
        <v>98</v>
      </c>
      <c r="V16" s="160">
        <f t="shared" si="7"/>
        <v>7</v>
      </c>
      <c r="W16" s="160">
        <f t="shared" si="8"/>
        <v>2033.01</v>
      </c>
      <c r="X16" t="s">
        <v>903</v>
      </c>
      <c r="Y16">
        <v>7</v>
      </c>
      <c r="Z16">
        <v>132.27000000000001</v>
      </c>
      <c r="AA16" s="137">
        <v>0.02</v>
      </c>
      <c r="AB16" s="134">
        <v>2.0000000000000001E-4</v>
      </c>
      <c r="AC16">
        <v>132.29</v>
      </c>
      <c r="AD16" s="109">
        <v>-156</v>
      </c>
      <c r="AE16" s="109">
        <v>0</v>
      </c>
      <c r="AF16" s="166">
        <f t="shared" si="1"/>
        <v>-1.999999999998181E-2</v>
      </c>
      <c r="AG16" s="144">
        <f t="shared" si="2"/>
        <v>-154.89599999985913</v>
      </c>
      <c r="AH16" s="141">
        <f t="shared" si="3"/>
        <v>-1.1040000001408714</v>
      </c>
    </row>
    <row r="17" spans="1:34" ht="15.75" thickBot="1" x14ac:dyDescent="0.3">
      <c r="A17" s="5" t="s">
        <v>323</v>
      </c>
      <c r="B17" t="s">
        <v>324</v>
      </c>
      <c r="C17" s="155" t="s">
        <v>323</v>
      </c>
      <c r="D17" t="s">
        <v>530</v>
      </c>
      <c r="E17" t="s">
        <v>783</v>
      </c>
      <c r="F17" t="s">
        <v>803</v>
      </c>
      <c r="G17" t="s">
        <v>473</v>
      </c>
      <c r="H17">
        <f>VLOOKUP(G17,MARGIN!$E$1:$F$10,2)</f>
        <v>0.90383224873463486</v>
      </c>
      <c r="I17" s="131">
        <v>1000</v>
      </c>
      <c r="J17">
        <v>1E-3</v>
      </c>
      <c r="K17" t="s">
        <v>1142</v>
      </c>
      <c r="L17" t="s">
        <v>806</v>
      </c>
      <c r="M17" s="133" t="s">
        <v>568</v>
      </c>
      <c r="N17" s="198">
        <f>VLOOKUP($A17,[3]futuresATR!$A$2:$F$80,3)</f>
        <v>112.12</v>
      </c>
      <c r="O17" s="153">
        <f t="shared" si="4"/>
        <v>124049.568</v>
      </c>
      <c r="P17" s="199">
        <f>VLOOKUP($A17,[3]futuresATR!$A$2:$F$80,4)</f>
        <v>7.1999999999999995E-2</v>
      </c>
      <c r="Q17" s="152">
        <f t="shared" si="11"/>
        <v>79.660799999999995</v>
      </c>
      <c r="R17" s="144">
        <f t="shared" si="9"/>
        <v>26</v>
      </c>
      <c r="S17" s="139">
        <f t="shared" si="0"/>
        <v>3225288.7680000002</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-398.30399999992073</v>
      </c>
      <c r="AH17" s="141">
        <f t="shared" si="3"/>
        <v>-8.6960000000792661</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99.29</v>
      </c>
      <c r="O18" s="153">
        <f t="shared" si="4"/>
        <v>248225.00000000003</v>
      </c>
      <c r="P18" s="199">
        <f>VLOOKUP($A18,[3]futuresATR!$A$2:$F$80,4)</f>
        <v>4.4749999999999998E-2</v>
      </c>
      <c r="Q18" s="152">
        <f t="shared" si="11"/>
        <v>111.875</v>
      </c>
      <c r="R18" s="144">
        <f t="shared" si="9"/>
        <v>18</v>
      </c>
      <c r="S18" s="139">
        <f t="shared" si="0"/>
        <v>4468050.0000000009</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1488.6</v>
      </c>
      <c r="O19" s="153">
        <f t="shared" si="4"/>
        <v>148860</v>
      </c>
      <c r="P19" s="199">
        <f>VLOOKUP($A19,[3]futuresATR!$A$2:$F$80,4)</f>
        <v>26.466781563000001</v>
      </c>
      <c r="Q19" s="152">
        <f t="shared" si="11"/>
        <v>2646.6781563</v>
      </c>
      <c r="R19" s="144">
        <f t="shared" si="9"/>
        <v>1</v>
      </c>
      <c r="S19" s="139">
        <f t="shared" si="0"/>
        <v>148860</v>
      </c>
      <c r="T19" s="111">
        <f t="shared" si="10"/>
        <v>1</v>
      </c>
      <c r="U19" s="111">
        <f t="shared" si="6"/>
        <v>14</v>
      </c>
      <c r="V19" s="160">
        <f t="shared" si="7"/>
        <v>1</v>
      </c>
      <c r="W19" s="160">
        <f t="shared" si="8"/>
        <v>2646.6781563</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2092</v>
      </c>
      <c r="O20" s="153">
        <f t="shared" si="4"/>
        <v>104600</v>
      </c>
      <c r="P20" s="199">
        <f>VLOOKUP($A20,[3]futuresATR!$A$2:$F$80,4)</f>
        <v>31.636709605</v>
      </c>
      <c r="Q20" s="152">
        <f t="shared" si="11"/>
        <v>1581.83548025</v>
      </c>
      <c r="R20" s="144">
        <f t="shared" si="9"/>
        <v>2</v>
      </c>
      <c r="S20" s="139">
        <f t="shared" si="0"/>
        <v>209200</v>
      </c>
      <c r="T20" s="111">
        <f t="shared" si="10"/>
        <v>2</v>
      </c>
      <c r="U20" s="111">
        <f t="shared" si="6"/>
        <v>28</v>
      </c>
      <c r="V20" s="160">
        <f t="shared" si="7"/>
        <v>2</v>
      </c>
      <c r="W20" s="160">
        <f t="shared" si="8"/>
        <v>3163.6709605000001</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143.625</v>
      </c>
      <c r="O21" s="153">
        <f t="shared" si="4"/>
        <v>71812.5</v>
      </c>
      <c r="P21" s="199">
        <f>VLOOKUP($A21,[3]futuresATR!$A$2:$F$80,4)</f>
        <v>3.0575000000000001</v>
      </c>
      <c r="Q21" s="152">
        <f t="shared" si="11"/>
        <v>1528.75</v>
      </c>
      <c r="R21" s="144">
        <f t="shared" si="9"/>
        <v>2</v>
      </c>
      <c r="S21" s="139">
        <f t="shared" si="0"/>
        <v>143625</v>
      </c>
      <c r="T21" s="111">
        <f t="shared" si="10"/>
        <v>2</v>
      </c>
      <c r="U21" s="111">
        <f t="shared" si="6"/>
        <v>28</v>
      </c>
      <c r="V21" s="160">
        <f t="shared" si="7"/>
        <v>2</v>
      </c>
      <c r="W21" s="160">
        <f t="shared" si="8"/>
        <v>3057.5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0.90383224873463486</v>
      </c>
      <c r="I22">
        <v>10</v>
      </c>
      <c r="J22">
        <v>0.1</v>
      </c>
      <c r="K22" t="s">
        <v>297</v>
      </c>
      <c r="L22" t="s">
        <v>486</v>
      </c>
      <c r="M22" s="133" t="s">
        <v>485</v>
      </c>
      <c r="N22" s="198">
        <f>VLOOKUP($A22,[3]futuresATR!$A$2:$F$80,3)</f>
        <v>4117</v>
      </c>
      <c r="O22" s="153">
        <f t="shared" si="4"/>
        <v>45550.487999999998</v>
      </c>
      <c r="P22" s="199">
        <f>VLOOKUP($A22,[3]futuresATR!$A$2:$F$80,4)</f>
        <v>116.727632082</v>
      </c>
      <c r="Q22" s="152">
        <f t="shared" si="11"/>
        <v>1291.4745213552478</v>
      </c>
      <c r="R22" s="144">
        <f t="shared" si="9"/>
        <v>2</v>
      </c>
      <c r="S22" s="139">
        <f t="shared" si="0"/>
        <v>91100.975999999995</v>
      </c>
      <c r="T22" s="111">
        <f t="shared" si="10"/>
        <v>2</v>
      </c>
      <c r="U22" s="111">
        <f t="shared" si="6"/>
        <v>28</v>
      </c>
      <c r="V22" s="160">
        <f t="shared" si="7"/>
        <v>2</v>
      </c>
      <c r="W22" s="160">
        <f t="shared" si="8"/>
        <v>2582.9490427104956</v>
      </c>
      <c r="X22" t="s">
        <v>903</v>
      </c>
      <c r="Y22">
        <v>16</v>
      </c>
      <c r="Z22">
        <v>4440.5</v>
      </c>
      <c r="AA22" s="137">
        <v>-2</v>
      </c>
      <c r="AB22" t="s">
        <v>913</v>
      </c>
      <c r="AC22">
        <v>4438.5</v>
      </c>
      <c r="AD22" s="109">
        <v>358</v>
      </c>
      <c r="AE22" s="109">
        <v>0</v>
      </c>
      <c r="AF22" s="166">
        <f t="shared" si="1"/>
        <v>2</v>
      </c>
      <c r="AG22" s="144">
        <f t="shared" si="2"/>
        <v>354.048</v>
      </c>
      <c r="AH22" s="141">
        <f t="shared" si="3"/>
        <v>-3.9519999999999982</v>
      </c>
    </row>
    <row r="23" spans="1:34" ht="15.75" thickBot="1" x14ac:dyDescent="0.3">
      <c r="A23" s="5" t="s">
        <v>336</v>
      </c>
      <c r="B23" s="182" t="s">
        <v>1121</v>
      </c>
      <c r="C23" s="155" t="s">
        <v>336</v>
      </c>
      <c r="D23" t="s">
        <v>530</v>
      </c>
      <c r="E23" t="s">
        <v>783</v>
      </c>
      <c r="F23" t="s">
        <v>1122</v>
      </c>
      <c r="G23" t="s">
        <v>473</v>
      </c>
      <c r="H23">
        <f>VLOOKUP(G23,MARGIN!$E$1:$F$10,2)</f>
        <v>0.90383224873463486</v>
      </c>
      <c r="I23">
        <v>5</v>
      </c>
      <c r="J23">
        <v>0.1</v>
      </c>
      <c r="K23" t="s">
        <v>297</v>
      </c>
      <c r="L23" t="s">
        <v>817</v>
      </c>
      <c r="M23" s="133" t="s">
        <v>667</v>
      </c>
      <c r="N23" s="198">
        <f>VLOOKUP($A23,[3]futuresATR!$A$2:$F$80,3)</f>
        <v>9413</v>
      </c>
      <c r="O23" s="153">
        <f t="shared" si="4"/>
        <v>52072.716</v>
      </c>
      <c r="P23" s="199">
        <f>VLOOKUP($A23,[3]futuresATR!$A$2:$F$80,4)</f>
        <v>253.20530373</v>
      </c>
      <c r="Q23" s="152">
        <f t="shared" si="11"/>
        <v>1400.7317402343601</v>
      </c>
      <c r="R23" s="144">
        <f t="shared" si="9"/>
        <v>2</v>
      </c>
      <c r="S23" s="139">
        <f t="shared" si="0"/>
        <v>104145.432</v>
      </c>
      <c r="T23" s="111">
        <f t="shared" si="10"/>
        <v>2</v>
      </c>
      <c r="U23" s="111">
        <f t="shared" si="6"/>
        <v>28</v>
      </c>
      <c r="V23" s="160">
        <f t="shared" si="7"/>
        <v>2</v>
      </c>
      <c r="W23" s="160">
        <f t="shared" si="8"/>
        <v>2801.4634804687203</v>
      </c>
      <c r="X23" t="s">
        <v>903</v>
      </c>
      <c r="Y23">
        <v>1</v>
      </c>
      <c r="Z23">
        <v>10177</v>
      </c>
      <c r="AA23" s="137">
        <v>0</v>
      </c>
      <c r="AB23" s="140" t="s">
        <v>907</v>
      </c>
      <c r="AC23">
        <v>10255</v>
      </c>
      <c r="AD23" s="109">
        <v>-2174</v>
      </c>
      <c r="AE23" s="109">
        <v>0</v>
      </c>
      <c r="AF23" s="166">
        <f t="shared" si="1"/>
        <v>-78</v>
      </c>
      <c r="AG23" s="144">
        <f t="shared" si="2"/>
        <v>-431.49599999999998</v>
      </c>
      <c r="AH23" s="141">
        <f t="shared" si="3"/>
        <v>-1742.5039999999999</v>
      </c>
    </row>
    <row r="24" spans="1:34" s="1" customFormat="1" ht="15.75" thickBot="1" x14ac:dyDescent="0.3">
      <c r="A24" s="5" t="s">
        <v>338</v>
      </c>
      <c r="B24" s="113" t="s">
        <v>339</v>
      </c>
      <c r="C24" s="155" t="s">
        <v>338</v>
      </c>
      <c r="D24" s="113" t="s">
        <v>814</v>
      </c>
      <c r="E24" s="113" t="s">
        <v>783</v>
      </c>
      <c r="F24" s="113" t="s">
        <v>818</v>
      </c>
      <c r="G24" s="113" t="s">
        <v>473</v>
      </c>
      <c r="H24">
        <f>VLOOKUP(G24,MARGIN!$E$1:$F$10,2)</f>
        <v>0.90383224873463486</v>
      </c>
      <c r="I24" s="145">
        <v>2500</v>
      </c>
      <c r="J24" s="113">
        <v>1E-3</v>
      </c>
      <c r="K24" s="113" t="s">
        <v>1142</v>
      </c>
      <c r="L24" s="113" t="s">
        <v>819</v>
      </c>
      <c r="M24" s="146" t="s">
        <v>572</v>
      </c>
      <c r="N24" s="198">
        <f>VLOOKUP($A24,[3]futuresATR!$A$2:$F$80,3)</f>
        <v>100.36499999999999</v>
      </c>
      <c r="O24" s="153">
        <f t="shared" si="4"/>
        <v>277609.59000000003</v>
      </c>
      <c r="P24" s="199">
        <f>VLOOKUP($A24,[3]futuresATR!$A$2:$F$80,4)</f>
        <v>2.5749999999999999E-2</v>
      </c>
      <c r="Q24" s="152">
        <f t="shared" si="11"/>
        <v>71.224500000000006</v>
      </c>
      <c r="R24" s="144">
        <f t="shared" si="9"/>
        <v>29</v>
      </c>
      <c r="S24" s="139">
        <f t="shared" si="0"/>
        <v>8050678.1100000003</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2074.5000000000787</v>
      </c>
      <c r="AH24" s="141">
        <f t="shared" si="3"/>
        <v>-25.499999999921329</v>
      </c>
    </row>
    <row r="25" spans="1:34" x14ac:dyDescent="0.25">
      <c r="A25" s="5" t="s">
        <v>340</v>
      </c>
      <c r="B25" s="113" t="s">
        <v>341</v>
      </c>
      <c r="C25" s="155" t="s">
        <v>340</v>
      </c>
      <c r="D25" s="113" t="s">
        <v>814</v>
      </c>
      <c r="E25" s="113" t="s">
        <v>783</v>
      </c>
      <c r="F25" s="113" t="s">
        <v>820</v>
      </c>
      <c r="G25" s="113" t="s">
        <v>460</v>
      </c>
      <c r="H25">
        <f>VLOOKUP(G25,MARGIN!$E$1:$F$10,2)</f>
        <v>0.77429345722028642</v>
      </c>
      <c r="I25" s="113">
        <v>10</v>
      </c>
      <c r="J25" s="113">
        <v>0.1</v>
      </c>
      <c r="K25" s="113" t="s">
        <v>297</v>
      </c>
      <c r="L25" s="113" t="s">
        <v>821</v>
      </c>
      <c r="M25" s="146" t="s">
        <v>595</v>
      </c>
      <c r="N25" s="198">
        <f>VLOOKUP($A25,[3]futuresATR!$A$2:$F$80,3)</f>
        <v>6490.5</v>
      </c>
      <c r="O25" s="153">
        <f t="shared" si="4"/>
        <v>83824.80750000001</v>
      </c>
      <c r="P25" s="199">
        <f>VLOOKUP($A25,[3]futuresATR!$A$2:$F$80,4)</f>
        <v>170.182472542</v>
      </c>
      <c r="Q25" s="152">
        <f t="shared" si="11"/>
        <v>2197.9066328799304</v>
      </c>
      <c r="R25" s="144">
        <f t="shared" si="9"/>
        <v>1</v>
      </c>
      <c r="S25" s="139">
        <f t="shared" si="0"/>
        <v>83824.80750000001</v>
      </c>
      <c r="T25" s="111">
        <f t="shared" si="10"/>
        <v>1</v>
      </c>
      <c r="U25" s="111">
        <f t="shared" si="6"/>
        <v>14</v>
      </c>
      <c r="V25" s="160">
        <f t="shared" si="7"/>
        <v>1</v>
      </c>
      <c r="W25" s="160">
        <f t="shared" si="8"/>
        <v>2197.9066328799304</v>
      </c>
      <c r="X25" s="113" t="s">
        <v>903</v>
      </c>
      <c r="Y25" s="113">
        <v>3</v>
      </c>
      <c r="Z25" s="113">
        <v>6187</v>
      </c>
      <c r="AA25" s="113" t="s">
        <v>1070</v>
      </c>
      <c r="AB25" s="113" t="s">
        <v>907</v>
      </c>
      <c r="AC25" s="113">
        <v>6211.5</v>
      </c>
      <c r="AD25" s="162">
        <v>-1058</v>
      </c>
      <c r="AE25" s="162">
        <v>0</v>
      </c>
      <c r="AF25" s="166">
        <f t="shared" si="1"/>
        <v>-24.5</v>
      </c>
      <c r="AG25" s="144">
        <f t="shared" si="2"/>
        <v>-949.25250000000005</v>
      </c>
      <c r="AH25" s="141">
        <f t="shared" si="3"/>
        <v>-108.74749999999995</v>
      </c>
    </row>
    <row r="26" spans="1:34" ht="15.75" thickBot="1" x14ac:dyDescent="0.3">
      <c r="A26" s="5" t="s">
        <v>342</v>
      </c>
      <c r="B26" s="113" t="s">
        <v>343</v>
      </c>
      <c r="C26" s="155" t="s">
        <v>342</v>
      </c>
      <c r="D26" s="113" t="s">
        <v>814</v>
      </c>
      <c r="E26" s="113" t="s">
        <v>783</v>
      </c>
      <c r="F26" s="113" t="s">
        <v>822</v>
      </c>
      <c r="G26" s="113" t="s">
        <v>460</v>
      </c>
      <c r="H26">
        <f>VLOOKUP(G26,MARGIN!$E$1:$F$10,2)</f>
        <v>0.77429345722028642</v>
      </c>
      <c r="I26" s="145">
        <v>1000</v>
      </c>
      <c r="J26" s="113">
        <v>0.01</v>
      </c>
      <c r="K26" s="113" t="s">
        <v>1142</v>
      </c>
      <c r="L26" s="113" t="s">
        <v>823</v>
      </c>
      <c r="M26" s="146" t="s">
        <v>600</v>
      </c>
      <c r="N26" s="198">
        <f>VLOOKUP($A26,[3]futuresATR!$A$2:$F$80,3)</f>
        <v>129.83000000000001</v>
      </c>
      <c r="O26" s="153">
        <f t="shared" si="4"/>
        <v>167675.44500000004</v>
      </c>
      <c r="P26" s="199">
        <f>VLOOKUP($A26,[3]futuresATR!$A$2:$F$80,4)</f>
        <v>0.99950000000000006</v>
      </c>
      <c r="Q26" s="152">
        <f t="shared" si="11"/>
        <v>1290.8542500000001</v>
      </c>
      <c r="R26" s="144">
        <f t="shared" si="9"/>
        <v>2</v>
      </c>
      <c r="S26" s="139">
        <f t="shared" si="0"/>
        <v>335350.89000000007</v>
      </c>
      <c r="T26" s="111">
        <f t="shared" si="10"/>
        <v>2</v>
      </c>
      <c r="U26" s="111">
        <f t="shared" si="6"/>
        <v>28</v>
      </c>
      <c r="V26" s="160">
        <f t="shared" si="7"/>
        <v>2</v>
      </c>
      <c r="W26" s="160">
        <f t="shared" si="8"/>
        <v>2581.7085000000002</v>
      </c>
      <c r="X26" s="113" t="s">
        <v>904</v>
      </c>
      <c r="Y26" s="113">
        <v>3</v>
      </c>
      <c r="Z26" s="113">
        <v>123.47</v>
      </c>
      <c r="AA26" s="113" t="s">
        <v>1070</v>
      </c>
      <c r="AB26" s="113" t="s">
        <v>907</v>
      </c>
      <c r="AC26" s="113">
        <v>123.83</v>
      </c>
      <c r="AD26" s="162">
        <v>1557</v>
      </c>
      <c r="AE26" s="162">
        <v>0</v>
      </c>
      <c r="AF26" s="166">
        <f t="shared" si="1"/>
        <v>-0.35999999999999943</v>
      </c>
      <c r="AG26" s="144">
        <f t="shared" si="2"/>
        <v>-1394.8199999999979</v>
      </c>
      <c r="AH26" s="141">
        <f t="shared" si="3"/>
        <v>-162.18000000000211</v>
      </c>
    </row>
    <row r="27" spans="1:34" ht="15.75" thickBot="1" x14ac:dyDescent="0.3">
      <c r="A27" s="5" t="s">
        <v>344</v>
      </c>
      <c r="B27" s="113" t="s">
        <v>345</v>
      </c>
      <c r="C27" s="155" t="s">
        <v>344</v>
      </c>
      <c r="D27" s="113" t="s">
        <v>814</v>
      </c>
      <c r="E27" s="113" t="s">
        <v>783</v>
      </c>
      <c r="F27" s="113" t="s">
        <v>824</v>
      </c>
      <c r="G27" s="113" t="s">
        <v>460</v>
      </c>
      <c r="H27">
        <f>VLOOKUP(G27,MARGIN!$E$1:$F$10,2)</f>
        <v>0.77429345722028642</v>
      </c>
      <c r="I27" s="145">
        <v>1250</v>
      </c>
      <c r="J27" s="113">
        <v>0.01</v>
      </c>
      <c r="K27" s="113" t="s">
        <v>1142</v>
      </c>
      <c r="L27" s="113" t="s">
        <v>825</v>
      </c>
      <c r="M27" s="146" t="s">
        <v>457</v>
      </c>
      <c r="N27" s="198">
        <f>VLOOKUP($A27,[3]futuresATR!$A$2:$F$80,3)</f>
        <v>99.7</v>
      </c>
      <c r="O27" s="153">
        <f t="shared" si="4"/>
        <v>160953.18750000003</v>
      </c>
      <c r="P27" s="199">
        <f>VLOOKUP($A27,[3]futuresATR!$A$2:$F$80,4)</f>
        <v>5.6500000000000002E-2</v>
      </c>
      <c r="Q27" s="152">
        <f t="shared" si="11"/>
        <v>91.212187500000013</v>
      </c>
      <c r="R27" s="144">
        <f t="shared" si="9"/>
        <v>22</v>
      </c>
      <c r="S27" s="139">
        <f t="shared" si="0"/>
        <v>3540970.1250000005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807.18750000041291</v>
      </c>
      <c r="AH27" s="141">
        <f t="shared" si="3"/>
        <v>-93.812499999587089</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122.3671875</v>
      </c>
      <c r="O28" s="153">
        <f t="shared" si="4"/>
        <v>122367.1875</v>
      </c>
      <c r="P28" s="199">
        <f>VLOOKUP($A28,[3]futuresATR!$A$2:$F$80,4)</f>
        <v>0.43085937499999999</v>
      </c>
      <c r="Q28" s="152">
        <f t="shared" si="11"/>
        <v>430.859375</v>
      </c>
      <c r="R28" s="144">
        <f t="shared" si="9"/>
        <v>5</v>
      </c>
      <c r="S28" s="139">
        <f t="shared" si="0"/>
        <v>611835.9375</v>
      </c>
      <c r="T28" s="111">
        <f t="shared" si="10"/>
        <v>5</v>
      </c>
      <c r="U28" s="111">
        <f t="shared" si="6"/>
        <v>70</v>
      </c>
      <c r="V28" s="160">
        <f t="shared" si="7"/>
        <v>5</v>
      </c>
      <c r="W28" s="160">
        <f t="shared" si="8"/>
        <v>2154.296875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1362.1</v>
      </c>
      <c r="O29" s="153">
        <f t="shared" si="4"/>
        <v>136210</v>
      </c>
      <c r="P29" s="199">
        <f>VLOOKUP($A29,[3]futuresATR!$A$2:$F$80,4)</f>
        <v>23.42</v>
      </c>
      <c r="Q29" s="152">
        <f t="shared" si="11"/>
        <v>2342</v>
      </c>
      <c r="R29" s="144">
        <f t="shared" si="9"/>
        <v>1</v>
      </c>
      <c r="S29" s="139">
        <f t="shared" si="0"/>
        <v>136210</v>
      </c>
      <c r="T29" s="111">
        <f t="shared" si="10"/>
        <v>1</v>
      </c>
      <c r="U29" s="111">
        <f t="shared" si="6"/>
        <v>14</v>
      </c>
      <c r="V29" s="160">
        <f t="shared" si="7"/>
        <v>1</v>
      </c>
      <c r="W29" s="160">
        <f t="shared" si="8"/>
        <v>2342</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8587</v>
      </c>
      <c r="O30" s="153">
        <f t="shared" si="4"/>
        <v>55257.400257400259</v>
      </c>
      <c r="P30" s="199">
        <f>VLOOKUP($A30,[3]futuresATR!$A$2:$F$80,4)</f>
        <v>211.084040558</v>
      </c>
      <c r="Q30" s="152">
        <f t="shared" si="11"/>
        <v>1358.3271593178895</v>
      </c>
      <c r="R30" s="144">
        <f t="shared" si="9"/>
        <v>2</v>
      </c>
      <c r="S30" s="139">
        <f t="shared" si="0"/>
        <v>110514.80051480052</v>
      </c>
      <c r="T30" s="111">
        <f t="shared" si="10"/>
        <v>2</v>
      </c>
      <c r="U30" s="111">
        <f t="shared" si="6"/>
        <v>28</v>
      </c>
      <c r="V30" s="160">
        <f t="shared" si="7"/>
        <v>2</v>
      </c>
      <c r="W30" s="160">
        <f t="shared" si="8"/>
        <v>2716.654318635779</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212.35</v>
      </c>
      <c r="O31" s="153">
        <f t="shared" si="4"/>
        <v>53087.5</v>
      </c>
      <c r="P31" s="199">
        <f>VLOOKUP($A31,[3]futuresATR!$A$2:$F$80,4)</f>
        <v>5.0229378364999997</v>
      </c>
      <c r="Q31" s="152">
        <f t="shared" si="11"/>
        <v>1255.7344591249998</v>
      </c>
      <c r="R31" s="144">
        <f t="shared" si="9"/>
        <v>2</v>
      </c>
      <c r="S31" s="139">
        <f t="shared" si="0"/>
        <v>106175</v>
      </c>
      <c r="T31" s="111">
        <f t="shared" si="10"/>
        <v>2</v>
      </c>
      <c r="U31" s="111">
        <f t="shared" si="6"/>
        <v>28</v>
      </c>
      <c r="V31" s="160">
        <f t="shared" si="7"/>
        <v>2</v>
      </c>
      <c r="W31" s="160">
        <f t="shared" si="8"/>
        <v>2511.4689182499997</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20706</v>
      </c>
      <c r="O32" s="153">
        <f t="shared" si="4"/>
        <v>133243.24324324325</v>
      </c>
      <c r="P32" s="199">
        <f>VLOOKUP($A32,[3]futuresATR!$A$2:$F$80,4)</f>
        <v>455.86696889299998</v>
      </c>
      <c r="Q32" s="152">
        <f t="shared" si="11"/>
        <v>2933.5068783333336</v>
      </c>
      <c r="R32" s="144">
        <f t="shared" si="9"/>
        <v>1</v>
      </c>
      <c r="S32" s="139">
        <f t="shared" si="0"/>
        <v>133243.24324324325</v>
      </c>
      <c r="T32" s="111">
        <f t="shared" si="10"/>
        <v>1</v>
      </c>
      <c r="U32" s="111">
        <f t="shared" si="6"/>
        <v>14</v>
      </c>
      <c r="V32" s="160">
        <f t="shared" si="7"/>
        <v>1</v>
      </c>
      <c r="W32" s="160">
        <f t="shared" si="8"/>
        <v>2933.5068783333336</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1.4106000000000001</v>
      </c>
      <c r="O33" s="153">
        <f t="shared" si="4"/>
        <v>59245.200000000004</v>
      </c>
      <c r="P33" s="199">
        <f>VLOOKUP($A33,[3]futuresATR!$A$2:$F$80,4)</f>
        <v>5.4372222499999998E-2</v>
      </c>
      <c r="Q33" s="152">
        <f t="shared" si="11"/>
        <v>2283.6333449999997</v>
      </c>
      <c r="R33" s="144">
        <f t="shared" si="9"/>
        <v>1</v>
      </c>
      <c r="S33" s="139">
        <f t="shared" si="0"/>
        <v>59245.200000000004</v>
      </c>
      <c r="T33" s="111">
        <f t="shared" si="10"/>
        <v>1</v>
      </c>
      <c r="U33" s="111">
        <f t="shared" si="6"/>
        <v>14</v>
      </c>
      <c r="V33" s="160">
        <f t="shared" si="7"/>
        <v>1</v>
      </c>
      <c r="W33" s="160">
        <f t="shared" si="8"/>
        <v>2283.6333449999997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0.99470000000000003</v>
      </c>
      <c r="O34" s="172">
        <f>N34*I34/H34/100</f>
        <v>124337.5</v>
      </c>
      <c r="P34" s="199">
        <f>VLOOKUP($A34,[3]futuresATR!$A$2:$F$80,4)</f>
        <v>1.3356860999999999E-2</v>
      </c>
      <c r="Q34" s="159">
        <f>P34*I34/H34/100</f>
        <v>1669.6076249999999</v>
      </c>
      <c r="R34" s="144">
        <f t="shared" si="9"/>
        <v>2</v>
      </c>
      <c r="S34" s="139">
        <f t="shared" ref="S34:S65" si="12">R34*O34</f>
        <v>248675</v>
      </c>
      <c r="T34" s="111">
        <f t="shared" si="10"/>
        <v>2</v>
      </c>
      <c r="U34" s="111">
        <f t="shared" si="6"/>
        <v>28</v>
      </c>
      <c r="V34" s="160">
        <f t="shared" si="7"/>
        <v>2</v>
      </c>
      <c r="W34" s="160">
        <f t="shared" si="8"/>
        <v>3339.2152499999997</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141.80000000000001</v>
      </c>
      <c r="O35" s="153">
        <f t="shared" si="4"/>
        <v>53175.000000000007</v>
      </c>
      <c r="P35" s="199">
        <f>VLOOKUP($A35,[3]futuresATR!$A$2:$F$80,4)</f>
        <v>4.4000000000000004</v>
      </c>
      <c r="Q35" s="152">
        <f t="shared" ref="Q35:Q51" si="14">P35*I35/H35</f>
        <v>1650.0000000000002</v>
      </c>
      <c r="R35" s="144">
        <f t="shared" si="9"/>
        <v>2</v>
      </c>
      <c r="S35" s="139">
        <f t="shared" si="12"/>
        <v>106350.00000000001</v>
      </c>
      <c r="T35" s="111">
        <f t="shared" si="10"/>
        <v>2</v>
      </c>
      <c r="U35" s="111">
        <f t="shared" si="6"/>
        <v>28</v>
      </c>
      <c r="V35" s="160">
        <f t="shared" si="7"/>
        <v>2</v>
      </c>
      <c r="W35" s="160">
        <f t="shared" si="8"/>
        <v>3300.0000000000005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412.25</v>
      </c>
      <c r="O36" s="153">
        <f t="shared" si="4"/>
        <v>20612.5</v>
      </c>
      <c r="P36" s="199">
        <f>VLOOKUP($A36,[3]futuresATR!$A$2:$F$80,4)</f>
        <v>12.182224958500001</v>
      </c>
      <c r="Q36" s="152">
        <f t="shared" si="14"/>
        <v>609.11124792500004</v>
      </c>
      <c r="R36" s="144">
        <f t="shared" si="9"/>
        <v>4</v>
      </c>
      <c r="S36" s="139">
        <f t="shared" si="12"/>
        <v>82450</v>
      </c>
      <c r="T36" s="111">
        <f t="shared" si="10"/>
        <v>4</v>
      </c>
      <c r="U36" s="111">
        <f t="shared" si="6"/>
        <v>56</v>
      </c>
      <c r="V36" s="160">
        <f t="shared" si="7"/>
        <v>4</v>
      </c>
      <c r="W36" s="160">
        <f t="shared" si="8"/>
        <v>2436.4449917000002</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318.8</v>
      </c>
      <c r="O37" s="153">
        <f t="shared" si="4"/>
        <v>35068</v>
      </c>
      <c r="P37" s="199">
        <f>VLOOKUP($A37,[3]futuresATR!$A$2:$F$80,4)</f>
        <v>7.339119814</v>
      </c>
      <c r="Q37" s="152">
        <f t="shared" si="14"/>
        <v>807.30317953999997</v>
      </c>
      <c r="R37" s="144">
        <f t="shared" si="9"/>
        <v>3</v>
      </c>
      <c r="S37" s="139">
        <f t="shared" si="12"/>
        <v>105204</v>
      </c>
      <c r="T37" s="111">
        <f t="shared" si="10"/>
        <v>3</v>
      </c>
      <c r="U37" s="111">
        <f t="shared" si="6"/>
        <v>42</v>
      </c>
      <c r="V37" s="160">
        <f t="shared" si="7"/>
        <v>3</v>
      </c>
      <c r="W37" s="160">
        <f t="shared" si="8"/>
        <v>2421.9095386199997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111.8</v>
      </c>
      <c r="O38" s="153">
        <f t="shared" si="4"/>
        <v>44720</v>
      </c>
      <c r="P38" s="199">
        <f>VLOOKUP($A38,[3]futuresATR!$A$2:$F$80,4)</f>
        <v>2.1387499999999999</v>
      </c>
      <c r="Q38" s="152">
        <f t="shared" si="14"/>
        <v>855.5</v>
      </c>
      <c r="R38" s="144">
        <f t="shared" si="9"/>
        <v>3</v>
      </c>
      <c r="S38" s="139">
        <f t="shared" si="12"/>
        <v>134160</v>
      </c>
      <c r="T38" s="111">
        <f t="shared" si="10"/>
        <v>3</v>
      </c>
      <c r="U38" s="111">
        <f t="shared" si="6"/>
        <v>42</v>
      </c>
      <c r="V38" s="160">
        <f t="shared" si="7"/>
        <v>3</v>
      </c>
      <c r="W38" s="160">
        <f t="shared" si="8"/>
        <v>2566.5</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48.13</v>
      </c>
      <c r="O39" s="153">
        <f t="shared" si="4"/>
        <v>48130</v>
      </c>
      <c r="P39" s="199">
        <f>VLOOKUP($A39,[3]futuresATR!$A$2:$F$80,4)</f>
        <v>1.7715000000000001</v>
      </c>
      <c r="Q39" s="152">
        <f t="shared" si="14"/>
        <v>1771.5</v>
      </c>
      <c r="R39" s="144">
        <f t="shared" si="9"/>
        <v>2</v>
      </c>
      <c r="S39" s="139">
        <f t="shared" si="12"/>
        <v>96260</v>
      </c>
      <c r="T39" s="111">
        <f t="shared" si="10"/>
        <v>2</v>
      </c>
      <c r="U39" s="111">
        <f t="shared" si="6"/>
        <v>28</v>
      </c>
      <c r="V39" s="160">
        <f t="shared" si="7"/>
        <v>2</v>
      </c>
      <c r="W39" s="160">
        <f t="shared" si="8"/>
        <v>3543</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424</v>
      </c>
      <c r="O40" s="153">
        <f t="shared" si="4"/>
        <v>42400</v>
      </c>
      <c r="P40" s="199">
        <f>VLOOKUP($A40,[3]futuresATR!$A$2:$F$80,4)</f>
        <v>16.305813134499999</v>
      </c>
      <c r="Q40" s="152">
        <f t="shared" si="14"/>
        <v>1630.5813134499999</v>
      </c>
      <c r="R40" s="144">
        <f t="shared" si="9"/>
        <v>2</v>
      </c>
      <c r="S40" s="139">
        <f t="shared" si="12"/>
        <v>84800</v>
      </c>
      <c r="T40" s="111">
        <f t="shared" si="10"/>
        <v>2</v>
      </c>
      <c r="U40" s="111">
        <f t="shared" si="6"/>
        <v>28</v>
      </c>
      <c r="V40" s="160">
        <f t="shared" si="7"/>
        <v>2</v>
      </c>
      <c r="W40" s="160">
        <f t="shared" si="8"/>
        <v>3261.1626268999999</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80.125</v>
      </c>
      <c r="O41" s="153">
        <f t="shared" si="4"/>
        <v>32050</v>
      </c>
      <c r="P41" s="199">
        <f>VLOOKUP($A41,[3]futuresATR!$A$2:$F$80,4)</f>
        <v>1.5475000000000001</v>
      </c>
      <c r="Q41" s="152">
        <f t="shared" si="14"/>
        <v>619</v>
      </c>
      <c r="R41" s="144">
        <f t="shared" si="9"/>
        <v>4</v>
      </c>
      <c r="S41" s="139">
        <f t="shared" si="12"/>
        <v>128200</v>
      </c>
      <c r="T41" s="111">
        <f t="shared" si="10"/>
        <v>4</v>
      </c>
      <c r="U41" s="111">
        <f t="shared" si="6"/>
        <v>56</v>
      </c>
      <c r="V41" s="160">
        <f t="shared" si="7"/>
        <v>4</v>
      </c>
      <c r="W41" s="160">
        <f t="shared" si="8"/>
        <v>2476</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1762</v>
      </c>
      <c r="O42" s="153">
        <f t="shared" si="4"/>
        <v>17620</v>
      </c>
      <c r="P42" s="199">
        <f>VLOOKUP($A42,[3]futuresATR!$A$2:$F$80,4)</f>
        <v>30.9271260085</v>
      </c>
      <c r="Q42" s="152">
        <f>P42*I42/H42</f>
        <v>309.27126008499999</v>
      </c>
      <c r="R42" s="144">
        <f t="shared" si="9"/>
        <v>7</v>
      </c>
      <c r="S42" s="139">
        <f t="shared" si="12"/>
        <v>123340</v>
      </c>
      <c r="T42" s="111">
        <f t="shared" si="10"/>
        <v>7</v>
      </c>
      <c r="U42" s="111">
        <f t="shared" si="6"/>
        <v>98</v>
      </c>
      <c r="V42" s="160">
        <f>IF(ROUND(T42*Q42/$R$1,0)&lt;1,0,T42)</f>
        <v>7</v>
      </c>
      <c r="W42" s="160">
        <f t="shared" si="8"/>
        <v>2164.898820595</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543.6</v>
      </c>
      <c r="O43" s="153">
        <f t="shared" si="4"/>
        <v>27180</v>
      </c>
      <c r="P43" s="199">
        <f>VLOOKUP($A43,[3]futuresATR!$A$2:$F$80,4)</f>
        <v>12.08</v>
      </c>
      <c r="Q43" s="152">
        <f t="shared" si="14"/>
        <v>604</v>
      </c>
      <c r="R43" s="144">
        <f t="shared" si="9"/>
        <v>4</v>
      </c>
      <c r="S43" s="139">
        <f t="shared" si="12"/>
        <v>108720</v>
      </c>
      <c r="T43" s="111">
        <f t="shared" si="10"/>
        <v>4</v>
      </c>
      <c r="U43" s="111">
        <f t="shared" si="6"/>
        <v>56</v>
      </c>
      <c r="V43" s="160">
        <f t="shared" si="7"/>
        <v>4</v>
      </c>
      <c r="W43" s="160">
        <f t="shared" si="8"/>
        <v>2416</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821</v>
      </c>
      <c r="O44" s="153">
        <f t="shared" si="4"/>
        <v>41050</v>
      </c>
      <c r="P44" s="199">
        <f>VLOOKUP($A44,[3]futuresATR!$A$2:$F$80,4)</f>
        <v>19.4763419915</v>
      </c>
      <c r="Q44" s="152">
        <f t="shared" si="14"/>
        <v>973.81709957500004</v>
      </c>
      <c r="R44" s="144">
        <f t="shared" si="9"/>
        <v>3</v>
      </c>
      <c r="S44" s="139">
        <f t="shared" si="12"/>
        <v>123150</v>
      </c>
      <c r="T44" s="111">
        <f t="shared" si="10"/>
        <v>3</v>
      </c>
      <c r="U44" s="111">
        <f t="shared" si="6"/>
        <v>42</v>
      </c>
      <c r="V44" s="160">
        <f t="shared" si="7"/>
        <v>3</v>
      </c>
      <c r="W44" s="160">
        <f t="shared" si="8"/>
        <v>2921.451298725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0.90383224873463486</v>
      </c>
      <c r="I45">
        <v>10</v>
      </c>
      <c r="J45">
        <v>0.1</v>
      </c>
      <c r="K45" t="s">
        <v>297</v>
      </c>
      <c r="M45" s="133" t="s">
        <v>624</v>
      </c>
      <c r="N45" s="198">
        <f>VLOOKUP($A45,[3]futuresATR!$A$2:$F$80,3)</f>
        <v>8008.8</v>
      </c>
      <c r="O45" s="153">
        <f t="shared" si="4"/>
        <v>88609.363199999993</v>
      </c>
      <c r="P45" s="199">
        <f>VLOOKUP($A45,[3]futuresATR!$A$2:$F$80,4)</f>
        <v>278.58055856300001</v>
      </c>
      <c r="Q45" s="152">
        <f t="shared" si="14"/>
        <v>3082.2152999410323</v>
      </c>
      <c r="R45" s="144">
        <f t="shared" si="9"/>
        <v>1</v>
      </c>
      <c r="S45" s="139">
        <f t="shared" si="12"/>
        <v>88609.363199999993</v>
      </c>
      <c r="T45" s="111">
        <f t="shared" si="10"/>
        <v>1</v>
      </c>
      <c r="U45" s="111">
        <f t="shared" si="6"/>
        <v>14</v>
      </c>
      <c r="V45" s="160">
        <f t="shared" si="7"/>
        <v>1</v>
      </c>
      <c r="W45" s="160">
        <f t="shared" si="8"/>
        <v>3082.2152999410323</v>
      </c>
      <c r="X45" t="s">
        <v>903</v>
      </c>
      <c r="Y45">
        <v>2</v>
      </c>
      <c r="Z45">
        <v>8908.6</v>
      </c>
      <c r="AA45" s="137">
        <v>0</v>
      </c>
      <c r="AB45" t="s">
        <v>907</v>
      </c>
      <c r="AC45">
        <v>8979</v>
      </c>
      <c r="AD45" s="109">
        <v>-1569</v>
      </c>
      <c r="AE45" s="109">
        <v>0</v>
      </c>
      <c r="AF45" s="166">
        <f t="shared" si="1"/>
        <v>-70.399999999999636</v>
      </c>
      <c r="AG45" s="144">
        <f t="shared" si="13"/>
        <v>-1557.8111999999919</v>
      </c>
      <c r="AH45" s="141">
        <f t="shared" si="3"/>
        <v>-11.188800000008086</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5.2600000000000001E-2</v>
      </c>
      <c r="O46" s="153">
        <f t="shared" si="4"/>
        <v>26300</v>
      </c>
      <c r="P46" s="199">
        <f>VLOOKUP($A46,[3]futuresATR!$A$2:$F$80,4)</f>
        <v>9.9500000000000001E-4</v>
      </c>
      <c r="Q46" s="152">
        <f t="shared" si="14"/>
        <v>497.5</v>
      </c>
      <c r="R46" s="144">
        <f t="shared" si="9"/>
        <v>5</v>
      </c>
      <c r="S46" s="139">
        <f t="shared" si="12"/>
        <v>131500</v>
      </c>
      <c r="T46" s="111">
        <f t="shared" si="10"/>
        <v>5</v>
      </c>
      <c r="U46" s="111">
        <f t="shared" si="6"/>
        <v>70</v>
      </c>
      <c r="V46" s="160">
        <f t="shared" si="7"/>
        <v>5</v>
      </c>
      <c r="W46" s="160">
        <f t="shared" si="8"/>
        <v>2487.5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495.25</v>
      </c>
      <c r="O47" s="153">
        <f t="shared" si="4"/>
        <v>24762.5</v>
      </c>
      <c r="P47" s="199">
        <f>VLOOKUP($A47,[3]futuresATR!$A$2:$F$80,4)</f>
        <v>10.620099197</v>
      </c>
      <c r="Q47" s="152">
        <f t="shared" si="14"/>
        <v>531.00495984999998</v>
      </c>
      <c r="R47" s="144">
        <f t="shared" si="9"/>
        <v>4</v>
      </c>
      <c r="S47" s="139">
        <f t="shared" si="12"/>
        <v>99050</v>
      </c>
      <c r="T47" s="111">
        <f t="shared" si="10"/>
        <v>4</v>
      </c>
      <c r="U47" s="111">
        <f t="shared" si="6"/>
        <v>56</v>
      </c>
      <c r="V47" s="160">
        <f t="shared" si="7"/>
        <v>4</v>
      </c>
      <c r="W47" s="160">
        <f t="shared" si="8"/>
        <v>2124.0198393999999</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0.71970000000000001</v>
      </c>
      <c r="O48" s="153">
        <f t="shared" si="4"/>
        <v>71970</v>
      </c>
      <c r="P48" s="199">
        <f>VLOOKUP($A48,[3]futuresATR!$A$2:$F$80,4)</f>
        <v>9.5615030000000007E-3</v>
      </c>
      <c r="Q48" s="152">
        <f t="shared" si="14"/>
        <v>956.15030000000002</v>
      </c>
      <c r="R48" s="144">
        <f t="shared" si="9"/>
        <v>3</v>
      </c>
      <c r="S48" s="139">
        <f t="shared" si="12"/>
        <v>215910</v>
      </c>
      <c r="T48" s="111">
        <f t="shared" si="10"/>
        <v>3</v>
      </c>
      <c r="U48" s="111">
        <f t="shared" si="6"/>
        <v>42</v>
      </c>
      <c r="V48" s="160">
        <f t="shared" si="7"/>
        <v>3</v>
      </c>
      <c r="W48" s="160">
        <f t="shared" si="8"/>
        <v>2868.4508999999998</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2.7639999999999998</v>
      </c>
      <c r="O49" s="153">
        <f t="shared" si="4"/>
        <v>27639.999999999996</v>
      </c>
      <c r="P49" s="199">
        <f>VLOOKUP($A49,[3]futuresATR!$A$2:$F$80,4)</f>
        <v>9.5514971000000004E-2</v>
      </c>
      <c r="Q49" s="152">
        <f t="shared" si="14"/>
        <v>955.14971000000003</v>
      </c>
      <c r="R49" s="144">
        <f t="shared" si="9"/>
        <v>3</v>
      </c>
      <c r="S49" s="139">
        <f t="shared" si="12"/>
        <v>82919.999999999985</v>
      </c>
      <c r="T49" s="111">
        <f t="shared" si="10"/>
        <v>3</v>
      </c>
      <c r="U49" s="111">
        <f t="shared" si="6"/>
        <v>42</v>
      </c>
      <c r="V49" s="160">
        <f t="shared" si="7"/>
        <v>3</v>
      </c>
      <c r="W49" s="160">
        <f t="shared" si="8"/>
        <v>2865.44913</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100.76</v>
      </c>
      <c r="I50" s="145">
        <f>500</f>
        <v>500</v>
      </c>
      <c r="J50" s="113">
        <v>5</v>
      </c>
      <c r="K50" s="113" t="s">
        <v>297</v>
      </c>
      <c r="L50" s="113" t="s">
        <v>380</v>
      </c>
      <c r="M50" s="146" t="s">
        <v>698</v>
      </c>
      <c r="N50" s="198">
        <f>VLOOKUP($A50,[3]futuresATR!$A$2:$F$80,3)</f>
        <v>15290</v>
      </c>
      <c r="O50" s="153">
        <f t="shared" si="4"/>
        <v>75873.362445414838</v>
      </c>
      <c r="P50" s="199">
        <f>VLOOKUP($A50,[3]futuresATR!$A$2:$F$80,4)</f>
        <v>463</v>
      </c>
      <c r="Q50" s="152">
        <f t="shared" si="14"/>
        <v>2297.5387058356491</v>
      </c>
      <c r="R50" s="144">
        <f t="shared" si="9"/>
        <v>1</v>
      </c>
      <c r="S50" s="139">
        <f t="shared" si="12"/>
        <v>75873.362445414838</v>
      </c>
      <c r="T50" s="111">
        <f t="shared" si="10"/>
        <v>1</v>
      </c>
      <c r="U50" s="111">
        <f t="shared" si="6"/>
        <v>14</v>
      </c>
      <c r="V50" s="160">
        <f t="shared" si="7"/>
        <v>1</v>
      </c>
      <c r="W50" s="160">
        <f t="shared" si="8"/>
        <v>2297.5387058356491</v>
      </c>
      <c r="X50" s="158" t="s">
        <v>904</v>
      </c>
      <c r="Y50" s="113">
        <v>2</v>
      </c>
      <c r="Z50" s="113">
        <v>16645</v>
      </c>
      <c r="AA50" s="162">
        <v>35</v>
      </c>
      <c r="AB50" s="161">
        <v>2.0999999999999999E-3</v>
      </c>
      <c r="AC50" s="113">
        <v>16680</v>
      </c>
      <c r="AD50" s="162">
        <v>350</v>
      </c>
      <c r="AE50" s="162">
        <v>0</v>
      </c>
      <c r="AF50" s="166">
        <f t="shared" si="1"/>
        <v>-35</v>
      </c>
      <c r="AG50" s="144">
        <f t="shared" si="13"/>
        <v>-347.36006351726871</v>
      </c>
      <c r="AH50" s="141">
        <f t="shared" si="3"/>
        <v>-2.6399364827312866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4452.25</v>
      </c>
      <c r="O51" s="153">
        <f t="shared" si="4"/>
        <v>89045</v>
      </c>
      <c r="P51" s="199">
        <f>VLOOKUP($A51,[3]futuresATR!$A$2:$F$80,4)</f>
        <v>73.824089286499998</v>
      </c>
      <c r="Q51" s="152">
        <f t="shared" si="14"/>
        <v>1476.48178573</v>
      </c>
      <c r="R51" s="144">
        <f t="shared" si="9"/>
        <v>2</v>
      </c>
      <c r="S51" s="139">
        <f t="shared" si="12"/>
        <v>178090</v>
      </c>
      <c r="T51" s="111">
        <f t="shared" si="10"/>
        <v>2</v>
      </c>
      <c r="U51" s="111">
        <f t="shared" si="6"/>
        <v>28</v>
      </c>
      <c r="V51" s="160">
        <f t="shared" si="7"/>
        <v>2</v>
      </c>
      <c r="W51" s="160">
        <f t="shared" si="8"/>
        <v>2952.9635714599999</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195.5</v>
      </c>
      <c r="O52" s="153">
        <f t="shared" si="4"/>
        <v>9775</v>
      </c>
      <c r="P52" s="199">
        <f>VLOOKUP($A52,[3]futuresATR!$A$2:$F$80,4)</f>
        <v>6.5369747900000004</v>
      </c>
      <c r="Q52" s="173">
        <f>P52*I52/H52</f>
        <v>326.84873950000002</v>
      </c>
      <c r="R52" s="144">
        <f t="shared" si="9"/>
        <v>7</v>
      </c>
      <c r="S52" s="139">
        <f t="shared" si="12"/>
        <v>68425</v>
      </c>
      <c r="T52" s="111">
        <f t="shared" si="10"/>
        <v>7</v>
      </c>
      <c r="U52" s="111">
        <f t="shared" si="6"/>
        <v>98</v>
      </c>
      <c r="V52" s="160">
        <f t="shared" si="7"/>
        <v>7</v>
      </c>
      <c r="W52" s="160">
        <f t="shared" si="8"/>
        <v>2287.9411765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185.9</v>
      </c>
      <c r="O53" s="153">
        <f t="shared" si="4"/>
        <v>27885</v>
      </c>
      <c r="P53" s="199">
        <f>VLOOKUP($A53,[3]futuresATR!$A$2:$F$80,4)</f>
        <v>5.0961477889999998</v>
      </c>
      <c r="Q53" s="152">
        <f t="shared" ref="Q53:Q61" si="15">P53*I53/H53</f>
        <v>764.42216834999999</v>
      </c>
      <c r="R53" s="144">
        <f t="shared" si="9"/>
        <v>3</v>
      </c>
      <c r="S53" s="139">
        <f t="shared" si="12"/>
        <v>83655</v>
      </c>
      <c r="T53" s="111">
        <f t="shared" si="10"/>
        <v>3</v>
      </c>
      <c r="U53" s="111">
        <f t="shared" si="6"/>
        <v>42</v>
      </c>
      <c r="V53" s="160">
        <f t="shared" si="7"/>
        <v>3</v>
      </c>
      <c r="W53" s="160">
        <f t="shared" si="8"/>
        <v>2293.26650505</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612.35</v>
      </c>
      <c r="O54" s="153">
        <f t="shared" si="4"/>
        <v>61235</v>
      </c>
      <c r="P54" s="199">
        <f>VLOOKUP($A54,[3]futuresATR!$A$2:$F$80,4)</f>
        <v>16.600000000000001</v>
      </c>
      <c r="Q54" s="152">
        <f t="shared" si="15"/>
        <v>1660.0000000000002</v>
      </c>
      <c r="R54" s="144">
        <f t="shared" si="9"/>
        <v>2</v>
      </c>
      <c r="S54" s="139">
        <f t="shared" si="12"/>
        <v>122470</v>
      </c>
      <c r="T54" s="111">
        <f t="shared" si="10"/>
        <v>2</v>
      </c>
      <c r="U54" s="111">
        <f t="shared" si="6"/>
        <v>28</v>
      </c>
      <c r="V54" s="160">
        <f t="shared" si="7"/>
        <v>2</v>
      </c>
      <c r="W54" s="160">
        <f t="shared" si="8"/>
        <v>3320.0000000000005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1095.0999999999999</v>
      </c>
      <c r="O55" s="153">
        <f t="shared" si="4"/>
        <v>54754.999999999993</v>
      </c>
      <c r="P55" s="199">
        <f>VLOOKUP($A55,[3]futuresATR!$A$2:$F$80,4)</f>
        <v>22.597135231500001</v>
      </c>
      <c r="Q55" s="152">
        <f t="shared" si="15"/>
        <v>1129.8567615750001</v>
      </c>
      <c r="R55" s="144">
        <f t="shared" si="9"/>
        <v>2</v>
      </c>
      <c r="S55" s="139">
        <f t="shared" si="12"/>
        <v>109509.99999999999</v>
      </c>
      <c r="T55" s="111">
        <f t="shared" si="10"/>
        <v>2</v>
      </c>
      <c r="U55" s="111">
        <f t="shared" si="6"/>
        <v>28</v>
      </c>
      <c r="V55" s="160">
        <f t="shared" si="7"/>
        <v>2</v>
      </c>
      <c r="W55" s="160">
        <f t="shared" si="8"/>
        <v>2259.7135231500001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1.3631</v>
      </c>
      <c r="O56" s="153">
        <f t="shared" si="4"/>
        <v>57250.2</v>
      </c>
      <c r="P56" s="199">
        <f>VLOOKUP($A56,[3]futuresATR!$A$2:$F$80,4)</f>
        <v>5.8002381499999998E-2</v>
      </c>
      <c r="Q56" s="152">
        <f t="shared" si="15"/>
        <v>2436.100023</v>
      </c>
      <c r="R56" s="144">
        <f t="shared" si="9"/>
        <v>1</v>
      </c>
      <c r="S56" s="139">
        <f t="shared" si="12"/>
        <v>57250.2</v>
      </c>
      <c r="T56" s="111">
        <f t="shared" si="10"/>
        <v>1</v>
      </c>
      <c r="U56" s="111">
        <f t="shared" si="6"/>
        <v>14</v>
      </c>
      <c r="V56" s="160">
        <f t="shared" si="7"/>
        <v>1</v>
      </c>
      <c r="W56" s="160">
        <f t="shared" si="8"/>
        <v>2436.100023</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10.904999999999999</v>
      </c>
      <c r="O57" s="153">
        <f t="shared" si="4"/>
        <v>21810</v>
      </c>
      <c r="P57" s="199">
        <f>VLOOKUP($A57,[3]futuresATR!$A$2:$F$80,4)</f>
        <v>0.26458200749999999</v>
      </c>
      <c r="Q57" s="152">
        <f t="shared" si="15"/>
        <v>529.16401499999995</v>
      </c>
      <c r="R57" s="144">
        <f t="shared" si="9"/>
        <v>4</v>
      </c>
      <c r="S57" s="139">
        <f t="shared" si="12"/>
        <v>87240</v>
      </c>
      <c r="T57" s="111">
        <f t="shared" si="10"/>
        <v>4</v>
      </c>
      <c r="U57" s="111">
        <f t="shared" si="6"/>
        <v>56</v>
      </c>
      <c r="V57" s="160">
        <f t="shared" si="7"/>
        <v>4</v>
      </c>
      <c r="W57" s="160">
        <f t="shared" si="8"/>
        <v>2116.6560599999998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1.2994000000000001</v>
      </c>
      <c r="I58" s="148">
        <v>20</v>
      </c>
      <c r="J58" s="113">
        <v>0.1</v>
      </c>
      <c r="K58" s="113" t="s">
        <v>300</v>
      </c>
      <c r="M58" s="146" t="s">
        <v>494</v>
      </c>
      <c r="N58" s="198">
        <f>VLOOKUP($A58,[3]futuresATR!$A$2:$F$80,3)</f>
        <v>462.3</v>
      </c>
      <c r="O58" s="153">
        <f t="shared" si="4"/>
        <v>7115.5918116053554</v>
      </c>
      <c r="P58" s="199">
        <f>VLOOKUP($A58,[3]futuresATR!$A$2:$F$80,4)</f>
        <v>11.17</v>
      </c>
      <c r="Q58" s="152">
        <f t="shared" si="15"/>
        <v>171.9255040788056</v>
      </c>
      <c r="R58" s="144">
        <f t="shared" si="9"/>
        <v>12</v>
      </c>
      <c r="S58" s="139">
        <f t="shared" si="12"/>
        <v>85387.101739264268</v>
      </c>
      <c r="T58" s="111">
        <f t="shared" si="10"/>
        <v>12</v>
      </c>
      <c r="U58" s="111">
        <f t="shared" si="6"/>
        <v>168</v>
      </c>
      <c r="V58" s="160">
        <f t="shared" si="7"/>
        <v>12</v>
      </c>
      <c r="W58" s="160">
        <f t="shared" si="8"/>
        <v>2063.1060489456672</v>
      </c>
      <c r="X58" s="113" t="s">
        <v>903</v>
      </c>
      <c r="Y58" s="113">
        <v>28</v>
      </c>
      <c r="Z58" s="113">
        <v>516.20000000000005</v>
      </c>
      <c r="AA58" s="113" t="s">
        <v>1057</v>
      </c>
      <c r="AB58" s="161">
        <v>1.5E-3</v>
      </c>
      <c r="AC58" s="113">
        <v>517</v>
      </c>
      <c r="AD58" s="162">
        <v>-342</v>
      </c>
      <c r="AE58" s="162">
        <v>0</v>
      </c>
      <c r="AF58" s="166">
        <f t="shared" si="1"/>
        <v>-0.79999999999995453</v>
      </c>
      <c r="AG58" s="144">
        <f t="shared" si="13"/>
        <v>-344.77451131289405</v>
      </c>
      <c r="AH58" s="141">
        <f>ABS(AG58)-ABS(AD58)</f>
        <v>2.7745113128940488</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1024.75</v>
      </c>
      <c r="O59" s="153">
        <f t="shared" si="4"/>
        <v>51237.5</v>
      </c>
      <c r="P59" s="199">
        <f>VLOOKUP($A59,[3]futuresATR!$A$2:$F$80,4)</f>
        <v>32.762500000000003</v>
      </c>
      <c r="Q59" s="152">
        <f t="shared" si="15"/>
        <v>1638.1250000000002</v>
      </c>
      <c r="R59" s="144">
        <f t="shared" si="9"/>
        <v>2</v>
      </c>
      <c r="S59" s="139">
        <f t="shared" si="12"/>
        <v>102475</v>
      </c>
      <c r="T59" s="111">
        <f t="shared" si="10"/>
        <v>2</v>
      </c>
      <c r="U59" s="111">
        <f t="shared" si="6"/>
        <v>28</v>
      </c>
      <c r="V59" s="160">
        <f t="shared" si="7"/>
        <v>2</v>
      </c>
      <c r="W59" s="160">
        <f t="shared" si="8"/>
        <v>3276.2500000000005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19.73</v>
      </c>
      <c r="O60" s="153">
        <f t="shared" si="4"/>
        <v>22097.600000000002</v>
      </c>
      <c r="P60" s="199">
        <f>VLOOKUP($A60,[3]futuresATR!$A$2:$F$80,4)</f>
        <v>0.64100000000000001</v>
      </c>
      <c r="Q60" s="152">
        <f t="shared" si="15"/>
        <v>717.92000000000007</v>
      </c>
      <c r="R60" s="144">
        <f t="shared" si="9"/>
        <v>3</v>
      </c>
      <c r="S60" s="139">
        <f t="shared" si="12"/>
        <v>66292.800000000003</v>
      </c>
      <c r="T60" s="111">
        <f t="shared" si="10"/>
        <v>3</v>
      </c>
      <c r="U60" s="111">
        <f t="shared" si="6"/>
        <v>42</v>
      </c>
      <c r="V60" s="160">
        <f t="shared" si="7"/>
        <v>3</v>
      </c>
      <c r="W60" s="160">
        <f t="shared" si="8"/>
        <v>2153.7600000000002</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1.0254000000000001</v>
      </c>
      <c r="O61" s="153">
        <f t="shared" si="4"/>
        <v>128175.00000000001</v>
      </c>
      <c r="P61" s="199">
        <f>VLOOKUP($A61,[3]futuresATR!$A$2:$F$80,4)</f>
        <v>8.2550000000000002E-3</v>
      </c>
      <c r="Q61" s="152">
        <f t="shared" si="15"/>
        <v>1031.875</v>
      </c>
      <c r="R61" s="144">
        <f t="shared" si="9"/>
        <v>2</v>
      </c>
      <c r="S61" s="139">
        <f t="shared" si="12"/>
        <v>256350.00000000003</v>
      </c>
      <c r="T61" s="111">
        <f t="shared" si="10"/>
        <v>2</v>
      </c>
      <c r="U61" s="111">
        <f t="shared" si="6"/>
        <v>28</v>
      </c>
      <c r="V61" s="160">
        <f t="shared" si="7"/>
        <v>2</v>
      </c>
      <c r="W61" s="160">
        <f t="shared" si="8"/>
        <v>2063.75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1983.8</v>
      </c>
      <c r="O62" s="172">
        <f>N62*I62/H62/100</f>
        <v>99190</v>
      </c>
      <c r="P62" s="199">
        <f>VLOOKUP($A62,[3]futuresATR!$A$2:$F$80,4)</f>
        <v>56.248327666000002</v>
      </c>
      <c r="Q62" s="159">
        <f>P62*I62/H62/100</f>
        <v>2812.4163832999998</v>
      </c>
      <c r="R62" s="144">
        <f t="shared" si="9"/>
        <v>1</v>
      </c>
      <c r="S62" s="139">
        <f t="shared" si="12"/>
        <v>99190</v>
      </c>
      <c r="T62" s="111">
        <f t="shared" si="10"/>
        <v>1</v>
      </c>
      <c r="U62" s="111">
        <f t="shared" si="6"/>
        <v>14</v>
      </c>
      <c r="V62" s="160">
        <f t="shared" si="7"/>
        <v>1</v>
      </c>
      <c r="W62" s="160">
        <f t="shared" si="8"/>
        <v>2812.4163832999998</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8369.5</v>
      </c>
      <c r="O63" s="153">
        <f t="shared" si="4"/>
        <v>16739</v>
      </c>
      <c r="P63" s="199">
        <f>VLOOKUP($A63,[3]futuresATR!$A$2:$F$80,4)</f>
        <v>121.642026122</v>
      </c>
      <c r="Q63" s="152">
        <f t="shared" ref="Q63:Q80" si="16">P63*I63/H63</f>
        <v>243.28405224400001</v>
      </c>
      <c r="R63" s="144">
        <f t="shared" si="9"/>
        <v>9</v>
      </c>
      <c r="S63" s="139">
        <f t="shared" si="12"/>
        <v>150651</v>
      </c>
      <c r="T63" s="111">
        <f t="shared" si="10"/>
        <v>9</v>
      </c>
      <c r="U63" s="111">
        <f t="shared" si="6"/>
        <v>126</v>
      </c>
      <c r="V63" s="160">
        <f t="shared" si="7"/>
        <v>9</v>
      </c>
      <c r="W63" s="160">
        <f t="shared" si="8"/>
        <v>2189.5564701960002</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100.76</v>
      </c>
      <c r="I64" s="113">
        <v>100000</v>
      </c>
      <c r="J64" s="113">
        <v>0.01</v>
      </c>
      <c r="K64" s="113" t="s">
        <v>1142</v>
      </c>
      <c r="L64" s="113"/>
      <c r="M64" s="146" t="s">
        <v>447</v>
      </c>
      <c r="N64" s="198">
        <f>VLOOKUP($A64,[3]futuresATR!$A$2:$F$80,3)</f>
        <v>153.57</v>
      </c>
      <c r="O64" s="153">
        <f t="shared" si="4"/>
        <v>152411.67129813417</v>
      </c>
      <c r="P64" s="199">
        <f>VLOOKUP($A64,[3]futuresATR!$A$2:$F$80,4)</f>
        <v>0.31950000000000001</v>
      </c>
      <c r="Q64" s="152">
        <f t="shared" si="16"/>
        <v>317.09011512504958</v>
      </c>
      <c r="R64" s="144">
        <f t="shared" si="9"/>
        <v>7</v>
      </c>
      <c r="S64" s="139">
        <f t="shared" si="12"/>
        <v>1066881.6990869392</v>
      </c>
      <c r="T64" s="111">
        <f t="shared" si="10"/>
        <v>7</v>
      </c>
      <c r="U64" s="111">
        <f t="shared" si="6"/>
        <v>98</v>
      </c>
      <c r="V64" s="160">
        <f t="shared" si="7"/>
        <v>7</v>
      </c>
      <c r="W64" s="160">
        <f t="shared" si="8"/>
        <v>2219.6308058753471</v>
      </c>
      <c r="X64" s="113" t="s">
        <v>903</v>
      </c>
      <c r="Y64" s="113">
        <v>10</v>
      </c>
      <c r="Z64" s="113">
        <v>152</v>
      </c>
      <c r="AA64" s="113" t="s">
        <v>1072</v>
      </c>
      <c r="AB64" s="161" t="s">
        <v>910</v>
      </c>
      <c r="AC64" s="113">
        <v>152.01</v>
      </c>
      <c r="AD64" s="162">
        <v>-91</v>
      </c>
      <c r="AE64" s="162">
        <v>147</v>
      </c>
      <c r="AF64" s="166">
        <f t="shared" si="1"/>
        <v>-9.9999999999909051E-3</v>
      </c>
      <c r="AG64" s="144">
        <f t="shared" si="13"/>
        <v>-99.245732433415085</v>
      </c>
      <c r="AH64" s="141">
        <f t="shared" si="3"/>
        <v>8.2457324334150854</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360.7</v>
      </c>
      <c r="O65" s="153">
        <f t="shared" si="4"/>
        <v>36070</v>
      </c>
      <c r="P65" s="199">
        <f>VLOOKUP($A65,[3]futuresATR!$A$2:$F$80,4)</f>
        <v>12.4832125365</v>
      </c>
      <c r="Q65" s="152">
        <f t="shared" si="16"/>
        <v>1248.32125365</v>
      </c>
      <c r="R65" s="144">
        <f t="shared" si="9"/>
        <v>2</v>
      </c>
      <c r="S65" s="139">
        <f t="shared" si="12"/>
        <v>72140</v>
      </c>
      <c r="T65" s="111">
        <f t="shared" si="10"/>
        <v>2</v>
      </c>
      <c r="U65" s="111">
        <f t="shared" si="6"/>
        <v>28</v>
      </c>
      <c r="V65" s="160">
        <f t="shared" si="7"/>
        <v>2</v>
      </c>
      <c r="W65" s="160">
        <f t="shared" si="8"/>
        <v>2496.6425073</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0.9788</v>
      </c>
      <c r="I66" s="113">
        <v>10</v>
      </c>
      <c r="J66" s="113">
        <v>1</v>
      </c>
      <c r="K66" s="113" t="s">
        <v>297</v>
      </c>
      <c r="L66" s="113" t="s">
        <v>873</v>
      </c>
      <c r="M66" s="146" t="s">
        <v>750</v>
      </c>
      <c r="N66" s="198">
        <f>VLOOKUP($A66,[3]futuresATR!$A$2:$F$80,3)</f>
        <v>7938</v>
      </c>
      <c r="O66" s="153">
        <f t="shared" si="4"/>
        <v>81099.305271761346</v>
      </c>
      <c r="P66" s="199">
        <f>VLOOKUP($A66,[3]futuresATR!$A$2:$F$80,4)</f>
        <v>174.94773951900001</v>
      </c>
      <c r="Q66" s="152">
        <f t="shared" si="16"/>
        <v>1787.3696313751534</v>
      </c>
      <c r="R66" s="144">
        <f t="shared" si="9"/>
        <v>2</v>
      </c>
      <c r="S66" s="139">
        <f t="shared" ref="S66:S80" si="17">R66*O66</f>
        <v>162198.61054352269</v>
      </c>
      <c r="T66" s="111">
        <f t="shared" si="10"/>
        <v>2</v>
      </c>
      <c r="U66" s="111">
        <f t="shared" si="6"/>
        <v>28</v>
      </c>
      <c r="V66" s="160">
        <f t="shared" si="7"/>
        <v>2</v>
      </c>
      <c r="W66" s="160">
        <f t="shared" si="8"/>
        <v>3574.7392627503068</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-3882.3048630976705</v>
      </c>
      <c r="AH66" s="141">
        <f t="shared" ref="AH66:AH75" si="20">ABS(AG66)-ABS(AD66)</f>
        <v>46.304863097670477</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317.89999999999998</v>
      </c>
      <c r="O67" s="153">
        <f t="shared" ref="O67:O80" si="21">N67*I67/H67</f>
        <v>47447.761194029845</v>
      </c>
      <c r="P67" s="199">
        <f>VLOOKUP($A67,[3]futuresATR!$A$2:$F$80,4)</f>
        <v>5.6010152475000003</v>
      </c>
      <c r="Q67" s="152">
        <f t="shared" si="16"/>
        <v>835.97242500000004</v>
      </c>
      <c r="R67" s="144">
        <f t="shared" ref="R67:R80" si="22">MAX(CEILING($R$1/Q67,1),1)</f>
        <v>3</v>
      </c>
      <c r="S67" s="139">
        <f t="shared" si="17"/>
        <v>142343.28358208953</v>
      </c>
      <c r="T67" s="111">
        <f t="shared" ref="T67:T80" si="23">IF(R67&gt;$T$1,$T$1,R67)</f>
        <v>3</v>
      </c>
      <c r="U67" s="111">
        <f t="shared" ref="U67:U80" si="24">T67*2*7</f>
        <v>42</v>
      </c>
      <c r="V67" s="160">
        <f t="shared" ref="V67:V80" si="25">IF(ROUND(T67*Q67/$R$1,0)&lt;1,0,T67)</f>
        <v>3</v>
      </c>
      <c r="W67" s="160">
        <f t="shared" ref="W67:W80" si="26">V67*Q67</f>
        <v>2507.9172750000002</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318.10000000000002</v>
      </c>
      <c r="O68" s="153">
        <f t="shared" si="21"/>
        <v>31810.000000000004</v>
      </c>
      <c r="P68" s="199">
        <f>VLOOKUP($A68,[3]futuresATR!$A$2:$F$80,4)</f>
        <v>5.6383957225000003</v>
      </c>
      <c r="Q68" s="152">
        <f t="shared" si="16"/>
        <v>563.83957225000006</v>
      </c>
      <c r="R68" s="144">
        <f t="shared" si="22"/>
        <v>4</v>
      </c>
      <c r="S68" s="139">
        <f t="shared" si="17"/>
        <v>127240.00000000001</v>
      </c>
      <c r="T68" s="111">
        <f t="shared" si="23"/>
        <v>4</v>
      </c>
      <c r="U68" s="111">
        <f t="shared" si="24"/>
        <v>56</v>
      </c>
      <c r="V68" s="160">
        <f t="shared" si="25"/>
        <v>4</v>
      </c>
      <c r="W68" s="160">
        <f t="shared" si="26"/>
        <v>2255.3582890000002</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0.90383224873463486</v>
      </c>
      <c r="I69">
        <v>10</v>
      </c>
      <c r="J69">
        <v>1</v>
      </c>
      <c r="K69" t="s">
        <v>297</v>
      </c>
      <c r="L69" t="s">
        <v>875</v>
      </c>
      <c r="M69" s="133" t="s">
        <v>531</v>
      </c>
      <c r="N69" s="198">
        <f>VLOOKUP($A69,[3]futuresATR!$A$2:$F$80,3)</f>
        <v>2774</v>
      </c>
      <c r="O69" s="153">
        <f t="shared" si="21"/>
        <v>30691.536</v>
      </c>
      <c r="P69" s="199">
        <f>VLOOKUP($A69,[3]futuresATR!$A$2:$F$80,4)</f>
        <v>85.160046067500005</v>
      </c>
      <c r="Q69" s="152">
        <f t="shared" si="16"/>
        <v>942.21074969081997</v>
      </c>
      <c r="R69" s="144">
        <f t="shared" si="22"/>
        <v>3</v>
      </c>
      <c r="S69" s="139">
        <f t="shared" si="17"/>
        <v>92074.608000000007</v>
      </c>
      <c r="T69" s="111">
        <f t="shared" si="23"/>
        <v>3</v>
      </c>
      <c r="U69" s="111">
        <f t="shared" si="24"/>
        <v>42</v>
      </c>
      <c r="V69" s="160">
        <f t="shared" si="25"/>
        <v>3</v>
      </c>
      <c r="W69" s="160">
        <f t="shared" si="26"/>
        <v>2826.6322490724597</v>
      </c>
      <c r="X69" t="s">
        <v>904</v>
      </c>
      <c r="Y69">
        <v>3</v>
      </c>
      <c r="Z69">
        <v>2942.67</v>
      </c>
      <c r="AA69" s="137">
        <v>-6</v>
      </c>
      <c r="AB69" t="s">
        <v>914</v>
      </c>
      <c r="AC69">
        <v>3037</v>
      </c>
      <c r="AD69" s="109">
        <v>3164</v>
      </c>
      <c r="AE69" s="109">
        <v>0</v>
      </c>
      <c r="AF69" s="166">
        <f t="shared" si="18"/>
        <v>-94.329999999999927</v>
      </c>
      <c r="AG69" s="144">
        <f t="shared" si="19"/>
        <v>-3131.0013599999975</v>
      </c>
      <c r="AH69" s="141">
        <f t="shared" si="20"/>
        <v>-32.998640000002524</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1146.0999999999999</v>
      </c>
      <c r="O70" s="153">
        <f t="shared" si="21"/>
        <v>114609.99999999999</v>
      </c>
      <c r="P70" s="199">
        <f>VLOOKUP($A70,[3]futuresATR!$A$2:$F$80,4)</f>
        <v>23.567833464</v>
      </c>
      <c r="Q70" s="152">
        <f t="shared" si="16"/>
        <v>2356.7833464</v>
      </c>
      <c r="R70" s="144">
        <f t="shared" si="22"/>
        <v>1</v>
      </c>
      <c r="S70" s="139">
        <f t="shared" si="17"/>
        <v>114609.99999999999</v>
      </c>
      <c r="T70" s="111">
        <f t="shared" si="23"/>
        <v>1</v>
      </c>
      <c r="U70" s="111">
        <f t="shared" si="24"/>
        <v>14</v>
      </c>
      <c r="V70" s="160">
        <f t="shared" si="25"/>
        <v>1</v>
      </c>
      <c r="W70" s="160">
        <f t="shared" si="26"/>
        <v>2356.7833464</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109.6328125</v>
      </c>
      <c r="O71" s="153">
        <f t="shared" si="21"/>
        <v>219265.625</v>
      </c>
      <c r="P71" s="199">
        <f>VLOOKUP($A71,[3]futuresATR!$A$2:$F$80,4)</f>
        <v>0.14726562500000001</v>
      </c>
      <c r="Q71" s="152">
        <f t="shared" si="16"/>
        <v>294.53125</v>
      </c>
      <c r="R71" s="144">
        <f t="shared" si="22"/>
        <v>7</v>
      </c>
      <c r="S71" s="139">
        <f t="shared" si="17"/>
        <v>1534859.375</v>
      </c>
      <c r="T71" s="111">
        <f t="shared" si="23"/>
        <v>7</v>
      </c>
      <c r="U71" s="111">
        <f t="shared" si="24"/>
        <v>98</v>
      </c>
      <c r="V71" s="160">
        <f t="shared" si="25"/>
        <v>7</v>
      </c>
      <c r="W71" s="160">
        <f t="shared" si="26"/>
        <v>2061.71875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133.6875</v>
      </c>
      <c r="O72" s="153">
        <f t="shared" si="21"/>
        <v>133687.5</v>
      </c>
      <c r="P72" s="199">
        <f>VLOOKUP($A72,[3]futuresATR!$A$2:$F$80,4)</f>
        <v>0.75</v>
      </c>
      <c r="Q72" s="152">
        <f t="shared" si="16"/>
        <v>750</v>
      </c>
      <c r="R72" s="144">
        <f t="shared" si="22"/>
        <v>3</v>
      </c>
      <c r="S72" s="139">
        <f t="shared" si="17"/>
        <v>401062.5</v>
      </c>
      <c r="T72" s="111">
        <f t="shared" si="23"/>
        <v>3</v>
      </c>
      <c r="U72" s="111">
        <f t="shared" si="24"/>
        <v>42</v>
      </c>
      <c r="V72" s="160">
        <f t="shared" si="25"/>
        <v>3</v>
      </c>
      <c r="W72" s="160">
        <f t="shared" si="26"/>
        <v>2250</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176.25</v>
      </c>
      <c r="O73" s="153">
        <f t="shared" si="21"/>
        <v>176250</v>
      </c>
      <c r="P73" s="199">
        <f>VLOOKUP($A73,[3]futuresATR!$A$2:$F$80,4)</f>
        <v>1.971875</v>
      </c>
      <c r="Q73" s="152">
        <f t="shared" si="16"/>
        <v>1971.875</v>
      </c>
      <c r="R73" s="144">
        <f t="shared" si="22"/>
        <v>2</v>
      </c>
      <c r="S73" s="139">
        <f t="shared" si="17"/>
        <v>352500</v>
      </c>
      <c r="T73" s="111">
        <f t="shared" si="23"/>
        <v>2</v>
      </c>
      <c r="U73" s="111">
        <f t="shared" si="24"/>
        <v>28</v>
      </c>
      <c r="V73" s="160">
        <f t="shared" si="25"/>
        <v>2</v>
      </c>
      <c r="W73" s="160">
        <f t="shared" si="26"/>
        <v>3943.75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15.925000000000001</v>
      </c>
      <c r="O74" s="153">
        <f t="shared" si="21"/>
        <v>15925</v>
      </c>
      <c r="P74" s="199">
        <f>VLOOKUP($A74,[3]futuresATR!$A$2:$F$80,4)</f>
        <v>2.2675000000000001</v>
      </c>
      <c r="Q74" s="152">
        <f t="shared" si="16"/>
        <v>2267.5</v>
      </c>
      <c r="R74" s="144">
        <f t="shared" si="22"/>
        <v>1</v>
      </c>
      <c r="S74" s="139">
        <f t="shared" si="17"/>
        <v>15925</v>
      </c>
      <c r="T74" s="111">
        <f t="shared" si="23"/>
        <v>1</v>
      </c>
      <c r="U74" s="111">
        <f t="shared" si="24"/>
        <v>14</v>
      </c>
      <c r="V74" s="160">
        <f t="shared" si="25"/>
        <v>1</v>
      </c>
      <c r="W74" s="160">
        <f t="shared" si="26"/>
        <v>2267.5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425.5</v>
      </c>
      <c r="O75" s="153">
        <f t="shared" si="21"/>
        <v>21275</v>
      </c>
      <c r="P75" s="199">
        <f>VLOOKUP($A75,[3]futuresATR!$A$2:$F$80,4)</f>
        <v>12.8790314135</v>
      </c>
      <c r="Q75" s="152">
        <f t="shared" si="16"/>
        <v>643.95157067499997</v>
      </c>
      <c r="R75" s="144">
        <f t="shared" si="22"/>
        <v>4</v>
      </c>
      <c r="S75" s="139">
        <f t="shared" si="17"/>
        <v>85100</v>
      </c>
      <c r="T75" s="111">
        <f t="shared" si="23"/>
        <v>4</v>
      </c>
      <c r="U75" s="111">
        <f t="shared" si="24"/>
        <v>56</v>
      </c>
      <c r="V75" s="160">
        <f t="shared" si="25"/>
        <v>4</v>
      </c>
      <c r="W75" s="160">
        <f t="shared" si="26"/>
        <v>2575.8062826999999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1.3376136971642589</v>
      </c>
      <c r="I76" s="113">
        <v>25</v>
      </c>
      <c r="J76" s="113">
        <v>0.1</v>
      </c>
      <c r="K76" s="113" t="s">
        <v>297</v>
      </c>
      <c r="L76" s="113" t="s">
        <v>885</v>
      </c>
      <c r="M76" s="146" t="s">
        <v>742</v>
      </c>
      <c r="N76" s="198">
        <f>VLOOKUP($A76,[3]futuresATR!$A$2:$F$80,3)</f>
        <v>5192</v>
      </c>
      <c r="O76" s="153">
        <f t="shared" si="21"/>
        <v>97038.48</v>
      </c>
      <c r="P76" s="199">
        <f>VLOOKUP($A76,[3]futuresATR!$A$2:$F$80,4)</f>
        <v>88.301907514999996</v>
      </c>
      <c r="Q76" s="152">
        <f t="shared" si="16"/>
        <v>1650.36265145535</v>
      </c>
      <c r="R76" s="144">
        <f t="shared" si="22"/>
        <v>2</v>
      </c>
      <c r="S76" s="139">
        <f t="shared" si="17"/>
        <v>194076.96</v>
      </c>
      <c r="T76" s="111">
        <f t="shared" si="23"/>
        <v>2</v>
      </c>
      <c r="U76" s="111">
        <f t="shared" si="24"/>
        <v>28</v>
      </c>
      <c r="V76" s="160">
        <f t="shared" si="25"/>
        <v>2</v>
      </c>
      <c r="W76" s="160">
        <f t="shared" si="26"/>
        <v>3300.7253029107001</v>
      </c>
      <c r="X76" s="113" t="s">
        <v>903</v>
      </c>
      <c r="Y76" s="113">
        <v>2</v>
      </c>
      <c r="Z76" s="113">
        <v>5304</v>
      </c>
      <c r="AA76" s="113" t="s">
        <v>1052</v>
      </c>
      <c r="AB76" s="161">
        <v>1.9E-3</v>
      </c>
      <c r="AC76" s="113">
        <v>5314</v>
      </c>
      <c r="AD76" s="162">
        <v>-361</v>
      </c>
      <c r="AE76" s="162">
        <v>0</v>
      </c>
      <c r="AF76" s="166">
        <f>Z76-AC76</f>
        <v>-10</v>
      </c>
      <c r="AG76" s="144">
        <f>AF76*I76*Y76/H76</f>
        <v>-373.8</v>
      </c>
      <c r="AH76" s="141">
        <f>ABS(AG76)-ABS(AD76)</f>
        <v>12.800000000000011</v>
      </c>
    </row>
    <row r="77" spans="1:34" ht="15.75" thickBot="1" x14ac:dyDescent="0.3">
      <c r="A77" s="5" t="s">
        <v>1063</v>
      </c>
      <c r="B77" t="s">
        <v>424</v>
      </c>
      <c r="C77" s="155" t="s">
        <v>1031</v>
      </c>
      <c r="D77" t="s">
        <v>453</v>
      </c>
      <c r="E77" t="s">
        <v>783</v>
      </c>
      <c r="F77" t="s">
        <v>886</v>
      </c>
      <c r="G77" t="s">
        <v>454</v>
      </c>
      <c r="H77">
        <f>VLOOKUP(G77,MARGIN!$E$1:$F$10,2)</f>
        <v>1.3376136971642589</v>
      </c>
      <c r="I77" s="147">
        <v>2400</v>
      </c>
      <c r="J77">
        <v>0.01</v>
      </c>
      <c r="K77" t="s">
        <v>1142</v>
      </c>
      <c r="L77" t="s">
        <v>887</v>
      </c>
      <c r="M77" s="133" t="s">
        <v>467</v>
      </c>
      <c r="N77" s="198">
        <f>VLOOKUP($A77,[3]futuresATR!$A$2:$F$80,3)</f>
        <v>98.14</v>
      </c>
      <c r="O77" s="153">
        <f t="shared" si="21"/>
        <v>176086.71360000002</v>
      </c>
      <c r="P77" s="199">
        <f>VLOOKUP($A77,[3]futuresATR!$A$2:$F$80,4)</f>
        <v>0.04</v>
      </c>
      <c r="Q77" s="152">
        <f t="shared" si="16"/>
        <v>71.769599999999997</v>
      </c>
      <c r="R77" s="144">
        <f t="shared" si="22"/>
        <v>28</v>
      </c>
      <c r="S77" s="139">
        <f t="shared" si="17"/>
        <v>4930427.980800001</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-735.638399999331</v>
      </c>
      <c r="AH77" s="141">
        <f>ABS(AG77)-ABS(AD77)</f>
        <v>23.638399999331</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17818</v>
      </c>
      <c r="O78" s="153">
        <f t="shared" si="21"/>
        <v>89090</v>
      </c>
      <c r="P78" s="199">
        <f>VLOOKUP($A78,[3]futuresATR!$A$2:$F$80,4)</f>
        <v>246.26149835699999</v>
      </c>
      <c r="Q78" s="152">
        <f t="shared" si="16"/>
        <v>1231.3074917849999</v>
      </c>
      <c r="R78" s="144">
        <f t="shared" si="22"/>
        <v>2</v>
      </c>
      <c r="S78" s="139">
        <f t="shared" si="17"/>
        <v>178180</v>
      </c>
      <c r="T78" s="111">
        <f t="shared" si="23"/>
        <v>2</v>
      </c>
      <c r="U78" s="111">
        <f t="shared" si="24"/>
        <v>28</v>
      </c>
      <c r="V78" s="160">
        <f t="shared" si="25"/>
        <v>2</v>
      </c>
      <c r="W78" s="160">
        <f t="shared" si="26"/>
        <v>2462.6149835699998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1.3376136971642589</v>
      </c>
      <c r="I79" s="147">
        <v>2800</v>
      </c>
      <c r="J79">
        <v>0.1</v>
      </c>
      <c r="K79" t="s">
        <v>1142</v>
      </c>
      <c r="L79" t="s">
        <v>891</v>
      </c>
      <c r="M79" s="133" t="s">
        <v>463</v>
      </c>
      <c r="N79" s="198">
        <f>VLOOKUP($A79,[3]futuresATR!$A$2:$F$80,3)</f>
        <v>98.56</v>
      </c>
      <c r="O79" s="153">
        <f t="shared" si="21"/>
        <v>206313.67680000002</v>
      </c>
      <c r="P79" s="199">
        <f>VLOOKUP($A79,[3]futuresATR!$A$2:$F$80,4)</f>
        <v>7.8002666999999998E-2</v>
      </c>
      <c r="Q79" s="152">
        <f t="shared" si="16"/>
        <v>163.28142277775999</v>
      </c>
      <c r="R79" s="144">
        <f t="shared" si="22"/>
        <v>13</v>
      </c>
      <c r="S79" s="139">
        <f t="shared" si="17"/>
        <v>2682077.7984000002</v>
      </c>
      <c r="T79" s="111">
        <f t="shared" si="23"/>
        <v>13</v>
      </c>
      <c r="U79" s="111">
        <f t="shared" si="24"/>
        <v>182</v>
      </c>
      <c r="V79" s="160">
        <f t="shared" si="25"/>
        <v>13</v>
      </c>
      <c r="W79" s="160">
        <f t="shared" si="26"/>
        <v>2122.6584961108797</v>
      </c>
      <c r="X79" t="s">
        <v>904</v>
      </c>
      <c r="Y79">
        <v>22</v>
      </c>
      <c r="Z79">
        <v>98.38</v>
      </c>
      <c r="AA79" t="s">
        <v>1067</v>
      </c>
      <c r="AB79" s="134">
        <v>1E-4</v>
      </c>
      <c r="AC79">
        <v>98.39</v>
      </c>
      <c r="AD79" s="109">
        <v>446</v>
      </c>
      <c r="AE79"/>
      <c r="AF79" s="166">
        <f>Z79-AC79</f>
        <v>-1.0000000000005116E-2</v>
      </c>
      <c r="AG79" s="144">
        <f>AF79*I79*Y79/H79</f>
        <v>-460.52160000023559</v>
      </c>
      <c r="AH79" s="141">
        <f>ABS(AG79)-ABS(AD79)</f>
        <v>14.521600000235594</v>
      </c>
    </row>
    <row r="80" spans="1:34" x14ac:dyDescent="0.25">
      <c r="A80" s="5" t="s">
        <v>1035</v>
      </c>
      <c r="B80" t="s">
        <v>427</v>
      </c>
      <c r="C80" s="155" t="s">
        <v>1035</v>
      </c>
      <c r="D80" t="s">
        <v>453</v>
      </c>
      <c r="E80" t="s">
        <v>783</v>
      </c>
      <c r="F80" t="s">
        <v>889</v>
      </c>
      <c r="G80" t="s">
        <v>454</v>
      </c>
      <c r="H80">
        <f>VLOOKUP(G80,MARGIN!$E$1:$F$10,2)</f>
        <v>1.3376136971642589</v>
      </c>
      <c r="I80" s="147">
        <v>8000</v>
      </c>
      <c r="J80">
        <v>1E-3</v>
      </c>
      <c r="K80" t="s">
        <v>1142</v>
      </c>
      <c r="L80" t="s">
        <v>890</v>
      </c>
      <c r="M80" s="133" t="s">
        <v>451</v>
      </c>
      <c r="N80" s="198">
        <f>VLOOKUP($A80,[3]futuresATR!$A$2:$F$80,3)</f>
        <v>98.125</v>
      </c>
      <c r="O80" s="153">
        <f t="shared" si="21"/>
        <v>586866</v>
      </c>
      <c r="P80" s="199">
        <f>VLOOKUP($A80,[3]futuresATR!$A$2:$F$80,4)</f>
        <v>9.4699717000000003E-2</v>
      </c>
      <c r="Q80" s="152">
        <f t="shared" si="16"/>
        <v>566.38006743360006</v>
      </c>
      <c r="R80" s="144">
        <f t="shared" si="22"/>
        <v>4</v>
      </c>
      <c r="S80" s="139">
        <f t="shared" si="17"/>
        <v>2347464</v>
      </c>
      <c r="T80" s="111">
        <f t="shared" si="23"/>
        <v>4</v>
      </c>
      <c r="U80" s="111">
        <f t="shared" si="24"/>
        <v>56</v>
      </c>
      <c r="V80" s="160">
        <f t="shared" si="25"/>
        <v>4</v>
      </c>
      <c r="W80" s="160">
        <f t="shared" si="26"/>
        <v>2265.5202697344002</v>
      </c>
      <c r="X80" t="s">
        <v>904</v>
      </c>
      <c r="Y80">
        <v>8</v>
      </c>
      <c r="Z80">
        <v>97.734999999999999</v>
      </c>
      <c r="AA80" t="s">
        <v>1056</v>
      </c>
      <c r="AB80" s="134">
        <v>1E-4</v>
      </c>
      <c r="AC80">
        <v>97.74</v>
      </c>
      <c r="AD80" s="109">
        <v>232</v>
      </c>
      <c r="AE80" s="109">
        <v>0</v>
      </c>
      <c r="AF80" s="166">
        <f>Z80-AC80</f>
        <v>-4.9999999999954525E-3</v>
      </c>
      <c r="AG80" s="144">
        <f>AF80*I80*Y80/H80</f>
        <v>-239.23199999978243</v>
      </c>
      <c r="AH80" s="141">
        <f>ABS(AG80)-ABS(AD80)</f>
        <v>7.2319999997824311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1.3376136971642589</v>
      </c>
      <c r="G1" t="str">
        <f>"'"&amp;E1&amp;"':1/fxRates.ix['"&amp;D1&amp;"'],"</f>
        <v>'AUD':1/fxRates.ix['AUDUSD'],</v>
      </c>
    </row>
    <row r="2" spans="1:17" x14ac:dyDescent="0.25">
      <c r="A2" t="s">
        <v>777</v>
      </c>
      <c r="B2" s="142">
        <v>50</v>
      </c>
      <c r="D2" t="str">
        <f>F39</f>
        <v>USDCAD</v>
      </c>
      <c r="E2" s="176" t="s">
        <v>491</v>
      </c>
      <c r="F2" s="177">
        <f>G39</f>
        <v>1.2994000000000001</v>
      </c>
      <c r="G2" t="str">
        <f>"'"&amp;E2&amp;"':fxRates.ix['"&amp;D2&amp;"'],"</f>
        <v>'CAD':fxRates.ix['USDCAD'],</v>
      </c>
    </row>
    <row r="3" spans="1:17" x14ac:dyDescent="0.25">
      <c r="A3" t="s">
        <v>779</v>
      </c>
      <c r="B3" s="114">
        <f>B1/B2</f>
        <v>10000</v>
      </c>
      <c r="D3" t="str">
        <f>F38</f>
        <v>USDCHF</v>
      </c>
      <c r="E3" s="176" t="s">
        <v>539</v>
      </c>
      <c r="F3" s="177">
        <f>G38</f>
        <v>0.9788</v>
      </c>
      <c r="G3" t="str">
        <f>"'"&amp;E3&amp;"':fxRates.ix['"&amp;D3&amp;"'],"</f>
        <v>'CHF':fxRates.ix['USDCHF'],</v>
      </c>
    </row>
    <row r="4" spans="1:17" x14ac:dyDescent="0.25">
      <c r="B4" s="114"/>
      <c r="D4" t="str">
        <f>F33</f>
        <v>EURUSD</v>
      </c>
      <c r="E4" s="176" t="s">
        <v>473</v>
      </c>
      <c r="F4" s="177">
        <f>1/G33</f>
        <v>0.90383224873463486</v>
      </c>
      <c r="G4" t="str">
        <f t="shared" ref="G4:G9" si="0">"'"&amp;E4&amp;"':1/fxRates.ix['"&amp;D4&amp;"'],"</f>
        <v>'EUR':1/fxRates.ix['EURUSD'],</v>
      </c>
    </row>
    <row r="5" spans="1:17" x14ac:dyDescent="0.25">
      <c r="A5" t="s">
        <v>1116</v>
      </c>
      <c r="B5" s="203">
        <v>50000</v>
      </c>
      <c r="D5" t="str">
        <f>F24</f>
        <v>GBPUSD</v>
      </c>
      <c r="E5" s="176" t="s">
        <v>460</v>
      </c>
      <c r="F5" s="177">
        <f>1/G24</f>
        <v>0.77429345722028642</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100.76</v>
      </c>
      <c r="G7" t="str">
        <f>"'"&amp;E7&amp;"':fxRates.ix['"&amp;D7&amp;"'],"</f>
        <v>'JPY':fxRates.ix['USDJPY'],</v>
      </c>
    </row>
    <row r="8" spans="1:17" x14ac:dyDescent="0.25">
      <c r="A8" t="s">
        <v>1147</v>
      </c>
      <c r="B8" s="204">
        <v>2E-3</v>
      </c>
      <c r="D8" t="s">
        <v>17</v>
      </c>
      <c r="E8" s="176" t="s">
        <v>781</v>
      </c>
      <c r="F8" s="177">
        <f>1/G37</f>
        <v>1.3842000074885219</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42558</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1.3842000074885219</v>
      </c>
      <c r="E13" t="s">
        <v>1084</v>
      </c>
      <c r="F13" t="s">
        <v>22</v>
      </c>
      <c r="G13" s="112">
        <f>[4]currenciesATR!$B2</f>
        <v>1.0348999999999999</v>
      </c>
      <c r="H13" s="112">
        <f>[4]currenciesATR!$C2</f>
        <v>7.0600000000000003E-3</v>
      </c>
      <c r="I13" s="138">
        <f>J13*10000*G13/D13</f>
        <v>52335.644854850005</v>
      </c>
      <c r="J13" s="114">
        <f>ROUND($B$5*$D13/$G13/10000,0)</f>
        <v>7</v>
      </c>
      <c r="K13" t="str">
        <f>"'"&amp;F13&amp;"':"&amp;J13&amp;","</f>
        <v>'AUDNZD':7,</v>
      </c>
      <c r="L13" t="s">
        <v>20</v>
      </c>
      <c r="M13" s="114">
        <f>ROUND($B$6*Q13/N13/10000,0)</f>
        <v>5</v>
      </c>
      <c r="N13" s="166">
        <f>G18</f>
        <v>0.97140000000000004</v>
      </c>
      <c r="O13" s="138">
        <f>N13*M13/Q13*10000</f>
        <v>37378.790210866551</v>
      </c>
      <c r="P13" t="str">
        <f t="shared" ref="P13:P40" si="3">RIGHT(L13,3)</f>
        <v>CAD</v>
      </c>
      <c r="Q13">
        <f t="shared" ref="Q13:Q40" si="4">VLOOKUP(P13,$E$1:$F$10,2)</f>
        <v>1.2994000000000001</v>
      </c>
    </row>
    <row r="14" spans="1:17" x14ac:dyDescent="0.25">
      <c r="A14" t="s">
        <v>1096</v>
      </c>
      <c r="B14" t="s">
        <v>23</v>
      </c>
      <c r="C14" t="str">
        <f t="shared" si="1"/>
        <v>AUD</v>
      </c>
      <c r="D14">
        <f t="shared" si="2"/>
        <v>1.3376136971642589</v>
      </c>
      <c r="E14" t="s">
        <v>1096</v>
      </c>
      <c r="F14" t="s">
        <v>23</v>
      </c>
      <c r="G14" s="112">
        <f>[4]currenciesATR!$B3</f>
        <v>1.7270858899999999</v>
      </c>
      <c r="H14" s="112">
        <f>[4]currenciesATR!$C3</f>
        <v>3.1663664500000001E-2</v>
      </c>
      <c r="I14" s="138">
        <f t="shared" ref="I14:I40" si="5">J14*10000*G14/D14</f>
        <v>51646.77645456</v>
      </c>
      <c r="J14" s="114">
        <f t="shared" ref="J14:J40" si="6">ROUND($B$5*$D14/$G14/10000,0)</f>
        <v>4</v>
      </c>
      <c r="K14" t="str">
        <f t="shared" ref="K14:K40" si="7">"'"&amp;F14&amp;"':"&amp;J14&amp;","</f>
        <v>'GBPAUD':4,</v>
      </c>
      <c r="L14" t="s">
        <v>21</v>
      </c>
      <c r="M14" s="114">
        <f t="shared" ref="M14:M40" si="8">ROUND($B$6*Q14/N14/10000,0)</f>
        <v>5</v>
      </c>
      <c r="N14" s="166">
        <f>G16</f>
        <v>0.73170000000000002</v>
      </c>
      <c r="O14" s="138">
        <f t="shared" ref="O14:O40" si="9">N14*M14/Q14*10000</f>
        <v>37377.400899060078</v>
      </c>
      <c r="P14" t="str">
        <f t="shared" si="3"/>
        <v>CHF</v>
      </c>
      <c r="Q14">
        <f t="shared" si="4"/>
        <v>0.9788</v>
      </c>
    </row>
    <row r="15" spans="1:17" x14ac:dyDescent="0.25">
      <c r="A15" t="s">
        <v>1081</v>
      </c>
      <c r="B15" t="s">
        <v>7</v>
      </c>
      <c r="C15" t="str">
        <f t="shared" si="1"/>
        <v>JPY</v>
      </c>
      <c r="D15">
        <f t="shared" si="2"/>
        <v>100.76</v>
      </c>
      <c r="E15" t="s">
        <v>1081</v>
      </c>
      <c r="F15" t="s">
        <v>7</v>
      </c>
      <c r="G15" s="112">
        <f>[4]currenciesATR!$B4</f>
        <v>75.293999999999997</v>
      </c>
      <c r="H15" s="112">
        <f>[4]currenciesATR!$C4</f>
        <v>1.6818</v>
      </c>
      <c r="I15" s="138">
        <f t="shared" si="5"/>
        <v>52308.257244938468</v>
      </c>
      <c r="J15" s="114">
        <f t="shared" si="6"/>
        <v>7</v>
      </c>
      <c r="K15" t="str">
        <f t="shared" si="7"/>
        <v>'AUDJPY':7,</v>
      </c>
      <c r="L15" t="s">
        <v>7</v>
      </c>
      <c r="M15" s="114">
        <f t="shared" si="8"/>
        <v>5</v>
      </c>
      <c r="N15" s="166">
        <f>G15</f>
        <v>75.293999999999997</v>
      </c>
      <c r="O15" s="138">
        <f t="shared" si="9"/>
        <v>37363.040889241754</v>
      </c>
      <c r="P15" t="str">
        <f t="shared" si="3"/>
        <v>JPY</v>
      </c>
      <c r="Q15">
        <f t="shared" si="4"/>
        <v>100.76</v>
      </c>
    </row>
    <row r="16" spans="1:17" x14ac:dyDescent="0.25">
      <c r="A16" t="s">
        <v>1082</v>
      </c>
      <c r="B16" t="s">
        <v>21</v>
      </c>
      <c r="C16" t="str">
        <f t="shared" si="1"/>
        <v>CHF</v>
      </c>
      <c r="D16">
        <f t="shared" si="2"/>
        <v>0.9788</v>
      </c>
      <c r="E16" t="s">
        <v>1082</v>
      </c>
      <c r="F16" t="s">
        <v>21</v>
      </c>
      <c r="G16" s="112">
        <f>[4]currenciesATR!$B5</f>
        <v>0.73170000000000002</v>
      </c>
      <c r="H16" s="112">
        <f>[4]currenciesATR!$C5</f>
        <v>8.6949999999999996E-3</v>
      </c>
      <c r="I16" s="138">
        <f t="shared" si="5"/>
        <v>52328.361258684105</v>
      </c>
      <c r="J16" s="114">
        <f t="shared" si="6"/>
        <v>7</v>
      </c>
      <c r="K16" t="str">
        <f t="shared" si="7"/>
        <v>'AUDCHF':7,</v>
      </c>
      <c r="L16" t="s">
        <v>22</v>
      </c>
      <c r="M16" s="114">
        <f t="shared" si="8"/>
        <v>5</v>
      </c>
      <c r="N16" s="166">
        <f>G13</f>
        <v>1.0348999999999999</v>
      </c>
      <c r="O16" s="138">
        <f t="shared" si="9"/>
        <v>37382.603467750007</v>
      </c>
      <c r="P16" t="str">
        <f t="shared" si="3"/>
        <v>NZD</v>
      </c>
      <c r="Q16">
        <f t="shared" si="4"/>
        <v>1.3842000074885219</v>
      </c>
    </row>
    <row r="17" spans="1:17" x14ac:dyDescent="0.25">
      <c r="A17" t="s">
        <v>1083</v>
      </c>
      <c r="B17" t="s">
        <v>9</v>
      </c>
      <c r="C17" t="str">
        <f t="shared" si="1"/>
        <v>USD</v>
      </c>
      <c r="D17">
        <f t="shared" si="2"/>
        <v>1</v>
      </c>
      <c r="E17" t="s">
        <v>1083</v>
      </c>
      <c r="F17" t="s">
        <v>9</v>
      </c>
      <c r="G17" s="112">
        <f>[4]currenciesATR!$B6</f>
        <v>0.74760000000000004</v>
      </c>
      <c r="H17" s="112">
        <f>[4]currenciesATR!$C6</f>
        <v>9.9600000000000001E-3</v>
      </c>
      <c r="I17" s="138">
        <f t="shared" si="5"/>
        <v>52332</v>
      </c>
      <c r="J17" s="114">
        <f t="shared" si="6"/>
        <v>7</v>
      </c>
      <c r="K17" t="str">
        <f t="shared" si="7"/>
        <v>'AUDUSD':7,</v>
      </c>
      <c r="L17" t="s">
        <v>9</v>
      </c>
      <c r="M17" s="114">
        <f t="shared" si="8"/>
        <v>5</v>
      </c>
      <c r="N17" s="166">
        <f>G17</f>
        <v>0.74760000000000004</v>
      </c>
      <c r="O17" s="138">
        <f t="shared" si="9"/>
        <v>37380.000000000007</v>
      </c>
      <c r="P17" t="str">
        <f t="shared" si="3"/>
        <v>USD</v>
      </c>
      <c r="Q17">
        <f t="shared" si="4"/>
        <v>1</v>
      </c>
    </row>
    <row r="18" spans="1:17" x14ac:dyDescent="0.25">
      <c r="A18" t="s">
        <v>1085</v>
      </c>
      <c r="B18" t="s">
        <v>20</v>
      </c>
      <c r="C18" t="str">
        <f t="shared" si="1"/>
        <v>CAD</v>
      </c>
      <c r="D18">
        <f t="shared" si="2"/>
        <v>1.2994000000000001</v>
      </c>
      <c r="E18" t="s">
        <v>1085</v>
      </c>
      <c r="F18" t="s">
        <v>20</v>
      </c>
      <c r="G18" s="112">
        <f>[4]currenciesATR!$B7</f>
        <v>0.97140000000000004</v>
      </c>
      <c r="H18" s="112">
        <f>[4]currenciesATR!$C7</f>
        <v>9.4249999999999994E-3</v>
      </c>
      <c r="I18" s="138">
        <f t="shared" si="5"/>
        <v>52330.306295213173</v>
      </c>
      <c r="J18" s="114">
        <f t="shared" si="6"/>
        <v>7</v>
      </c>
      <c r="K18" t="str">
        <f t="shared" si="7"/>
        <v>'AUDCAD':7,</v>
      </c>
      <c r="L18" t="s">
        <v>27</v>
      </c>
      <c r="M18" s="114">
        <f t="shared" si="8"/>
        <v>5</v>
      </c>
      <c r="N18" s="166">
        <f>G20</f>
        <v>0.75318218999999997</v>
      </c>
      <c r="O18" s="138">
        <f t="shared" si="9"/>
        <v>38474.774724152019</v>
      </c>
      <c r="P18" t="str">
        <f t="shared" si="3"/>
        <v>CHF</v>
      </c>
      <c r="Q18">
        <f t="shared" si="4"/>
        <v>0.9788</v>
      </c>
    </row>
    <row r="19" spans="1:17" x14ac:dyDescent="0.25">
      <c r="A19" t="s">
        <v>1086</v>
      </c>
      <c r="B19" t="s">
        <v>27</v>
      </c>
      <c r="C19" t="str">
        <f>RIGHT(B40,3)</f>
        <v>CAD</v>
      </c>
      <c r="D19">
        <f t="shared" si="2"/>
        <v>1.2994000000000001</v>
      </c>
      <c r="E19" t="s">
        <v>1133</v>
      </c>
      <c r="F19" t="s">
        <v>29</v>
      </c>
      <c r="G19" s="112">
        <f>[4]currenciesATR!$B8</f>
        <v>0.93930000000000002</v>
      </c>
      <c r="H19" s="112">
        <f>[4]currenciesATR!$C8</f>
        <v>9.7400000000000004E-3</v>
      </c>
      <c r="I19" s="138">
        <f>J19*10000*G19/D19</f>
        <v>50601.046636909341</v>
      </c>
      <c r="J19" s="114">
        <f>ROUND($B$5*$D19/$G19/10000,0)</f>
        <v>7</v>
      </c>
      <c r="K19" t="str">
        <f t="shared" si="7"/>
        <v>'NZDCAD':7,</v>
      </c>
      <c r="L19" t="s">
        <v>3</v>
      </c>
      <c r="M19" s="114">
        <f t="shared" si="8"/>
        <v>5</v>
      </c>
      <c r="N19" s="166">
        <f>G34</f>
        <v>77.530799110000004</v>
      </c>
      <c r="O19" s="138">
        <f t="shared" si="9"/>
        <v>38473.004719134573</v>
      </c>
      <c r="P19" t="str">
        <f t="shared" si="3"/>
        <v>JPY</v>
      </c>
      <c r="Q19">
        <f t="shared" si="4"/>
        <v>100.76</v>
      </c>
    </row>
    <row r="20" spans="1:17" x14ac:dyDescent="0.25">
      <c r="A20" t="s">
        <v>1102</v>
      </c>
      <c r="B20" t="s">
        <v>28</v>
      </c>
      <c r="C20" t="str">
        <f t="shared" ref="C20:C40" si="10">RIGHT(B19,3)</f>
        <v>CHF</v>
      </c>
      <c r="D20">
        <f t="shared" si="2"/>
        <v>0.9788</v>
      </c>
      <c r="E20" t="s">
        <v>1086</v>
      </c>
      <c r="F20" t="s">
        <v>27</v>
      </c>
      <c r="G20" s="112">
        <f>[4]currenciesATR!$B9</f>
        <v>0.75318218999999997</v>
      </c>
      <c r="H20" s="112">
        <f>[4]currenciesATR!$C9</f>
        <v>6.6539815000000004E-3</v>
      </c>
      <c r="I20" s="138">
        <f t="shared" si="5"/>
        <v>46169.729668982429</v>
      </c>
      <c r="J20" s="114">
        <f t="shared" si="6"/>
        <v>6</v>
      </c>
      <c r="K20" t="str">
        <f t="shared" si="7"/>
        <v>'CADCHF':6,</v>
      </c>
      <c r="L20" t="s">
        <v>4</v>
      </c>
      <c r="M20" s="114">
        <f t="shared" si="8"/>
        <v>3</v>
      </c>
      <c r="N20" s="166">
        <f>G36</f>
        <v>102.93360782000001</v>
      </c>
      <c r="O20" s="138">
        <f t="shared" si="9"/>
        <v>30647.163900357285</v>
      </c>
      <c r="P20" t="str">
        <f t="shared" si="3"/>
        <v>JPY</v>
      </c>
      <c r="Q20">
        <f t="shared" si="4"/>
        <v>100.76</v>
      </c>
    </row>
    <row r="21" spans="1:17" x14ac:dyDescent="0.25">
      <c r="A21" t="s">
        <v>1100</v>
      </c>
      <c r="B21" t="s">
        <v>25</v>
      </c>
      <c r="C21" t="str">
        <f t="shared" si="10"/>
        <v>CHF</v>
      </c>
      <c r="D21">
        <f t="shared" si="2"/>
        <v>0.9788</v>
      </c>
      <c r="E21" t="s">
        <v>1102</v>
      </c>
      <c r="F21" t="s">
        <v>28</v>
      </c>
      <c r="G21" s="112">
        <f>[4]currenciesATR!$B10</f>
        <v>0.70726359999999999</v>
      </c>
      <c r="H21" s="112">
        <f>[4]currenciesATR!$C10</f>
        <v>7.8319145000000003E-3</v>
      </c>
      <c r="I21" s="138">
        <f t="shared" si="5"/>
        <v>50580.76420106252</v>
      </c>
      <c r="J21" s="114">
        <f t="shared" si="6"/>
        <v>7</v>
      </c>
      <c r="K21" t="str">
        <f t="shared" si="7"/>
        <v>'NZDCHF':7,</v>
      </c>
      <c r="L21" t="s">
        <v>11</v>
      </c>
      <c r="M21" s="114">
        <f t="shared" si="8"/>
        <v>3</v>
      </c>
      <c r="N21" s="166">
        <f>G28</f>
        <v>1.4801</v>
      </c>
      <c r="O21" s="138">
        <f t="shared" si="9"/>
        <v>33195.682800000002</v>
      </c>
      <c r="P21" t="str">
        <f t="shared" si="3"/>
        <v>AUD</v>
      </c>
      <c r="Q21">
        <f t="shared" si="4"/>
        <v>1.3376136971642589</v>
      </c>
    </row>
    <row r="22" spans="1:17" x14ac:dyDescent="0.25">
      <c r="A22" t="s">
        <v>1098</v>
      </c>
      <c r="B22" t="s">
        <v>26</v>
      </c>
      <c r="C22" t="str">
        <f t="shared" si="10"/>
        <v>NZD</v>
      </c>
      <c r="D22">
        <f t="shared" si="2"/>
        <v>1.3842000074885219</v>
      </c>
      <c r="E22" t="s">
        <v>1100</v>
      </c>
      <c r="F22" t="s">
        <v>25</v>
      </c>
      <c r="G22" s="112">
        <f>[4]currenciesATR!$B11</f>
        <v>1.7874000000000001</v>
      </c>
      <c r="H22" s="112">
        <f>[4]currenciesATR!$C11</f>
        <v>3.3674999999999997E-2</v>
      </c>
      <c r="I22" s="138">
        <f t="shared" si="5"/>
        <v>51651.495169200003</v>
      </c>
      <c r="J22" s="114">
        <f t="shared" si="6"/>
        <v>4</v>
      </c>
      <c r="K22" t="str">
        <f t="shared" si="7"/>
        <v>'GBPNZD':4,</v>
      </c>
      <c r="L22" t="s">
        <v>12</v>
      </c>
      <c r="M22" s="114">
        <f t="shared" si="8"/>
        <v>3</v>
      </c>
      <c r="N22" s="166">
        <f>G29</f>
        <v>1.4380999999999999</v>
      </c>
      <c r="O22" s="138">
        <f t="shared" si="9"/>
        <v>33202.247191011229</v>
      </c>
      <c r="P22" t="str">
        <f t="shared" si="3"/>
        <v>CAD</v>
      </c>
      <c r="Q22">
        <f t="shared" si="4"/>
        <v>1.2994000000000001</v>
      </c>
    </row>
    <row r="23" spans="1:17" x14ac:dyDescent="0.25">
      <c r="A23" t="s">
        <v>1101</v>
      </c>
      <c r="B23" t="s">
        <v>14</v>
      </c>
      <c r="C23" t="str">
        <f t="shared" si="10"/>
        <v>CHF</v>
      </c>
      <c r="D23">
        <f t="shared" si="2"/>
        <v>0.9788</v>
      </c>
      <c r="E23" t="s">
        <v>1098</v>
      </c>
      <c r="F23" t="s">
        <v>26</v>
      </c>
      <c r="G23" s="112">
        <f>[4]currenciesATR!$B12</f>
        <v>1.2639</v>
      </c>
      <c r="H23" s="112">
        <f>[4]currenciesATR!$C12</f>
        <v>2.6835000000000001E-2</v>
      </c>
      <c r="I23" s="138">
        <f t="shared" si="5"/>
        <v>51651.001225991007</v>
      </c>
      <c r="J23" s="114">
        <f t="shared" si="6"/>
        <v>4</v>
      </c>
      <c r="K23" t="str">
        <f t="shared" si="7"/>
        <v>'GBPCHF':4,</v>
      </c>
      <c r="L23" t="s">
        <v>18</v>
      </c>
      <c r="M23" s="114">
        <f t="shared" si="8"/>
        <v>3</v>
      </c>
      <c r="N23" s="166">
        <f>G31</f>
        <v>1.083</v>
      </c>
      <c r="O23" s="138">
        <f t="shared" si="9"/>
        <v>33193.706579485079</v>
      </c>
      <c r="P23" t="str">
        <f t="shared" si="3"/>
        <v>CHF</v>
      </c>
      <c r="Q23">
        <f t="shared" si="4"/>
        <v>0.9788</v>
      </c>
    </row>
    <row r="24" spans="1:17" x14ac:dyDescent="0.25">
      <c r="A24" t="s">
        <v>1099</v>
      </c>
      <c r="B24" t="s">
        <v>6</v>
      </c>
      <c r="C24" t="str">
        <f t="shared" si="10"/>
        <v>USD</v>
      </c>
      <c r="D24">
        <f t="shared" si="2"/>
        <v>1</v>
      </c>
      <c r="E24" t="s">
        <v>1101</v>
      </c>
      <c r="F24" t="s">
        <v>14</v>
      </c>
      <c r="G24" s="112">
        <f>[4]currenciesATR!$B13</f>
        <v>1.2915000000000001</v>
      </c>
      <c r="H24" s="112">
        <f>[4]currenciesATR!$C13</f>
        <v>2.9264999999999999E-2</v>
      </c>
      <c r="I24" s="138">
        <f t="shared" si="5"/>
        <v>51660.000000000007</v>
      </c>
      <c r="J24" s="114">
        <f t="shared" si="6"/>
        <v>4</v>
      </c>
      <c r="K24" t="str">
        <f t="shared" si="7"/>
        <v>'GBPUSD':4,</v>
      </c>
      <c r="L24" t="s">
        <v>19</v>
      </c>
      <c r="M24" s="114">
        <f t="shared" si="8"/>
        <v>3</v>
      </c>
      <c r="N24" s="166">
        <f>G32</f>
        <v>0.85697999999999996</v>
      </c>
      <c r="O24" s="138">
        <f t="shared" si="9"/>
        <v>33203.6901</v>
      </c>
      <c r="P24" t="str">
        <f t="shared" si="3"/>
        <v>GBP</v>
      </c>
      <c r="Q24">
        <f t="shared" si="4"/>
        <v>0.77429345722028642</v>
      </c>
    </row>
    <row r="25" spans="1:17" x14ac:dyDescent="0.25">
      <c r="A25" t="s">
        <v>1097</v>
      </c>
      <c r="B25" t="s">
        <v>24</v>
      </c>
      <c r="C25" t="str">
        <f t="shared" si="10"/>
        <v>JPY</v>
      </c>
      <c r="D25">
        <f t="shared" si="2"/>
        <v>100.76</v>
      </c>
      <c r="E25" t="s">
        <v>1099</v>
      </c>
      <c r="F25" t="s">
        <v>6</v>
      </c>
      <c r="G25" s="112">
        <f>[4]currenciesATR!$B14</f>
        <v>130.13</v>
      </c>
      <c r="H25" s="112">
        <f>[4]currenciesATR!$C14</f>
        <v>4.1792999999999996</v>
      </c>
      <c r="I25" s="138">
        <f t="shared" si="5"/>
        <v>51659.388646288207</v>
      </c>
      <c r="J25" s="114">
        <f t="shared" si="6"/>
        <v>4</v>
      </c>
      <c r="K25" t="str">
        <f t="shared" si="7"/>
        <v>'GBPJPY':4,</v>
      </c>
      <c r="L25" t="s">
        <v>5</v>
      </c>
      <c r="M25" s="114">
        <f t="shared" si="8"/>
        <v>3</v>
      </c>
      <c r="N25" s="166">
        <f>G30</f>
        <v>111.5</v>
      </c>
      <c r="O25" s="138">
        <f t="shared" si="9"/>
        <v>33197.69749900754</v>
      </c>
      <c r="P25" t="str">
        <f t="shared" si="3"/>
        <v>JPY</v>
      </c>
      <c r="Q25">
        <f t="shared" si="4"/>
        <v>100.76</v>
      </c>
    </row>
    <row r="26" spans="1:17" x14ac:dyDescent="0.25">
      <c r="A26" t="s">
        <v>1094</v>
      </c>
      <c r="B26" t="s">
        <v>13</v>
      </c>
      <c r="C26" t="str">
        <f t="shared" si="10"/>
        <v>CAD</v>
      </c>
      <c r="D26">
        <f t="shared" si="2"/>
        <v>1.2994000000000001</v>
      </c>
      <c r="E26" t="s">
        <v>1097</v>
      </c>
      <c r="F26" t="s">
        <v>24</v>
      </c>
      <c r="G26" s="112">
        <f>[4]currenciesATR!$B15</f>
        <v>1.6785000000000001</v>
      </c>
      <c r="H26" s="112">
        <f>[4]currenciesATR!$C15</f>
        <v>3.1559999999999998E-2</v>
      </c>
      <c r="I26" s="138">
        <f t="shared" si="5"/>
        <v>51670.001539171921</v>
      </c>
      <c r="J26" s="114">
        <f t="shared" si="6"/>
        <v>4</v>
      </c>
      <c r="K26" t="str">
        <f t="shared" si="7"/>
        <v>'GBPCAD':4,</v>
      </c>
      <c r="L26" t="s">
        <v>13</v>
      </c>
      <c r="M26" s="114">
        <f t="shared" si="8"/>
        <v>3</v>
      </c>
      <c r="N26" s="166">
        <f>G27</f>
        <v>1.5316000000000001</v>
      </c>
      <c r="O26" s="138">
        <f t="shared" si="9"/>
        <v>33194.624874600006</v>
      </c>
      <c r="P26" t="str">
        <f t="shared" si="3"/>
        <v>NZD</v>
      </c>
      <c r="Q26">
        <f t="shared" si="4"/>
        <v>1.3842000074885219</v>
      </c>
    </row>
    <row r="27" spans="1:17" x14ac:dyDescent="0.25">
      <c r="A27" t="s">
        <v>1089</v>
      </c>
      <c r="B27" t="s">
        <v>11</v>
      </c>
      <c r="C27" t="str">
        <f t="shared" si="10"/>
        <v>NZD</v>
      </c>
      <c r="D27">
        <f t="shared" si="2"/>
        <v>1.3842000074885219</v>
      </c>
      <c r="E27" t="s">
        <v>1094</v>
      </c>
      <c r="F27" t="s">
        <v>13</v>
      </c>
      <c r="G27" s="112">
        <f>[4]currenciesATR!$B16</f>
        <v>1.5316000000000001</v>
      </c>
      <c r="H27" s="112">
        <f>[4]currenciesATR!$C16</f>
        <v>1.6815E-2</v>
      </c>
      <c r="I27" s="138">
        <f t="shared" si="5"/>
        <v>55324.374791000002</v>
      </c>
      <c r="J27" s="114">
        <f t="shared" si="6"/>
        <v>5</v>
      </c>
      <c r="K27" t="str">
        <f t="shared" si="7"/>
        <v>'EURNZD':5,</v>
      </c>
      <c r="L27" t="s">
        <v>10</v>
      </c>
      <c r="M27" s="114">
        <f t="shared" si="8"/>
        <v>3</v>
      </c>
      <c r="N27" s="166">
        <f>G33</f>
        <v>1.1064000000000001</v>
      </c>
      <c r="O27" s="138">
        <f t="shared" si="9"/>
        <v>33192.000000000007</v>
      </c>
      <c r="P27" t="str">
        <f t="shared" si="3"/>
        <v>USD</v>
      </c>
      <c r="Q27">
        <f t="shared" si="4"/>
        <v>1</v>
      </c>
    </row>
    <row r="28" spans="1:17" x14ac:dyDescent="0.25">
      <c r="A28" t="s">
        <v>1090</v>
      </c>
      <c r="B28" t="s">
        <v>12</v>
      </c>
      <c r="C28" t="str">
        <f t="shared" si="10"/>
        <v>AUD</v>
      </c>
      <c r="D28">
        <f t="shared" si="2"/>
        <v>1.3376136971642589</v>
      </c>
      <c r="E28" t="s">
        <v>1089</v>
      </c>
      <c r="F28" t="s">
        <v>11</v>
      </c>
      <c r="G28" s="112">
        <f>[4]currenciesATR!$B17</f>
        <v>1.4801</v>
      </c>
      <c r="H28" s="112">
        <f>[4]currenciesATR!$C17</f>
        <v>1.472E-2</v>
      </c>
      <c r="I28" s="138">
        <f t="shared" si="5"/>
        <v>55326.137999999999</v>
      </c>
      <c r="J28" s="114">
        <f t="shared" si="6"/>
        <v>5</v>
      </c>
      <c r="K28" t="str">
        <f t="shared" si="7"/>
        <v>'EURAUD':5,</v>
      </c>
      <c r="L28" t="s">
        <v>23</v>
      </c>
      <c r="M28" s="114">
        <f t="shared" si="8"/>
        <v>3</v>
      </c>
      <c r="N28" s="166">
        <f>G14</f>
        <v>1.7270858899999999</v>
      </c>
      <c r="O28" s="138">
        <f>N28*M28/Q28*10000</f>
        <v>38735.082340920002</v>
      </c>
      <c r="P28" t="str">
        <f t="shared" si="3"/>
        <v>AUD</v>
      </c>
      <c r="Q28">
        <f t="shared" si="4"/>
        <v>1.3376136971642589</v>
      </c>
    </row>
    <row r="29" spans="1:17" x14ac:dyDescent="0.25">
      <c r="A29" t="s">
        <v>1091</v>
      </c>
      <c r="B29" t="s">
        <v>5</v>
      </c>
      <c r="C29" t="str">
        <f t="shared" si="10"/>
        <v>CAD</v>
      </c>
      <c r="D29">
        <f t="shared" si="2"/>
        <v>1.2994000000000001</v>
      </c>
      <c r="E29" t="s">
        <v>1090</v>
      </c>
      <c r="F29" t="s">
        <v>12</v>
      </c>
      <c r="G29" s="112">
        <f>[4]currenciesATR!$B18</f>
        <v>1.4380999999999999</v>
      </c>
      <c r="H29" s="112">
        <f>[4]currenciesATR!$C18</f>
        <v>1.2925000000000001E-2</v>
      </c>
      <c r="I29" s="138">
        <f t="shared" si="5"/>
        <v>55337.078651685391</v>
      </c>
      <c r="J29" s="114">
        <f t="shared" si="6"/>
        <v>5</v>
      </c>
      <c r="K29" t="str">
        <f t="shared" si="7"/>
        <v>'EURCAD':5,</v>
      </c>
      <c r="L29" t="s">
        <v>24</v>
      </c>
      <c r="M29" s="114">
        <f t="shared" si="8"/>
        <v>3</v>
      </c>
      <c r="N29" s="166">
        <f>G26</f>
        <v>1.6785000000000001</v>
      </c>
      <c r="O29" s="138">
        <f t="shared" si="9"/>
        <v>38752.501154378944</v>
      </c>
      <c r="P29" t="str">
        <f t="shared" si="3"/>
        <v>CAD</v>
      </c>
      <c r="Q29">
        <f t="shared" si="4"/>
        <v>1.2994000000000001</v>
      </c>
    </row>
    <row r="30" spans="1:17" x14ac:dyDescent="0.25">
      <c r="A30" t="s">
        <v>1092</v>
      </c>
      <c r="B30" t="s">
        <v>18</v>
      </c>
      <c r="C30" t="str">
        <f t="shared" si="10"/>
        <v>JPY</v>
      </c>
      <c r="D30">
        <f t="shared" si="2"/>
        <v>100.76</v>
      </c>
      <c r="E30" t="s">
        <v>1091</v>
      </c>
      <c r="F30" t="s">
        <v>5</v>
      </c>
      <c r="G30" s="112">
        <f>[4]currenciesATR!$B19</f>
        <v>111.5</v>
      </c>
      <c r="H30" s="112">
        <f>[4]currenciesATR!$C19</f>
        <v>2.1265000000000001</v>
      </c>
      <c r="I30" s="138">
        <f t="shared" si="5"/>
        <v>55329.495831679233</v>
      </c>
      <c r="J30" s="114">
        <f t="shared" si="6"/>
        <v>5</v>
      </c>
      <c r="K30" t="str">
        <f t="shared" si="7"/>
        <v>'EURJPY':5,</v>
      </c>
      <c r="L30" t="s">
        <v>26</v>
      </c>
      <c r="M30" s="114">
        <f t="shared" si="8"/>
        <v>3</v>
      </c>
      <c r="N30" s="166">
        <f>G23</f>
        <v>1.2639</v>
      </c>
      <c r="O30" s="138">
        <f t="shared" si="9"/>
        <v>38738.250919493257</v>
      </c>
      <c r="P30" t="str">
        <f t="shared" si="3"/>
        <v>CHF</v>
      </c>
      <c r="Q30">
        <f t="shared" si="4"/>
        <v>0.9788</v>
      </c>
    </row>
    <row r="31" spans="1:17" x14ac:dyDescent="0.25">
      <c r="A31" t="s">
        <v>1093</v>
      </c>
      <c r="B31" t="s">
        <v>19</v>
      </c>
      <c r="C31" t="str">
        <f t="shared" si="10"/>
        <v>CHF</v>
      </c>
      <c r="D31">
        <f t="shared" si="2"/>
        <v>0.9788</v>
      </c>
      <c r="E31" t="s">
        <v>1092</v>
      </c>
      <c r="F31" t="s">
        <v>18</v>
      </c>
      <c r="G31" s="112">
        <f>[4]currenciesATR!$B20</f>
        <v>1.083</v>
      </c>
      <c r="H31" s="112">
        <f>[4]currenciesATR!$C20</f>
        <v>8.4499999999999992E-3</v>
      </c>
      <c r="I31" s="138">
        <f t="shared" si="5"/>
        <v>55322.844299141805</v>
      </c>
      <c r="J31" s="114">
        <f t="shared" si="6"/>
        <v>5</v>
      </c>
      <c r="K31" t="str">
        <f t="shared" si="7"/>
        <v>'EURCHF':5,</v>
      </c>
      <c r="L31" t="s">
        <v>6</v>
      </c>
      <c r="M31" s="114">
        <f t="shared" si="8"/>
        <v>3</v>
      </c>
      <c r="N31" s="166">
        <f>G25</f>
        <v>130.13</v>
      </c>
      <c r="O31" s="138">
        <f t="shared" si="9"/>
        <v>38744.541484716152</v>
      </c>
      <c r="P31" t="str">
        <f t="shared" si="3"/>
        <v>JPY</v>
      </c>
      <c r="Q31">
        <f t="shared" si="4"/>
        <v>100.76</v>
      </c>
    </row>
    <row r="32" spans="1:17" x14ac:dyDescent="0.25">
      <c r="A32" t="s">
        <v>1095</v>
      </c>
      <c r="B32" t="s">
        <v>10</v>
      </c>
      <c r="C32" t="str">
        <f t="shared" si="10"/>
        <v>GBP</v>
      </c>
      <c r="D32">
        <f t="shared" si="2"/>
        <v>0.77429345722028642</v>
      </c>
      <c r="E32" t="s">
        <v>1093</v>
      </c>
      <c r="F32" t="s">
        <v>19</v>
      </c>
      <c r="G32" s="112">
        <f>[4]currenciesATR!$B21</f>
        <v>0.85697999999999996</v>
      </c>
      <c r="H32" s="112">
        <f>[4]currenciesATR!$C21</f>
        <v>1.3480499999999999E-2</v>
      </c>
      <c r="I32" s="138">
        <f t="shared" si="5"/>
        <v>55339.483500000002</v>
      </c>
      <c r="J32" s="114">
        <f t="shared" si="6"/>
        <v>5</v>
      </c>
      <c r="K32" t="str">
        <f t="shared" si="7"/>
        <v>'EURGBP':5,</v>
      </c>
      <c r="L32" t="s">
        <v>25</v>
      </c>
      <c r="M32" s="114">
        <f t="shared" si="8"/>
        <v>3</v>
      </c>
      <c r="N32" s="166">
        <f>G22</f>
        <v>1.7874000000000001</v>
      </c>
      <c r="O32" s="138">
        <f t="shared" si="9"/>
        <v>38738.62137690001</v>
      </c>
      <c r="P32" t="str">
        <f t="shared" si="3"/>
        <v>NZD</v>
      </c>
      <c r="Q32">
        <f t="shared" si="4"/>
        <v>1.3842000074885219</v>
      </c>
    </row>
    <row r="33" spans="1:17" x14ac:dyDescent="0.25">
      <c r="A33" t="s">
        <v>1087</v>
      </c>
      <c r="B33" t="s">
        <v>3</v>
      </c>
      <c r="C33" t="str">
        <f t="shared" si="10"/>
        <v>USD</v>
      </c>
      <c r="D33">
        <f t="shared" si="2"/>
        <v>1</v>
      </c>
      <c r="E33" t="s">
        <v>1095</v>
      </c>
      <c r="F33" t="s">
        <v>10</v>
      </c>
      <c r="G33" s="112">
        <f>[4]currenciesATR!$B22</f>
        <v>1.1064000000000001</v>
      </c>
      <c r="H33" s="112">
        <f>[4]currenciesATR!$C22</f>
        <v>1.1655E-2</v>
      </c>
      <c r="I33" s="138">
        <f t="shared" si="5"/>
        <v>55320</v>
      </c>
      <c r="J33" s="114">
        <f t="shared" si="6"/>
        <v>5</v>
      </c>
      <c r="K33" t="str">
        <f t="shared" si="7"/>
        <v>'EURUSD':5,</v>
      </c>
      <c r="L33" t="s">
        <v>14</v>
      </c>
      <c r="M33" s="114">
        <f t="shared" si="8"/>
        <v>3</v>
      </c>
      <c r="N33" s="166">
        <f>G24</f>
        <v>1.2915000000000001</v>
      </c>
      <c r="O33" s="138">
        <f t="shared" si="9"/>
        <v>38745</v>
      </c>
      <c r="P33" t="str">
        <f t="shared" si="3"/>
        <v>USD</v>
      </c>
      <c r="Q33">
        <f t="shared" si="4"/>
        <v>1</v>
      </c>
    </row>
    <row r="34" spans="1:17" x14ac:dyDescent="0.25">
      <c r="A34" t="s">
        <v>1103</v>
      </c>
      <c r="B34" t="s">
        <v>2</v>
      </c>
      <c r="C34" t="str">
        <f t="shared" si="10"/>
        <v>JPY</v>
      </c>
      <c r="D34">
        <f t="shared" si="2"/>
        <v>100.76</v>
      </c>
      <c r="E34" t="s">
        <v>1087</v>
      </c>
      <c r="F34" t="s">
        <v>3</v>
      </c>
      <c r="G34" s="112">
        <f>[4]currenciesATR!$B23</f>
        <v>77.530799110000004</v>
      </c>
      <c r="H34" s="112">
        <f>[4]currenciesATR!$C23</f>
        <v>1.5054582670000001</v>
      </c>
      <c r="I34" s="138">
        <f t="shared" si="5"/>
        <v>46167.60566296149</v>
      </c>
      <c r="J34" s="114">
        <f t="shared" si="6"/>
        <v>6</v>
      </c>
      <c r="K34" t="str">
        <f t="shared" si="7"/>
        <v>'CADJPY':6,</v>
      </c>
      <c r="L34" t="s">
        <v>29</v>
      </c>
      <c r="M34" s="114">
        <f t="shared" si="8"/>
        <v>5</v>
      </c>
      <c r="N34" s="166">
        <f>G19</f>
        <v>0.93930000000000002</v>
      </c>
      <c r="O34" s="138">
        <f t="shared" si="9"/>
        <v>36143.604740649535</v>
      </c>
      <c r="P34" t="str">
        <f t="shared" si="3"/>
        <v>CAD</v>
      </c>
      <c r="Q34">
        <f t="shared" si="4"/>
        <v>1.2994000000000001</v>
      </c>
    </row>
    <row r="35" spans="1:17" x14ac:dyDescent="0.25">
      <c r="A35" t="s">
        <v>1088</v>
      </c>
      <c r="B35" t="s">
        <v>4</v>
      </c>
      <c r="C35" t="str">
        <f t="shared" si="10"/>
        <v>JPY</v>
      </c>
      <c r="D35">
        <f t="shared" si="2"/>
        <v>100.76</v>
      </c>
      <c r="E35" t="s">
        <v>1103</v>
      </c>
      <c r="F35" t="s">
        <v>2</v>
      </c>
      <c r="G35" s="112">
        <f>[4]currenciesATR!$B24</f>
        <v>72.801397789999996</v>
      </c>
      <c r="H35" s="112">
        <f>[4]currenciesATR!$C24</f>
        <v>1.6021171245000001</v>
      </c>
      <c r="I35" s="138">
        <f t="shared" si="5"/>
        <v>50576.5963209607</v>
      </c>
      <c r="J35" s="114">
        <f t="shared" si="6"/>
        <v>7</v>
      </c>
      <c r="K35" t="str">
        <f t="shared" si="7"/>
        <v>'NZDJPY':7,</v>
      </c>
      <c r="L35" t="s">
        <v>28</v>
      </c>
      <c r="M35" s="114">
        <f t="shared" si="8"/>
        <v>5</v>
      </c>
      <c r="N35" s="166">
        <f>G21</f>
        <v>0.70726359999999999</v>
      </c>
      <c r="O35" s="138">
        <f t="shared" si="9"/>
        <v>36129.117286473236</v>
      </c>
      <c r="P35" t="str">
        <f t="shared" si="3"/>
        <v>CHF</v>
      </c>
      <c r="Q35">
        <f t="shared" si="4"/>
        <v>0.9788</v>
      </c>
    </row>
    <row r="36" spans="1:17" x14ac:dyDescent="0.25">
      <c r="A36" t="s">
        <v>1104</v>
      </c>
      <c r="B36" t="s">
        <v>17</v>
      </c>
      <c r="C36" t="str">
        <f t="shared" si="10"/>
        <v>JPY</v>
      </c>
      <c r="D36">
        <f t="shared" si="2"/>
        <v>100.76</v>
      </c>
      <c r="E36" t="s">
        <v>1088</v>
      </c>
      <c r="F36" t="s">
        <v>4</v>
      </c>
      <c r="G36" s="112">
        <f>[4]currenciesATR!$B25</f>
        <v>102.93360782000001</v>
      </c>
      <c r="H36" s="112">
        <f>[4]currenciesATR!$C25</f>
        <v>1.6770342355000001</v>
      </c>
      <c r="I36" s="138">
        <f t="shared" si="5"/>
        <v>51078.606500595481</v>
      </c>
      <c r="J36" s="114">
        <f t="shared" si="6"/>
        <v>5</v>
      </c>
      <c r="K36" t="str">
        <f t="shared" si="7"/>
        <v>'CHFJPY':5,</v>
      </c>
      <c r="L36" t="s">
        <v>2</v>
      </c>
      <c r="M36" s="114">
        <f t="shared" si="8"/>
        <v>5</v>
      </c>
      <c r="N36" s="166">
        <f>G35</f>
        <v>72.801397789999996</v>
      </c>
      <c r="O36" s="138">
        <f t="shared" si="9"/>
        <v>36126.140229257639</v>
      </c>
      <c r="P36" t="str">
        <f t="shared" si="3"/>
        <v>JPY</v>
      </c>
      <c r="Q36">
        <f t="shared" si="4"/>
        <v>100.76</v>
      </c>
    </row>
    <row r="37" spans="1:17" x14ac:dyDescent="0.25">
      <c r="A37" t="s">
        <v>1106</v>
      </c>
      <c r="B37" t="s">
        <v>16</v>
      </c>
      <c r="C37" t="str">
        <f t="shared" si="10"/>
        <v>USD</v>
      </c>
      <c r="D37">
        <f t="shared" si="2"/>
        <v>1</v>
      </c>
      <c r="E37" t="s">
        <v>1104</v>
      </c>
      <c r="F37" t="s">
        <v>17</v>
      </c>
      <c r="G37" s="112">
        <f>[4]currenciesATR!$B26</f>
        <v>0.72243895000000002</v>
      </c>
      <c r="H37" s="112">
        <f>[4]currenciesATR!$C26</f>
        <v>9.3707470000000005E-3</v>
      </c>
      <c r="I37" s="138">
        <f t="shared" si="5"/>
        <v>50570.726500000004</v>
      </c>
      <c r="J37" s="114">
        <f t="shared" si="6"/>
        <v>7</v>
      </c>
      <c r="K37" t="str">
        <f t="shared" si="7"/>
        <v>'NZDUSD':7,</v>
      </c>
      <c r="L37" t="s">
        <v>17</v>
      </c>
      <c r="M37" s="114">
        <f t="shared" si="8"/>
        <v>5</v>
      </c>
      <c r="N37" s="166">
        <f>G37</f>
        <v>0.72243895000000002</v>
      </c>
      <c r="O37" s="138">
        <f t="shared" si="9"/>
        <v>36121.947500000002</v>
      </c>
      <c r="P37" t="str">
        <f t="shared" si="3"/>
        <v>USD</v>
      </c>
      <c r="Q37">
        <f t="shared" si="4"/>
        <v>1</v>
      </c>
    </row>
    <row r="38" spans="1:17" x14ac:dyDescent="0.25">
      <c r="A38" t="s">
        <v>1105</v>
      </c>
      <c r="B38" t="s">
        <v>15</v>
      </c>
      <c r="C38" t="str">
        <f t="shared" si="10"/>
        <v>CHF</v>
      </c>
      <c r="D38">
        <f t="shared" si="2"/>
        <v>0.9788</v>
      </c>
      <c r="E38" t="s">
        <v>1106</v>
      </c>
      <c r="F38" t="s">
        <v>16</v>
      </c>
      <c r="G38" s="112">
        <f>[4]currenciesATR!$B27</f>
        <v>0.9788</v>
      </c>
      <c r="H38" s="112">
        <f>[4]currenciesATR!$C27</f>
        <v>7.6400000000000001E-3</v>
      </c>
      <c r="I38" s="138">
        <f t="shared" si="5"/>
        <v>50000</v>
      </c>
      <c r="J38" s="114">
        <f t="shared" si="6"/>
        <v>5</v>
      </c>
      <c r="K38" t="str">
        <f t="shared" si="7"/>
        <v>'USDCHF':5,</v>
      </c>
      <c r="L38" t="s">
        <v>15</v>
      </c>
      <c r="M38" s="114">
        <f t="shared" si="8"/>
        <v>4</v>
      </c>
      <c r="N38" s="166">
        <f>G39</f>
        <v>1.2994000000000001</v>
      </c>
      <c r="O38" s="138">
        <f t="shared" si="9"/>
        <v>40000</v>
      </c>
      <c r="P38" t="str">
        <f t="shared" si="3"/>
        <v>CAD</v>
      </c>
      <c r="Q38">
        <f t="shared" si="4"/>
        <v>1.2994000000000001</v>
      </c>
    </row>
    <row r="39" spans="1:17" x14ac:dyDescent="0.25">
      <c r="A39" t="s">
        <v>1107</v>
      </c>
      <c r="B39" t="s">
        <v>8</v>
      </c>
      <c r="C39" t="str">
        <f t="shared" si="10"/>
        <v>CAD</v>
      </c>
      <c r="D39">
        <f t="shared" si="2"/>
        <v>1.2994000000000001</v>
      </c>
      <c r="E39" t="s">
        <v>1105</v>
      </c>
      <c r="F39" t="s">
        <v>15</v>
      </c>
      <c r="G39" s="112">
        <f>[4]currenciesATR!$B28</f>
        <v>1.2994000000000001</v>
      </c>
      <c r="H39" s="112">
        <f>[4]currenciesATR!$C28</f>
        <v>1.2919999999999999E-2</v>
      </c>
      <c r="I39" s="138">
        <f t="shared" si="5"/>
        <v>50000</v>
      </c>
      <c r="J39" s="114">
        <f t="shared" si="6"/>
        <v>5</v>
      </c>
      <c r="K39" t="str">
        <f t="shared" si="7"/>
        <v>'USDCAD':5,</v>
      </c>
      <c r="L39" t="s">
        <v>16</v>
      </c>
      <c r="M39" s="114">
        <f t="shared" si="8"/>
        <v>4</v>
      </c>
      <c r="N39" s="166">
        <f>G38</f>
        <v>0.9788</v>
      </c>
      <c r="O39" s="138">
        <f t="shared" si="9"/>
        <v>40000</v>
      </c>
      <c r="P39" t="str">
        <f t="shared" si="3"/>
        <v>CHF</v>
      </c>
      <c r="Q39">
        <f t="shared" si="4"/>
        <v>0.9788</v>
      </c>
    </row>
    <row r="40" spans="1:17" x14ac:dyDescent="0.25">
      <c r="A40" t="s">
        <v>1133</v>
      </c>
      <c r="B40" t="s">
        <v>29</v>
      </c>
      <c r="C40" t="str">
        <f t="shared" si="10"/>
        <v>JPY</v>
      </c>
      <c r="D40">
        <f t="shared" si="2"/>
        <v>100.76</v>
      </c>
      <c r="E40" t="s">
        <v>1107</v>
      </c>
      <c r="F40" t="s">
        <v>8</v>
      </c>
      <c r="G40" s="112">
        <f>[4]currenciesATR!$B29</f>
        <v>100.76</v>
      </c>
      <c r="H40" s="112">
        <f>[4]currenciesATR!$C29</f>
        <v>1.4015</v>
      </c>
      <c r="I40" s="138">
        <f t="shared" si="5"/>
        <v>50000</v>
      </c>
      <c r="J40" s="114">
        <f t="shared" si="6"/>
        <v>5</v>
      </c>
      <c r="K40" t="str">
        <f t="shared" si="7"/>
        <v>'USDJPY':5,</v>
      </c>
      <c r="L40" t="s">
        <v>8</v>
      </c>
      <c r="M40" s="114">
        <f t="shared" si="8"/>
        <v>4</v>
      </c>
      <c r="N40" s="166">
        <f>G40</f>
        <v>100.76</v>
      </c>
      <c r="O40" s="138">
        <f t="shared" si="9"/>
        <v>40000</v>
      </c>
      <c r="P40" t="str">
        <f t="shared" si="3"/>
        <v>JPY</v>
      </c>
      <c r="Q40">
        <f t="shared" si="4"/>
        <v>100.76</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100.76</v>
      </c>
      <c r="O54" s="139">
        <f t="shared" si="12"/>
        <v>14352.123858674076</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100.76</v>
      </c>
      <c r="O71" s="139">
        <f t="shared" si="12"/>
        <v>441.91147280666928</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1.2994000000000001</v>
      </c>
      <c r="O94" s="139">
        <f t="shared" si="16"/>
        <v>270.1246729259658</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0.90383224873463486</v>
      </c>
      <c r="O117" s="139">
        <f t="shared" si="19"/>
        <v>10754.208000000001</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1.3376136971642589</v>
      </c>
      <c r="O118" s="139">
        <f t="shared" si="19"/>
        <v>6307.5011999999997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100.76</v>
      </c>
      <c r="O119" s="139">
        <f t="shared" si="19"/>
        <v>496.22866216752675</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0.90383224873463486</v>
      </c>
      <c r="O120" s="139">
        <f t="shared" si="19"/>
        <v>4287.3</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0.90383224873463486</v>
      </c>
      <c r="O121" s="139">
        <f t="shared" si="19"/>
        <v>1244.7</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0.90383224873463486</v>
      </c>
      <c r="O122" s="139">
        <f t="shared" si="19"/>
        <v>1465.98</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0.90383224873463486</v>
      </c>
      <c r="O123" s="139">
        <f t="shared" si="19"/>
        <v>7163.94</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1.2994000000000001</v>
      </c>
      <c r="O124" s="139">
        <f t="shared" si="19"/>
        <v>1154.3789441280589</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0.90383224873463486</v>
      </c>
      <c r="O126" s="139">
        <f t="shared" si="19"/>
        <v>5753.28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0.90383224873463486</v>
      </c>
      <c r="O128" s="139">
        <f t="shared" si="19"/>
        <v>673.79759999999999</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0.90383224873463486</v>
      </c>
      <c r="O129" s="139">
        <f t="shared" si="19"/>
        <v>3208.56</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0.90383224873463486</v>
      </c>
      <c r="O130" s="139">
        <f t="shared" si="19"/>
        <v>538.81679999999994</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0.77429345722028642</v>
      </c>
      <c r="O131" s="139">
        <f t="shared" si="19"/>
        <v>1937.2500000000002</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1.3376136971642589</v>
      </c>
      <c r="O133" s="139">
        <f t="shared" si="19"/>
        <v>560.70000000000005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1.3376136971642589</v>
      </c>
      <c r="O136" s="139">
        <f t="shared" si="19"/>
        <v>747.6</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1.3376136971642589</v>
      </c>
      <c r="O137" s="139">
        <f t="shared" si="19"/>
        <v>2429.7000000000003</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0.90383224873463486</v>
      </c>
      <c r="O138" s="139">
        <f t="shared" si="19"/>
        <v>12447</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0.90383224873463486</v>
      </c>
      <c r="O139" s="139">
        <f t="shared" ref="O139:O170" si="23">M139/N139</f>
        <v>414.9</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100.76</v>
      </c>
      <c r="O141" s="139">
        <f t="shared" si="23"/>
        <v>4962.2866216752673</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0.77429345722028642</v>
      </c>
      <c r="O142" s="139">
        <f t="shared" si="23"/>
        <v>5504.3730000000005</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0.77429345722028642</v>
      </c>
      <c r="O143" s="139">
        <f t="shared" si="23"/>
        <v>5084.6355000000003</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0.77429345722028642</v>
      </c>
      <c r="O144" s="139">
        <f t="shared" si="23"/>
        <v>396.49050000000005</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0.9788</v>
      </c>
      <c r="O146" s="139">
        <f t="shared" si="23"/>
        <v>616.06048222313041</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0.90383224873463486</v>
      </c>
      <c r="O149" s="139">
        <f t="shared" si="23"/>
        <v>606.30719999999997</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100.76</v>
      </c>
      <c r="O151" s="139">
        <f t="shared" si="23"/>
        <v>12672.489082969432</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0.77429345722028642</v>
      </c>
      <c r="O152" s="139">
        <f t="shared" si="23"/>
        <v>2275.623</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1.2994000000000001</v>
      </c>
      <c r="O164" s="139">
        <f t="shared" si="23"/>
        <v>4534.4004925350155</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0.90383224873463486</v>
      </c>
      <c r="O165" s="139">
        <f t="shared" si="23"/>
        <v>7676.2031999999999</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0.77429345722028642</v>
      </c>
      <c r="O166" s="139">
        <f t="shared" si="23"/>
        <v>1549.8000000000002</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0.9788</v>
      </c>
      <c r="O167" s="139">
        <f t="shared" si="23"/>
        <v>8746.4241928892516</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0.90383224873463486</v>
      </c>
      <c r="O168" s="139">
        <f t="shared" si="23"/>
        <v>829.8</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0.90383224873463486</v>
      </c>
      <c r="O169" s="139">
        <f t="shared" si="23"/>
        <v>3512.82</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0.90383224873463486</v>
      </c>
      <c r="O170" s="139">
        <f t="shared" si="23"/>
        <v>1739.2608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0.90383224873463486</v>
      </c>
      <c r="O172" s="139">
        <f>M172/N172</f>
        <v>29353.898399999998</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1.3376136971642589</v>
      </c>
      <c r="O173" s="139">
        <f>M173/N173</f>
        <v>1794.24</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7" t="s">
        <v>33</v>
      </c>
      <c r="B1" s="317"/>
      <c r="C1" s="6"/>
      <c r="D1" s="318" t="s">
        <v>34</v>
      </c>
      <c r="E1" s="318"/>
      <c r="F1" s="319"/>
      <c r="G1" s="319"/>
      <c r="H1" s="319"/>
      <c r="I1" s="319"/>
      <c r="J1" s="319"/>
      <c r="K1" s="319"/>
      <c r="L1" s="319"/>
      <c r="M1" s="319"/>
      <c r="N1" s="319"/>
      <c r="O1" s="319"/>
      <c r="P1" s="319"/>
      <c r="Q1" s="319"/>
      <c r="R1" s="319"/>
      <c r="S1" s="319"/>
    </row>
    <row r="2" spans="1:58" ht="15.75" x14ac:dyDescent="0.25">
      <c r="A2" s="301" t="s">
        <v>35</v>
      </c>
      <c r="B2" s="301"/>
      <c r="C2" s="6"/>
      <c r="D2" s="320">
        <v>41080</v>
      </c>
      <c r="E2" s="320"/>
      <c r="F2" s="321"/>
      <c r="G2" s="321"/>
      <c r="H2" s="321"/>
      <c r="I2" s="321"/>
      <c r="J2" s="321"/>
      <c r="K2" s="321"/>
      <c r="L2" s="321"/>
      <c r="M2" s="321"/>
      <c r="N2" s="321"/>
      <c r="O2" s="321"/>
      <c r="P2" s="321"/>
      <c r="Q2" s="321"/>
      <c r="R2" s="321"/>
      <c r="S2" s="321"/>
    </row>
    <row r="3" spans="1:58" ht="15.75" x14ac:dyDescent="0.25">
      <c r="A3" s="301" t="s">
        <v>36</v>
      </c>
      <c r="B3" s="301"/>
      <c r="D3" s="322" t="s">
        <v>37</v>
      </c>
      <c r="E3" s="322"/>
      <c r="F3" s="322"/>
      <c r="G3" s="8"/>
      <c r="H3" s="8"/>
      <c r="I3" s="8"/>
      <c r="J3" s="8"/>
      <c r="K3" s="8"/>
      <c r="L3" s="8"/>
      <c r="M3" s="8"/>
      <c r="N3" s="8"/>
      <c r="O3" s="8"/>
      <c r="P3" s="8"/>
      <c r="Q3" s="8"/>
      <c r="R3" s="8"/>
      <c r="S3" s="8"/>
    </row>
    <row r="4" spans="1:58" ht="15.75" x14ac:dyDescent="0.25">
      <c r="A4" s="301" t="s">
        <v>38</v>
      </c>
      <c r="B4" s="301"/>
      <c r="D4" s="9">
        <v>1</v>
      </c>
      <c r="E4" s="9">
        <v>2</v>
      </c>
      <c r="F4" s="9">
        <v>3</v>
      </c>
      <c r="G4" s="10"/>
      <c r="H4" s="11"/>
      <c r="I4" s="11"/>
      <c r="J4" s="11"/>
      <c r="K4" s="11"/>
      <c r="L4" s="11"/>
      <c r="M4" s="11"/>
      <c r="N4" s="11"/>
      <c r="O4" s="11"/>
      <c r="P4" s="11"/>
      <c r="Q4" s="11"/>
      <c r="R4" s="11"/>
      <c r="S4" s="11"/>
    </row>
    <row r="5" spans="1:58" x14ac:dyDescent="0.25">
      <c r="A5" s="301" t="s">
        <v>39</v>
      </c>
      <c r="B5" s="301"/>
      <c r="D5" s="12" t="s">
        <v>40</v>
      </c>
      <c r="E5" s="12" t="s">
        <v>41</v>
      </c>
      <c r="F5" s="12" t="s">
        <v>41</v>
      </c>
      <c r="G5" s="13"/>
      <c r="H5" s="302" t="s">
        <v>42</v>
      </c>
      <c r="I5" s="303"/>
      <c r="J5" s="303"/>
      <c r="K5" s="303"/>
      <c r="L5" s="303"/>
      <c r="M5" s="303"/>
      <c r="N5" s="303"/>
      <c r="O5" s="303"/>
      <c r="P5" s="303"/>
      <c r="Q5" s="303"/>
      <c r="R5" s="303"/>
      <c r="S5" s="304"/>
    </row>
    <row r="6" spans="1:58" x14ac:dyDescent="0.25">
      <c r="A6" s="14"/>
      <c r="B6" s="14"/>
      <c r="C6" s="15"/>
      <c r="D6" s="16"/>
      <c r="E6" s="16" t="s">
        <v>43</v>
      </c>
      <c r="F6" s="16" t="s">
        <v>44</v>
      </c>
      <c r="G6" s="17"/>
      <c r="H6" s="305" t="s">
        <v>45</v>
      </c>
      <c r="I6" s="306"/>
      <c r="J6" s="307"/>
      <c r="K6" s="308" t="s">
        <v>46</v>
      </c>
      <c r="L6" s="309"/>
      <c r="M6" s="310"/>
      <c r="N6" s="311" t="s">
        <v>47</v>
      </c>
      <c r="O6" s="312"/>
      <c r="P6" s="313"/>
      <c r="Q6" s="314" t="s">
        <v>48</v>
      </c>
      <c r="R6" s="315"/>
      <c r="S6" s="316"/>
    </row>
    <row r="7" spans="1:58" x14ac:dyDescent="0.25">
      <c r="A7" s="18"/>
      <c r="B7" s="18"/>
      <c r="C7" s="15"/>
      <c r="D7" s="19"/>
      <c r="E7" s="20"/>
      <c r="F7" s="21"/>
      <c r="G7" s="21"/>
      <c r="H7" s="291" t="s">
        <v>49</v>
      </c>
      <c r="I7" s="291"/>
      <c r="J7" s="291"/>
      <c r="K7" s="291"/>
      <c r="L7" s="291"/>
      <c r="M7" s="291"/>
      <c r="N7" s="291"/>
      <c r="O7" s="291"/>
      <c r="P7" s="291"/>
      <c r="Q7" s="291"/>
      <c r="R7" s="291"/>
      <c r="S7" s="291"/>
      <c r="U7" s="291" t="s">
        <v>50</v>
      </c>
      <c r="V7" s="291"/>
      <c r="W7" s="291"/>
      <c r="X7" s="291"/>
      <c r="Y7" s="291"/>
      <c r="Z7" s="291"/>
      <c r="AA7" s="291"/>
      <c r="AB7" s="291"/>
      <c r="AC7" s="291"/>
      <c r="AD7" s="291"/>
      <c r="AE7" s="291"/>
      <c r="AF7" s="291"/>
      <c r="AU7" s="291" t="s">
        <v>51</v>
      </c>
      <c r="AV7" s="291"/>
      <c r="AW7" s="291"/>
      <c r="AX7" s="291"/>
      <c r="AY7" s="291"/>
      <c r="AZ7" s="291"/>
      <c r="BA7" s="291"/>
      <c r="BB7" s="291"/>
      <c r="BC7" s="291"/>
      <c r="BD7" s="291"/>
      <c r="BE7" s="291"/>
      <c r="BF7" s="291"/>
    </row>
    <row r="8" spans="1:58" x14ac:dyDescent="0.25">
      <c r="A8" s="298" t="s">
        <v>52</v>
      </c>
      <c r="B8" s="298"/>
      <c r="D8" s="299" t="s">
        <v>53</v>
      </c>
      <c r="E8" s="299"/>
      <c r="F8" s="300"/>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1" t="s">
        <v>49</v>
      </c>
      <c r="I35" s="291"/>
      <c r="J35" s="291"/>
      <c r="K35" s="291"/>
      <c r="L35" s="291"/>
      <c r="M35" s="291"/>
      <c r="N35" s="291"/>
      <c r="O35" s="291"/>
      <c r="P35" s="291"/>
      <c r="Q35" s="291"/>
      <c r="R35" s="291"/>
      <c r="S35" s="291"/>
      <c r="U35" s="291" t="s">
        <v>50</v>
      </c>
      <c r="V35" s="291"/>
      <c r="W35" s="291"/>
      <c r="X35" s="291"/>
      <c r="Y35" s="291"/>
      <c r="Z35" s="291"/>
      <c r="AA35" s="291"/>
      <c r="AB35" s="291"/>
      <c r="AC35" s="291"/>
      <c r="AD35" s="291"/>
      <c r="AE35" s="291"/>
      <c r="AF35" s="291"/>
      <c r="AH35" s="291" t="s">
        <v>112</v>
      </c>
      <c r="AI35" s="291"/>
      <c r="AJ35" s="291"/>
      <c r="AK35" s="291"/>
      <c r="AL35" s="291"/>
      <c r="AM35" s="291"/>
      <c r="AN35" s="291"/>
      <c r="AO35" s="291"/>
      <c r="AP35" s="291"/>
      <c r="AQ35" s="291"/>
      <c r="AR35" s="291"/>
      <c r="AS35" s="291"/>
      <c r="AU35" s="291" t="s">
        <v>51</v>
      </c>
      <c r="AV35" s="291"/>
      <c r="AW35" s="291"/>
      <c r="AX35" s="291"/>
      <c r="AY35" s="291"/>
      <c r="AZ35" s="291"/>
      <c r="BA35" s="291"/>
      <c r="BB35" s="291"/>
      <c r="BC35" s="291"/>
      <c r="BD35" s="291"/>
      <c r="BE35" s="291"/>
      <c r="BF35" s="291"/>
    </row>
    <row r="36" spans="1:58" x14ac:dyDescent="0.25">
      <c r="A36" s="298" t="s">
        <v>113</v>
      </c>
      <c r="B36" s="298"/>
      <c r="D36" s="299" t="s">
        <v>114</v>
      </c>
      <c r="E36" s="299"/>
      <c r="F36" s="300"/>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1" t="s">
        <v>49</v>
      </c>
      <c r="I47" s="291"/>
      <c r="J47" s="291"/>
      <c r="K47" s="291"/>
      <c r="L47" s="291"/>
      <c r="M47" s="291"/>
      <c r="N47" s="291"/>
      <c r="O47" s="291"/>
      <c r="P47" s="291"/>
      <c r="Q47" s="291"/>
      <c r="R47" s="291"/>
      <c r="S47" s="291"/>
      <c r="U47" s="291" t="s">
        <v>50</v>
      </c>
      <c r="V47" s="291"/>
      <c r="W47" s="291"/>
      <c r="X47" s="291"/>
      <c r="Y47" s="291"/>
      <c r="Z47" s="291"/>
      <c r="AA47" s="291"/>
      <c r="AB47" s="291"/>
      <c r="AC47" s="291"/>
      <c r="AD47" s="291"/>
      <c r="AE47" s="291"/>
      <c r="AF47" s="291"/>
      <c r="AH47" s="291" t="s">
        <v>112</v>
      </c>
      <c r="AI47" s="291"/>
      <c r="AJ47" s="291"/>
      <c r="AK47" s="291"/>
      <c r="AL47" s="291"/>
      <c r="AM47" s="291"/>
      <c r="AN47" s="291"/>
      <c r="AO47" s="291"/>
      <c r="AP47" s="291"/>
      <c r="AQ47" s="291"/>
      <c r="AR47" s="291"/>
      <c r="AS47" s="291"/>
      <c r="AU47" s="291" t="s">
        <v>51</v>
      </c>
      <c r="AV47" s="291"/>
      <c r="AW47" s="291"/>
      <c r="AX47" s="291"/>
      <c r="AY47" s="291"/>
      <c r="AZ47" s="291"/>
      <c r="BA47" s="291"/>
      <c r="BB47" s="291"/>
      <c r="BC47" s="291"/>
      <c r="BD47" s="291"/>
      <c r="BE47" s="291"/>
      <c r="BF47" s="291"/>
    </row>
    <row r="48" spans="1:58" x14ac:dyDescent="0.25">
      <c r="A48" s="298" t="s">
        <v>131</v>
      </c>
      <c r="B48" s="298"/>
      <c r="C48" s="14"/>
      <c r="D48" s="299" t="s">
        <v>132</v>
      </c>
      <c r="E48" s="299"/>
      <c r="F48" s="300"/>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1" t="s">
        <v>166</v>
      </c>
      <c r="I65" s="291"/>
      <c r="J65" s="291"/>
      <c r="K65" s="291"/>
      <c r="L65" s="291"/>
      <c r="M65" s="291"/>
      <c r="N65" s="291"/>
      <c r="O65" s="291"/>
      <c r="P65" s="291"/>
      <c r="Q65" s="291"/>
      <c r="R65" s="291"/>
      <c r="S65" s="291"/>
      <c r="U65" s="292" t="s">
        <v>49</v>
      </c>
      <c r="V65" s="292"/>
      <c r="W65" s="292"/>
      <c r="X65" s="292"/>
      <c r="Y65" s="292"/>
      <c r="Z65" s="292"/>
      <c r="AA65" s="292"/>
      <c r="AB65" s="292"/>
      <c r="AC65" s="292"/>
      <c r="AD65" s="292"/>
      <c r="AE65" s="292"/>
      <c r="AF65" s="292"/>
      <c r="AH65" s="291" t="s">
        <v>50</v>
      </c>
      <c r="AI65" s="291"/>
      <c r="AJ65" s="291"/>
      <c r="AK65" s="291"/>
      <c r="AL65" s="291"/>
      <c r="AM65" s="291"/>
      <c r="AN65" s="291"/>
      <c r="AO65" s="291"/>
      <c r="AP65" s="291"/>
      <c r="AQ65" s="291"/>
      <c r="AR65" s="291"/>
      <c r="AS65" s="291"/>
      <c r="AU65" s="291" t="s">
        <v>51</v>
      </c>
      <c r="AV65" s="291"/>
      <c r="AW65" s="291"/>
      <c r="AX65" s="291"/>
      <c r="AY65" s="291"/>
      <c r="AZ65" s="291"/>
      <c r="BA65" s="291"/>
      <c r="BB65" s="291"/>
      <c r="BC65" s="291"/>
      <c r="BD65" s="291"/>
      <c r="BE65" s="291"/>
      <c r="BF65" s="291"/>
    </row>
    <row r="66" spans="1:58" x14ac:dyDescent="0.25">
      <c r="A66" s="293" t="s">
        <v>167</v>
      </c>
      <c r="B66" s="293"/>
      <c r="D66" s="294" t="s">
        <v>168</v>
      </c>
      <c r="E66" s="294"/>
      <c r="F66" s="295"/>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1" t="s">
        <v>166</v>
      </c>
      <c r="I72" s="291"/>
      <c r="J72" s="291"/>
      <c r="K72" s="291"/>
      <c r="L72" s="291"/>
      <c r="M72" s="291"/>
      <c r="N72" s="291"/>
      <c r="O72" s="291"/>
      <c r="P72" s="291"/>
      <c r="Q72" s="291"/>
      <c r="R72" s="291"/>
      <c r="S72" s="291"/>
      <c r="U72" s="292" t="s">
        <v>49</v>
      </c>
      <c r="V72" s="292"/>
      <c r="W72" s="292"/>
      <c r="X72" s="292"/>
      <c r="Y72" s="292"/>
      <c r="Z72" s="292"/>
      <c r="AA72" s="292"/>
      <c r="AB72" s="292"/>
      <c r="AC72" s="292"/>
      <c r="AD72" s="292"/>
      <c r="AE72" s="292"/>
      <c r="AF72" s="292"/>
      <c r="AH72" s="291" t="s">
        <v>50</v>
      </c>
      <c r="AI72" s="291"/>
      <c r="AJ72" s="291"/>
      <c r="AK72" s="291"/>
      <c r="AL72" s="291"/>
      <c r="AM72" s="291"/>
      <c r="AN72" s="291"/>
      <c r="AO72" s="291"/>
      <c r="AP72" s="291"/>
      <c r="AQ72" s="291"/>
      <c r="AR72" s="291"/>
      <c r="AS72" s="291"/>
      <c r="AU72" s="291" t="s">
        <v>51</v>
      </c>
      <c r="AV72" s="291"/>
      <c r="AW72" s="291"/>
      <c r="AX72" s="291"/>
      <c r="AY72" s="291"/>
      <c r="AZ72" s="291"/>
      <c r="BA72" s="291"/>
      <c r="BB72" s="291"/>
      <c r="BC72" s="291"/>
      <c r="BD72" s="291"/>
      <c r="BE72" s="291"/>
      <c r="BF72" s="291"/>
    </row>
    <row r="73" spans="1:58" x14ac:dyDescent="0.25">
      <c r="A73" s="296" t="s">
        <v>180</v>
      </c>
      <c r="B73" s="296"/>
      <c r="D73" s="296" t="s">
        <v>168</v>
      </c>
      <c r="E73" s="296"/>
      <c r="F73" s="297"/>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1" t="s">
        <v>193</v>
      </c>
      <c r="I80" s="291"/>
      <c r="J80" s="291"/>
      <c r="K80" s="291"/>
      <c r="L80" s="291"/>
      <c r="M80" s="291"/>
      <c r="N80" s="291"/>
      <c r="O80" s="291"/>
      <c r="P80" s="291"/>
      <c r="Q80" s="291"/>
      <c r="R80" s="291"/>
      <c r="S80" s="291"/>
      <c r="U80" s="292" t="s">
        <v>49</v>
      </c>
      <c r="V80" s="292"/>
      <c r="W80" s="292"/>
      <c r="X80" s="292"/>
      <c r="Y80" s="292"/>
      <c r="Z80" s="292"/>
      <c r="AA80" s="292"/>
      <c r="AB80" s="292"/>
      <c r="AC80" s="292"/>
      <c r="AD80" s="292"/>
      <c r="AE80" s="292"/>
      <c r="AF80" s="292"/>
      <c r="AH80" s="291" t="s">
        <v>50</v>
      </c>
      <c r="AI80" s="291"/>
      <c r="AJ80" s="291"/>
      <c r="AK80" s="291"/>
      <c r="AL80" s="291"/>
      <c r="AM80" s="291"/>
      <c r="AN80" s="291"/>
      <c r="AO80" s="291"/>
      <c r="AP80" s="291"/>
      <c r="AQ80" s="291"/>
      <c r="AR80" s="291"/>
      <c r="AS80" s="291"/>
      <c r="AU80" s="291" t="s">
        <v>51</v>
      </c>
      <c r="AV80" s="291"/>
      <c r="AW80" s="291"/>
      <c r="AX80" s="291"/>
      <c r="AY80" s="291"/>
      <c r="AZ80" s="291"/>
      <c r="BA80" s="291"/>
      <c r="BB80" s="291"/>
      <c r="BC80" s="291"/>
      <c r="BD80" s="291"/>
      <c r="BE80" s="291"/>
      <c r="BF80" s="291"/>
    </row>
    <row r="81" spans="1:58" x14ac:dyDescent="0.25">
      <c r="A81" s="289" t="s">
        <v>194</v>
      </c>
      <c r="B81" s="289"/>
      <c r="D81" s="289" t="s">
        <v>195</v>
      </c>
      <c r="E81" s="289"/>
      <c r="F81" s="290"/>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1" t="s">
        <v>193</v>
      </c>
      <c r="I90" s="291"/>
      <c r="J90" s="291"/>
      <c r="K90" s="291"/>
      <c r="L90" s="291"/>
      <c r="M90" s="291"/>
      <c r="N90" s="291"/>
      <c r="O90" s="291"/>
      <c r="P90" s="291"/>
      <c r="Q90" s="291"/>
      <c r="R90" s="291"/>
      <c r="S90" s="291"/>
      <c r="U90" s="292" t="s">
        <v>49</v>
      </c>
      <c r="V90" s="292"/>
      <c r="W90" s="292"/>
      <c r="X90" s="292"/>
      <c r="Y90" s="292"/>
      <c r="Z90" s="292"/>
      <c r="AA90" s="292"/>
      <c r="AB90" s="292"/>
      <c r="AC90" s="292"/>
      <c r="AD90" s="292"/>
      <c r="AE90" s="292"/>
      <c r="AF90" s="292"/>
      <c r="AH90" s="291" t="s">
        <v>50</v>
      </c>
      <c r="AI90" s="291"/>
      <c r="AJ90" s="291"/>
      <c r="AK90" s="291"/>
      <c r="AL90" s="291"/>
      <c r="AM90" s="291"/>
      <c r="AN90" s="291"/>
      <c r="AO90" s="291"/>
      <c r="AP90" s="291"/>
      <c r="AQ90" s="291"/>
      <c r="AR90" s="291"/>
      <c r="AS90" s="291"/>
      <c r="AU90" s="291" t="s">
        <v>51</v>
      </c>
      <c r="AV90" s="291"/>
      <c r="AW90" s="291"/>
      <c r="AX90" s="291"/>
      <c r="AY90" s="291"/>
      <c r="AZ90" s="291"/>
      <c r="BA90" s="291"/>
      <c r="BB90" s="291"/>
      <c r="BC90" s="291"/>
      <c r="BD90" s="291"/>
      <c r="BE90" s="291"/>
      <c r="BF90" s="291"/>
    </row>
    <row r="91" spans="1:58" x14ac:dyDescent="0.25">
      <c r="A91" s="289" t="s">
        <v>214</v>
      </c>
      <c r="B91" s="289"/>
      <c r="D91" s="289" t="s">
        <v>195</v>
      </c>
      <c r="E91" s="289"/>
      <c r="F91" s="290"/>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222</v>
      </c>
      <c r="I95" s="291"/>
      <c r="J95" s="291"/>
      <c r="K95" s="291"/>
      <c r="L95" s="291"/>
      <c r="M95" s="291"/>
      <c r="N95" s="291"/>
      <c r="O95" s="291"/>
      <c r="P95" s="291"/>
      <c r="Q95" s="291"/>
      <c r="R95" s="291"/>
      <c r="S95" s="291"/>
      <c r="U95" s="292" t="s">
        <v>49</v>
      </c>
      <c r="V95" s="292"/>
      <c r="W95" s="292"/>
      <c r="X95" s="292"/>
      <c r="Y95" s="292"/>
      <c r="Z95" s="292"/>
      <c r="AA95" s="292"/>
      <c r="AB95" s="292"/>
      <c r="AC95" s="292"/>
      <c r="AD95" s="292"/>
      <c r="AE95" s="292"/>
      <c r="AF95" s="292"/>
      <c r="AH95" s="291" t="s">
        <v>50</v>
      </c>
      <c r="AI95" s="291"/>
      <c r="AJ95" s="291"/>
      <c r="AK95" s="291"/>
      <c r="AL95" s="291"/>
      <c r="AM95" s="291"/>
      <c r="AN95" s="291"/>
      <c r="AO95" s="291"/>
      <c r="AP95" s="291"/>
      <c r="AQ95" s="291"/>
      <c r="AR95" s="291"/>
      <c r="AS95" s="291"/>
      <c r="AU95" s="291" t="s">
        <v>51</v>
      </c>
      <c r="AV95" s="291"/>
      <c r="AW95" s="291"/>
      <c r="AX95" s="291"/>
      <c r="AY95" s="291"/>
      <c r="AZ95" s="291"/>
      <c r="BA95" s="291"/>
      <c r="BB95" s="291"/>
      <c r="BC95" s="291"/>
      <c r="BD95" s="291"/>
      <c r="BE95" s="291"/>
      <c r="BF95" s="291"/>
    </row>
    <row r="96" spans="1:58" x14ac:dyDescent="0.25">
      <c r="A96" s="289" t="s">
        <v>223</v>
      </c>
      <c r="B96" s="289"/>
      <c r="D96" s="289" t="s">
        <v>195</v>
      </c>
      <c r="E96" s="289"/>
      <c r="F96" s="290"/>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1212</v>
      </c>
      <c r="O2" t="s">
        <v>1213</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0.90383224873463486</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1.2994000000000001</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0.90383224873463486</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0.90383224873463486</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0.90383224873463486</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0.90383224873463486</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0.90383224873463486</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0.90383224873463486</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0.77429345722028642</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0.77429345722028642</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0.77429345722028642</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0.90383224873463486</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100.76</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1.2994000000000001</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100.76</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0.9788</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0.90383224873463486</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1.3376136971642589</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1.3376136971642589</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1.3376136971642589</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1.3376136971642589</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2016-07-08T01:59:28Z</dcterms:modified>
</cp:coreProperties>
</file>