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ML-TSDP\data\systems\"/>
    </mc:Choice>
  </mc:AlternateContent>
  <bookViews>
    <workbookView xWindow="0" yWindow="0" windowWidth="21570" windowHeight="8265" tabRatio="719" activeTab="1"/>
  </bookViews>
  <sheets>
    <sheet name="daily" sheetId="11" r:id="rId1"/>
    <sheet name="SIGNALS" sheetId="1" r:id="rId2"/>
    <sheet name="FuturesInfo (3)" sheetId="9" r:id="rId3"/>
    <sheet name="MARGIN" sheetId="5" r:id="rId4"/>
    <sheet name="FORECAST" sheetId="2" r:id="rId5"/>
    <sheet name="timezones (jst)" sheetId="3" r:id="rId6"/>
    <sheet name="sym" sheetId="10" r:id="rId7"/>
  </sheets>
  <externalReferences>
    <externalReference r:id="rId8"/>
    <externalReference r:id="rId9"/>
    <externalReference r:id="rId10"/>
    <externalReference r:id="rId11"/>
  </externalReferences>
  <definedNames>
    <definedName name="HSI" localSheetId="4">[1]FLASH!#REF!</definedName>
    <definedName name="HSI" localSheetId="2">[2]FLASH!#REF!</definedName>
    <definedName name="HSI">[2]FLASH!#REF!</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RI123" i="1" l="1"/>
  <c r="RK123" i="1" s="1"/>
  <c r="RL123" i="1" s="1"/>
  <c r="RH123" i="1"/>
  <c r="RC123" i="1"/>
  <c r="RQ123" i="1" s="1"/>
  <c r="RA123" i="1"/>
  <c r="RN123" i="1" s="1"/>
  <c r="RR123" i="1" s="1"/>
  <c r="QT123" i="1"/>
  <c r="RK122" i="1"/>
  <c r="RL122" i="1" s="1"/>
  <c r="RN122" i="1" s="1"/>
  <c r="RR122" i="1" s="1"/>
  <c r="RI122" i="1"/>
  <c r="RJ122" i="1" s="1"/>
  <c r="RH122" i="1"/>
  <c r="RC122" i="1"/>
  <c r="RA122" i="1"/>
  <c r="QT122" i="1"/>
  <c r="RQ121" i="1"/>
  <c r="RI121" i="1"/>
  <c r="RK121" i="1" s="1"/>
  <c r="RL121" i="1" s="1"/>
  <c r="RH121" i="1"/>
  <c r="RC121" i="1"/>
  <c r="RA121" i="1"/>
  <c r="RN121" i="1" s="1"/>
  <c r="RR121" i="1" s="1"/>
  <c r="QT121" i="1"/>
  <c r="RI120" i="1"/>
  <c r="RH120" i="1"/>
  <c r="RC120" i="1"/>
  <c r="RA120" i="1"/>
  <c r="QT120" i="1"/>
  <c r="RL119" i="1"/>
  <c r="RN119" i="1" s="1"/>
  <c r="RR119" i="1" s="1"/>
  <c r="RJ119" i="1"/>
  <c r="RI119" i="1"/>
  <c r="RK119" i="1" s="1"/>
  <c r="RH119" i="1"/>
  <c r="RC119" i="1"/>
  <c r="RA119" i="1"/>
  <c r="QT119" i="1"/>
  <c r="RJ118" i="1"/>
  <c r="RI118" i="1"/>
  <c r="RK118" i="1" s="1"/>
  <c r="RL118" i="1" s="1"/>
  <c r="RN118" i="1" s="1"/>
  <c r="RR118" i="1" s="1"/>
  <c r="RH118" i="1"/>
  <c r="RC118" i="1"/>
  <c r="RA118" i="1"/>
  <c r="QT118" i="1"/>
  <c r="RK117" i="1"/>
  <c r="RL117" i="1" s="1"/>
  <c r="RN117" i="1" s="1"/>
  <c r="RR117" i="1" s="1"/>
  <c r="RJ117" i="1"/>
  <c r="RI117" i="1"/>
  <c r="RH117" i="1"/>
  <c r="RC117" i="1"/>
  <c r="RA117" i="1"/>
  <c r="QT117" i="1"/>
  <c r="RK116" i="1"/>
  <c r="RL116" i="1" s="1"/>
  <c r="RQ116" i="1" s="1"/>
  <c r="RJ116" i="1"/>
  <c r="RI116" i="1"/>
  <c r="RH116" i="1"/>
  <c r="RC116" i="1"/>
  <c r="RA116" i="1"/>
  <c r="QT116" i="1"/>
  <c r="RI115" i="1"/>
  <c r="RK115" i="1" s="1"/>
  <c r="RL115" i="1" s="1"/>
  <c r="RQ115" i="1" s="1"/>
  <c r="RH115" i="1"/>
  <c r="RC115" i="1"/>
  <c r="RA115" i="1"/>
  <c r="QT115" i="1"/>
  <c r="RK114" i="1"/>
  <c r="RL114" i="1" s="1"/>
  <c r="RQ114" i="1" s="1"/>
  <c r="RI114" i="1"/>
  <c r="RJ114" i="1" s="1"/>
  <c r="RH114" i="1"/>
  <c r="RC114" i="1"/>
  <c r="RA114" i="1"/>
  <c r="RN114" i="1" s="1"/>
  <c r="RR114" i="1" s="1"/>
  <c r="QT114" i="1"/>
  <c r="RI113" i="1"/>
  <c r="RK113" i="1" s="1"/>
  <c r="RL113" i="1" s="1"/>
  <c r="RQ113" i="1" s="1"/>
  <c r="RH113" i="1"/>
  <c r="RC113" i="1"/>
  <c r="RA113" i="1"/>
  <c r="QT113" i="1"/>
  <c r="RI112" i="1"/>
  <c r="RH112" i="1"/>
  <c r="RC112" i="1"/>
  <c r="RA112" i="1"/>
  <c r="QT112" i="1"/>
  <c r="RL111" i="1"/>
  <c r="RN111" i="1" s="1"/>
  <c r="RR111" i="1" s="1"/>
  <c r="RK111" i="1"/>
  <c r="RJ111" i="1"/>
  <c r="RI111" i="1"/>
  <c r="RH111" i="1"/>
  <c r="RC111" i="1"/>
  <c r="RQ111" i="1" s="1"/>
  <c r="RA111" i="1"/>
  <c r="QT111" i="1"/>
  <c r="RJ110" i="1"/>
  <c r="RI110" i="1"/>
  <c r="RK110" i="1" s="1"/>
  <c r="RL110" i="1" s="1"/>
  <c r="RN110" i="1" s="1"/>
  <c r="RR110" i="1" s="1"/>
  <c r="RH110" i="1"/>
  <c r="RC110" i="1"/>
  <c r="RA110" i="1"/>
  <c r="QT110" i="1"/>
  <c r="RK109" i="1"/>
  <c r="RL109" i="1" s="1"/>
  <c r="RN109" i="1" s="1"/>
  <c r="RR109" i="1" s="1"/>
  <c r="RJ109" i="1"/>
  <c r="RI109" i="1"/>
  <c r="RH109" i="1"/>
  <c r="RC109" i="1"/>
  <c r="RQ109" i="1" s="1"/>
  <c r="RA109" i="1"/>
  <c r="QT109" i="1"/>
  <c r="RN108" i="1"/>
  <c r="RR108" i="1" s="1"/>
  <c r="RK108" i="1"/>
  <c r="RL108" i="1" s="1"/>
  <c r="RQ108" i="1" s="1"/>
  <c r="RJ108" i="1"/>
  <c r="RI108" i="1"/>
  <c r="RH108" i="1"/>
  <c r="RC108" i="1"/>
  <c r="RA108" i="1"/>
  <c r="QT108" i="1"/>
  <c r="RI107" i="1"/>
  <c r="RK107" i="1" s="1"/>
  <c r="RL107" i="1" s="1"/>
  <c r="RQ107" i="1" s="1"/>
  <c r="RH107" i="1"/>
  <c r="RC107" i="1"/>
  <c r="RA107" i="1"/>
  <c r="QT107" i="1"/>
  <c r="RK106" i="1"/>
  <c r="RL106" i="1" s="1"/>
  <c r="RQ106" i="1" s="1"/>
  <c r="RI106" i="1"/>
  <c r="RJ106" i="1" s="1"/>
  <c r="RH106" i="1"/>
  <c r="RC106" i="1"/>
  <c r="RA106" i="1"/>
  <c r="QT106" i="1"/>
  <c r="RI105" i="1"/>
  <c r="RK105" i="1" s="1"/>
  <c r="RL105" i="1" s="1"/>
  <c r="RQ105" i="1" s="1"/>
  <c r="RH105" i="1"/>
  <c r="RC105" i="1"/>
  <c r="RA105" i="1"/>
  <c r="QT105" i="1"/>
  <c r="RI104" i="1"/>
  <c r="RH104" i="1"/>
  <c r="RC104" i="1"/>
  <c r="RA104" i="1"/>
  <c r="QT104" i="1"/>
  <c r="RJ103" i="1"/>
  <c r="RI103" i="1"/>
  <c r="RK103" i="1" s="1"/>
  <c r="RL103" i="1" s="1"/>
  <c r="RN103" i="1" s="1"/>
  <c r="RR103" i="1" s="1"/>
  <c r="RH103" i="1"/>
  <c r="RC103" i="1"/>
  <c r="RA103" i="1"/>
  <c r="QT103" i="1"/>
  <c r="RR102" i="1"/>
  <c r="RJ102" i="1"/>
  <c r="RI102" i="1"/>
  <c r="RK102" i="1" s="1"/>
  <c r="RL102" i="1" s="1"/>
  <c r="RN102" i="1" s="1"/>
  <c r="RH102" i="1"/>
  <c r="RC102" i="1"/>
  <c r="RA102" i="1"/>
  <c r="QT102" i="1"/>
  <c r="RK101" i="1"/>
  <c r="RL101" i="1" s="1"/>
  <c r="RN101" i="1" s="1"/>
  <c r="RR101" i="1" s="1"/>
  <c r="RJ101" i="1"/>
  <c r="RI101" i="1"/>
  <c r="RH101" i="1"/>
  <c r="RC101" i="1"/>
  <c r="RQ101" i="1" s="1"/>
  <c r="RA101" i="1"/>
  <c r="QT101" i="1"/>
  <c r="RK100" i="1"/>
  <c r="RL100" i="1" s="1"/>
  <c r="RQ100" i="1" s="1"/>
  <c r="RI100" i="1"/>
  <c r="RJ100" i="1" s="1"/>
  <c r="RH100" i="1"/>
  <c r="RC100" i="1"/>
  <c r="RA100" i="1"/>
  <c r="QT100" i="1"/>
  <c r="RI99" i="1"/>
  <c r="RK99" i="1" s="1"/>
  <c r="RL99" i="1" s="1"/>
  <c r="RQ99" i="1" s="1"/>
  <c r="RH99" i="1"/>
  <c r="RC99" i="1"/>
  <c r="RA99" i="1"/>
  <c r="RN99" i="1" s="1"/>
  <c r="RR99" i="1" s="1"/>
  <c r="QT99" i="1"/>
  <c r="RK98" i="1"/>
  <c r="RL98" i="1" s="1"/>
  <c r="RI98" i="1"/>
  <c r="RJ98" i="1" s="1"/>
  <c r="RH98" i="1"/>
  <c r="RC98" i="1"/>
  <c r="RA98" i="1"/>
  <c r="QT98" i="1"/>
  <c r="RQ97" i="1"/>
  <c r="RI97" i="1"/>
  <c r="RK97" i="1" s="1"/>
  <c r="RL97" i="1" s="1"/>
  <c r="RH97" i="1"/>
  <c r="RC97" i="1"/>
  <c r="RA97" i="1"/>
  <c r="QT97" i="1"/>
  <c r="RI96" i="1"/>
  <c r="RH96" i="1"/>
  <c r="RC96" i="1"/>
  <c r="RC95" i="1" s="1"/>
  <c r="RA96" i="1"/>
  <c r="QT96" i="1"/>
  <c r="QZ95" i="1"/>
  <c r="QX95" i="1"/>
  <c r="QV95" i="1"/>
  <c r="QU95" i="1"/>
  <c r="RR94" i="1"/>
  <c r="RQ94" i="1"/>
  <c r="RN94" i="1"/>
  <c r="RL94" i="1"/>
  <c r="RK94" i="1"/>
  <c r="RJ94" i="1"/>
  <c r="RI94" i="1"/>
  <c r="RH94" i="1"/>
  <c r="RG94" i="1"/>
  <c r="RF94" i="1"/>
  <c r="RE94" i="1"/>
  <c r="RC94" i="1"/>
  <c r="RA94" i="1"/>
  <c r="QZ94" i="1"/>
  <c r="QX94" i="1"/>
  <c r="QV94" i="1"/>
  <c r="QU94" i="1"/>
  <c r="QT94" i="1"/>
  <c r="RK92" i="1"/>
  <c r="RM92" i="1" s="1"/>
  <c r="RO92" i="1" s="1"/>
  <c r="RI92" i="1"/>
  <c r="RL92" i="1" s="1"/>
  <c r="RN92" i="1" s="1"/>
  <c r="RH92" i="1"/>
  <c r="RB92" i="1"/>
  <c r="RA92" i="1"/>
  <c r="QY92" i="1"/>
  <c r="RD92" i="1" s="1"/>
  <c r="QT92" i="1"/>
  <c r="RL91" i="1"/>
  <c r="RP91" i="1" s="1"/>
  <c r="RK91" i="1"/>
  <c r="RM91" i="1" s="1"/>
  <c r="RO91" i="1" s="1"/>
  <c r="RI91" i="1"/>
  <c r="RH91" i="1"/>
  <c r="RB91" i="1"/>
  <c r="RA91" i="1"/>
  <c r="RN91" i="1" s="1"/>
  <c r="QY91" i="1"/>
  <c r="RD91" i="1" s="1"/>
  <c r="RR91" i="1" s="1"/>
  <c r="QT91" i="1"/>
  <c r="RM90" i="1"/>
  <c r="RL90" i="1"/>
  <c r="RP90" i="1" s="1"/>
  <c r="RK90" i="1"/>
  <c r="RI90" i="1"/>
  <c r="RH90" i="1"/>
  <c r="RB90" i="1"/>
  <c r="RA90" i="1"/>
  <c r="QY90" i="1"/>
  <c r="RD90" i="1" s="1"/>
  <c r="RR90" i="1" s="1"/>
  <c r="QT90" i="1"/>
  <c r="RN89" i="1"/>
  <c r="RL89" i="1"/>
  <c r="RI89" i="1"/>
  <c r="RK89" i="1" s="1"/>
  <c r="RM89" i="1" s="1"/>
  <c r="RH89" i="1"/>
  <c r="RB89" i="1"/>
  <c r="RP89" i="1" s="1"/>
  <c r="RA89" i="1"/>
  <c r="RO89" i="1" s="1"/>
  <c r="QY89" i="1"/>
  <c r="RD89" i="1" s="1"/>
  <c r="RR89" i="1" s="1"/>
  <c r="QT89" i="1"/>
  <c r="RO88" i="1"/>
  <c r="RN88" i="1"/>
  <c r="RM88" i="1"/>
  <c r="RL88" i="1"/>
  <c r="RK88" i="1"/>
  <c r="RI88" i="1"/>
  <c r="RH88" i="1"/>
  <c r="RB88" i="1"/>
  <c r="RP88" i="1" s="1"/>
  <c r="RA88" i="1"/>
  <c r="QY88" i="1"/>
  <c r="RD88" i="1" s="1"/>
  <c r="RR88" i="1" s="1"/>
  <c r="QT88" i="1"/>
  <c r="RP87" i="1"/>
  <c r="RO87" i="1"/>
  <c r="RM87" i="1"/>
  <c r="RL87" i="1"/>
  <c r="RK87" i="1"/>
  <c r="RI87" i="1"/>
  <c r="RH87" i="1"/>
  <c r="RD87" i="1"/>
  <c r="RR87" i="1" s="1"/>
  <c r="RB87" i="1"/>
  <c r="RA87" i="1"/>
  <c r="RN87" i="1" s="1"/>
  <c r="QY87" i="1"/>
  <c r="QT87" i="1"/>
  <c r="RP86" i="1"/>
  <c r="RM86" i="1"/>
  <c r="RL86" i="1"/>
  <c r="RK86" i="1"/>
  <c r="RI86" i="1"/>
  <c r="RH86" i="1"/>
  <c r="RD86" i="1"/>
  <c r="RR86" i="1" s="1"/>
  <c r="RB86" i="1"/>
  <c r="RA86" i="1"/>
  <c r="RO86" i="1" s="1"/>
  <c r="QY86" i="1"/>
  <c r="QT86" i="1"/>
  <c r="RI85" i="1"/>
  <c r="RH85" i="1"/>
  <c r="RD85" i="1"/>
  <c r="RB85" i="1"/>
  <c r="RA85" i="1"/>
  <c r="QY85" i="1"/>
  <c r="QT85" i="1"/>
  <c r="RK84" i="1"/>
  <c r="RM84" i="1" s="1"/>
  <c r="RO84" i="1" s="1"/>
  <c r="RI84" i="1"/>
  <c r="RL84" i="1" s="1"/>
  <c r="RH84" i="1"/>
  <c r="RD84" i="1"/>
  <c r="RB84" i="1"/>
  <c r="RP84" i="1" s="1"/>
  <c r="RA84" i="1"/>
  <c r="QY84" i="1"/>
  <c r="QT84" i="1"/>
  <c r="RL83" i="1"/>
  <c r="RK83" i="1"/>
  <c r="RM83" i="1" s="1"/>
  <c r="RO83" i="1" s="1"/>
  <c r="RI83" i="1"/>
  <c r="RH83" i="1"/>
  <c r="RB83" i="1"/>
  <c r="RA83" i="1"/>
  <c r="QY83" i="1"/>
  <c r="RD83" i="1" s="1"/>
  <c r="QT83" i="1"/>
  <c r="RM82" i="1"/>
  <c r="RL82" i="1"/>
  <c r="RP82" i="1" s="1"/>
  <c r="RI82" i="1"/>
  <c r="RK82" i="1" s="1"/>
  <c r="RH82" i="1"/>
  <c r="RB82" i="1"/>
  <c r="RA82" i="1"/>
  <c r="QY82" i="1"/>
  <c r="RD82" i="1" s="1"/>
  <c r="RR82" i="1" s="1"/>
  <c r="QT82" i="1"/>
  <c r="RN81" i="1"/>
  <c r="RI81" i="1"/>
  <c r="RL81" i="1" s="1"/>
  <c r="RH81" i="1"/>
  <c r="RB81" i="1"/>
  <c r="RP81" i="1" s="1"/>
  <c r="RA81" i="1"/>
  <c r="QY81" i="1"/>
  <c r="RD81" i="1" s="1"/>
  <c r="QT81" i="1"/>
  <c r="RO80" i="1"/>
  <c r="RN80" i="1"/>
  <c r="RL80" i="1"/>
  <c r="RK80" i="1"/>
  <c r="RM80" i="1" s="1"/>
  <c r="RI80" i="1"/>
  <c r="RH80" i="1"/>
  <c r="RB80" i="1"/>
  <c r="RP80" i="1" s="1"/>
  <c r="RA80" i="1"/>
  <c r="QY80" i="1"/>
  <c r="RD80" i="1" s="1"/>
  <c r="RR80" i="1" s="1"/>
  <c r="QT80" i="1"/>
  <c r="RP79" i="1"/>
  <c r="RO79" i="1"/>
  <c r="RM79" i="1"/>
  <c r="RL79" i="1"/>
  <c r="RK79" i="1"/>
  <c r="RI79" i="1"/>
  <c r="RH79" i="1"/>
  <c r="RD79" i="1"/>
  <c r="RR79" i="1" s="1"/>
  <c r="RB79" i="1"/>
  <c r="RA79" i="1"/>
  <c r="RN79" i="1" s="1"/>
  <c r="QY79" i="1"/>
  <c r="QT79" i="1"/>
  <c r="RP78" i="1"/>
  <c r="RM78" i="1"/>
  <c r="RL78" i="1"/>
  <c r="RK78" i="1"/>
  <c r="RI78" i="1"/>
  <c r="RH78" i="1"/>
  <c r="RD78" i="1"/>
  <c r="RR78" i="1" s="1"/>
  <c r="RB78" i="1"/>
  <c r="RA78" i="1"/>
  <c r="RO78" i="1" s="1"/>
  <c r="QY78" i="1"/>
  <c r="QT78" i="1"/>
  <c r="RI77" i="1"/>
  <c r="RH77" i="1"/>
  <c r="RD77" i="1"/>
  <c r="RB77" i="1"/>
  <c r="RA77" i="1"/>
  <c r="QY77" i="1"/>
  <c r="QT77" i="1"/>
  <c r="RK76" i="1"/>
  <c r="RM76" i="1" s="1"/>
  <c r="RO76" i="1" s="1"/>
  <c r="RI76" i="1"/>
  <c r="RL76" i="1" s="1"/>
  <c r="RH76" i="1"/>
  <c r="RD76" i="1"/>
  <c r="RB76" i="1"/>
  <c r="RA76" i="1"/>
  <c r="QY76" i="1"/>
  <c r="QT76" i="1"/>
  <c r="RL75" i="1"/>
  <c r="RP75" i="1" s="1"/>
  <c r="RK75" i="1"/>
  <c r="RM75" i="1" s="1"/>
  <c r="RO75" i="1" s="1"/>
  <c r="RI75" i="1"/>
  <c r="RH75" i="1"/>
  <c r="RB75" i="1"/>
  <c r="RA75" i="1"/>
  <c r="QY75" i="1"/>
  <c r="RD75" i="1" s="1"/>
  <c r="QT75" i="1"/>
  <c r="RM74" i="1"/>
  <c r="RL74" i="1"/>
  <c r="RP74" i="1" s="1"/>
  <c r="RI74" i="1"/>
  <c r="RK74" i="1" s="1"/>
  <c r="RH74" i="1"/>
  <c r="RB74" i="1"/>
  <c r="RA74" i="1"/>
  <c r="QY74" i="1"/>
  <c r="RD74" i="1" s="1"/>
  <c r="RR74" i="1" s="1"/>
  <c r="QT74" i="1"/>
  <c r="RN73" i="1"/>
  <c r="RI73" i="1"/>
  <c r="RL73" i="1" s="1"/>
  <c r="RH73" i="1"/>
  <c r="RB73" i="1"/>
  <c r="RA73" i="1"/>
  <c r="QY73" i="1"/>
  <c r="RD73" i="1" s="1"/>
  <c r="RR73" i="1" s="1"/>
  <c r="QT73" i="1"/>
  <c r="RO72" i="1"/>
  <c r="RN72" i="1"/>
  <c r="RL72" i="1"/>
  <c r="RI72" i="1"/>
  <c r="RK72" i="1" s="1"/>
  <c r="RM72" i="1" s="1"/>
  <c r="RH72" i="1"/>
  <c r="RB72" i="1"/>
  <c r="RP72" i="1" s="1"/>
  <c r="RA72" i="1"/>
  <c r="QY72" i="1"/>
  <c r="RD72" i="1" s="1"/>
  <c r="RR72" i="1" s="1"/>
  <c r="QT72" i="1"/>
  <c r="RP71" i="1"/>
  <c r="RO71" i="1"/>
  <c r="RM71" i="1"/>
  <c r="RL71" i="1"/>
  <c r="RK71" i="1"/>
  <c r="RI71" i="1"/>
  <c r="RH71" i="1"/>
  <c r="RD71" i="1"/>
  <c r="RR71" i="1" s="1"/>
  <c r="RB71" i="1"/>
  <c r="RA71" i="1"/>
  <c r="RN71" i="1" s="1"/>
  <c r="QY71" i="1"/>
  <c r="QT71" i="1"/>
  <c r="RP70" i="1"/>
  <c r="RN70" i="1"/>
  <c r="RL70" i="1"/>
  <c r="RI70" i="1"/>
  <c r="RK70" i="1" s="1"/>
  <c r="RM70" i="1" s="1"/>
  <c r="RH70" i="1"/>
  <c r="RD70" i="1"/>
  <c r="RR70" i="1" s="1"/>
  <c r="RB70" i="1"/>
  <c r="RA70" i="1"/>
  <c r="RO70" i="1" s="1"/>
  <c r="QY70" i="1"/>
  <c r="QT70" i="1"/>
  <c r="RI69" i="1"/>
  <c r="RH69" i="1"/>
  <c r="RD69" i="1"/>
  <c r="RB69" i="1"/>
  <c r="RA69" i="1"/>
  <c r="QY69" i="1"/>
  <c r="QT69" i="1"/>
  <c r="RK68" i="1"/>
  <c r="RM68" i="1" s="1"/>
  <c r="RO68" i="1" s="1"/>
  <c r="RI68" i="1"/>
  <c r="RL68" i="1" s="1"/>
  <c r="RH68" i="1"/>
  <c r="RD68" i="1"/>
  <c r="RB68" i="1"/>
  <c r="RA68" i="1"/>
  <c r="QY68" i="1"/>
  <c r="QT68" i="1"/>
  <c r="RL67" i="1"/>
  <c r="RP67" i="1" s="1"/>
  <c r="RK67" i="1"/>
  <c r="RM67" i="1" s="1"/>
  <c r="RO67" i="1" s="1"/>
  <c r="RI67" i="1"/>
  <c r="RH67" i="1"/>
  <c r="RB67" i="1"/>
  <c r="RA67" i="1"/>
  <c r="RN67" i="1" s="1"/>
  <c r="QY67" i="1"/>
  <c r="RD67" i="1" s="1"/>
  <c r="RR67" i="1" s="1"/>
  <c r="QT67" i="1"/>
  <c r="RM66" i="1"/>
  <c r="RL66" i="1"/>
  <c r="RP66" i="1" s="1"/>
  <c r="RI66" i="1"/>
  <c r="RK66" i="1" s="1"/>
  <c r="RH66" i="1"/>
  <c r="RB66" i="1"/>
  <c r="RA66" i="1"/>
  <c r="QY66" i="1"/>
  <c r="RD66" i="1" s="1"/>
  <c r="RR66" i="1" s="1"/>
  <c r="QT66" i="1"/>
  <c r="RM65" i="1"/>
  <c r="RK65" i="1"/>
  <c r="RI65" i="1"/>
  <c r="RL65" i="1" s="1"/>
  <c r="RN65" i="1" s="1"/>
  <c r="RH65" i="1"/>
  <c r="RB65" i="1"/>
  <c r="RA65" i="1"/>
  <c r="RO65" i="1" s="1"/>
  <c r="QY65" i="1"/>
  <c r="RD65" i="1" s="1"/>
  <c r="RR65" i="1" s="1"/>
  <c r="QT65" i="1"/>
  <c r="RN64" i="1"/>
  <c r="RL64" i="1"/>
  <c r="RI64" i="1"/>
  <c r="RK64" i="1" s="1"/>
  <c r="RM64" i="1" s="1"/>
  <c r="RO64" i="1" s="1"/>
  <c r="RH64" i="1"/>
  <c r="RB64" i="1"/>
  <c r="RP64" i="1" s="1"/>
  <c r="RA64" i="1"/>
  <c r="QY64" i="1"/>
  <c r="RD64" i="1" s="1"/>
  <c r="RR64" i="1" s="1"/>
  <c r="QT64" i="1"/>
  <c r="RP63" i="1"/>
  <c r="RO63" i="1"/>
  <c r="RM63" i="1"/>
  <c r="RL63" i="1"/>
  <c r="RK63" i="1"/>
  <c r="RI63" i="1"/>
  <c r="RH63" i="1"/>
  <c r="RD63" i="1"/>
  <c r="RR63" i="1" s="1"/>
  <c r="RB63" i="1"/>
  <c r="RA63" i="1"/>
  <c r="RN63" i="1" s="1"/>
  <c r="QY63" i="1"/>
  <c r="QT63" i="1"/>
  <c r="RP62" i="1"/>
  <c r="RN62" i="1"/>
  <c r="RL62" i="1"/>
  <c r="RI62" i="1"/>
  <c r="RK62" i="1" s="1"/>
  <c r="RM62" i="1" s="1"/>
  <c r="RH62" i="1"/>
  <c r="RD62" i="1"/>
  <c r="RR62" i="1" s="1"/>
  <c r="RB62" i="1"/>
  <c r="RA62" i="1"/>
  <c r="RO62" i="1" s="1"/>
  <c r="QY62" i="1"/>
  <c r="QT62" i="1"/>
  <c r="RI61" i="1"/>
  <c r="RH61" i="1"/>
  <c r="RB61" i="1"/>
  <c r="RA61" i="1"/>
  <c r="QY61" i="1"/>
  <c r="RD61" i="1" s="1"/>
  <c r="QT61" i="1"/>
  <c r="RK60" i="1"/>
  <c r="RM60" i="1" s="1"/>
  <c r="RO60" i="1" s="1"/>
  <c r="RI60" i="1"/>
  <c r="RL60" i="1" s="1"/>
  <c r="RH60" i="1"/>
  <c r="RD60" i="1"/>
  <c r="RB60" i="1"/>
  <c r="RA60" i="1"/>
  <c r="QY60" i="1"/>
  <c r="QT60" i="1"/>
  <c r="RL59" i="1"/>
  <c r="RP59" i="1" s="1"/>
  <c r="RK59" i="1"/>
  <c r="RM59" i="1" s="1"/>
  <c r="RO59" i="1" s="1"/>
  <c r="RI59" i="1"/>
  <c r="RH59" i="1"/>
  <c r="RB59" i="1"/>
  <c r="RA59" i="1"/>
  <c r="RN59" i="1" s="1"/>
  <c r="QY59" i="1"/>
  <c r="RD59" i="1" s="1"/>
  <c r="RR59" i="1" s="1"/>
  <c r="QT59" i="1"/>
  <c r="RL58" i="1"/>
  <c r="RP58" i="1" s="1"/>
  <c r="RI58" i="1"/>
  <c r="RK58" i="1" s="1"/>
  <c r="RM58" i="1" s="1"/>
  <c r="RH58" i="1"/>
  <c r="RB58" i="1"/>
  <c r="RA58" i="1"/>
  <c r="QY58" i="1"/>
  <c r="RD58" i="1" s="1"/>
  <c r="RR58" i="1" s="1"/>
  <c r="QT58" i="1"/>
  <c r="RM57" i="1"/>
  <c r="RK57" i="1"/>
  <c r="RI57" i="1"/>
  <c r="RL57" i="1" s="1"/>
  <c r="RH57" i="1"/>
  <c r="RB57" i="1"/>
  <c r="RP57" i="1" s="1"/>
  <c r="RA57" i="1"/>
  <c r="RO57" i="1" s="1"/>
  <c r="QY57" i="1"/>
  <c r="RD57" i="1" s="1"/>
  <c r="QT57" i="1"/>
  <c r="RO56" i="1"/>
  <c r="RN56" i="1"/>
  <c r="RL56" i="1"/>
  <c r="RI56" i="1"/>
  <c r="RK56" i="1" s="1"/>
  <c r="RM56" i="1" s="1"/>
  <c r="RH56" i="1"/>
  <c r="RB56" i="1"/>
  <c r="RP56" i="1" s="1"/>
  <c r="RA56" i="1"/>
  <c r="QY56" i="1"/>
  <c r="RD56" i="1" s="1"/>
  <c r="RR56" i="1" s="1"/>
  <c r="QT56" i="1"/>
  <c r="RP55" i="1"/>
  <c r="RO55" i="1"/>
  <c r="RM55" i="1"/>
  <c r="RL55" i="1"/>
  <c r="RK55" i="1"/>
  <c r="RI55" i="1"/>
  <c r="RH55" i="1"/>
  <c r="RD55" i="1"/>
  <c r="RR55" i="1" s="1"/>
  <c r="RB55" i="1"/>
  <c r="RA55" i="1"/>
  <c r="RN55" i="1" s="1"/>
  <c r="QY55" i="1"/>
  <c r="QT55" i="1"/>
  <c r="RP54" i="1"/>
  <c r="RN54" i="1"/>
  <c r="RL54" i="1"/>
  <c r="RI54" i="1"/>
  <c r="RK54" i="1" s="1"/>
  <c r="RM54" i="1" s="1"/>
  <c r="RH54" i="1"/>
  <c r="RD54" i="1"/>
  <c r="RR54" i="1" s="1"/>
  <c r="RB54" i="1"/>
  <c r="RA54" i="1"/>
  <c r="QY54" i="1"/>
  <c r="QT54" i="1"/>
  <c r="RI53" i="1"/>
  <c r="RH53" i="1"/>
  <c r="RB53" i="1"/>
  <c r="RA53" i="1"/>
  <c r="QY53" i="1"/>
  <c r="RD53" i="1" s="1"/>
  <c r="QT53" i="1"/>
  <c r="RP52" i="1"/>
  <c r="RK52" i="1"/>
  <c r="RM52" i="1" s="1"/>
  <c r="RO52" i="1" s="1"/>
  <c r="RI52" i="1"/>
  <c r="RL52" i="1" s="1"/>
  <c r="RN52" i="1" s="1"/>
  <c r="RH52" i="1"/>
  <c r="RD52" i="1"/>
  <c r="RR52" i="1" s="1"/>
  <c r="RB52" i="1"/>
  <c r="RA52" i="1"/>
  <c r="QY52" i="1"/>
  <c r="QX52" i="1"/>
  <c r="RC52" i="1" s="1"/>
  <c r="RQ52" i="1" s="1"/>
  <c r="QT52" i="1"/>
  <c r="RL51" i="1"/>
  <c r="RP51" i="1" s="1"/>
  <c r="RK51" i="1"/>
  <c r="RM51" i="1" s="1"/>
  <c r="RO51" i="1" s="1"/>
  <c r="RI51" i="1"/>
  <c r="RH51" i="1"/>
  <c r="RB51" i="1"/>
  <c r="RA51" i="1"/>
  <c r="RN51" i="1" s="1"/>
  <c r="QY51" i="1"/>
  <c r="RD51" i="1" s="1"/>
  <c r="RR51" i="1" s="1"/>
  <c r="QT51" i="1"/>
  <c r="RM50" i="1"/>
  <c r="RI50" i="1"/>
  <c r="RK50" i="1" s="1"/>
  <c r="RH50" i="1"/>
  <c r="RB50" i="1"/>
  <c r="RA50" i="1"/>
  <c r="QY50" i="1"/>
  <c r="RD50" i="1" s="1"/>
  <c r="QT50" i="1"/>
  <c r="RK49" i="1"/>
  <c r="RM49" i="1" s="1"/>
  <c r="RI49" i="1"/>
  <c r="RL49" i="1" s="1"/>
  <c r="RN49" i="1" s="1"/>
  <c r="RH49" i="1"/>
  <c r="RB49" i="1"/>
  <c r="RA49" i="1"/>
  <c r="QY49" i="1"/>
  <c r="RD49" i="1" s="1"/>
  <c r="QT49" i="1"/>
  <c r="RO48" i="1"/>
  <c r="RN48" i="1"/>
  <c r="RL48" i="1"/>
  <c r="RI48" i="1"/>
  <c r="RK48" i="1" s="1"/>
  <c r="RM48" i="1" s="1"/>
  <c r="RH48" i="1"/>
  <c r="RB48" i="1"/>
  <c r="RP48" i="1" s="1"/>
  <c r="RA48" i="1"/>
  <c r="QY48" i="1"/>
  <c r="RD48" i="1" s="1"/>
  <c r="RR48" i="1" s="1"/>
  <c r="QT48" i="1"/>
  <c r="RP47" i="1"/>
  <c r="RO47" i="1"/>
  <c r="RM47" i="1"/>
  <c r="RL47" i="1"/>
  <c r="RK47" i="1"/>
  <c r="RI47" i="1"/>
  <c r="RH47" i="1"/>
  <c r="RD47" i="1"/>
  <c r="RR47" i="1" s="1"/>
  <c r="RB47" i="1"/>
  <c r="RA47" i="1"/>
  <c r="RN47" i="1" s="1"/>
  <c r="QY47" i="1"/>
  <c r="QT47" i="1"/>
  <c r="RM46" i="1"/>
  <c r="RL46" i="1"/>
  <c r="RK46" i="1"/>
  <c r="RI46" i="1"/>
  <c r="RH46" i="1"/>
  <c r="RD46" i="1"/>
  <c r="RR46" i="1" s="1"/>
  <c r="RB46" i="1"/>
  <c r="RC2" i="1" s="1"/>
  <c r="RA46" i="1"/>
  <c r="QY46" i="1"/>
  <c r="QT46" i="1"/>
  <c r="RI45" i="1"/>
  <c r="RH45" i="1"/>
  <c r="RB45" i="1"/>
  <c r="RA45" i="1"/>
  <c r="QY45" i="1"/>
  <c r="RD45" i="1" s="1"/>
  <c r="QT45" i="1"/>
  <c r="RL44" i="1"/>
  <c r="RP44" i="1" s="1"/>
  <c r="RI44" i="1"/>
  <c r="RK44" i="1" s="1"/>
  <c r="RM44" i="1" s="1"/>
  <c r="RH44" i="1"/>
  <c r="RB44" i="1"/>
  <c r="RA44" i="1"/>
  <c r="RO44" i="1" s="1"/>
  <c r="QY44" i="1"/>
  <c r="RD44" i="1" s="1"/>
  <c r="RR44" i="1" s="1"/>
  <c r="QT44" i="1"/>
  <c r="RL43" i="1"/>
  <c r="RP43" i="1" s="1"/>
  <c r="RI43" i="1"/>
  <c r="RK43" i="1" s="1"/>
  <c r="RM43" i="1" s="1"/>
  <c r="RH43" i="1"/>
  <c r="RB43" i="1"/>
  <c r="RA43" i="1"/>
  <c r="QY43" i="1"/>
  <c r="RD43" i="1" s="1"/>
  <c r="RR43" i="1" s="1"/>
  <c r="QT43" i="1"/>
  <c r="RI42" i="1"/>
  <c r="RL42" i="1" s="1"/>
  <c r="RR42" i="1" s="1"/>
  <c r="RH42" i="1"/>
  <c r="RD42" i="1"/>
  <c r="RB42" i="1"/>
  <c r="RA42" i="1"/>
  <c r="QY42" i="1"/>
  <c r="QT42" i="1"/>
  <c r="RN41" i="1"/>
  <c r="RL41" i="1"/>
  <c r="RK41" i="1"/>
  <c r="RM41" i="1" s="1"/>
  <c r="RO41" i="1" s="1"/>
  <c r="RI41" i="1"/>
  <c r="RH41" i="1"/>
  <c r="RB41" i="1"/>
  <c r="RP41" i="1" s="1"/>
  <c r="RA41" i="1"/>
  <c r="QY41" i="1"/>
  <c r="RD41" i="1" s="1"/>
  <c r="RR41" i="1" s="1"/>
  <c r="QX41" i="1"/>
  <c r="RC41" i="1" s="1"/>
  <c r="RQ41" i="1" s="1"/>
  <c r="QT41" i="1"/>
  <c r="RM40" i="1"/>
  <c r="RL40" i="1"/>
  <c r="RP40" i="1" s="1"/>
  <c r="RK40" i="1"/>
  <c r="RI40" i="1"/>
  <c r="RH40" i="1"/>
  <c r="RB40" i="1"/>
  <c r="RA40" i="1"/>
  <c r="RO40" i="1" s="1"/>
  <c r="QY40" i="1"/>
  <c r="RD40" i="1" s="1"/>
  <c r="RR40" i="1" s="1"/>
  <c r="QT40" i="1"/>
  <c r="RM39" i="1"/>
  <c r="RL39" i="1"/>
  <c r="RK39" i="1"/>
  <c r="RI39" i="1"/>
  <c r="RH39" i="1"/>
  <c r="RD39" i="1"/>
  <c r="RR39" i="1" s="1"/>
  <c r="RB39" i="1"/>
  <c r="RP39" i="1" s="1"/>
  <c r="RA39" i="1"/>
  <c r="QX8" i="1" s="1"/>
  <c r="QZ8" i="1" s="1"/>
  <c r="QY39" i="1"/>
  <c r="QT39" i="1"/>
  <c r="RI38" i="1"/>
  <c r="RL38" i="1" s="1"/>
  <c r="RN38" i="1" s="1"/>
  <c r="RH38" i="1"/>
  <c r="RB38" i="1"/>
  <c r="RA38" i="1"/>
  <c r="QY38" i="1"/>
  <c r="RD38" i="1" s="1"/>
  <c r="RR38" i="1" s="1"/>
  <c r="QT38" i="1"/>
  <c r="RI37" i="1"/>
  <c r="RL37" i="1" s="1"/>
  <c r="RH37" i="1"/>
  <c r="RD37" i="1"/>
  <c r="RR37" i="1" s="1"/>
  <c r="RB37" i="1"/>
  <c r="RA37" i="1"/>
  <c r="QY37" i="1"/>
  <c r="QT37" i="1"/>
  <c r="RP36" i="1"/>
  <c r="RL36" i="1"/>
  <c r="RN36" i="1" s="1"/>
  <c r="RK36" i="1"/>
  <c r="RM36" i="1" s="1"/>
  <c r="RO36" i="1" s="1"/>
  <c r="RI36" i="1"/>
  <c r="RH36" i="1"/>
  <c r="RD36" i="1"/>
  <c r="RR36" i="1" s="1"/>
  <c r="RB36" i="1"/>
  <c r="RA36" i="1"/>
  <c r="QY36" i="1"/>
  <c r="QT36" i="1"/>
  <c r="RI35" i="1"/>
  <c r="RL35" i="1" s="1"/>
  <c r="RP35" i="1" s="1"/>
  <c r="RH35" i="1"/>
  <c r="RB35" i="1"/>
  <c r="RA35" i="1"/>
  <c r="QY35" i="1"/>
  <c r="RD35" i="1" s="1"/>
  <c r="QT35" i="1"/>
  <c r="RI34" i="1"/>
  <c r="RL34" i="1" s="1"/>
  <c r="RN34" i="1" s="1"/>
  <c r="RH34" i="1"/>
  <c r="RB34" i="1"/>
  <c r="RA34" i="1"/>
  <c r="QY34" i="1"/>
  <c r="RD34" i="1" s="1"/>
  <c r="QT34" i="1"/>
  <c r="RL33" i="1"/>
  <c r="RN33" i="1" s="1"/>
  <c r="RK33" i="1"/>
  <c r="RM33" i="1" s="1"/>
  <c r="RO33" i="1" s="1"/>
  <c r="RI33" i="1"/>
  <c r="RH33" i="1"/>
  <c r="RB33" i="1"/>
  <c r="RP33" i="1" s="1"/>
  <c r="RA33" i="1"/>
  <c r="QY33" i="1"/>
  <c r="RD33" i="1" s="1"/>
  <c r="RR33" i="1" s="1"/>
  <c r="QX33" i="1"/>
  <c r="RC33" i="1" s="1"/>
  <c r="RQ33" i="1" s="1"/>
  <c r="QT33" i="1"/>
  <c r="RM32" i="1"/>
  <c r="RL32" i="1"/>
  <c r="RP32" i="1" s="1"/>
  <c r="RK32" i="1"/>
  <c r="RI32" i="1"/>
  <c r="RH32" i="1"/>
  <c r="RB32" i="1"/>
  <c r="RA32" i="1"/>
  <c r="RO32" i="1" s="1"/>
  <c r="QY32" i="1"/>
  <c r="RD32" i="1" s="1"/>
  <c r="RR32" i="1" s="1"/>
  <c r="QT32" i="1"/>
  <c r="RM31" i="1"/>
  <c r="RL31" i="1"/>
  <c r="RK31" i="1"/>
  <c r="RI31" i="1"/>
  <c r="RH31" i="1"/>
  <c r="RD31" i="1"/>
  <c r="RR31" i="1" s="1"/>
  <c r="RB31" i="1"/>
  <c r="RP31" i="1" s="1"/>
  <c r="RA31" i="1"/>
  <c r="QX5" i="1" s="1"/>
  <c r="QZ5" i="1" s="1"/>
  <c r="QY31" i="1"/>
  <c r="QT31" i="1"/>
  <c r="RI30" i="1"/>
  <c r="RL30" i="1" s="1"/>
  <c r="RN30" i="1" s="1"/>
  <c r="RH30" i="1"/>
  <c r="RB30" i="1"/>
  <c r="RA30" i="1"/>
  <c r="QY30" i="1"/>
  <c r="RD30" i="1" s="1"/>
  <c r="RR30" i="1" s="1"/>
  <c r="QT30" i="1"/>
  <c r="RK29" i="1"/>
  <c r="RM29" i="1" s="1"/>
  <c r="RO29" i="1" s="1"/>
  <c r="RI29" i="1"/>
  <c r="RL29" i="1" s="1"/>
  <c r="RH29" i="1"/>
  <c r="RD29" i="1"/>
  <c r="RR29" i="1" s="1"/>
  <c r="RB29" i="1"/>
  <c r="RA29" i="1"/>
  <c r="QY29" i="1"/>
  <c r="QT29" i="1"/>
  <c r="RP28" i="1"/>
  <c r="RL28" i="1"/>
  <c r="RN28" i="1" s="1"/>
  <c r="RK28" i="1"/>
  <c r="RM28" i="1" s="1"/>
  <c r="RO28" i="1" s="1"/>
  <c r="RI28" i="1"/>
  <c r="RH28" i="1"/>
  <c r="RD28" i="1"/>
  <c r="RR28" i="1" s="1"/>
  <c r="RB28" i="1"/>
  <c r="RA28" i="1"/>
  <c r="QY28" i="1"/>
  <c r="QT28" i="1"/>
  <c r="RI27" i="1"/>
  <c r="RL27" i="1" s="1"/>
  <c r="RP27" i="1" s="1"/>
  <c r="RH27" i="1"/>
  <c r="RB27" i="1"/>
  <c r="RA27" i="1"/>
  <c r="QY27" i="1"/>
  <c r="RD27" i="1" s="1"/>
  <c r="QT27" i="1"/>
  <c r="RI26" i="1"/>
  <c r="RL26" i="1" s="1"/>
  <c r="RH26" i="1"/>
  <c r="RD26" i="1"/>
  <c r="RB26" i="1"/>
  <c r="RA26" i="1"/>
  <c r="QY26" i="1"/>
  <c r="QT26" i="1"/>
  <c r="RL25" i="1"/>
  <c r="RN25" i="1" s="1"/>
  <c r="RK25" i="1"/>
  <c r="RM25" i="1" s="1"/>
  <c r="RO25" i="1" s="1"/>
  <c r="RI25" i="1"/>
  <c r="RH25" i="1"/>
  <c r="RB25" i="1"/>
  <c r="RP25" i="1" s="1"/>
  <c r="RA25" i="1"/>
  <c r="QY25" i="1"/>
  <c r="RD25" i="1" s="1"/>
  <c r="RR25" i="1" s="1"/>
  <c r="QX25" i="1"/>
  <c r="RC25" i="1" s="1"/>
  <c r="RQ25" i="1" s="1"/>
  <c r="QT25" i="1"/>
  <c r="RM24" i="1"/>
  <c r="RL24" i="1"/>
  <c r="RP24" i="1" s="1"/>
  <c r="RK24" i="1"/>
  <c r="RI24" i="1"/>
  <c r="RH24" i="1"/>
  <c r="RB24" i="1"/>
  <c r="RA24" i="1"/>
  <c r="RO24" i="1" s="1"/>
  <c r="QY24" i="1"/>
  <c r="RD24" i="1" s="1"/>
  <c r="RR24" i="1" s="1"/>
  <c r="QT24" i="1"/>
  <c r="RM23" i="1"/>
  <c r="RL23" i="1"/>
  <c r="RK23" i="1"/>
  <c r="RI23" i="1"/>
  <c r="RH23" i="1"/>
  <c r="RD23" i="1"/>
  <c r="RR23" i="1" s="1"/>
  <c r="RB23" i="1"/>
  <c r="RP23" i="1" s="1"/>
  <c r="RA23" i="1"/>
  <c r="QX3" i="1" s="1"/>
  <c r="QZ3" i="1" s="1"/>
  <c r="QY23" i="1"/>
  <c r="QT23" i="1"/>
  <c r="RI22" i="1"/>
  <c r="RL22" i="1" s="1"/>
  <c r="RN22" i="1" s="1"/>
  <c r="RH22" i="1"/>
  <c r="RB22" i="1"/>
  <c r="RA22" i="1"/>
  <c r="QY22" i="1"/>
  <c r="RD22" i="1" s="1"/>
  <c r="RR22" i="1" s="1"/>
  <c r="QT22" i="1"/>
  <c r="RK21" i="1"/>
  <c r="RM21" i="1" s="1"/>
  <c r="RO21" i="1" s="1"/>
  <c r="RI21" i="1"/>
  <c r="RL21" i="1" s="1"/>
  <c r="RH21" i="1"/>
  <c r="RD21" i="1"/>
  <c r="RB21" i="1"/>
  <c r="RA21" i="1"/>
  <c r="QY21" i="1"/>
  <c r="QT21" i="1"/>
  <c r="RP20" i="1"/>
  <c r="RL20" i="1"/>
  <c r="RN20" i="1" s="1"/>
  <c r="RK20" i="1"/>
  <c r="RM20" i="1" s="1"/>
  <c r="RO20" i="1" s="1"/>
  <c r="RI20" i="1"/>
  <c r="RH20" i="1"/>
  <c r="RD20" i="1"/>
  <c r="RR20" i="1" s="1"/>
  <c r="RB20" i="1"/>
  <c r="RA20" i="1"/>
  <c r="QY20" i="1"/>
  <c r="QT20" i="1"/>
  <c r="RI19" i="1"/>
  <c r="RL19" i="1" s="1"/>
  <c r="RP19" i="1" s="1"/>
  <c r="RH19" i="1"/>
  <c r="RB19" i="1"/>
  <c r="RA19" i="1"/>
  <c r="QY19" i="1"/>
  <c r="RD19" i="1" s="1"/>
  <c r="RR19" i="1" s="1"/>
  <c r="QT19" i="1"/>
  <c r="RI18" i="1"/>
  <c r="RL18" i="1" s="1"/>
  <c r="RH18" i="1"/>
  <c r="RD18" i="1"/>
  <c r="RB18" i="1"/>
  <c r="RA18" i="1"/>
  <c r="QY18" i="1"/>
  <c r="QT18" i="1"/>
  <c r="RL17" i="1"/>
  <c r="RN17" i="1" s="1"/>
  <c r="RK17" i="1"/>
  <c r="RM17" i="1" s="1"/>
  <c r="RO17" i="1" s="1"/>
  <c r="RI17" i="1"/>
  <c r="RH17" i="1"/>
  <c r="RB17" i="1"/>
  <c r="RP17" i="1" s="1"/>
  <c r="RA17" i="1"/>
  <c r="QY17" i="1"/>
  <c r="RD17" i="1" s="1"/>
  <c r="RR17" i="1" s="1"/>
  <c r="QX17" i="1"/>
  <c r="RC17" i="1" s="1"/>
  <c r="RQ17" i="1" s="1"/>
  <c r="QT17" i="1"/>
  <c r="RM16" i="1"/>
  <c r="RL16" i="1"/>
  <c r="RP16" i="1" s="1"/>
  <c r="RK16" i="1"/>
  <c r="RI16" i="1"/>
  <c r="RH16" i="1"/>
  <c r="RB16" i="1"/>
  <c r="RA16" i="1"/>
  <c r="RO16" i="1" s="1"/>
  <c r="QY16" i="1"/>
  <c r="QY13" i="1" s="1"/>
  <c r="QT16" i="1"/>
  <c r="RM15" i="1"/>
  <c r="RL15" i="1"/>
  <c r="RK15" i="1"/>
  <c r="RI15" i="1"/>
  <c r="RH15" i="1"/>
  <c r="RD15" i="1"/>
  <c r="RR15" i="1" s="1"/>
  <c r="RB15" i="1"/>
  <c r="RP15" i="1" s="1"/>
  <c r="RA15" i="1"/>
  <c r="QX2" i="1" s="1"/>
  <c r="QY15" i="1"/>
  <c r="QT15" i="1"/>
  <c r="RI14" i="1"/>
  <c r="RL14" i="1" s="1"/>
  <c r="RH14" i="1"/>
  <c r="RB14" i="1"/>
  <c r="RP14" i="1" s="1"/>
  <c r="RA14" i="1"/>
  <c r="QY14" i="1"/>
  <c r="RD14" i="1" s="1"/>
  <c r="QT14" i="1"/>
  <c r="QT13" i="1" s="1"/>
  <c r="QZ13" i="1"/>
  <c r="QV13" i="1"/>
  <c r="QU13" i="1"/>
  <c r="RN9" i="1"/>
  <c r="RQ9" i="1" s="1"/>
  <c r="RL9" i="1"/>
  <c r="RJ9" i="1"/>
  <c r="RH9" i="1"/>
  <c r="RG9" i="1"/>
  <c r="RC9" i="1"/>
  <c r="RD9" i="1" s="1"/>
  <c r="QX9" i="1"/>
  <c r="QZ9" i="1" s="1"/>
  <c r="QU9" i="1"/>
  <c r="QX49" i="1" s="1"/>
  <c r="RC49" i="1" s="1"/>
  <c r="RQ49" i="1" s="1"/>
  <c r="RN8" i="1"/>
  <c r="RQ8" i="1" s="1"/>
  <c r="RL8" i="1"/>
  <c r="RJ8" i="1"/>
  <c r="RH8" i="1"/>
  <c r="RG8" i="1"/>
  <c r="QU8" i="1"/>
  <c r="QX29" i="1" s="1"/>
  <c r="RC29" i="1" s="1"/>
  <c r="RQ29" i="1" s="1"/>
  <c r="RN7" i="1"/>
  <c r="RQ7" i="1" s="1"/>
  <c r="RL7" i="1"/>
  <c r="RJ7" i="1"/>
  <c r="RH7" i="1"/>
  <c r="RP7" i="1" s="1"/>
  <c r="RG7" i="1"/>
  <c r="RC7" i="1"/>
  <c r="RD7" i="1" s="1"/>
  <c r="QZ7" i="1"/>
  <c r="QX7" i="1"/>
  <c r="QU7" i="1"/>
  <c r="RQ6" i="1"/>
  <c r="RN6" i="1"/>
  <c r="RL6" i="1"/>
  <c r="RJ6" i="1"/>
  <c r="RH6" i="1"/>
  <c r="RG6" i="1"/>
  <c r="RD6" i="1"/>
  <c r="RC6" i="1"/>
  <c r="QX6" i="1"/>
  <c r="QZ6" i="1" s="1"/>
  <c r="QU6" i="1"/>
  <c r="RN5" i="1"/>
  <c r="RQ5" i="1" s="1"/>
  <c r="RL5" i="1"/>
  <c r="RK5" i="1"/>
  <c r="RJ5" i="1"/>
  <c r="RH5" i="1"/>
  <c r="RP5" i="1" s="1"/>
  <c r="RG5" i="1"/>
  <c r="RC5" i="1"/>
  <c r="RD5" i="1" s="1"/>
  <c r="QU5" i="1"/>
  <c r="QX44" i="1" s="1"/>
  <c r="RC44" i="1" s="1"/>
  <c r="RQ44" i="1" s="1"/>
  <c r="RN4" i="1"/>
  <c r="RL4" i="1"/>
  <c r="RJ4" i="1"/>
  <c r="RK4" i="1" s="1"/>
  <c r="RH4" i="1"/>
  <c r="RP4" i="1" s="1"/>
  <c r="RI4" i="1" s="1"/>
  <c r="RG4" i="1"/>
  <c r="RC4" i="1"/>
  <c r="RD4" i="1" s="1"/>
  <c r="QZ4" i="1"/>
  <c r="QX4" i="1"/>
  <c r="QU4" i="1"/>
  <c r="RQ3" i="1"/>
  <c r="RN3" i="1"/>
  <c r="RO3" i="1" s="1"/>
  <c r="RL3" i="1"/>
  <c r="RM3" i="1" s="1"/>
  <c r="RJ3" i="1"/>
  <c r="RK3" i="1" s="1"/>
  <c r="RI3" i="1"/>
  <c r="RH3" i="1"/>
  <c r="RP3" i="1" s="1"/>
  <c r="RG3" i="1"/>
  <c r="QU3" i="1"/>
  <c r="QX51" i="1" s="1"/>
  <c r="RC51" i="1" s="1"/>
  <c r="RQ51" i="1" s="1"/>
  <c r="RN2" i="1"/>
  <c r="RN10" i="1" s="1"/>
  <c r="RL2" i="1"/>
  <c r="RJ2" i="1"/>
  <c r="RH2" i="1"/>
  <c r="RG2" i="1"/>
  <c r="RD2" i="1"/>
  <c r="QU2" i="1"/>
  <c r="QX21" i="1" s="1"/>
  <c r="RC21" i="1" s="1"/>
  <c r="RQ21" i="1" s="1"/>
  <c r="RD1" i="1"/>
  <c r="QZ1" i="1"/>
  <c r="RM5" i="1" l="1"/>
  <c r="RR27" i="1"/>
  <c r="RR35" i="1"/>
  <c r="RE2" i="1"/>
  <c r="RM4" i="1"/>
  <c r="RQ4" i="1"/>
  <c r="RO4" i="1"/>
  <c r="RK7" i="1"/>
  <c r="RM7" i="1"/>
  <c r="RI7" i="1"/>
  <c r="RO18" i="1"/>
  <c r="RP22" i="1"/>
  <c r="RP38" i="1"/>
  <c r="RP6" i="1"/>
  <c r="RK6" i="1" s="1"/>
  <c r="RN14" i="1"/>
  <c r="RP18" i="1"/>
  <c r="RR21" i="1"/>
  <c r="RP30" i="1"/>
  <c r="RR34" i="1"/>
  <c r="RO43" i="1"/>
  <c r="RP26" i="1"/>
  <c r="RE7" i="1"/>
  <c r="RL10" i="1"/>
  <c r="RI5" i="1"/>
  <c r="RO5" i="1"/>
  <c r="RE5" i="1"/>
  <c r="RF5" i="1" s="1"/>
  <c r="RN21" i="1"/>
  <c r="RP21" i="1"/>
  <c r="RP34" i="1"/>
  <c r="RP42" i="1"/>
  <c r="RF7" i="1"/>
  <c r="RR14" i="1"/>
  <c r="RN26" i="1"/>
  <c r="RR26" i="1"/>
  <c r="QZ2" i="1"/>
  <c r="QX10" i="1"/>
  <c r="QZ10" i="1" s="1"/>
  <c r="RR18" i="1"/>
  <c r="RN18" i="1"/>
  <c r="RN29" i="1"/>
  <c r="RP29" i="1"/>
  <c r="RN37" i="1"/>
  <c r="RP37" i="1"/>
  <c r="RP46" i="1"/>
  <c r="RC8" i="1"/>
  <c r="RD8" i="1" s="1"/>
  <c r="RP9" i="1"/>
  <c r="RM9" i="1" s="1"/>
  <c r="RH10" i="1"/>
  <c r="RA13" i="1"/>
  <c r="RN15" i="1"/>
  <c r="QX18" i="1"/>
  <c r="RC18" i="1" s="1"/>
  <c r="RQ18" i="1" s="1"/>
  <c r="RK18" i="1"/>
  <c r="RM18" i="1" s="1"/>
  <c r="RN23" i="1"/>
  <c r="QX26" i="1"/>
  <c r="RC26" i="1" s="1"/>
  <c r="RQ26" i="1" s="1"/>
  <c r="RK26" i="1"/>
  <c r="RM26" i="1" s="1"/>
  <c r="RO26" i="1" s="1"/>
  <c r="RN31" i="1"/>
  <c r="QX34" i="1"/>
  <c r="RC34" i="1" s="1"/>
  <c r="RQ34" i="1" s="1"/>
  <c r="RK34" i="1"/>
  <c r="RM34" i="1" s="1"/>
  <c r="RO34" i="1" s="1"/>
  <c r="RN39" i="1"/>
  <c r="QX42" i="1"/>
  <c r="RC42" i="1" s="1"/>
  <c r="RQ42" i="1" s="1"/>
  <c r="RK42" i="1"/>
  <c r="RM42" i="1" s="1"/>
  <c r="RO42" i="1" s="1"/>
  <c r="QX68" i="1"/>
  <c r="RC68" i="1" s="1"/>
  <c r="RQ68" i="1" s="1"/>
  <c r="RN105" i="1"/>
  <c r="RR105" i="1" s="1"/>
  <c r="RQ112" i="1"/>
  <c r="RN115" i="1"/>
  <c r="RR115" i="1" s="1"/>
  <c r="RL53" i="1"/>
  <c r="RR53" i="1" s="1"/>
  <c r="RK53" i="1"/>
  <c r="RM53" i="1" s="1"/>
  <c r="RO53" i="1" s="1"/>
  <c r="RL77" i="1"/>
  <c r="RK77" i="1"/>
  <c r="RM77" i="1" s="1"/>
  <c r="QX59" i="1"/>
  <c r="RC59" i="1" s="1"/>
  <c r="RQ59" i="1" s="1"/>
  <c r="QX64" i="1"/>
  <c r="RC64" i="1" s="1"/>
  <c r="RQ64" i="1" s="1"/>
  <c r="QX48" i="1"/>
  <c r="RC48" i="1" s="1"/>
  <c r="RQ48" i="1" s="1"/>
  <c r="QX87" i="1"/>
  <c r="RC87" i="1" s="1"/>
  <c r="RQ87" i="1" s="1"/>
  <c r="QX71" i="1"/>
  <c r="RC71" i="1" s="1"/>
  <c r="RQ71" i="1" s="1"/>
  <c r="QX70" i="1"/>
  <c r="RC70" i="1" s="1"/>
  <c r="RQ70" i="1" s="1"/>
  <c r="QX77" i="1"/>
  <c r="RC77" i="1" s="1"/>
  <c r="RQ77" i="1" s="1"/>
  <c r="QX69" i="1"/>
  <c r="RC69" i="1" s="1"/>
  <c r="RC3" i="1"/>
  <c r="RD3" i="1" s="1"/>
  <c r="QX67" i="1"/>
  <c r="RC67" i="1" s="1"/>
  <c r="RQ67" i="1" s="1"/>
  <c r="QX74" i="1"/>
  <c r="RC74" i="1" s="1"/>
  <c r="RQ74" i="1" s="1"/>
  <c r="QX66" i="1"/>
  <c r="RC66" i="1" s="1"/>
  <c r="RQ66" i="1" s="1"/>
  <c r="RO7" i="1"/>
  <c r="RB13" i="1"/>
  <c r="RO15" i="1"/>
  <c r="RN16" i="1"/>
  <c r="QX19" i="1"/>
  <c r="RC19" i="1" s="1"/>
  <c r="RQ19" i="1" s="1"/>
  <c r="RK19" i="1"/>
  <c r="RM19" i="1" s="1"/>
  <c r="RO19" i="1" s="1"/>
  <c r="RO23" i="1"/>
  <c r="RN24" i="1"/>
  <c r="RA9" i="1" s="1"/>
  <c r="QX27" i="1"/>
  <c r="RC27" i="1" s="1"/>
  <c r="RQ27" i="1" s="1"/>
  <c r="RK27" i="1"/>
  <c r="RM27" i="1" s="1"/>
  <c r="RO27" i="1" s="1"/>
  <c r="RO31" i="1"/>
  <c r="RN32" i="1"/>
  <c r="QX35" i="1"/>
  <c r="RC35" i="1" s="1"/>
  <c r="RQ35" i="1" s="1"/>
  <c r="RK35" i="1"/>
  <c r="RM35" i="1" s="1"/>
  <c r="RO35" i="1" s="1"/>
  <c r="RO39" i="1"/>
  <c r="RN40" i="1"/>
  <c r="QX43" i="1"/>
  <c r="RC43" i="1" s="1"/>
  <c r="RQ43" i="1" s="1"/>
  <c r="RL50" i="1"/>
  <c r="RP65" i="1"/>
  <c r="RO66" i="1"/>
  <c r="RN66" i="1"/>
  <c r="RR75" i="1"/>
  <c r="QX76" i="1"/>
  <c r="RC76" i="1" s="1"/>
  <c r="RQ76" i="1" s="1"/>
  <c r="RQ110" i="1"/>
  <c r="RJ10" i="1"/>
  <c r="QX20" i="1"/>
  <c r="RC20" i="1" s="1"/>
  <c r="RQ20" i="1" s="1"/>
  <c r="QX28" i="1"/>
  <c r="RC28" i="1" s="1"/>
  <c r="RQ28" i="1" s="1"/>
  <c r="QX36" i="1"/>
  <c r="RC36" i="1" s="1"/>
  <c r="RQ36" i="1" s="1"/>
  <c r="QX47" i="1"/>
  <c r="RC47" i="1" s="1"/>
  <c r="RQ47" i="1" s="1"/>
  <c r="RO74" i="1"/>
  <c r="RN74" i="1"/>
  <c r="RN75" i="1"/>
  <c r="RP83" i="1"/>
  <c r="RN83" i="1"/>
  <c r="RR84" i="1"/>
  <c r="RN84" i="1"/>
  <c r="RL85" i="1"/>
  <c r="RK85" i="1"/>
  <c r="RM85" i="1" s="1"/>
  <c r="RO85" i="1" s="1"/>
  <c r="RO90" i="1"/>
  <c r="RN90" i="1"/>
  <c r="QX92" i="1"/>
  <c r="RC92" i="1" s="1"/>
  <c r="RQ92" i="1" s="1"/>
  <c r="RK112" i="1"/>
  <c r="RL112" i="1" s="1"/>
  <c r="RN112" i="1" s="1"/>
  <c r="RR112" i="1" s="1"/>
  <c r="RJ112" i="1"/>
  <c r="QX65" i="1"/>
  <c r="RC65" i="1" s="1"/>
  <c r="RQ65" i="1" s="1"/>
  <c r="QX72" i="1"/>
  <c r="RC72" i="1" s="1"/>
  <c r="RQ72" i="1" s="1"/>
  <c r="QX55" i="1"/>
  <c r="RC55" i="1" s="1"/>
  <c r="RQ55" i="1" s="1"/>
  <c r="QX54" i="1"/>
  <c r="RC54" i="1" s="1"/>
  <c r="RQ54" i="1" s="1"/>
  <c r="RR76" i="1"/>
  <c r="RN76" i="1"/>
  <c r="QX75" i="1"/>
  <c r="RC75" i="1" s="1"/>
  <c r="RQ75" i="1" s="1"/>
  <c r="QX90" i="1"/>
  <c r="RC90" i="1" s="1"/>
  <c r="RQ90" i="1" s="1"/>
  <c r="QX82" i="1"/>
  <c r="RC82" i="1" s="1"/>
  <c r="RQ82" i="1" s="1"/>
  <c r="QX81" i="1"/>
  <c r="RC81" i="1" s="1"/>
  <c r="RQ81" i="1" s="1"/>
  <c r="QX57" i="1"/>
  <c r="RC57" i="1" s="1"/>
  <c r="RQ57" i="1" s="1"/>
  <c r="QX88" i="1"/>
  <c r="RC88" i="1" s="1"/>
  <c r="RQ88" i="1" s="1"/>
  <c r="QX80" i="1"/>
  <c r="RC80" i="1" s="1"/>
  <c r="RQ80" i="1" s="1"/>
  <c r="QX56" i="1"/>
  <c r="RC56" i="1" s="1"/>
  <c r="RQ56" i="1" s="1"/>
  <c r="QX79" i="1"/>
  <c r="RC79" i="1" s="1"/>
  <c r="RQ79" i="1" s="1"/>
  <c r="QX63" i="1"/>
  <c r="RC63" i="1" s="1"/>
  <c r="RQ63" i="1" s="1"/>
  <c r="QX86" i="1"/>
  <c r="RC86" i="1" s="1"/>
  <c r="RQ86" i="1" s="1"/>
  <c r="QX78" i="1"/>
  <c r="RC78" i="1" s="1"/>
  <c r="RQ78" i="1" s="1"/>
  <c r="QX62" i="1"/>
  <c r="RC62" i="1" s="1"/>
  <c r="RQ62" i="1" s="1"/>
  <c r="RD16" i="1"/>
  <c r="RR16" i="1" s="1"/>
  <c r="QX37" i="1"/>
  <c r="RC37" i="1" s="1"/>
  <c r="RQ37" i="1" s="1"/>
  <c r="RK37" i="1"/>
  <c r="RM37" i="1" s="1"/>
  <c r="RO37" i="1" s="1"/>
  <c r="RN42" i="1"/>
  <c r="RR49" i="1"/>
  <c r="RN53" i="1"/>
  <c r="RL61" i="1"/>
  <c r="RP61" i="1" s="1"/>
  <c r="RK61" i="1"/>
  <c r="RM61" i="1" s="1"/>
  <c r="RO61" i="1" s="1"/>
  <c r="RO77" i="1"/>
  <c r="RR92" i="1"/>
  <c r="RN116" i="1"/>
  <c r="RR116" i="1" s="1"/>
  <c r="RO58" i="1"/>
  <c r="RN58" i="1"/>
  <c r="RP2" i="1"/>
  <c r="RO2" i="1" s="1"/>
  <c r="QX91" i="1"/>
  <c r="RC91" i="1" s="1"/>
  <c r="RQ91" i="1" s="1"/>
  <c r="QX83" i="1"/>
  <c r="RC83" i="1" s="1"/>
  <c r="RQ83" i="1" s="1"/>
  <c r="QX89" i="1"/>
  <c r="RC89" i="1" s="1"/>
  <c r="RQ89" i="1" s="1"/>
  <c r="QX85" i="1"/>
  <c r="RC85" i="1" s="1"/>
  <c r="RQ85" i="1" s="1"/>
  <c r="QX14" i="1"/>
  <c r="RK14" i="1"/>
  <c r="RM14" i="1" s="1"/>
  <c r="RN19" i="1"/>
  <c r="QX22" i="1"/>
  <c r="RC22" i="1" s="1"/>
  <c r="RQ22" i="1" s="1"/>
  <c r="RK22" i="1"/>
  <c r="RM22" i="1" s="1"/>
  <c r="RO22" i="1" s="1"/>
  <c r="RN27" i="1"/>
  <c r="QX30" i="1"/>
  <c r="RC30" i="1" s="1"/>
  <c r="RQ30" i="1" s="1"/>
  <c r="RK30" i="1"/>
  <c r="RM30" i="1" s="1"/>
  <c r="RO30" i="1" s="1"/>
  <c r="RN35" i="1"/>
  <c r="QX38" i="1"/>
  <c r="RC38" i="1" s="1"/>
  <c r="RQ38" i="1" s="1"/>
  <c r="RK38" i="1"/>
  <c r="RM38" i="1" s="1"/>
  <c r="RO38" i="1" s="1"/>
  <c r="RN43" i="1"/>
  <c r="RA7" i="1" s="1"/>
  <c r="RN44" i="1"/>
  <c r="RO49" i="1"/>
  <c r="RP53" i="1"/>
  <c r="RO54" i="1"/>
  <c r="RN57" i="1"/>
  <c r="RR60" i="1"/>
  <c r="RP60" i="1"/>
  <c r="RN60" i="1"/>
  <c r="RP73" i="1"/>
  <c r="RP76" i="1"/>
  <c r="RP77" i="1"/>
  <c r="RR83" i="1"/>
  <c r="QX84" i="1"/>
  <c r="RC84" i="1" s="1"/>
  <c r="RQ84" i="1" s="1"/>
  <c r="RK96" i="1"/>
  <c r="RL96" i="1" s="1"/>
  <c r="RN96" i="1" s="1"/>
  <c r="RJ96" i="1"/>
  <c r="RN98" i="1"/>
  <c r="RR98" i="1" s="1"/>
  <c r="RN100" i="1"/>
  <c r="RR100" i="1" s="1"/>
  <c r="RN107" i="1"/>
  <c r="RR107" i="1" s="1"/>
  <c r="RN113" i="1"/>
  <c r="RR113" i="1" s="1"/>
  <c r="RQ119" i="1"/>
  <c r="RP85" i="1"/>
  <c r="QX58" i="1"/>
  <c r="RC58" i="1" s="1"/>
  <c r="RQ58" i="1" s="1"/>
  <c r="QX73" i="1"/>
  <c r="RC73" i="1" s="1"/>
  <c r="RQ73" i="1" s="1"/>
  <c r="QX46" i="1"/>
  <c r="RC46" i="1" s="1"/>
  <c r="RQ46" i="1" s="1"/>
  <c r="RP8" i="1"/>
  <c r="RM8" i="1" s="1"/>
  <c r="QX15" i="1"/>
  <c r="RC15" i="1" s="1"/>
  <c r="RQ15" i="1" s="1"/>
  <c r="QX23" i="1"/>
  <c r="RC23" i="1" s="1"/>
  <c r="RQ23" i="1" s="1"/>
  <c r="QX31" i="1"/>
  <c r="RC31" i="1" s="1"/>
  <c r="RQ31" i="1" s="1"/>
  <c r="QX39" i="1"/>
  <c r="RC39" i="1" s="1"/>
  <c r="RQ39" i="1" s="1"/>
  <c r="RP49" i="1"/>
  <c r="RE9" i="1" s="1"/>
  <c r="RF9" i="1" s="1"/>
  <c r="RO50" i="1"/>
  <c r="RR57" i="1"/>
  <c r="RR81" i="1"/>
  <c r="RO82" i="1"/>
  <c r="RN82" i="1"/>
  <c r="RP92" i="1"/>
  <c r="RQ98" i="1"/>
  <c r="RQ103" i="1"/>
  <c r="RQ118" i="1"/>
  <c r="RK120" i="1"/>
  <c r="RL120" i="1" s="1"/>
  <c r="RQ120" i="1" s="1"/>
  <c r="RJ120" i="1"/>
  <c r="RQ2" i="1"/>
  <c r="RQ10" i="1" s="1"/>
  <c r="QX61" i="1"/>
  <c r="RC61" i="1" s="1"/>
  <c r="QX45" i="1"/>
  <c r="RC45" i="1" s="1"/>
  <c r="RQ45" i="1" s="1"/>
  <c r="QX50" i="1"/>
  <c r="RC50" i="1" s="1"/>
  <c r="QX53" i="1"/>
  <c r="RC53" i="1" s="1"/>
  <c r="RQ53" i="1" s="1"/>
  <c r="QX16" i="1"/>
  <c r="RC16" i="1" s="1"/>
  <c r="RQ16" i="1" s="1"/>
  <c r="QX24" i="1"/>
  <c r="RC24" i="1" s="1"/>
  <c r="RQ24" i="1" s="1"/>
  <c r="QX32" i="1"/>
  <c r="RC32" i="1" s="1"/>
  <c r="RQ32" i="1" s="1"/>
  <c r="QX40" i="1"/>
  <c r="RC40" i="1" s="1"/>
  <c r="RQ40" i="1" s="1"/>
  <c r="RL45" i="1"/>
  <c r="RR45" i="1" s="1"/>
  <c r="RK45" i="1"/>
  <c r="RM45" i="1" s="1"/>
  <c r="RO45" i="1" s="1"/>
  <c r="RO46" i="1"/>
  <c r="RN46" i="1"/>
  <c r="QX60" i="1"/>
  <c r="RC60" i="1" s="1"/>
  <c r="RQ60" i="1" s="1"/>
  <c r="RR68" i="1"/>
  <c r="RP68" i="1"/>
  <c r="RN68" i="1"/>
  <c r="RL69" i="1"/>
  <c r="RR69" i="1" s="1"/>
  <c r="RK69" i="1"/>
  <c r="RM69" i="1" s="1"/>
  <c r="RO69" i="1" s="1"/>
  <c r="RN97" i="1"/>
  <c r="RR97" i="1" s="1"/>
  <c r="RA95" i="1"/>
  <c r="RQ102" i="1"/>
  <c r="RK104" i="1"/>
  <c r="RL104" i="1" s="1"/>
  <c r="RN104" i="1" s="1"/>
  <c r="RR104" i="1" s="1"/>
  <c r="RJ104" i="1"/>
  <c r="RN106" i="1"/>
  <c r="RR106" i="1" s="1"/>
  <c r="RQ117" i="1"/>
  <c r="RQ122" i="1"/>
  <c r="RJ99" i="1"/>
  <c r="RJ107" i="1"/>
  <c r="RJ115" i="1"/>
  <c r="RJ123" i="1"/>
  <c r="RJ97" i="1"/>
  <c r="RJ105" i="1"/>
  <c r="RJ113" i="1"/>
  <c r="RJ121" i="1"/>
  <c r="RK73" i="1"/>
  <c r="RM73" i="1" s="1"/>
  <c r="RO73" i="1" s="1"/>
  <c r="RN78" i="1"/>
  <c r="RK81" i="1"/>
  <c r="RM81" i="1" s="1"/>
  <c r="RO81" i="1" s="1"/>
  <c r="RN86" i="1"/>
  <c r="QH123" i="1"/>
  <c r="QC123" i="1"/>
  <c r="QA123" i="1"/>
  <c r="PT123" i="1"/>
  <c r="QH122" i="1"/>
  <c r="QC122" i="1"/>
  <c r="QA122" i="1"/>
  <c r="PT122" i="1"/>
  <c r="QH121" i="1"/>
  <c r="QC121" i="1"/>
  <c r="QA121" i="1"/>
  <c r="PT121" i="1"/>
  <c r="QH120" i="1"/>
  <c r="QC120" i="1"/>
  <c r="QA120" i="1"/>
  <c r="PT120" i="1"/>
  <c r="QH119" i="1"/>
  <c r="QC119" i="1"/>
  <c r="QA119" i="1"/>
  <c r="PT119" i="1"/>
  <c r="QH118" i="1"/>
  <c r="QC118" i="1"/>
  <c r="QA118" i="1"/>
  <c r="PT118" i="1"/>
  <c r="QH117" i="1"/>
  <c r="QC117" i="1"/>
  <c r="QA117" i="1"/>
  <c r="PT117" i="1"/>
  <c r="QH116" i="1"/>
  <c r="QC116" i="1"/>
  <c r="QA116" i="1"/>
  <c r="PT116" i="1"/>
  <c r="QH115" i="1"/>
  <c r="QC115" i="1"/>
  <c r="QA115" i="1"/>
  <c r="PT115" i="1"/>
  <c r="QH114" i="1"/>
  <c r="QC114" i="1"/>
  <c r="QA114" i="1"/>
  <c r="PT114" i="1"/>
  <c r="QH113" i="1"/>
  <c r="QC113" i="1"/>
  <c r="QA113" i="1"/>
  <c r="PT113" i="1"/>
  <c r="QH112" i="1"/>
  <c r="QC112" i="1"/>
  <c r="QA112" i="1"/>
  <c r="PT112" i="1"/>
  <c r="QH111" i="1"/>
  <c r="QC111" i="1"/>
  <c r="QA111" i="1"/>
  <c r="PT111" i="1"/>
  <c r="QH110" i="1"/>
  <c r="QC110" i="1"/>
  <c r="QA110" i="1"/>
  <c r="PT110" i="1"/>
  <c r="QH109" i="1"/>
  <c r="QC109" i="1"/>
  <c r="QA109" i="1"/>
  <c r="PT109" i="1"/>
  <c r="QH108" i="1"/>
  <c r="QC108" i="1"/>
  <c r="QA108" i="1"/>
  <c r="PT108" i="1"/>
  <c r="QH107" i="1"/>
  <c r="QC107" i="1"/>
  <c r="QA107" i="1"/>
  <c r="PT107" i="1"/>
  <c r="QH106" i="1"/>
  <c r="QC106" i="1"/>
  <c r="QA106" i="1"/>
  <c r="PT106" i="1"/>
  <c r="QH105" i="1"/>
  <c r="QC105" i="1"/>
  <c r="QA105" i="1"/>
  <c r="PT105" i="1"/>
  <c r="QH104" i="1"/>
  <c r="QC104" i="1"/>
  <c r="QA104" i="1"/>
  <c r="PT104" i="1"/>
  <c r="QH103" i="1"/>
  <c r="QC103" i="1"/>
  <c r="QA103" i="1"/>
  <c r="PT103" i="1"/>
  <c r="QH102" i="1"/>
  <c r="QC102" i="1"/>
  <c r="QA102" i="1"/>
  <c r="PT102" i="1"/>
  <c r="QH101" i="1"/>
  <c r="QC101" i="1"/>
  <c r="QA101" i="1"/>
  <c r="PT101" i="1"/>
  <c r="QH100" i="1"/>
  <c r="QC100" i="1"/>
  <c r="QA100" i="1"/>
  <c r="PT100" i="1"/>
  <c r="QH99" i="1"/>
  <c r="QC99" i="1"/>
  <c r="QA99" i="1"/>
  <c r="PT99" i="1"/>
  <c r="QH98" i="1"/>
  <c r="QC98" i="1"/>
  <c r="QA98" i="1"/>
  <c r="PT98" i="1"/>
  <c r="QH97" i="1"/>
  <c r="QC97" i="1"/>
  <c r="QA97" i="1"/>
  <c r="PT97" i="1"/>
  <c r="QH96" i="1"/>
  <c r="QC96" i="1"/>
  <c r="QA96" i="1"/>
  <c r="PT96" i="1"/>
  <c r="PZ95" i="1"/>
  <c r="PX95" i="1"/>
  <c r="PV95" i="1"/>
  <c r="PU95" i="1"/>
  <c r="QR94" i="1"/>
  <c r="QQ94" i="1"/>
  <c r="QN94" i="1"/>
  <c r="QL94" i="1"/>
  <c r="QK94" i="1"/>
  <c r="QJ94" i="1"/>
  <c r="QI94" i="1"/>
  <c r="QH94" i="1"/>
  <c r="QG94" i="1"/>
  <c r="QF94" i="1"/>
  <c r="QE94" i="1"/>
  <c r="QC94" i="1"/>
  <c r="QA94" i="1"/>
  <c r="PZ94" i="1"/>
  <c r="PX94" i="1"/>
  <c r="PV94" i="1"/>
  <c r="PU94" i="1"/>
  <c r="PT94" i="1"/>
  <c r="QH92" i="1"/>
  <c r="QB92" i="1"/>
  <c r="QA92" i="1"/>
  <c r="PY92" i="1"/>
  <c r="QD92" i="1" s="1"/>
  <c r="PT92" i="1"/>
  <c r="QH91" i="1"/>
  <c r="QB91" i="1"/>
  <c r="QA91" i="1"/>
  <c r="PY91" i="1"/>
  <c r="QD91" i="1" s="1"/>
  <c r="PT91" i="1"/>
  <c r="QH90" i="1"/>
  <c r="QB90" i="1"/>
  <c r="QA90" i="1"/>
  <c r="PY90" i="1"/>
  <c r="QD90" i="1" s="1"/>
  <c r="PT90" i="1"/>
  <c r="QI89" i="1"/>
  <c r="QK89" i="1" s="1"/>
  <c r="QH89" i="1"/>
  <c r="QB89" i="1"/>
  <c r="QA89" i="1"/>
  <c r="PY89" i="1"/>
  <c r="QD89" i="1" s="1"/>
  <c r="PT89" i="1"/>
  <c r="QH88" i="1"/>
  <c r="QB88" i="1"/>
  <c r="QA88" i="1"/>
  <c r="PY88" i="1"/>
  <c r="QD88" i="1" s="1"/>
  <c r="PT88" i="1"/>
  <c r="QH87" i="1"/>
  <c r="QD87" i="1"/>
  <c r="QB87" i="1"/>
  <c r="QA87" i="1"/>
  <c r="PY87" i="1"/>
  <c r="PT87" i="1"/>
  <c r="QH86" i="1"/>
  <c r="QB86" i="1"/>
  <c r="QA86" i="1"/>
  <c r="PY86" i="1"/>
  <c r="QD86" i="1" s="1"/>
  <c r="PT86" i="1"/>
  <c r="QH85" i="1"/>
  <c r="QB85" i="1"/>
  <c r="QA85" i="1"/>
  <c r="PY85" i="1"/>
  <c r="QD85" i="1" s="1"/>
  <c r="PT85" i="1"/>
  <c r="QH84" i="1"/>
  <c r="QB84" i="1"/>
  <c r="QA84" i="1"/>
  <c r="PY84" i="1"/>
  <c r="QD84" i="1" s="1"/>
  <c r="PT84" i="1"/>
  <c r="QH83" i="1"/>
  <c r="QB83" i="1"/>
  <c r="QA83" i="1"/>
  <c r="PY83" i="1"/>
  <c r="QD83" i="1" s="1"/>
  <c r="PT83" i="1"/>
  <c r="QH82" i="1"/>
  <c r="QB82" i="1"/>
  <c r="QA82" i="1"/>
  <c r="PY82" i="1"/>
  <c r="QD82" i="1" s="1"/>
  <c r="PT82" i="1"/>
  <c r="QH81" i="1"/>
  <c r="QB81" i="1"/>
  <c r="QA81" i="1"/>
  <c r="PY81" i="1"/>
  <c r="QD81" i="1" s="1"/>
  <c r="PT81" i="1"/>
  <c r="QH80" i="1"/>
  <c r="QB80" i="1"/>
  <c r="QA80" i="1"/>
  <c r="PY80" i="1"/>
  <c r="QD80" i="1" s="1"/>
  <c r="PT80" i="1"/>
  <c r="QH79" i="1"/>
  <c r="QB79" i="1"/>
  <c r="QA79" i="1"/>
  <c r="PY79" i="1"/>
  <c r="QD79" i="1" s="1"/>
  <c r="PT79" i="1"/>
  <c r="QH78" i="1"/>
  <c r="QB78" i="1"/>
  <c r="QA78" i="1"/>
  <c r="PY78" i="1"/>
  <c r="QD78" i="1" s="1"/>
  <c r="PT78" i="1"/>
  <c r="QH77" i="1"/>
  <c r="QB77" i="1"/>
  <c r="QA77" i="1"/>
  <c r="PY77" i="1"/>
  <c r="QD77" i="1" s="1"/>
  <c r="PT77" i="1"/>
  <c r="QH76" i="1"/>
  <c r="QB76" i="1"/>
  <c r="QA76" i="1"/>
  <c r="PY76" i="1"/>
  <c r="QD76" i="1" s="1"/>
  <c r="PT76" i="1"/>
  <c r="QH75" i="1"/>
  <c r="QB75" i="1"/>
  <c r="QA75" i="1"/>
  <c r="PY75" i="1"/>
  <c r="QD75" i="1" s="1"/>
  <c r="PT75" i="1"/>
  <c r="QH74" i="1"/>
  <c r="QB74" i="1"/>
  <c r="QA74" i="1"/>
  <c r="PY74" i="1"/>
  <c r="QD74" i="1" s="1"/>
  <c r="PT74" i="1"/>
  <c r="QH73" i="1"/>
  <c r="QB73" i="1"/>
  <c r="QA73" i="1"/>
  <c r="PY73" i="1"/>
  <c r="QD73" i="1" s="1"/>
  <c r="PT73" i="1"/>
  <c r="QH72" i="1"/>
  <c r="QB72" i="1"/>
  <c r="QA72" i="1"/>
  <c r="PY72" i="1"/>
  <c r="QD72" i="1" s="1"/>
  <c r="PT72" i="1"/>
  <c r="QH71" i="1"/>
  <c r="QB71" i="1"/>
  <c r="QA71" i="1"/>
  <c r="PY71" i="1"/>
  <c r="QD71" i="1" s="1"/>
  <c r="PT71" i="1"/>
  <c r="QH70" i="1"/>
  <c r="QB70" i="1"/>
  <c r="QA70" i="1"/>
  <c r="PY70" i="1"/>
  <c r="QD70" i="1" s="1"/>
  <c r="PT70" i="1"/>
  <c r="QH69" i="1"/>
  <c r="QD69" i="1"/>
  <c r="QB69" i="1"/>
  <c r="QA69" i="1"/>
  <c r="PY69" i="1"/>
  <c r="PT69" i="1"/>
  <c r="QH68" i="1"/>
  <c r="QD68" i="1"/>
  <c r="QB68" i="1"/>
  <c r="QA68" i="1"/>
  <c r="PY68" i="1"/>
  <c r="PT68" i="1"/>
  <c r="QH67" i="1"/>
  <c r="QB67" i="1"/>
  <c r="QA67" i="1"/>
  <c r="PY67" i="1"/>
  <c r="QD67" i="1" s="1"/>
  <c r="PT67" i="1"/>
  <c r="QH66" i="1"/>
  <c r="QB66" i="1"/>
  <c r="QA66" i="1"/>
  <c r="PY66" i="1"/>
  <c r="QD66" i="1" s="1"/>
  <c r="PT66" i="1"/>
  <c r="QH65" i="1"/>
  <c r="QB65" i="1"/>
  <c r="QA65" i="1"/>
  <c r="PY65" i="1"/>
  <c r="QD65" i="1" s="1"/>
  <c r="PT65" i="1"/>
  <c r="QH64" i="1"/>
  <c r="QB64" i="1"/>
  <c r="QA64" i="1"/>
  <c r="PY64" i="1"/>
  <c r="QD64" i="1" s="1"/>
  <c r="PT64" i="1"/>
  <c r="QH63" i="1"/>
  <c r="QB63" i="1"/>
  <c r="QA63" i="1"/>
  <c r="PY63" i="1"/>
  <c r="QD63" i="1" s="1"/>
  <c r="PT63" i="1"/>
  <c r="QH62" i="1"/>
  <c r="QB62" i="1"/>
  <c r="QA62" i="1"/>
  <c r="PY62" i="1"/>
  <c r="QD62" i="1" s="1"/>
  <c r="PT62" i="1"/>
  <c r="QH61" i="1"/>
  <c r="QB61" i="1"/>
  <c r="QA61" i="1"/>
  <c r="PY61" i="1"/>
  <c r="QD61" i="1" s="1"/>
  <c r="PT61" i="1"/>
  <c r="QH60" i="1"/>
  <c r="QB60" i="1"/>
  <c r="QA60" i="1"/>
  <c r="PY60" i="1"/>
  <c r="QD60" i="1" s="1"/>
  <c r="PT60" i="1"/>
  <c r="QH59" i="1"/>
  <c r="QB59" i="1"/>
  <c r="QA59" i="1"/>
  <c r="PY59" i="1"/>
  <c r="QD59" i="1" s="1"/>
  <c r="PT59" i="1"/>
  <c r="QH58" i="1"/>
  <c r="QB58" i="1"/>
  <c r="QA58" i="1"/>
  <c r="PY58" i="1"/>
  <c r="QD58" i="1" s="1"/>
  <c r="PT58" i="1"/>
  <c r="QH57" i="1"/>
  <c r="QB57" i="1"/>
  <c r="QA57" i="1"/>
  <c r="PY57" i="1"/>
  <c r="QD57" i="1" s="1"/>
  <c r="PT57" i="1"/>
  <c r="QH56" i="1"/>
  <c r="QB56" i="1"/>
  <c r="QA56" i="1"/>
  <c r="PY56" i="1"/>
  <c r="QD56" i="1" s="1"/>
  <c r="PT56" i="1"/>
  <c r="QH55" i="1"/>
  <c r="QD55" i="1"/>
  <c r="QB55" i="1"/>
  <c r="QA55" i="1"/>
  <c r="PY55" i="1"/>
  <c r="PT55" i="1"/>
  <c r="QH54" i="1"/>
  <c r="QB54" i="1"/>
  <c r="QA54" i="1"/>
  <c r="PY54" i="1"/>
  <c r="QD54" i="1" s="1"/>
  <c r="PT54" i="1"/>
  <c r="QH53" i="1"/>
  <c r="QD53" i="1"/>
  <c r="QB53" i="1"/>
  <c r="QA53" i="1"/>
  <c r="PY53" i="1"/>
  <c r="PT53" i="1"/>
  <c r="QH52" i="1"/>
  <c r="QD52" i="1"/>
  <c r="QB52" i="1"/>
  <c r="QA52" i="1"/>
  <c r="PY52" i="1"/>
  <c r="PT52" i="1"/>
  <c r="QH51" i="1"/>
  <c r="QD51" i="1"/>
  <c r="QB51" i="1"/>
  <c r="QA51" i="1"/>
  <c r="PY51" i="1"/>
  <c r="PT51" i="1"/>
  <c r="QH50" i="1"/>
  <c r="QB50" i="1"/>
  <c r="QA50" i="1"/>
  <c r="PY50" i="1"/>
  <c r="QD50" i="1" s="1"/>
  <c r="PT50" i="1"/>
  <c r="QH49" i="1"/>
  <c r="QB49" i="1"/>
  <c r="QA49" i="1"/>
  <c r="PY49" i="1"/>
  <c r="QD49" i="1" s="1"/>
  <c r="PT49" i="1"/>
  <c r="QH48" i="1"/>
  <c r="QB48" i="1"/>
  <c r="QA48" i="1"/>
  <c r="PY48" i="1"/>
  <c r="QD48" i="1" s="1"/>
  <c r="PT48" i="1"/>
  <c r="QH47" i="1"/>
  <c r="QD47" i="1"/>
  <c r="QB47" i="1"/>
  <c r="QA47" i="1"/>
  <c r="PY47" i="1"/>
  <c r="PT47" i="1"/>
  <c r="QH46" i="1"/>
  <c r="QB46" i="1"/>
  <c r="QA46" i="1"/>
  <c r="PY46" i="1"/>
  <c r="QD46" i="1" s="1"/>
  <c r="PT46" i="1"/>
  <c r="QH45" i="1"/>
  <c r="QD45" i="1"/>
  <c r="QB45" i="1"/>
  <c r="QA45" i="1"/>
  <c r="PY45" i="1"/>
  <c r="PT45" i="1"/>
  <c r="QH44" i="1"/>
  <c r="QD44" i="1"/>
  <c r="QB44" i="1"/>
  <c r="QA44" i="1"/>
  <c r="PY44" i="1"/>
  <c r="PT44" i="1"/>
  <c r="QH43" i="1"/>
  <c r="QB43" i="1"/>
  <c r="QA43" i="1"/>
  <c r="PY43" i="1"/>
  <c r="QD43" i="1" s="1"/>
  <c r="PT43" i="1"/>
  <c r="QH42" i="1"/>
  <c r="QB42" i="1"/>
  <c r="QA42" i="1"/>
  <c r="PY42" i="1"/>
  <c r="QD42" i="1" s="1"/>
  <c r="PT42" i="1"/>
  <c r="QH41" i="1"/>
  <c r="QB41" i="1"/>
  <c r="QA41" i="1"/>
  <c r="PY41" i="1"/>
  <c r="QD41" i="1" s="1"/>
  <c r="PT41" i="1"/>
  <c r="QH40" i="1"/>
  <c r="QB40" i="1"/>
  <c r="QA40" i="1"/>
  <c r="PY40" i="1"/>
  <c r="QD40" i="1" s="1"/>
  <c r="PT40" i="1"/>
  <c r="QI39" i="1"/>
  <c r="QK39" i="1" s="1"/>
  <c r="QH39" i="1"/>
  <c r="QD39" i="1"/>
  <c r="QB39" i="1"/>
  <c r="QA39" i="1"/>
  <c r="PY39" i="1"/>
  <c r="PT39" i="1"/>
  <c r="QH38" i="1"/>
  <c r="QB38" i="1"/>
  <c r="QA38" i="1"/>
  <c r="PY38" i="1"/>
  <c r="QD38" i="1" s="1"/>
  <c r="PT38" i="1"/>
  <c r="QH37" i="1"/>
  <c r="QD37" i="1"/>
  <c r="QB37" i="1"/>
  <c r="QA37" i="1"/>
  <c r="PY37" i="1"/>
  <c r="PT37" i="1"/>
  <c r="QI36" i="1"/>
  <c r="QH36" i="1"/>
  <c r="QD36" i="1"/>
  <c r="QB36" i="1"/>
  <c r="QA36" i="1"/>
  <c r="PY36" i="1"/>
  <c r="PT36" i="1"/>
  <c r="QH35" i="1"/>
  <c r="QB35" i="1"/>
  <c r="QA35" i="1"/>
  <c r="PY35" i="1"/>
  <c r="QD35" i="1" s="1"/>
  <c r="PT35" i="1"/>
  <c r="QH34" i="1"/>
  <c r="QB34" i="1"/>
  <c r="QA34" i="1"/>
  <c r="PY34" i="1"/>
  <c r="QD34" i="1" s="1"/>
  <c r="PT34" i="1"/>
  <c r="QH33" i="1"/>
  <c r="QB33" i="1"/>
  <c r="QA33" i="1"/>
  <c r="PY33" i="1"/>
  <c r="QD33" i="1" s="1"/>
  <c r="PT33" i="1"/>
  <c r="QH32" i="1"/>
  <c r="QB32" i="1"/>
  <c r="QA32" i="1"/>
  <c r="PY32" i="1"/>
  <c r="QD32" i="1" s="1"/>
  <c r="PT32" i="1"/>
  <c r="QH31" i="1"/>
  <c r="QD31" i="1"/>
  <c r="QB31" i="1"/>
  <c r="QA31" i="1"/>
  <c r="PY31" i="1"/>
  <c r="PT31" i="1"/>
  <c r="QI30" i="1"/>
  <c r="QK30" i="1" s="1"/>
  <c r="QH30" i="1"/>
  <c r="QB30" i="1"/>
  <c r="QA30" i="1"/>
  <c r="PY30" i="1"/>
  <c r="QD30" i="1" s="1"/>
  <c r="PT30" i="1"/>
  <c r="QI29" i="1"/>
  <c r="QH29" i="1"/>
  <c r="QD29" i="1"/>
  <c r="QB29" i="1"/>
  <c r="QA29" i="1"/>
  <c r="PY29" i="1"/>
  <c r="PT29" i="1"/>
  <c r="QH28" i="1"/>
  <c r="QB28" i="1"/>
  <c r="QA28" i="1"/>
  <c r="PY28" i="1"/>
  <c r="QD28" i="1" s="1"/>
  <c r="PT28" i="1"/>
  <c r="QH27" i="1"/>
  <c r="QB27" i="1"/>
  <c r="QA27" i="1"/>
  <c r="PY27" i="1"/>
  <c r="QD27" i="1" s="1"/>
  <c r="PT27" i="1"/>
  <c r="QH26" i="1"/>
  <c r="QD26" i="1"/>
  <c r="QB26" i="1"/>
  <c r="QA26" i="1"/>
  <c r="PY26" i="1"/>
  <c r="PT26" i="1"/>
  <c r="QH25" i="1"/>
  <c r="QB25" i="1"/>
  <c r="QA25" i="1"/>
  <c r="PY25" i="1"/>
  <c r="QD25" i="1" s="1"/>
  <c r="PT25" i="1"/>
  <c r="QH24" i="1"/>
  <c r="QB24" i="1"/>
  <c r="QA24" i="1"/>
  <c r="PY24" i="1"/>
  <c r="QD24" i="1" s="1"/>
  <c r="PT24" i="1"/>
  <c r="QH23" i="1"/>
  <c r="QD23" i="1"/>
  <c r="QB23" i="1"/>
  <c r="QA23" i="1"/>
  <c r="PY23" i="1"/>
  <c r="PT23" i="1"/>
  <c r="QI22" i="1"/>
  <c r="QK22" i="1" s="1"/>
  <c r="QH22" i="1"/>
  <c r="QB22" i="1"/>
  <c r="QA22" i="1"/>
  <c r="PY22" i="1"/>
  <c r="QD22" i="1" s="1"/>
  <c r="PT22" i="1"/>
  <c r="QH21" i="1"/>
  <c r="QD21" i="1"/>
  <c r="QB21" i="1"/>
  <c r="QA21" i="1"/>
  <c r="PY21" i="1"/>
  <c r="PT21" i="1"/>
  <c r="QH20" i="1"/>
  <c r="QB20" i="1"/>
  <c r="QA20" i="1"/>
  <c r="PY20" i="1"/>
  <c r="QD20" i="1" s="1"/>
  <c r="PT20" i="1"/>
  <c r="QH19" i="1"/>
  <c r="QB19" i="1"/>
  <c r="QA19" i="1"/>
  <c r="PY19" i="1"/>
  <c r="QD19" i="1" s="1"/>
  <c r="PT19" i="1"/>
  <c r="QH18" i="1"/>
  <c r="QD18" i="1"/>
  <c r="QB18" i="1"/>
  <c r="QA18" i="1"/>
  <c r="PY18" i="1"/>
  <c r="PT18" i="1"/>
  <c r="QH17" i="1"/>
  <c r="QB17" i="1"/>
  <c r="QA17" i="1"/>
  <c r="PY17" i="1"/>
  <c r="QD17" i="1" s="1"/>
  <c r="PT17" i="1"/>
  <c r="QH16" i="1"/>
  <c r="QB16" i="1"/>
  <c r="QA16" i="1"/>
  <c r="PY16" i="1"/>
  <c r="QD16" i="1" s="1"/>
  <c r="PT16" i="1"/>
  <c r="QH15" i="1"/>
  <c r="QD15" i="1"/>
  <c r="QB15" i="1"/>
  <c r="QA15" i="1"/>
  <c r="PY15" i="1"/>
  <c r="PT15" i="1"/>
  <c r="QH14" i="1"/>
  <c r="QB14" i="1"/>
  <c r="QA14" i="1"/>
  <c r="PY14" i="1"/>
  <c r="QD14" i="1" s="1"/>
  <c r="PT14" i="1"/>
  <c r="PZ13" i="1"/>
  <c r="PV13" i="1"/>
  <c r="PU13" i="1"/>
  <c r="PT13" i="1"/>
  <c r="QN9" i="1"/>
  <c r="QQ9" i="1" s="1"/>
  <c r="QL9" i="1"/>
  <c r="QJ9" i="1"/>
  <c r="QH9" i="1"/>
  <c r="QG9" i="1"/>
  <c r="QN8" i="1"/>
  <c r="QQ8" i="1" s="1"/>
  <c r="QL8" i="1"/>
  <c r="QJ8" i="1"/>
  <c r="QH8" i="1"/>
  <c r="QP8" i="1" s="1"/>
  <c r="QG8" i="1"/>
  <c r="QP7" i="1"/>
  <c r="QN7" i="1"/>
  <c r="QO7" i="1" s="1"/>
  <c r="QL7" i="1"/>
  <c r="QM7" i="1" s="1"/>
  <c r="QJ7" i="1"/>
  <c r="QK7" i="1" s="1"/>
  <c r="QH7" i="1"/>
  <c r="QG7" i="1"/>
  <c r="QN6" i="1"/>
  <c r="QQ6" i="1" s="1"/>
  <c r="QL6" i="1"/>
  <c r="QK6" i="1"/>
  <c r="QJ6" i="1"/>
  <c r="QH6" i="1"/>
  <c r="QP6" i="1" s="1"/>
  <c r="QG6" i="1"/>
  <c r="QN5" i="1"/>
  <c r="QL5" i="1"/>
  <c r="QJ5" i="1"/>
  <c r="QH5" i="1"/>
  <c r="QP5" i="1" s="1"/>
  <c r="QI5" i="1" s="1"/>
  <c r="QG5" i="1"/>
  <c r="QQ4" i="1"/>
  <c r="QN4" i="1"/>
  <c r="QL4" i="1"/>
  <c r="QJ4" i="1"/>
  <c r="QH4" i="1"/>
  <c r="QP4" i="1" s="1"/>
  <c r="QM4" i="1" s="1"/>
  <c r="QG4" i="1"/>
  <c r="QN3" i="1"/>
  <c r="QL3" i="1"/>
  <c r="QJ3" i="1"/>
  <c r="QH3" i="1"/>
  <c r="QG3" i="1"/>
  <c r="QN2" i="1"/>
  <c r="QL2" i="1"/>
  <c r="QL10" i="1" s="1"/>
  <c r="QJ2" i="1"/>
  <c r="QH2" i="1"/>
  <c r="QH10" i="1" s="1"/>
  <c r="QG2" i="1"/>
  <c r="QD1" i="1"/>
  <c r="PZ1" i="1"/>
  <c r="N1" i="9"/>
  <c r="RR96" i="1" l="1"/>
  <c r="RQ104" i="1"/>
  <c r="RN85" i="1"/>
  <c r="RA8" i="1" s="1"/>
  <c r="RR85" i="1"/>
  <c r="RN69" i="1"/>
  <c r="RI9" i="1"/>
  <c r="RO6" i="1"/>
  <c r="RP50" i="1"/>
  <c r="RE6" i="1" s="1"/>
  <c r="RF6" i="1" s="1"/>
  <c r="RR50" i="1"/>
  <c r="RN50" i="1"/>
  <c r="RA6" i="1" s="1"/>
  <c r="RP45" i="1"/>
  <c r="RE3" i="1" s="1"/>
  <c r="RE10" i="1" s="1"/>
  <c r="RN120" i="1"/>
  <c r="RR120" i="1" s="1"/>
  <c r="RI6" i="1"/>
  <c r="RQ50" i="1"/>
  <c r="RR61" i="1"/>
  <c r="RK8" i="1"/>
  <c r="RF2" i="1"/>
  <c r="RL95" i="1"/>
  <c r="RM13" i="1"/>
  <c r="RO14" i="1"/>
  <c r="RO13" i="1" s="1"/>
  <c r="RP69" i="1"/>
  <c r="RE4" i="1" s="1"/>
  <c r="RF4" i="1" s="1"/>
  <c r="RI10" i="1"/>
  <c r="RP10" i="1"/>
  <c r="RO10" i="1" s="1"/>
  <c r="RD13" i="1"/>
  <c r="RM2" i="1"/>
  <c r="RK2" i="1"/>
  <c r="RQ96" i="1"/>
  <c r="RQ95" i="1" s="1"/>
  <c r="RQ61" i="1"/>
  <c r="QX13" i="1"/>
  <c r="RC14" i="1"/>
  <c r="RK10" i="1"/>
  <c r="RA5" i="1"/>
  <c r="RQ69" i="1"/>
  <c r="RN61" i="1"/>
  <c r="RO9" i="1"/>
  <c r="RK9" i="1"/>
  <c r="RM10" i="1"/>
  <c r="RI2" i="1"/>
  <c r="RA3" i="1"/>
  <c r="RC10" i="1"/>
  <c r="RD10" i="1" s="1"/>
  <c r="RA2" i="1"/>
  <c r="RO8" i="1"/>
  <c r="RN77" i="1"/>
  <c r="RA4" i="1" s="1"/>
  <c r="RR77" i="1"/>
  <c r="RR13" i="1" s="1"/>
  <c r="RN45" i="1"/>
  <c r="RF8" i="1"/>
  <c r="RI8" i="1"/>
  <c r="RL13" i="1"/>
  <c r="RE8" i="1"/>
  <c r="RM6" i="1"/>
  <c r="QK36" i="1"/>
  <c r="QQ3" i="1"/>
  <c r="QJ10" i="1"/>
  <c r="QB13" i="1"/>
  <c r="QN10" i="1"/>
  <c r="QI4" i="1"/>
  <c r="QK8" i="1"/>
  <c r="QI8" i="1"/>
  <c r="QK4" i="1"/>
  <c r="QO4" i="1"/>
  <c r="QK5" i="1"/>
  <c r="QI6" i="1"/>
  <c r="QO6" i="1"/>
  <c r="QO8" i="1"/>
  <c r="QM5" i="1"/>
  <c r="QI7" i="1"/>
  <c r="QQ5" i="1"/>
  <c r="QO5" i="1"/>
  <c r="QM8" i="1"/>
  <c r="QD13" i="1"/>
  <c r="QP10" i="1"/>
  <c r="QI10" i="1" s="1"/>
  <c r="QM6" i="1"/>
  <c r="QP2" i="1"/>
  <c r="QQ7" i="1"/>
  <c r="QK29" i="1"/>
  <c r="QQ2" i="1"/>
  <c r="QA95" i="1"/>
  <c r="QP3" i="1"/>
  <c r="QI3" i="1" s="1"/>
  <c r="PY13" i="1"/>
  <c r="QP9" i="1"/>
  <c r="QK9" i="1" s="1"/>
  <c r="QA13" i="1"/>
  <c r="QC95" i="1"/>
  <c r="P3" i="9"/>
  <c r="P4" i="9"/>
  <c r="P5" i="9"/>
  <c r="P6" i="9"/>
  <c r="P7" i="9"/>
  <c r="P8" i="9"/>
  <c r="P9" i="9"/>
  <c r="P10" i="9"/>
  <c r="P11" i="9"/>
  <c r="P12" i="9"/>
  <c r="P13" i="9"/>
  <c r="P14" i="9"/>
  <c r="P15" i="9"/>
  <c r="P16" i="9"/>
  <c r="P17" i="9"/>
  <c r="P18" i="9"/>
  <c r="P19" i="9"/>
  <c r="P20" i="9"/>
  <c r="P21" i="9"/>
  <c r="P22" i="9"/>
  <c r="P23" i="9"/>
  <c r="P24" i="9"/>
  <c r="P25" i="9"/>
  <c r="P26" i="9"/>
  <c r="P27" i="9"/>
  <c r="P28" i="9"/>
  <c r="P29" i="9"/>
  <c r="P30" i="9"/>
  <c r="P31" i="9"/>
  <c r="P32" i="9"/>
  <c r="P33" i="9"/>
  <c r="P34" i="9"/>
  <c r="P35" i="9"/>
  <c r="P36" i="9"/>
  <c r="P37" i="9"/>
  <c r="P38" i="9"/>
  <c r="P39" i="9"/>
  <c r="P40" i="9"/>
  <c r="P41" i="9"/>
  <c r="P42" i="9"/>
  <c r="P43" i="9"/>
  <c r="P44" i="9"/>
  <c r="P45" i="9"/>
  <c r="P46" i="9"/>
  <c r="P47" i="9"/>
  <c r="P48" i="9"/>
  <c r="P49" i="9"/>
  <c r="P50" i="9"/>
  <c r="P51" i="9"/>
  <c r="P52" i="9"/>
  <c r="P53" i="9"/>
  <c r="P54" i="9"/>
  <c r="P55" i="9"/>
  <c r="P56" i="9"/>
  <c r="P57" i="9"/>
  <c r="P58" i="9"/>
  <c r="P59" i="9"/>
  <c r="P60" i="9"/>
  <c r="P61" i="9"/>
  <c r="P62" i="9"/>
  <c r="P63" i="9"/>
  <c r="P64" i="9"/>
  <c r="P65" i="9"/>
  <c r="P66" i="9"/>
  <c r="P67" i="9"/>
  <c r="P68" i="9"/>
  <c r="P69" i="9"/>
  <c r="P70" i="9"/>
  <c r="P71" i="9"/>
  <c r="P72" i="9"/>
  <c r="P73" i="9"/>
  <c r="P74" i="9"/>
  <c r="P75" i="9"/>
  <c r="P76" i="9"/>
  <c r="P77" i="9"/>
  <c r="P78" i="9"/>
  <c r="P79" i="9"/>
  <c r="P80" i="9"/>
  <c r="P2" i="9"/>
  <c r="N3" i="9"/>
  <c r="N4" i="9"/>
  <c r="N5" i="9"/>
  <c r="N6" i="9"/>
  <c r="N7" i="9"/>
  <c r="N8" i="9"/>
  <c r="N9" i="9"/>
  <c r="N10" i="9"/>
  <c r="N11" i="9"/>
  <c r="N12" i="9"/>
  <c r="N13" i="9"/>
  <c r="N14" i="9"/>
  <c r="N15" i="9"/>
  <c r="N16" i="9"/>
  <c r="N17" i="9"/>
  <c r="N18" i="9"/>
  <c r="N19" i="9"/>
  <c r="N20" i="9"/>
  <c r="N21" i="9"/>
  <c r="N22" i="9"/>
  <c r="N23" i="9"/>
  <c r="N24" i="9"/>
  <c r="N25" i="9"/>
  <c r="N26" i="9"/>
  <c r="N27" i="9"/>
  <c r="N28" i="9"/>
  <c r="N29" i="9"/>
  <c r="N30" i="9"/>
  <c r="N31" i="9"/>
  <c r="N32" i="9"/>
  <c r="N33" i="9"/>
  <c r="N34" i="9"/>
  <c r="N35" i="9"/>
  <c r="N36" i="9"/>
  <c r="N37" i="9"/>
  <c r="N38" i="9"/>
  <c r="N39" i="9"/>
  <c r="N40" i="9"/>
  <c r="N41" i="9"/>
  <c r="N42" i="9"/>
  <c r="N43" i="9"/>
  <c r="N44" i="9"/>
  <c r="N45" i="9"/>
  <c r="N46" i="9"/>
  <c r="N47" i="9"/>
  <c r="N48" i="9"/>
  <c r="N49" i="9"/>
  <c r="N50" i="9"/>
  <c r="N51" i="9"/>
  <c r="N52" i="9"/>
  <c r="N53" i="9"/>
  <c r="N54" i="9"/>
  <c r="N55" i="9"/>
  <c r="N56" i="9"/>
  <c r="N57" i="9"/>
  <c r="N58" i="9"/>
  <c r="N59" i="9"/>
  <c r="N60" i="9"/>
  <c r="N61" i="9"/>
  <c r="N62" i="9"/>
  <c r="N63" i="9"/>
  <c r="N64" i="9"/>
  <c r="N65" i="9"/>
  <c r="N66" i="9"/>
  <c r="N67" i="9"/>
  <c r="N68" i="9"/>
  <c r="N69" i="9"/>
  <c r="N70" i="9"/>
  <c r="N71" i="9"/>
  <c r="N72" i="9"/>
  <c r="N73" i="9"/>
  <c r="N74" i="9"/>
  <c r="N75" i="9"/>
  <c r="N76" i="9"/>
  <c r="N77" i="9"/>
  <c r="N78" i="9"/>
  <c r="N79" i="9"/>
  <c r="N80" i="9"/>
  <c r="N2" i="9"/>
  <c r="PH123" i="1"/>
  <c r="PC123" i="1"/>
  <c r="PA123" i="1"/>
  <c r="OT123" i="1"/>
  <c r="PH122" i="1"/>
  <c r="PC122" i="1"/>
  <c r="PA122" i="1"/>
  <c r="OT122" i="1"/>
  <c r="PH121" i="1"/>
  <c r="PC121" i="1"/>
  <c r="PA121" i="1"/>
  <c r="OT121" i="1"/>
  <c r="PH120" i="1"/>
  <c r="PC120" i="1"/>
  <c r="PA120" i="1"/>
  <c r="OT120" i="1"/>
  <c r="PH119" i="1"/>
  <c r="PC119" i="1"/>
  <c r="PA119" i="1"/>
  <c r="OT119" i="1"/>
  <c r="PH118" i="1"/>
  <c r="PC118" i="1"/>
  <c r="PA118" i="1"/>
  <c r="OT118" i="1"/>
  <c r="PH117" i="1"/>
  <c r="PC117" i="1"/>
  <c r="PA117" i="1"/>
  <c r="OT117" i="1"/>
  <c r="PH116" i="1"/>
  <c r="PC116" i="1"/>
  <c r="PA116" i="1"/>
  <c r="OT116" i="1"/>
  <c r="PH115" i="1"/>
  <c r="PC115" i="1"/>
  <c r="PA115" i="1"/>
  <c r="OT115" i="1"/>
  <c r="PH114" i="1"/>
  <c r="PC114" i="1"/>
  <c r="PA114" i="1"/>
  <c r="OT114" i="1"/>
  <c r="PH113" i="1"/>
  <c r="PC113" i="1"/>
  <c r="PA113" i="1"/>
  <c r="OT113" i="1"/>
  <c r="PH112" i="1"/>
  <c r="PC112" i="1"/>
  <c r="PA112" i="1"/>
  <c r="OT112" i="1"/>
  <c r="PH111" i="1"/>
  <c r="PC111" i="1"/>
  <c r="PA111" i="1"/>
  <c r="OT111" i="1"/>
  <c r="PH110" i="1"/>
  <c r="PC110" i="1"/>
  <c r="PA110" i="1"/>
  <c r="OT110" i="1"/>
  <c r="PH109" i="1"/>
  <c r="PC109" i="1"/>
  <c r="PA109" i="1"/>
  <c r="OT109" i="1"/>
  <c r="PH108" i="1"/>
  <c r="PC108" i="1"/>
  <c r="PA108" i="1"/>
  <c r="OT108" i="1"/>
  <c r="PH107" i="1"/>
  <c r="PC107" i="1"/>
  <c r="PA107" i="1"/>
  <c r="OT107" i="1"/>
  <c r="PH106" i="1"/>
  <c r="PC106" i="1"/>
  <c r="PA106" i="1"/>
  <c r="OT106" i="1"/>
  <c r="PH105" i="1"/>
  <c r="PC105" i="1"/>
  <c r="PA105" i="1"/>
  <c r="OT105" i="1"/>
  <c r="PH104" i="1"/>
  <c r="PC104" i="1"/>
  <c r="PA104" i="1"/>
  <c r="OT104" i="1"/>
  <c r="PH103" i="1"/>
  <c r="PC103" i="1"/>
  <c r="PA103" i="1"/>
  <c r="OT103" i="1"/>
  <c r="PH102" i="1"/>
  <c r="PC102" i="1"/>
  <c r="PA102" i="1"/>
  <c r="OT102" i="1"/>
  <c r="PH101" i="1"/>
  <c r="PC101" i="1"/>
  <c r="PA101" i="1"/>
  <c r="OT101" i="1"/>
  <c r="PH100" i="1"/>
  <c r="PC100" i="1"/>
  <c r="PA100" i="1"/>
  <c r="OT100" i="1"/>
  <c r="PH99" i="1"/>
  <c r="PC99" i="1"/>
  <c r="PA99" i="1"/>
  <c r="OT99" i="1"/>
  <c r="PH98" i="1"/>
  <c r="PC98" i="1"/>
  <c r="PA98" i="1"/>
  <c r="OT98" i="1"/>
  <c r="PH97" i="1"/>
  <c r="PC97" i="1"/>
  <c r="PA97" i="1"/>
  <c r="OT97" i="1"/>
  <c r="PH96" i="1"/>
  <c r="PC96" i="1"/>
  <c r="PA96" i="1"/>
  <c r="OT96" i="1"/>
  <c r="OZ95" i="1"/>
  <c r="OX95" i="1"/>
  <c r="OV95" i="1"/>
  <c r="OU95" i="1"/>
  <c r="PR94" i="1"/>
  <c r="PQ94" i="1"/>
  <c r="PN94" i="1"/>
  <c r="PL94" i="1"/>
  <c r="PK94" i="1"/>
  <c r="PJ94" i="1"/>
  <c r="PI94" i="1"/>
  <c r="PH94" i="1"/>
  <c r="PG94" i="1"/>
  <c r="PF94" i="1"/>
  <c r="PE94" i="1"/>
  <c r="PC94" i="1"/>
  <c r="PA94" i="1"/>
  <c r="OZ94" i="1"/>
  <c r="OX94" i="1"/>
  <c r="OV94" i="1"/>
  <c r="OU94" i="1"/>
  <c r="OT94" i="1"/>
  <c r="PH92" i="1"/>
  <c r="PB92" i="1"/>
  <c r="PA92" i="1"/>
  <c r="OY92" i="1"/>
  <c r="PD92" i="1" s="1"/>
  <c r="OT92" i="1"/>
  <c r="PH91" i="1"/>
  <c r="PB91" i="1"/>
  <c r="PA91" i="1"/>
  <c r="OY91" i="1"/>
  <c r="PD91" i="1" s="1"/>
  <c r="OT91" i="1"/>
  <c r="PH90" i="1"/>
  <c r="PB90" i="1"/>
  <c r="PA90" i="1"/>
  <c r="OY90" i="1"/>
  <c r="PD90" i="1" s="1"/>
  <c r="OT90" i="1"/>
  <c r="PI89" i="1"/>
  <c r="PH89" i="1"/>
  <c r="PB89" i="1"/>
  <c r="PA89" i="1"/>
  <c r="OY89" i="1"/>
  <c r="PD89" i="1" s="1"/>
  <c r="OT89" i="1"/>
  <c r="PH88" i="1"/>
  <c r="PB88" i="1"/>
  <c r="PA88" i="1"/>
  <c r="OY88" i="1"/>
  <c r="PD88" i="1" s="1"/>
  <c r="OT88" i="1"/>
  <c r="PH87" i="1"/>
  <c r="PB87" i="1"/>
  <c r="PA87" i="1"/>
  <c r="OY87" i="1"/>
  <c r="PD87" i="1" s="1"/>
  <c r="OT87" i="1"/>
  <c r="PH86" i="1"/>
  <c r="PD86" i="1"/>
  <c r="PB86" i="1"/>
  <c r="PA86" i="1"/>
  <c r="OY86" i="1"/>
  <c r="OT86" i="1"/>
  <c r="PH85" i="1"/>
  <c r="PB85" i="1"/>
  <c r="PA85" i="1"/>
  <c r="OY85" i="1"/>
  <c r="PD85" i="1" s="1"/>
  <c r="OT85" i="1"/>
  <c r="PH84" i="1"/>
  <c r="PB84" i="1"/>
  <c r="PA84" i="1"/>
  <c r="OY84" i="1"/>
  <c r="PD84" i="1" s="1"/>
  <c r="OT84" i="1"/>
  <c r="PH83" i="1"/>
  <c r="PB83" i="1"/>
  <c r="PA83" i="1"/>
  <c r="OY83" i="1"/>
  <c r="PD83" i="1" s="1"/>
  <c r="OT83" i="1"/>
  <c r="PH82" i="1"/>
  <c r="PB82" i="1"/>
  <c r="PA82" i="1"/>
  <c r="OY82" i="1"/>
  <c r="PD82" i="1" s="1"/>
  <c r="OT82" i="1"/>
  <c r="PH81" i="1"/>
  <c r="PB81" i="1"/>
  <c r="PA81" i="1"/>
  <c r="OY81" i="1"/>
  <c r="PD81" i="1" s="1"/>
  <c r="OT81" i="1"/>
  <c r="PH80" i="1"/>
  <c r="PB80" i="1"/>
  <c r="PA80" i="1"/>
  <c r="OY80" i="1"/>
  <c r="PD80" i="1" s="1"/>
  <c r="OT80" i="1"/>
  <c r="PH79" i="1"/>
  <c r="PB79" i="1"/>
  <c r="PA79" i="1"/>
  <c r="OY79" i="1"/>
  <c r="PD79" i="1" s="1"/>
  <c r="OT79" i="1"/>
  <c r="PH78" i="1"/>
  <c r="PB78" i="1"/>
  <c r="PA78" i="1"/>
  <c r="OY78" i="1"/>
  <c r="PD78" i="1" s="1"/>
  <c r="OT78" i="1"/>
  <c r="PH77" i="1"/>
  <c r="PB77" i="1"/>
  <c r="PA77" i="1"/>
  <c r="OY77" i="1"/>
  <c r="PD77" i="1" s="1"/>
  <c r="OT77" i="1"/>
  <c r="PH76" i="1"/>
  <c r="PB76" i="1"/>
  <c r="PA76" i="1"/>
  <c r="OY76" i="1"/>
  <c r="PD76" i="1" s="1"/>
  <c r="OT76" i="1"/>
  <c r="PH75" i="1"/>
  <c r="PB75" i="1"/>
  <c r="PA75" i="1"/>
  <c r="OY75" i="1"/>
  <c r="PD75" i="1" s="1"/>
  <c r="OT75" i="1"/>
  <c r="PH74" i="1"/>
  <c r="PB74" i="1"/>
  <c r="PA74" i="1"/>
  <c r="OY74" i="1"/>
  <c r="PD74" i="1" s="1"/>
  <c r="OT74" i="1"/>
  <c r="PH73" i="1"/>
  <c r="PD73" i="1"/>
  <c r="PB73" i="1"/>
  <c r="PA73" i="1"/>
  <c r="OY73" i="1"/>
  <c r="OT73" i="1"/>
  <c r="PH72" i="1"/>
  <c r="PB72" i="1"/>
  <c r="PA72" i="1"/>
  <c r="OY72" i="1"/>
  <c r="PD72" i="1" s="1"/>
  <c r="OT72" i="1"/>
  <c r="PH71" i="1"/>
  <c r="PB71" i="1"/>
  <c r="PA71" i="1"/>
  <c r="OY71" i="1"/>
  <c r="PD71" i="1" s="1"/>
  <c r="OT71" i="1"/>
  <c r="PH70" i="1"/>
  <c r="PD70" i="1"/>
  <c r="PB70" i="1"/>
  <c r="PA70" i="1"/>
  <c r="OY70" i="1"/>
  <c r="OT70" i="1"/>
  <c r="PH69" i="1"/>
  <c r="PB69" i="1"/>
  <c r="PA69" i="1"/>
  <c r="OY69" i="1"/>
  <c r="PD69" i="1" s="1"/>
  <c r="OT69" i="1"/>
  <c r="PH68" i="1"/>
  <c r="PB68" i="1"/>
  <c r="PA68" i="1"/>
  <c r="OY68" i="1"/>
  <c r="PD68" i="1" s="1"/>
  <c r="OT68" i="1"/>
  <c r="PH67" i="1"/>
  <c r="PB67" i="1"/>
  <c r="PA67" i="1"/>
  <c r="OY67" i="1"/>
  <c r="PD67" i="1" s="1"/>
  <c r="OT67" i="1"/>
  <c r="PH66" i="1"/>
  <c r="PB66" i="1"/>
  <c r="PA66" i="1"/>
  <c r="OY66" i="1"/>
  <c r="PD66" i="1" s="1"/>
  <c r="OT66" i="1"/>
  <c r="PH65" i="1"/>
  <c r="PB65" i="1"/>
  <c r="PA65" i="1"/>
  <c r="OY65" i="1"/>
  <c r="PD65" i="1" s="1"/>
  <c r="OT65" i="1"/>
  <c r="PH64" i="1"/>
  <c r="PB64" i="1"/>
  <c r="PA64" i="1"/>
  <c r="OY64" i="1"/>
  <c r="PD64" i="1" s="1"/>
  <c r="OT64" i="1"/>
  <c r="PH63" i="1"/>
  <c r="PB63" i="1"/>
  <c r="PA63" i="1"/>
  <c r="OY63" i="1"/>
  <c r="PD63" i="1" s="1"/>
  <c r="OT63" i="1"/>
  <c r="PH62" i="1"/>
  <c r="PB62" i="1"/>
  <c r="PA62" i="1"/>
  <c r="OY62" i="1"/>
  <c r="PD62" i="1" s="1"/>
  <c r="OT62" i="1"/>
  <c r="PH61" i="1"/>
  <c r="PB61" i="1"/>
  <c r="PA61" i="1"/>
  <c r="OY61" i="1"/>
  <c r="PD61" i="1" s="1"/>
  <c r="OT61" i="1"/>
  <c r="PH60" i="1"/>
  <c r="PB60" i="1"/>
  <c r="PA60" i="1"/>
  <c r="OY60" i="1"/>
  <c r="PD60" i="1" s="1"/>
  <c r="OT60" i="1"/>
  <c r="PH59" i="1"/>
  <c r="PB59" i="1"/>
  <c r="PA59" i="1"/>
  <c r="OY59" i="1"/>
  <c r="PD59" i="1" s="1"/>
  <c r="OT59" i="1"/>
  <c r="PH58" i="1"/>
  <c r="PB58" i="1"/>
  <c r="PA58" i="1"/>
  <c r="OY58" i="1"/>
  <c r="PD58" i="1" s="1"/>
  <c r="OT58" i="1"/>
  <c r="PH57" i="1"/>
  <c r="PB57" i="1"/>
  <c r="PA57" i="1"/>
  <c r="OY57" i="1"/>
  <c r="PD57" i="1" s="1"/>
  <c r="OT57" i="1"/>
  <c r="PH56" i="1"/>
  <c r="PB56" i="1"/>
  <c r="PA56" i="1"/>
  <c r="OY56" i="1"/>
  <c r="PD56" i="1" s="1"/>
  <c r="OT56" i="1"/>
  <c r="PH55" i="1"/>
  <c r="PB55" i="1"/>
  <c r="PA55" i="1"/>
  <c r="OY55" i="1"/>
  <c r="PD55" i="1" s="1"/>
  <c r="OT55" i="1"/>
  <c r="PH54" i="1"/>
  <c r="PD54" i="1"/>
  <c r="PB54" i="1"/>
  <c r="PA54" i="1"/>
  <c r="OY54" i="1"/>
  <c r="OT54" i="1"/>
  <c r="PH53" i="1"/>
  <c r="PB53" i="1"/>
  <c r="PA53" i="1"/>
  <c r="OY53" i="1"/>
  <c r="PD53" i="1" s="1"/>
  <c r="OT53" i="1"/>
  <c r="PH52" i="1"/>
  <c r="PB52" i="1"/>
  <c r="PA52" i="1"/>
  <c r="OY52" i="1"/>
  <c r="PD52" i="1" s="1"/>
  <c r="OT52" i="1"/>
  <c r="PH51" i="1"/>
  <c r="PB51" i="1"/>
  <c r="PA51" i="1"/>
  <c r="OY51" i="1"/>
  <c r="PD51" i="1" s="1"/>
  <c r="OT51" i="1"/>
  <c r="PH50" i="1"/>
  <c r="PB50" i="1"/>
  <c r="PA50" i="1"/>
  <c r="OY50" i="1"/>
  <c r="PD50" i="1" s="1"/>
  <c r="OT50" i="1"/>
  <c r="PH49" i="1"/>
  <c r="PB49" i="1"/>
  <c r="PA49" i="1"/>
  <c r="OY49" i="1"/>
  <c r="PD49" i="1" s="1"/>
  <c r="OT49" i="1"/>
  <c r="PH48" i="1"/>
  <c r="PB48" i="1"/>
  <c r="PA48" i="1"/>
  <c r="OY48" i="1"/>
  <c r="PD48" i="1" s="1"/>
  <c r="OT48" i="1"/>
  <c r="PH47" i="1"/>
  <c r="PB47" i="1"/>
  <c r="PA47" i="1"/>
  <c r="OY47" i="1"/>
  <c r="PD47" i="1" s="1"/>
  <c r="OT47" i="1"/>
  <c r="PH46" i="1"/>
  <c r="PB46" i="1"/>
  <c r="PA46" i="1"/>
  <c r="OY46" i="1"/>
  <c r="PD46" i="1" s="1"/>
  <c r="OT46" i="1"/>
  <c r="PH45" i="1"/>
  <c r="PB45" i="1"/>
  <c r="PA45" i="1"/>
  <c r="OY45" i="1"/>
  <c r="PD45" i="1" s="1"/>
  <c r="OT45" i="1"/>
  <c r="PH44" i="1"/>
  <c r="PB44" i="1"/>
  <c r="PA44" i="1"/>
  <c r="OY44" i="1"/>
  <c r="PD44" i="1" s="1"/>
  <c r="OT44" i="1"/>
  <c r="PH43" i="1"/>
  <c r="PB43" i="1"/>
  <c r="PA43" i="1"/>
  <c r="OY43" i="1"/>
  <c r="PD43" i="1" s="1"/>
  <c r="OT43" i="1"/>
  <c r="PH42" i="1"/>
  <c r="PB42" i="1"/>
  <c r="PA42" i="1"/>
  <c r="OY42" i="1"/>
  <c r="PD42" i="1" s="1"/>
  <c r="OT42" i="1"/>
  <c r="PH41" i="1"/>
  <c r="PB41" i="1"/>
  <c r="PA41" i="1"/>
  <c r="OY41" i="1"/>
  <c r="PD41" i="1" s="1"/>
  <c r="OT41" i="1"/>
  <c r="PH40" i="1"/>
  <c r="PB40" i="1"/>
  <c r="PA40" i="1"/>
  <c r="OY40" i="1"/>
  <c r="PD40" i="1" s="1"/>
  <c r="OT40" i="1"/>
  <c r="PI39" i="1"/>
  <c r="PK39" i="1" s="1"/>
  <c r="PH39" i="1"/>
  <c r="PB39" i="1"/>
  <c r="PA39" i="1"/>
  <c r="OY39" i="1"/>
  <c r="PD39" i="1" s="1"/>
  <c r="OT39" i="1"/>
  <c r="PH38" i="1"/>
  <c r="PB38" i="1"/>
  <c r="PA38" i="1"/>
  <c r="OY38" i="1"/>
  <c r="PD38" i="1" s="1"/>
  <c r="OT38" i="1"/>
  <c r="PH37" i="1"/>
  <c r="PB37" i="1"/>
  <c r="PA37" i="1"/>
  <c r="OY37" i="1"/>
  <c r="PD37" i="1" s="1"/>
  <c r="OT37" i="1"/>
  <c r="PI36" i="1"/>
  <c r="PH36" i="1"/>
  <c r="PB36" i="1"/>
  <c r="PA36" i="1"/>
  <c r="OY36" i="1"/>
  <c r="PD36" i="1" s="1"/>
  <c r="OT36" i="1"/>
  <c r="PH35" i="1"/>
  <c r="PB35" i="1"/>
  <c r="PA35" i="1"/>
  <c r="OY35" i="1"/>
  <c r="PD35" i="1" s="1"/>
  <c r="OT35" i="1"/>
  <c r="PH34" i="1"/>
  <c r="PB34" i="1"/>
  <c r="PA34" i="1"/>
  <c r="OY34" i="1"/>
  <c r="PD34" i="1" s="1"/>
  <c r="OT34" i="1"/>
  <c r="PH33" i="1"/>
  <c r="PB33" i="1"/>
  <c r="PA33" i="1"/>
  <c r="OY33" i="1"/>
  <c r="PD33" i="1" s="1"/>
  <c r="OT33" i="1"/>
  <c r="PH32" i="1"/>
  <c r="PB32" i="1"/>
  <c r="PA32" i="1"/>
  <c r="OY32" i="1"/>
  <c r="PD32" i="1" s="1"/>
  <c r="OT32" i="1"/>
  <c r="PH31" i="1"/>
  <c r="PD31" i="1"/>
  <c r="PB31" i="1"/>
  <c r="PA31" i="1"/>
  <c r="OY31" i="1"/>
  <c r="OT31" i="1"/>
  <c r="PI30" i="1"/>
  <c r="PK30" i="1" s="1"/>
  <c r="PH30" i="1"/>
  <c r="PB30" i="1"/>
  <c r="PA30" i="1"/>
  <c r="OY30" i="1"/>
  <c r="PD30" i="1" s="1"/>
  <c r="OT30" i="1"/>
  <c r="PI29" i="1"/>
  <c r="PK29" i="1" s="1"/>
  <c r="PH29" i="1"/>
  <c r="PB29" i="1"/>
  <c r="PA29" i="1"/>
  <c r="OY29" i="1"/>
  <c r="PD29" i="1" s="1"/>
  <c r="OT29" i="1"/>
  <c r="PH28" i="1"/>
  <c r="PB28" i="1"/>
  <c r="PA28" i="1"/>
  <c r="OY28" i="1"/>
  <c r="PD28" i="1" s="1"/>
  <c r="OT28" i="1"/>
  <c r="PH27" i="1"/>
  <c r="PB27" i="1"/>
  <c r="PA27" i="1"/>
  <c r="OY27" i="1"/>
  <c r="PD27" i="1" s="1"/>
  <c r="OT27" i="1"/>
  <c r="PH26" i="1"/>
  <c r="PB26" i="1"/>
  <c r="PA26" i="1"/>
  <c r="OY26" i="1"/>
  <c r="PD26" i="1" s="1"/>
  <c r="OT26" i="1"/>
  <c r="PH25" i="1"/>
  <c r="PB25" i="1"/>
  <c r="PA25" i="1"/>
  <c r="OY25" i="1"/>
  <c r="PD25" i="1" s="1"/>
  <c r="OT25" i="1"/>
  <c r="PH24" i="1"/>
  <c r="PB24" i="1"/>
  <c r="PA24" i="1"/>
  <c r="OY24" i="1"/>
  <c r="PD24" i="1" s="1"/>
  <c r="OT24" i="1"/>
  <c r="PH23" i="1"/>
  <c r="PB23" i="1"/>
  <c r="PA23" i="1"/>
  <c r="OY23" i="1"/>
  <c r="PD23" i="1" s="1"/>
  <c r="OT23" i="1"/>
  <c r="PI22" i="1"/>
  <c r="PK22" i="1" s="1"/>
  <c r="PH22" i="1"/>
  <c r="PB22" i="1"/>
  <c r="PA22" i="1"/>
  <c r="OY22" i="1"/>
  <c r="PD22" i="1" s="1"/>
  <c r="OT22" i="1"/>
  <c r="PH21" i="1"/>
  <c r="PB21" i="1"/>
  <c r="PA21" i="1"/>
  <c r="OY21" i="1"/>
  <c r="PD21" i="1" s="1"/>
  <c r="OT21" i="1"/>
  <c r="PH20" i="1"/>
  <c r="PB20" i="1"/>
  <c r="PA20" i="1"/>
  <c r="OY20" i="1"/>
  <c r="PD20" i="1" s="1"/>
  <c r="OT20" i="1"/>
  <c r="PH19" i="1"/>
  <c r="PB19" i="1"/>
  <c r="PA19" i="1"/>
  <c r="OY19" i="1"/>
  <c r="PD19" i="1" s="1"/>
  <c r="OT19" i="1"/>
  <c r="PH18" i="1"/>
  <c r="PB18" i="1"/>
  <c r="PA18" i="1"/>
  <c r="OY18" i="1"/>
  <c r="PD18" i="1" s="1"/>
  <c r="OT18" i="1"/>
  <c r="PH17" i="1"/>
  <c r="PD17" i="1"/>
  <c r="PB17" i="1"/>
  <c r="PA17" i="1"/>
  <c r="OY17" i="1"/>
  <c r="OT17" i="1"/>
  <c r="PH16" i="1"/>
  <c r="PB16" i="1"/>
  <c r="PA16" i="1"/>
  <c r="OY16" i="1"/>
  <c r="PD16" i="1" s="1"/>
  <c r="OT16" i="1"/>
  <c r="PH15" i="1"/>
  <c r="PB15" i="1"/>
  <c r="PA15" i="1"/>
  <c r="OY15" i="1"/>
  <c r="PD15" i="1" s="1"/>
  <c r="OT15" i="1"/>
  <c r="PH14" i="1"/>
  <c r="PB14" i="1"/>
  <c r="PA14" i="1"/>
  <c r="OY14" i="1"/>
  <c r="OT14" i="1"/>
  <c r="OZ13" i="1"/>
  <c r="OV13" i="1"/>
  <c r="OU13" i="1"/>
  <c r="PL9" i="1"/>
  <c r="PH9" i="1"/>
  <c r="PG9" i="1"/>
  <c r="PL8" i="1"/>
  <c r="PH8" i="1"/>
  <c r="PG8" i="1"/>
  <c r="PL7" i="1"/>
  <c r="PH7" i="1"/>
  <c r="PG7" i="1"/>
  <c r="PL6" i="1"/>
  <c r="PH6" i="1"/>
  <c r="PG6" i="1"/>
  <c r="PL5" i="1"/>
  <c r="PH5" i="1"/>
  <c r="PG5" i="1"/>
  <c r="PL4" i="1"/>
  <c r="PH4" i="1"/>
  <c r="PG4" i="1"/>
  <c r="PL3" i="1"/>
  <c r="PH3" i="1"/>
  <c r="PG3" i="1"/>
  <c r="PL2" i="1"/>
  <c r="PH2" i="1"/>
  <c r="PG2" i="1"/>
  <c r="PD1" i="1"/>
  <c r="OZ1" i="1"/>
  <c r="RN13" i="1" l="1"/>
  <c r="RN95" i="1"/>
  <c r="RQ14" i="1"/>
  <c r="RQ13" i="1" s="1"/>
  <c r="RC13" i="1"/>
  <c r="RR95" i="1"/>
  <c r="RF3" i="1"/>
  <c r="RA10" i="1"/>
  <c r="RP13" i="1"/>
  <c r="QO3" i="1"/>
  <c r="QO9" i="1"/>
  <c r="QK10" i="1"/>
  <c r="QM9" i="1"/>
  <c r="QM10" i="1"/>
  <c r="QI9" i="1"/>
  <c r="QM3" i="1"/>
  <c r="QK3" i="1"/>
  <c r="QO10" i="1"/>
  <c r="QQ10" i="1"/>
  <c r="QM2" i="1"/>
  <c r="QK2" i="1"/>
  <c r="QI2" i="1"/>
  <c r="QO2" i="1"/>
  <c r="PP4" i="1"/>
  <c r="PI4" i="1" s="1"/>
  <c r="PP3" i="1"/>
  <c r="PI3" i="1" s="1"/>
  <c r="PP2" i="1"/>
  <c r="PM2" i="1" s="1"/>
  <c r="PP6" i="1"/>
  <c r="PI6" i="1" s="1"/>
  <c r="PM3" i="1"/>
  <c r="PP8" i="1"/>
  <c r="PM8" i="1" s="1"/>
  <c r="PP5" i="1"/>
  <c r="PP7" i="1"/>
  <c r="PM7" i="1" s="1"/>
  <c r="PK36" i="1"/>
  <c r="PL10" i="1"/>
  <c r="PA13" i="1"/>
  <c r="PI2" i="1"/>
  <c r="PH10" i="1"/>
  <c r="PB13" i="1"/>
  <c r="PD14" i="1"/>
  <c r="OY13" i="1"/>
  <c r="OT13" i="1"/>
  <c r="PK89" i="1"/>
  <c r="PP9" i="1"/>
  <c r="PC95" i="1"/>
  <c r="PA95" i="1"/>
  <c r="PM4" i="1" l="1"/>
  <c r="PM6" i="1"/>
  <c r="PI8" i="1"/>
  <c r="PM5" i="1"/>
  <c r="PI5" i="1"/>
  <c r="PI7" i="1"/>
  <c r="PM9" i="1"/>
  <c r="PD13" i="1"/>
  <c r="PP10" i="1"/>
  <c r="PI9" i="1"/>
  <c r="PM10" i="1" l="1"/>
  <c r="PI10" i="1"/>
  <c r="A8" i="11" l="1"/>
  <c r="H11" i="5"/>
  <c r="G11" i="5"/>
  <c r="A2" i="11" s="1"/>
  <c r="BU13" i="1"/>
  <c r="BV13" i="1"/>
  <c r="BW13" i="1"/>
  <c r="CL13" i="1"/>
  <c r="CM13" i="1"/>
  <c r="CN13" i="1"/>
  <c r="DC13" i="1"/>
  <c r="DD13" i="1"/>
  <c r="DE13" i="1"/>
  <c r="C14" i="1"/>
  <c r="BG14" i="1"/>
  <c r="BJ14" i="1"/>
  <c r="BN14" i="1"/>
  <c r="BT14" i="1"/>
  <c r="BX14" i="1"/>
  <c r="BY14" i="1"/>
  <c r="CC14" i="1"/>
  <c r="CK14" i="1"/>
  <c r="CO14" i="1"/>
  <c r="CP14" i="1"/>
  <c r="CT14" i="1"/>
  <c r="DB14" i="1"/>
  <c r="DF14" i="1"/>
  <c r="DG14" i="1"/>
  <c r="DK14" i="1"/>
  <c r="C15" i="1"/>
  <c r="F15" i="1"/>
  <c r="I15" i="1"/>
  <c r="M15" i="1"/>
  <c r="P15" i="1"/>
  <c r="V15" i="1"/>
  <c r="Z15" i="1"/>
  <c r="AF15" i="1"/>
  <c r="AK15" i="1"/>
  <c r="AQ15" i="1"/>
  <c r="AV15" i="1"/>
  <c r="BB15" i="1"/>
  <c r="BG15" i="1"/>
  <c r="BJ15" i="1"/>
  <c r="BN15" i="1"/>
  <c r="BT15" i="1"/>
  <c r="BX15" i="1"/>
  <c r="BY15" i="1"/>
  <c r="CC15" i="1"/>
  <c r="CK15" i="1"/>
  <c r="CO15" i="1"/>
  <c r="CP15" i="1"/>
  <c r="CT15" i="1"/>
  <c r="DB15" i="1"/>
  <c r="DF15" i="1"/>
  <c r="DG15" i="1"/>
  <c r="DK15" i="1"/>
  <c r="C16" i="1"/>
  <c r="BG16" i="1"/>
  <c r="BJ16" i="1"/>
  <c r="BN16" i="1"/>
  <c r="BT16" i="1"/>
  <c r="BX16" i="1"/>
  <c r="BY16" i="1"/>
  <c r="CC16" i="1"/>
  <c r="CK16" i="1"/>
  <c r="CO16" i="1"/>
  <c r="CP16" i="1"/>
  <c r="CT16" i="1"/>
  <c r="DB16" i="1"/>
  <c r="DF16" i="1"/>
  <c r="DG16" i="1"/>
  <c r="DK16" i="1"/>
  <c r="C17" i="1"/>
  <c r="F17" i="1"/>
  <c r="I17" i="1"/>
  <c r="M17" i="1"/>
  <c r="P17" i="1"/>
  <c r="V17" i="1"/>
  <c r="Z17" i="1"/>
  <c r="AF17" i="1"/>
  <c r="AK17" i="1"/>
  <c r="AQ17" i="1"/>
  <c r="AV17" i="1"/>
  <c r="BB17" i="1"/>
  <c r="BG17" i="1"/>
  <c r="BJ17" i="1"/>
  <c r="BN17" i="1"/>
  <c r="BT17" i="1"/>
  <c r="BX17" i="1"/>
  <c r="BY17" i="1"/>
  <c r="CC17" i="1"/>
  <c r="CK17" i="1"/>
  <c r="CO17" i="1"/>
  <c r="CP17" i="1"/>
  <c r="CT17" i="1"/>
  <c r="DB17" i="1"/>
  <c r="DF17" i="1"/>
  <c r="DG17" i="1"/>
  <c r="DK17" i="1"/>
  <c r="C18" i="1"/>
  <c r="F18" i="1"/>
  <c r="I18" i="1"/>
  <c r="M18" i="1"/>
  <c r="P18" i="1"/>
  <c r="V18" i="1"/>
  <c r="Z18" i="1"/>
  <c r="AF18" i="1"/>
  <c r="AK18" i="1"/>
  <c r="AQ18" i="1"/>
  <c r="AV18" i="1"/>
  <c r="BB18" i="1"/>
  <c r="BG18" i="1"/>
  <c r="BJ18" i="1"/>
  <c r="BN18" i="1"/>
  <c r="BT18" i="1"/>
  <c r="BX18" i="1"/>
  <c r="BY18" i="1"/>
  <c r="CC18" i="1"/>
  <c r="CK18" i="1"/>
  <c r="CO18" i="1"/>
  <c r="CP18" i="1"/>
  <c r="CT18" i="1"/>
  <c r="DB18" i="1"/>
  <c r="DF18" i="1"/>
  <c r="DG18" i="1"/>
  <c r="DK18" i="1"/>
  <c r="C19" i="1"/>
  <c r="F19" i="1"/>
  <c r="I19" i="1"/>
  <c r="M19" i="1"/>
  <c r="P19" i="1"/>
  <c r="V19" i="1"/>
  <c r="Z19" i="1"/>
  <c r="AF19" i="1"/>
  <c r="AK19" i="1"/>
  <c r="AQ19" i="1"/>
  <c r="AV19" i="1"/>
  <c r="BB19" i="1"/>
  <c r="BG19" i="1"/>
  <c r="BJ19" i="1"/>
  <c r="BN19" i="1"/>
  <c r="BT19" i="1"/>
  <c r="BX19" i="1"/>
  <c r="BY19" i="1"/>
  <c r="CC19" i="1"/>
  <c r="CK19" i="1"/>
  <c r="CO19" i="1"/>
  <c r="CP19" i="1"/>
  <c r="CT19" i="1"/>
  <c r="DB19" i="1"/>
  <c r="DF19" i="1"/>
  <c r="DG19" i="1"/>
  <c r="DK19" i="1"/>
  <c r="C20" i="1"/>
  <c r="F20" i="1"/>
  <c r="I20" i="1"/>
  <c r="M20" i="1"/>
  <c r="P20" i="1"/>
  <c r="V20" i="1"/>
  <c r="Z20" i="1"/>
  <c r="AF20" i="1"/>
  <c r="AK20" i="1"/>
  <c r="AQ20" i="1"/>
  <c r="AV20" i="1"/>
  <c r="BB20" i="1"/>
  <c r="BG20" i="1"/>
  <c r="BJ20" i="1"/>
  <c r="BN20" i="1"/>
  <c r="BT20" i="1"/>
  <c r="BX20" i="1"/>
  <c r="BY20" i="1"/>
  <c r="CC20" i="1"/>
  <c r="CK20" i="1"/>
  <c r="CO20" i="1"/>
  <c r="CP20" i="1"/>
  <c r="CT20" i="1"/>
  <c r="DB20" i="1"/>
  <c r="DF20" i="1"/>
  <c r="DG20" i="1"/>
  <c r="DK20" i="1"/>
  <c r="C21" i="1"/>
  <c r="F21" i="1"/>
  <c r="I21" i="1"/>
  <c r="M21" i="1"/>
  <c r="P21" i="1"/>
  <c r="V21" i="1"/>
  <c r="Z21" i="1"/>
  <c r="AF21" i="1"/>
  <c r="AK21" i="1"/>
  <c r="AQ21" i="1"/>
  <c r="AV21" i="1"/>
  <c r="BB21" i="1"/>
  <c r="BG21" i="1"/>
  <c r="BJ21" i="1"/>
  <c r="BN21" i="1"/>
  <c r="BT21" i="1"/>
  <c r="BX21" i="1"/>
  <c r="BY21" i="1"/>
  <c r="CC21" i="1"/>
  <c r="CK21" i="1"/>
  <c r="CO21" i="1"/>
  <c r="CP21" i="1"/>
  <c r="CT21" i="1"/>
  <c r="DB21" i="1"/>
  <c r="DF21" i="1"/>
  <c r="DG21" i="1"/>
  <c r="DK21" i="1"/>
  <c r="C22" i="1"/>
  <c r="BG22" i="1"/>
  <c r="BJ22" i="1"/>
  <c r="BN22" i="1"/>
  <c r="BO22" i="1"/>
  <c r="BP22" i="1" s="1"/>
  <c r="BT22" i="1"/>
  <c r="BX22" i="1"/>
  <c r="BY22" i="1"/>
  <c r="CC22" i="1"/>
  <c r="CD22" i="1"/>
  <c r="CE22" i="1" s="1"/>
  <c r="CF22" i="1" s="1"/>
  <c r="CK22" i="1"/>
  <c r="CO22" i="1"/>
  <c r="CP22" i="1"/>
  <c r="CT22" i="1"/>
  <c r="CU22" i="1"/>
  <c r="DB22" i="1"/>
  <c r="DF22" i="1"/>
  <c r="DG22" i="1"/>
  <c r="DK22" i="1"/>
  <c r="DL22" i="1"/>
  <c r="DN22" i="1" s="1"/>
  <c r="C23" i="1"/>
  <c r="F23" i="1"/>
  <c r="I23" i="1"/>
  <c r="M23" i="1"/>
  <c r="P23" i="1"/>
  <c r="V23" i="1"/>
  <c r="Z23" i="1"/>
  <c r="AF23" i="1"/>
  <c r="AK23" i="1"/>
  <c r="AQ23" i="1"/>
  <c r="AV23" i="1"/>
  <c r="BB23" i="1"/>
  <c r="BG23" i="1"/>
  <c r="BJ23" i="1"/>
  <c r="BN23" i="1"/>
  <c r="BT23" i="1"/>
  <c r="BX23" i="1"/>
  <c r="BY23" i="1"/>
  <c r="CC23" i="1"/>
  <c r="CK23" i="1"/>
  <c r="CO23" i="1"/>
  <c r="CP23" i="1"/>
  <c r="CT23" i="1"/>
  <c r="DB23" i="1"/>
  <c r="DF23" i="1"/>
  <c r="DG23" i="1"/>
  <c r="DK23" i="1"/>
  <c r="C24" i="1"/>
  <c r="F24" i="1"/>
  <c r="I24" i="1"/>
  <c r="M24" i="1"/>
  <c r="P24" i="1"/>
  <c r="V24" i="1"/>
  <c r="Z24" i="1"/>
  <c r="AF24" i="1"/>
  <c r="AK24" i="1"/>
  <c r="AQ24" i="1"/>
  <c r="AV24" i="1"/>
  <c r="BB24" i="1"/>
  <c r="BG24" i="1"/>
  <c r="BJ24" i="1"/>
  <c r="BN24" i="1"/>
  <c r="BT24" i="1"/>
  <c r="BX24" i="1"/>
  <c r="BY24" i="1"/>
  <c r="CC24" i="1"/>
  <c r="CK24" i="1"/>
  <c r="CO24" i="1"/>
  <c r="CP24" i="1"/>
  <c r="CT24" i="1"/>
  <c r="DB24" i="1"/>
  <c r="DF24" i="1"/>
  <c r="DG24" i="1"/>
  <c r="DK24" i="1"/>
  <c r="C25" i="1"/>
  <c r="F25" i="1"/>
  <c r="I25" i="1"/>
  <c r="M25" i="1"/>
  <c r="P25" i="1"/>
  <c r="V25" i="1"/>
  <c r="Z25" i="1"/>
  <c r="AF25" i="1"/>
  <c r="AK25" i="1"/>
  <c r="AQ25" i="1"/>
  <c r="AV25" i="1"/>
  <c r="BB25" i="1"/>
  <c r="BG25" i="1"/>
  <c r="BJ25" i="1"/>
  <c r="BN25" i="1"/>
  <c r="BT25" i="1"/>
  <c r="BX25" i="1"/>
  <c r="BY25" i="1"/>
  <c r="CC25" i="1"/>
  <c r="CK25" i="1"/>
  <c r="CO25" i="1"/>
  <c r="CP25" i="1"/>
  <c r="CT25" i="1"/>
  <c r="DB25" i="1"/>
  <c r="DF25" i="1"/>
  <c r="DG25" i="1"/>
  <c r="DK25" i="1"/>
  <c r="C26" i="1"/>
  <c r="F26" i="1"/>
  <c r="I26" i="1"/>
  <c r="M26" i="1"/>
  <c r="P26" i="1"/>
  <c r="V26" i="1"/>
  <c r="Z26" i="1"/>
  <c r="AF26" i="1"/>
  <c r="AK26" i="1"/>
  <c r="AQ26" i="1"/>
  <c r="AV26" i="1"/>
  <c r="BB26" i="1"/>
  <c r="BG26" i="1"/>
  <c r="BJ26" i="1"/>
  <c r="BN26" i="1"/>
  <c r="BT26" i="1"/>
  <c r="BX26" i="1"/>
  <c r="BY26" i="1"/>
  <c r="CC26" i="1"/>
  <c r="CK26" i="1"/>
  <c r="CO26" i="1"/>
  <c r="CP26" i="1"/>
  <c r="CT26" i="1"/>
  <c r="DB26" i="1"/>
  <c r="DF26" i="1"/>
  <c r="DG26" i="1"/>
  <c r="DK26" i="1"/>
  <c r="C27" i="1"/>
  <c r="F27" i="1"/>
  <c r="I27" i="1"/>
  <c r="M27" i="1"/>
  <c r="P27" i="1"/>
  <c r="V27" i="1"/>
  <c r="Z27" i="1"/>
  <c r="AF27" i="1"/>
  <c r="AK27" i="1"/>
  <c r="AQ27" i="1"/>
  <c r="AV27" i="1"/>
  <c r="BB27" i="1"/>
  <c r="BG27" i="1"/>
  <c r="BJ27" i="1"/>
  <c r="BN27" i="1"/>
  <c r="BT27" i="1"/>
  <c r="BX27" i="1"/>
  <c r="BY27" i="1"/>
  <c r="CC27" i="1"/>
  <c r="CK27" i="1"/>
  <c r="CO27" i="1"/>
  <c r="CP27" i="1"/>
  <c r="CT27" i="1"/>
  <c r="DB27" i="1"/>
  <c r="DF27" i="1"/>
  <c r="DG27" i="1"/>
  <c r="DK27" i="1"/>
  <c r="C28" i="1"/>
  <c r="F28" i="1"/>
  <c r="I28" i="1"/>
  <c r="M28" i="1"/>
  <c r="P28" i="1"/>
  <c r="V28" i="1"/>
  <c r="Z28" i="1"/>
  <c r="AF28" i="1"/>
  <c r="AK28" i="1"/>
  <c r="AQ28" i="1"/>
  <c r="AV28" i="1"/>
  <c r="BB28" i="1"/>
  <c r="BG28" i="1"/>
  <c r="BJ28" i="1"/>
  <c r="BN28" i="1"/>
  <c r="BT28" i="1"/>
  <c r="BX28" i="1"/>
  <c r="BY28" i="1"/>
  <c r="CC28" i="1"/>
  <c r="CK28" i="1"/>
  <c r="CO28" i="1"/>
  <c r="CP28" i="1"/>
  <c r="CT28" i="1"/>
  <c r="DB28" i="1"/>
  <c r="DF28" i="1"/>
  <c r="DG28" i="1"/>
  <c r="DK28" i="1"/>
  <c r="C29" i="1"/>
  <c r="F29" i="1"/>
  <c r="I29" i="1"/>
  <c r="M29" i="1"/>
  <c r="P29" i="1"/>
  <c r="V29" i="1"/>
  <c r="Z29" i="1"/>
  <c r="AF29" i="1"/>
  <c r="AK29" i="1"/>
  <c r="AQ29" i="1"/>
  <c r="AV29" i="1"/>
  <c r="BB29" i="1"/>
  <c r="BG29" i="1"/>
  <c r="BJ29" i="1"/>
  <c r="BN29" i="1"/>
  <c r="BO29" i="1"/>
  <c r="BP29" i="1" s="1"/>
  <c r="BT29" i="1"/>
  <c r="BX29" i="1"/>
  <c r="BY29" i="1"/>
  <c r="CC29" i="1"/>
  <c r="CD29" i="1"/>
  <c r="CE29" i="1" s="1"/>
  <c r="CK29" i="1"/>
  <c r="CO29" i="1"/>
  <c r="CP29" i="1"/>
  <c r="CT29" i="1"/>
  <c r="CU29" i="1"/>
  <c r="CW29" i="1" s="1"/>
  <c r="DB29" i="1"/>
  <c r="DF29" i="1"/>
  <c r="DG29" i="1"/>
  <c r="DK29" i="1"/>
  <c r="DL29" i="1"/>
  <c r="DM29" i="1" s="1"/>
  <c r="C30" i="1"/>
  <c r="F30" i="1"/>
  <c r="I30" i="1"/>
  <c r="M30" i="1"/>
  <c r="P30" i="1"/>
  <c r="V30" i="1"/>
  <c r="Z30" i="1"/>
  <c r="AF30" i="1"/>
  <c r="AK30" i="1"/>
  <c r="AQ30" i="1"/>
  <c r="AV30" i="1"/>
  <c r="BB30" i="1"/>
  <c r="BG30" i="1"/>
  <c r="BJ30" i="1"/>
  <c r="BN30" i="1"/>
  <c r="BO30" i="1"/>
  <c r="BP30" i="1" s="1"/>
  <c r="BT30" i="1"/>
  <c r="BX30" i="1"/>
  <c r="BY30" i="1"/>
  <c r="CC30" i="1"/>
  <c r="CD30" i="1"/>
  <c r="CE30" i="1" s="1"/>
  <c r="CF30" i="1" s="1"/>
  <c r="CK30" i="1"/>
  <c r="CO30" i="1"/>
  <c r="CP30" i="1"/>
  <c r="CT30" i="1"/>
  <c r="CU30" i="1"/>
  <c r="CV30" i="1" s="1"/>
  <c r="DB30" i="1"/>
  <c r="DF30" i="1"/>
  <c r="DG30" i="1"/>
  <c r="DK30" i="1"/>
  <c r="DL30" i="1"/>
  <c r="DN30" i="1" s="1"/>
  <c r="C31" i="1"/>
  <c r="F31" i="1"/>
  <c r="I31" i="1"/>
  <c r="M31" i="1"/>
  <c r="P31" i="1"/>
  <c r="V31" i="1"/>
  <c r="Z31" i="1"/>
  <c r="AF31" i="1"/>
  <c r="AK31" i="1"/>
  <c r="AQ31" i="1"/>
  <c r="AV31" i="1"/>
  <c r="BB31" i="1"/>
  <c r="BG31" i="1"/>
  <c r="BJ31" i="1"/>
  <c r="BN31" i="1"/>
  <c r="BT31" i="1"/>
  <c r="BX31" i="1"/>
  <c r="BY31" i="1"/>
  <c r="CC31" i="1"/>
  <c r="CK31" i="1"/>
  <c r="CO31" i="1"/>
  <c r="CP31" i="1"/>
  <c r="CT31" i="1"/>
  <c r="DB31" i="1"/>
  <c r="DF31" i="1"/>
  <c r="DG31" i="1"/>
  <c r="DK31" i="1"/>
  <c r="C32" i="1"/>
  <c r="F32" i="1"/>
  <c r="I32" i="1"/>
  <c r="M32" i="1"/>
  <c r="P32" i="1"/>
  <c r="V32" i="1"/>
  <c r="Z32" i="1"/>
  <c r="AF32" i="1"/>
  <c r="AK32" i="1"/>
  <c r="AQ32" i="1"/>
  <c r="AV32" i="1"/>
  <c r="BB32" i="1"/>
  <c r="BG32" i="1"/>
  <c r="BJ32" i="1"/>
  <c r="BN32" i="1"/>
  <c r="BT32" i="1"/>
  <c r="BX32" i="1"/>
  <c r="BY32" i="1"/>
  <c r="CC32" i="1"/>
  <c r="CK32" i="1"/>
  <c r="CO32" i="1"/>
  <c r="CP32" i="1"/>
  <c r="CT32" i="1"/>
  <c r="DB32" i="1"/>
  <c r="DF32" i="1"/>
  <c r="DG32" i="1"/>
  <c r="DK32" i="1"/>
  <c r="C33" i="1"/>
  <c r="F33" i="1"/>
  <c r="I33" i="1"/>
  <c r="M33" i="1"/>
  <c r="P33" i="1"/>
  <c r="V33" i="1"/>
  <c r="Z33" i="1"/>
  <c r="AF33" i="1"/>
  <c r="AK33" i="1"/>
  <c r="AQ33" i="1"/>
  <c r="AV33" i="1"/>
  <c r="BB33" i="1"/>
  <c r="BG33" i="1"/>
  <c r="BJ33" i="1"/>
  <c r="BN33" i="1"/>
  <c r="BT33" i="1"/>
  <c r="BX33" i="1"/>
  <c r="BY33" i="1"/>
  <c r="CC33" i="1"/>
  <c r="CK33" i="1"/>
  <c r="CO33" i="1"/>
  <c r="CP33" i="1"/>
  <c r="CT33" i="1"/>
  <c r="DB33" i="1"/>
  <c r="DF33" i="1"/>
  <c r="DG33" i="1"/>
  <c r="DK33" i="1"/>
  <c r="C34" i="1"/>
  <c r="F34" i="1"/>
  <c r="I34" i="1"/>
  <c r="M34" i="1"/>
  <c r="P34" i="1"/>
  <c r="V34" i="1"/>
  <c r="Z34" i="1"/>
  <c r="AF34" i="1"/>
  <c r="AK34" i="1"/>
  <c r="AQ34" i="1"/>
  <c r="AV34" i="1"/>
  <c r="BB34" i="1"/>
  <c r="BG34" i="1"/>
  <c r="BJ34" i="1"/>
  <c r="BN34" i="1"/>
  <c r="BT34" i="1"/>
  <c r="BX34" i="1"/>
  <c r="BY34" i="1"/>
  <c r="CC34" i="1"/>
  <c r="CK34" i="1"/>
  <c r="CO34" i="1"/>
  <c r="CP34" i="1"/>
  <c r="CT34" i="1"/>
  <c r="DB34" i="1"/>
  <c r="DF34" i="1"/>
  <c r="DG34" i="1"/>
  <c r="DK34" i="1"/>
  <c r="C35" i="1"/>
  <c r="F35" i="1"/>
  <c r="I35" i="1"/>
  <c r="M35" i="1"/>
  <c r="P35" i="1"/>
  <c r="V35" i="1"/>
  <c r="Z35" i="1"/>
  <c r="AF35" i="1"/>
  <c r="AK35" i="1"/>
  <c r="AQ35" i="1"/>
  <c r="AV35" i="1"/>
  <c r="BB35" i="1"/>
  <c r="BG35" i="1"/>
  <c r="BJ35" i="1"/>
  <c r="BN35" i="1"/>
  <c r="BT35" i="1"/>
  <c r="BX35" i="1"/>
  <c r="BY35" i="1"/>
  <c r="CC35" i="1"/>
  <c r="CK35" i="1"/>
  <c r="CO35" i="1"/>
  <c r="CP35" i="1"/>
  <c r="CT35" i="1"/>
  <c r="DB35" i="1"/>
  <c r="DF35" i="1"/>
  <c r="DG35" i="1"/>
  <c r="DK35" i="1"/>
  <c r="C36" i="1"/>
  <c r="BG36" i="1"/>
  <c r="BJ36" i="1"/>
  <c r="BN36" i="1"/>
  <c r="BO36" i="1"/>
  <c r="BP36" i="1" s="1"/>
  <c r="BT36" i="1"/>
  <c r="BX36" i="1"/>
  <c r="BY36" i="1"/>
  <c r="CC36" i="1"/>
  <c r="CD36" i="1"/>
  <c r="CE36" i="1" s="1"/>
  <c r="CK36" i="1"/>
  <c r="CO36" i="1"/>
  <c r="CP36" i="1"/>
  <c r="CT36" i="1"/>
  <c r="CU36" i="1"/>
  <c r="DB36" i="1"/>
  <c r="DF36" i="1"/>
  <c r="DG36" i="1"/>
  <c r="DK36" i="1"/>
  <c r="DL36" i="1"/>
  <c r="DM36" i="1" s="1"/>
  <c r="C37" i="1"/>
  <c r="BG37" i="1"/>
  <c r="BJ37" i="1"/>
  <c r="BN37" i="1"/>
  <c r="BT37" i="1"/>
  <c r="BX37" i="1"/>
  <c r="BY37" i="1"/>
  <c r="CC37" i="1"/>
  <c r="CK37" i="1"/>
  <c r="CO37" i="1"/>
  <c r="CP37" i="1"/>
  <c r="CT37" i="1"/>
  <c r="DB37" i="1"/>
  <c r="DF37" i="1"/>
  <c r="DG37" i="1"/>
  <c r="DK37" i="1"/>
  <c r="C38" i="1"/>
  <c r="BG38" i="1"/>
  <c r="BJ38" i="1"/>
  <c r="BN38" i="1"/>
  <c r="BT38" i="1"/>
  <c r="BX38" i="1"/>
  <c r="BY38" i="1"/>
  <c r="CC38" i="1"/>
  <c r="CK38" i="1"/>
  <c r="CO38" i="1"/>
  <c r="CP38" i="1"/>
  <c r="CT38" i="1"/>
  <c r="DB38" i="1"/>
  <c r="DF38" i="1"/>
  <c r="DG38" i="1"/>
  <c r="DK38" i="1"/>
  <c r="C39" i="1"/>
  <c r="BG39" i="1"/>
  <c r="BJ39" i="1"/>
  <c r="BN39" i="1"/>
  <c r="BO39" i="1"/>
  <c r="BP39" i="1" s="1"/>
  <c r="BT39" i="1"/>
  <c r="BX39" i="1"/>
  <c r="BY39" i="1"/>
  <c r="CC39" i="1"/>
  <c r="CD39" i="1"/>
  <c r="CE39" i="1" s="1"/>
  <c r="CK39" i="1"/>
  <c r="CO39" i="1"/>
  <c r="CP39" i="1"/>
  <c r="CT39" i="1"/>
  <c r="CU39" i="1"/>
  <c r="CW39" i="1" s="1"/>
  <c r="DB39" i="1"/>
  <c r="DF39" i="1"/>
  <c r="DG39" i="1"/>
  <c r="DK39" i="1"/>
  <c r="DL39" i="1"/>
  <c r="DM39" i="1" s="1"/>
  <c r="C40" i="1"/>
  <c r="F40" i="1"/>
  <c r="I40" i="1"/>
  <c r="M40" i="1"/>
  <c r="P40" i="1"/>
  <c r="V40" i="1"/>
  <c r="Z40" i="1"/>
  <c r="AF40" i="1"/>
  <c r="AK40" i="1"/>
  <c r="AQ40" i="1"/>
  <c r="AV40" i="1"/>
  <c r="BB40" i="1"/>
  <c r="BG40" i="1"/>
  <c r="BJ40" i="1"/>
  <c r="BN40" i="1"/>
  <c r="BT40" i="1"/>
  <c r="BX40" i="1"/>
  <c r="BY40" i="1"/>
  <c r="CC40" i="1"/>
  <c r="CK40" i="1"/>
  <c r="CO40" i="1"/>
  <c r="CP40" i="1"/>
  <c r="CT40" i="1"/>
  <c r="DB40" i="1"/>
  <c r="DF40" i="1"/>
  <c r="DG40" i="1"/>
  <c r="DK40" i="1"/>
  <c r="C41" i="1"/>
  <c r="F41" i="1"/>
  <c r="I41" i="1"/>
  <c r="M41" i="1"/>
  <c r="P41" i="1"/>
  <c r="V41" i="1"/>
  <c r="Z41" i="1"/>
  <c r="AF41" i="1"/>
  <c r="AK41" i="1"/>
  <c r="AQ41" i="1"/>
  <c r="AV41" i="1"/>
  <c r="BB41" i="1"/>
  <c r="BG41" i="1"/>
  <c r="BJ41" i="1"/>
  <c r="BN41" i="1"/>
  <c r="BT41" i="1"/>
  <c r="BX41" i="1"/>
  <c r="BY41" i="1"/>
  <c r="CC41" i="1"/>
  <c r="CK41" i="1"/>
  <c r="CO41" i="1"/>
  <c r="CP41" i="1"/>
  <c r="CT41" i="1"/>
  <c r="DB41" i="1"/>
  <c r="DF41" i="1"/>
  <c r="DG41" i="1"/>
  <c r="DK41" i="1"/>
  <c r="C42" i="1"/>
  <c r="BG42" i="1"/>
  <c r="BJ42" i="1"/>
  <c r="BN42" i="1"/>
  <c r="BT42" i="1"/>
  <c r="BX42" i="1"/>
  <c r="BY42" i="1"/>
  <c r="CC42" i="1"/>
  <c r="CK42" i="1"/>
  <c r="CO42" i="1"/>
  <c r="CP42" i="1"/>
  <c r="CT42" i="1"/>
  <c r="DB42" i="1"/>
  <c r="DF42" i="1"/>
  <c r="DG42" i="1"/>
  <c r="DK42" i="1"/>
  <c r="C43" i="1"/>
  <c r="F43" i="1"/>
  <c r="I43" i="1"/>
  <c r="M43" i="1"/>
  <c r="P43" i="1"/>
  <c r="V43" i="1"/>
  <c r="Z43" i="1"/>
  <c r="AF43" i="1"/>
  <c r="AK43" i="1"/>
  <c r="AQ43" i="1"/>
  <c r="AV43" i="1"/>
  <c r="BB43" i="1"/>
  <c r="BG43" i="1"/>
  <c r="BJ43" i="1"/>
  <c r="BN43" i="1"/>
  <c r="BT43" i="1"/>
  <c r="BX43" i="1"/>
  <c r="BY43" i="1"/>
  <c r="CC43" i="1"/>
  <c r="CK43" i="1"/>
  <c r="CO43" i="1"/>
  <c r="CP43" i="1"/>
  <c r="CT43" i="1"/>
  <c r="DB43" i="1"/>
  <c r="DF43" i="1"/>
  <c r="DG43" i="1"/>
  <c r="DK43" i="1"/>
  <c r="C44" i="1"/>
  <c r="BG44" i="1"/>
  <c r="BJ44" i="1"/>
  <c r="BN44" i="1"/>
  <c r="BT44" i="1"/>
  <c r="BX44" i="1"/>
  <c r="BY44" i="1"/>
  <c r="CC44" i="1"/>
  <c r="CK44" i="1"/>
  <c r="CO44" i="1"/>
  <c r="CP44" i="1"/>
  <c r="CT44" i="1"/>
  <c r="DB44" i="1"/>
  <c r="DF44" i="1"/>
  <c r="DG44" i="1"/>
  <c r="DK44" i="1"/>
  <c r="C45" i="1"/>
  <c r="F45" i="1"/>
  <c r="I45" i="1"/>
  <c r="M45" i="1"/>
  <c r="P45" i="1"/>
  <c r="V45" i="1"/>
  <c r="Z45" i="1"/>
  <c r="AF45" i="1"/>
  <c r="AK45" i="1"/>
  <c r="AQ45" i="1"/>
  <c r="AV45" i="1"/>
  <c r="BB45" i="1"/>
  <c r="BG45" i="1"/>
  <c r="BJ45" i="1"/>
  <c r="BN45" i="1"/>
  <c r="BT45" i="1"/>
  <c r="BX45" i="1"/>
  <c r="BY45" i="1"/>
  <c r="CC45" i="1"/>
  <c r="CK45" i="1"/>
  <c r="CO45" i="1"/>
  <c r="CP45" i="1"/>
  <c r="CT45" i="1"/>
  <c r="DB45" i="1"/>
  <c r="DF45" i="1"/>
  <c r="DG45" i="1"/>
  <c r="DK45" i="1"/>
  <c r="C46" i="1"/>
  <c r="F46" i="1"/>
  <c r="I46" i="1"/>
  <c r="M46" i="1"/>
  <c r="P46" i="1"/>
  <c r="V46" i="1"/>
  <c r="Z46" i="1"/>
  <c r="AF46" i="1"/>
  <c r="AK46" i="1"/>
  <c r="AQ46" i="1"/>
  <c r="AV46" i="1"/>
  <c r="BB46" i="1"/>
  <c r="BG46" i="1"/>
  <c r="BJ46" i="1"/>
  <c r="BN46" i="1"/>
  <c r="BT46" i="1"/>
  <c r="BX46" i="1"/>
  <c r="BY46" i="1"/>
  <c r="CC46" i="1"/>
  <c r="CK46" i="1"/>
  <c r="CO46" i="1"/>
  <c r="CP46" i="1"/>
  <c r="CT46" i="1"/>
  <c r="DB46" i="1"/>
  <c r="DF46" i="1"/>
  <c r="DG46" i="1"/>
  <c r="DK46" i="1"/>
  <c r="C47" i="1"/>
  <c r="F47" i="1"/>
  <c r="I47" i="1"/>
  <c r="M47" i="1"/>
  <c r="P47" i="1"/>
  <c r="V47" i="1"/>
  <c r="Z47" i="1"/>
  <c r="AF47" i="1"/>
  <c r="AK47" i="1"/>
  <c r="AQ47" i="1"/>
  <c r="AV47" i="1"/>
  <c r="BB47" i="1"/>
  <c r="BG47" i="1"/>
  <c r="BJ47" i="1"/>
  <c r="BN47" i="1"/>
  <c r="BT47" i="1"/>
  <c r="BX47" i="1"/>
  <c r="BY47" i="1"/>
  <c r="CC47" i="1"/>
  <c r="CK47" i="1"/>
  <c r="CO47" i="1"/>
  <c r="CP47" i="1"/>
  <c r="CT47" i="1"/>
  <c r="DB47" i="1"/>
  <c r="DF47" i="1"/>
  <c r="DG47" i="1"/>
  <c r="DK47" i="1"/>
  <c r="C48" i="1"/>
  <c r="BG48" i="1"/>
  <c r="BJ48" i="1"/>
  <c r="BN48" i="1"/>
  <c r="BT48" i="1"/>
  <c r="BX48" i="1"/>
  <c r="BY48" i="1"/>
  <c r="CC48" i="1"/>
  <c r="CK48" i="1"/>
  <c r="CO48" i="1"/>
  <c r="CP48" i="1"/>
  <c r="CT48" i="1"/>
  <c r="DB48" i="1"/>
  <c r="DF48" i="1"/>
  <c r="DG48" i="1"/>
  <c r="DK48" i="1"/>
  <c r="C49" i="1"/>
  <c r="F49" i="1"/>
  <c r="I49" i="1"/>
  <c r="M49" i="1"/>
  <c r="P49" i="1"/>
  <c r="V49" i="1"/>
  <c r="Z49" i="1"/>
  <c r="AF49" i="1"/>
  <c r="AK49" i="1"/>
  <c r="AQ49" i="1"/>
  <c r="AV49" i="1"/>
  <c r="BB49" i="1"/>
  <c r="BG49" i="1"/>
  <c r="BJ49" i="1"/>
  <c r="BN49" i="1"/>
  <c r="BT49" i="1"/>
  <c r="BX49" i="1"/>
  <c r="BY49" i="1"/>
  <c r="CC49" i="1"/>
  <c r="CK49" i="1"/>
  <c r="CO49" i="1"/>
  <c r="CP49" i="1"/>
  <c r="CT49" i="1"/>
  <c r="DB49" i="1"/>
  <c r="DF49" i="1"/>
  <c r="DG49" i="1"/>
  <c r="DK49" i="1"/>
  <c r="C50" i="1"/>
  <c r="F50" i="1"/>
  <c r="I50" i="1"/>
  <c r="M50" i="1"/>
  <c r="P50" i="1"/>
  <c r="V50" i="1"/>
  <c r="Z50" i="1"/>
  <c r="AF50" i="1"/>
  <c r="AK50" i="1"/>
  <c r="AQ50" i="1"/>
  <c r="AV50" i="1"/>
  <c r="BB50" i="1"/>
  <c r="BG50" i="1"/>
  <c r="BJ50" i="1"/>
  <c r="BN50" i="1"/>
  <c r="BT50" i="1"/>
  <c r="BX50" i="1"/>
  <c r="BY50" i="1"/>
  <c r="CC50" i="1"/>
  <c r="CK50" i="1"/>
  <c r="CO50" i="1"/>
  <c r="CP50" i="1"/>
  <c r="CT50" i="1"/>
  <c r="DB50" i="1"/>
  <c r="DF50" i="1"/>
  <c r="DG50" i="1"/>
  <c r="DK50" i="1"/>
  <c r="C51" i="1"/>
  <c r="BG51" i="1"/>
  <c r="BJ51" i="1"/>
  <c r="BN51" i="1"/>
  <c r="BT51" i="1"/>
  <c r="BX51" i="1"/>
  <c r="BY51" i="1"/>
  <c r="CC51" i="1"/>
  <c r="CK51" i="1"/>
  <c r="CO51" i="1"/>
  <c r="CP51" i="1"/>
  <c r="CT51" i="1"/>
  <c r="DB51" i="1"/>
  <c r="DF51" i="1"/>
  <c r="DG51" i="1"/>
  <c r="DK51" i="1"/>
  <c r="C52" i="1"/>
  <c r="BG52" i="1"/>
  <c r="BJ52" i="1"/>
  <c r="BN52" i="1"/>
  <c r="BT52" i="1"/>
  <c r="BX52" i="1"/>
  <c r="BY52" i="1"/>
  <c r="CC52" i="1"/>
  <c r="CK52" i="1"/>
  <c r="CO52" i="1"/>
  <c r="CP52" i="1"/>
  <c r="CT52" i="1"/>
  <c r="DB52" i="1"/>
  <c r="DF52" i="1"/>
  <c r="DG52" i="1"/>
  <c r="DK52" i="1"/>
  <c r="C53" i="1"/>
  <c r="F53" i="1"/>
  <c r="I53" i="1"/>
  <c r="M53" i="1"/>
  <c r="P53" i="1"/>
  <c r="V53" i="1"/>
  <c r="Z53" i="1"/>
  <c r="AF53" i="1"/>
  <c r="AK53" i="1"/>
  <c r="AQ53" i="1"/>
  <c r="AV53" i="1"/>
  <c r="BB53" i="1"/>
  <c r="BG53" i="1"/>
  <c r="BJ53" i="1"/>
  <c r="BN53" i="1"/>
  <c r="BT53" i="1"/>
  <c r="BX53" i="1"/>
  <c r="BY53" i="1"/>
  <c r="CC53" i="1"/>
  <c r="CK53" i="1"/>
  <c r="CO53" i="1"/>
  <c r="CP53" i="1"/>
  <c r="CT53" i="1"/>
  <c r="DB53" i="1"/>
  <c r="DF53" i="1"/>
  <c r="DG53" i="1"/>
  <c r="DK53" i="1"/>
  <c r="C54" i="1"/>
  <c r="BG54" i="1"/>
  <c r="BJ54" i="1"/>
  <c r="BN54" i="1"/>
  <c r="BT54" i="1"/>
  <c r="BX54" i="1"/>
  <c r="BY54" i="1"/>
  <c r="CC54" i="1"/>
  <c r="CK54" i="1"/>
  <c r="CO54" i="1"/>
  <c r="CP54" i="1"/>
  <c r="CT54" i="1"/>
  <c r="DB54" i="1"/>
  <c r="DF54" i="1"/>
  <c r="DG54" i="1"/>
  <c r="DK54" i="1"/>
  <c r="C55" i="1"/>
  <c r="BG55" i="1"/>
  <c r="BJ55" i="1"/>
  <c r="BN55" i="1"/>
  <c r="BT55" i="1"/>
  <c r="BX55" i="1"/>
  <c r="BY55" i="1"/>
  <c r="CC55" i="1"/>
  <c r="CK55" i="1"/>
  <c r="CO55" i="1"/>
  <c r="CP55" i="1"/>
  <c r="CT55" i="1"/>
  <c r="DB55" i="1"/>
  <c r="DF55" i="1"/>
  <c r="DG55" i="1"/>
  <c r="DK55" i="1"/>
  <c r="C56" i="1"/>
  <c r="BG56" i="1"/>
  <c r="BJ56" i="1"/>
  <c r="BN56" i="1"/>
  <c r="BT56" i="1"/>
  <c r="BX56" i="1"/>
  <c r="BY56" i="1"/>
  <c r="CC56" i="1"/>
  <c r="CK56" i="1"/>
  <c r="CO56" i="1"/>
  <c r="CP56" i="1"/>
  <c r="CT56" i="1"/>
  <c r="DB56" i="1"/>
  <c r="DF56" i="1"/>
  <c r="DG56" i="1"/>
  <c r="DK56" i="1"/>
  <c r="C57" i="1"/>
  <c r="BG57" i="1"/>
  <c r="BJ57" i="1"/>
  <c r="BN57" i="1"/>
  <c r="BT57" i="1"/>
  <c r="BX57" i="1"/>
  <c r="BY57" i="1"/>
  <c r="CC57" i="1"/>
  <c r="CK57" i="1"/>
  <c r="CO57" i="1"/>
  <c r="CP57" i="1"/>
  <c r="CT57" i="1"/>
  <c r="DB57" i="1"/>
  <c r="DF57" i="1"/>
  <c r="DG57" i="1"/>
  <c r="DK57" i="1"/>
  <c r="C58" i="1"/>
  <c r="F58" i="1"/>
  <c r="I58" i="1"/>
  <c r="M58" i="1"/>
  <c r="P58" i="1"/>
  <c r="V58" i="1"/>
  <c r="Z58" i="1"/>
  <c r="AF58" i="1"/>
  <c r="AK58" i="1"/>
  <c r="AQ58" i="1"/>
  <c r="AV58" i="1"/>
  <c r="BB58" i="1"/>
  <c r="BG58" i="1"/>
  <c r="BJ58" i="1"/>
  <c r="BN58" i="1"/>
  <c r="BT58" i="1"/>
  <c r="BX58" i="1"/>
  <c r="BY58" i="1"/>
  <c r="CC58" i="1"/>
  <c r="CK58" i="1"/>
  <c r="CO58" i="1"/>
  <c r="CP58" i="1"/>
  <c r="CT58" i="1"/>
  <c r="DB58" i="1"/>
  <c r="DF58" i="1"/>
  <c r="DG58" i="1"/>
  <c r="DK58" i="1"/>
  <c r="C59" i="1"/>
  <c r="BG59" i="1"/>
  <c r="BJ59" i="1"/>
  <c r="BN59" i="1"/>
  <c r="BT59" i="1"/>
  <c r="BX59" i="1"/>
  <c r="BY59" i="1"/>
  <c r="CC59" i="1"/>
  <c r="CK59" i="1"/>
  <c r="CO59" i="1"/>
  <c r="CP59" i="1"/>
  <c r="CT59" i="1"/>
  <c r="DB59" i="1"/>
  <c r="DF59" i="1"/>
  <c r="DG59" i="1"/>
  <c r="DK59" i="1"/>
  <c r="C60" i="1"/>
  <c r="BG60" i="1"/>
  <c r="BJ60" i="1"/>
  <c r="BN60" i="1"/>
  <c r="BT60" i="1"/>
  <c r="BX60" i="1"/>
  <c r="BY60" i="1"/>
  <c r="CC60" i="1"/>
  <c r="CK60" i="1"/>
  <c r="CO60" i="1"/>
  <c r="CP60" i="1"/>
  <c r="CT60" i="1"/>
  <c r="DB60" i="1"/>
  <c r="DF60" i="1"/>
  <c r="DG60" i="1"/>
  <c r="DK60" i="1"/>
  <c r="C61" i="1"/>
  <c r="F61" i="1"/>
  <c r="I61" i="1"/>
  <c r="M61" i="1"/>
  <c r="P61" i="1"/>
  <c r="V61" i="1"/>
  <c r="Z61" i="1"/>
  <c r="AF61" i="1"/>
  <c r="AK61" i="1"/>
  <c r="AQ61" i="1"/>
  <c r="AV61" i="1"/>
  <c r="BB61" i="1"/>
  <c r="BG61" i="1"/>
  <c r="BJ61" i="1"/>
  <c r="BN61" i="1"/>
  <c r="BT61" i="1"/>
  <c r="BX61" i="1"/>
  <c r="BY61" i="1"/>
  <c r="CC61" i="1"/>
  <c r="CK61" i="1"/>
  <c r="CO61" i="1"/>
  <c r="CP61" i="1"/>
  <c r="CT61" i="1"/>
  <c r="DB61" i="1"/>
  <c r="DF61" i="1"/>
  <c r="DG61" i="1"/>
  <c r="DK61" i="1"/>
  <c r="C62" i="1"/>
  <c r="BG62" i="1"/>
  <c r="BJ62" i="1"/>
  <c r="BN62" i="1"/>
  <c r="BT62" i="1"/>
  <c r="BX62" i="1"/>
  <c r="BY62" i="1"/>
  <c r="CC62" i="1"/>
  <c r="CK62" i="1"/>
  <c r="CO62" i="1"/>
  <c r="CP62" i="1"/>
  <c r="CT62" i="1"/>
  <c r="DB62" i="1"/>
  <c r="DF62" i="1"/>
  <c r="DG62" i="1"/>
  <c r="DK62" i="1"/>
  <c r="C63" i="1"/>
  <c r="F63" i="1"/>
  <c r="I63" i="1"/>
  <c r="M63" i="1"/>
  <c r="P63" i="1"/>
  <c r="V63" i="1"/>
  <c r="Z63" i="1"/>
  <c r="AF63" i="1"/>
  <c r="AK63" i="1"/>
  <c r="AQ63" i="1"/>
  <c r="AV63" i="1"/>
  <c r="BB63" i="1"/>
  <c r="BG63" i="1"/>
  <c r="BJ63" i="1"/>
  <c r="BN63" i="1"/>
  <c r="BT63" i="1"/>
  <c r="BX63" i="1"/>
  <c r="BY63" i="1"/>
  <c r="CC63" i="1"/>
  <c r="CK63" i="1"/>
  <c r="CO63" i="1"/>
  <c r="CP63" i="1"/>
  <c r="CT63" i="1"/>
  <c r="DB63" i="1"/>
  <c r="DF63" i="1"/>
  <c r="DG63" i="1"/>
  <c r="DK63" i="1"/>
  <c r="C64" i="1"/>
  <c r="F64" i="1"/>
  <c r="I64" i="1"/>
  <c r="M64" i="1"/>
  <c r="P64" i="1"/>
  <c r="V64" i="1"/>
  <c r="Z64" i="1"/>
  <c r="AF64" i="1"/>
  <c r="AK64" i="1"/>
  <c r="AQ64" i="1"/>
  <c r="AV64" i="1"/>
  <c r="BB64" i="1"/>
  <c r="BG64" i="1"/>
  <c r="BJ64" i="1"/>
  <c r="BN64" i="1"/>
  <c r="BT64" i="1"/>
  <c r="BX64" i="1"/>
  <c r="BY64" i="1"/>
  <c r="CC64" i="1"/>
  <c r="CK64" i="1"/>
  <c r="CO64" i="1"/>
  <c r="CP64" i="1"/>
  <c r="CT64" i="1"/>
  <c r="DB64" i="1"/>
  <c r="DF64" i="1"/>
  <c r="DG64" i="1"/>
  <c r="DK64" i="1"/>
  <c r="C65" i="1"/>
  <c r="F65" i="1"/>
  <c r="I65" i="1"/>
  <c r="M65" i="1"/>
  <c r="P65" i="1"/>
  <c r="V65" i="1"/>
  <c r="Z65" i="1"/>
  <c r="AF65" i="1"/>
  <c r="AK65" i="1"/>
  <c r="AQ65" i="1"/>
  <c r="AV65" i="1"/>
  <c r="BB65" i="1"/>
  <c r="BG65" i="1"/>
  <c r="BJ65" i="1"/>
  <c r="BN65" i="1"/>
  <c r="BT65" i="1"/>
  <c r="BX65" i="1"/>
  <c r="BY65" i="1"/>
  <c r="CC65" i="1"/>
  <c r="CK65" i="1"/>
  <c r="CO65" i="1"/>
  <c r="CP65" i="1"/>
  <c r="CT65" i="1"/>
  <c r="DB65" i="1"/>
  <c r="DF65" i="1"/>
  <c r="DG65" i="1"/>
  <c r="DK65" i="1"/>
  <c r="C66" i="1"/>
  <c r="F66" i="1"/>
  <c r="I66" i="1"/>
  <c r="M66" i="1"/>
  <c r="P66" i="1"/>
  <c r="V66" i="1"/>
  <c r="Z66" i="1"/>
  <c r="AF66" i="1"/>
  <c r="AK66" i="1"/>
  <c r="AQ66" i="1"/>
  <c r="AV66" i="1"/>
  <c r="BB66" i="1"/>
  <c r="BG66" i="1"/>
  <c r="BJ66" i="1"/>
  <c r="BN66" i="1"/>
  <c r="BT66" i="1"/>
  <c r="BX66" i="1"/>
  <c r="BY66" i="1"/>
  <c r="CC66" i="1"/>
  <c r="CK66" i="1"/>
  <c r="CO66" i="1"/>
  <c r="CP66" i="1"/>
  <c r="CT66" i="1"/>
  <c r="DB66" i="1"/>
  <c r="DF66" i="1"/>
  <c r="DG66" i="1"/>
  <c r="DK66" i="1"/>
  <c r="C67" i="1"/>
  <c r="F67" i="1"/>
  <c r="I67" i="1"/>
  <c r="M67" i="1"/>
  <c r="P67" i="1"/>
  <c r="V67" i="1"/>
  <c r="Z67" i="1"/>
  <c r="AF67" i="1"/>
  <c r="AK67" i="1"/>
  <c r="AQ67" i="1"/>
  <c r="AV67" i="1"/>
  <c r="BB67" i="1"/>
  <c r="BG67" i="1"/>
  <c r="BJ67" i="1"/>
  <c r="BN67" i="1"/>
  <c r="BT67" i="1"/>
  <c r="BX67" i="1"/>
  <c r="BY67" i="1"/>
  <c r="CC67" i="1"/>
  <c r="CK67" i="1"/>
  <c r="CO67" i="1"/>
  <c r="CP67" i="1"/>
  <c r="CT67" i="1"/>
  <c r="DB67" i="1"/>
  <c r="DF67" i="1"/>
  <c r="DG67" i="1"/>
  <c r="DK67" i="1"/>
  <c r="C68" i="1"/>
  <c r="F68" i="1"/>
  <c r="I68" i="1"/>
  <c r="M68" i="1"/>
  <c r="P68" i="1"/>
  <c r="V68" i="1"/>
  <c r="Z68" i="1"/>
  <c r="AF68" i="1"/>
  <c r="AK68" i="1"/>
  <c r="AQ68" i="1"/>
  <c r="AV68" i="1"/>
  <c r="BB68" i="1"/>
  <c r="BG68" i="1"/>
  <c r="BJ68" i="1"/>
  <c r="BN68" i="1"/>
  <c r="BT68" i="1"/>
  <c r="BX68" i="1"/>
  <c r="BY68" i="1"/>
  <c r="CC68" i="1"/>
  <c r="CK68" i="1"/>
  <c r="CO68" i="1"/>
  <c r="CP68" i="1"/>
  <c r="CT68" i="1"/>
  <c r="DB68" i="1"/>
  <c r="DF68" i="1"/>
  <c r="DG68" i="1"/>
  <c r="DK68" i="1"/>
  <c r="C69" i="1"/>
  <c r="F69" i="1"/>
  <c r="I69" i="1"/>
  <c r="M69" i="1"/>
  <c r="P69" i="1"/>
  <c r="V69" i="1"/>
  <c r="Z69" i="1"/>
  <c r="AF69" i="1"/>
  <c r="AK69" i="1"/>
  <c r="AQ69" i="1"/>
  <c r="AV69" i="1"/>
  <c r="BB69" i="1"/>
  <c r="BG69" i="1"/>
  <c r="BJ69" i="1"/>
  <c r="BN69" i="1"/>
  <c r="BT69" i="1"/>
  <c r="BX69" i="1"/>
  <c r="BY69" i="1"/>
  <c r="CC69" i="1"/>
  <c r="CK69" i="1"/>
  <c r="CO69" i="1"/>
  <c r="CP69" i="1"/>
  <c r="CT69" i="1"/>
  <c r="DB69" i="1"/>
  <c r="DF69" i="1"/>
  <c r="DG69" i="1"/>
  <c r="DK69" i="1"/>
  <c r="C70" i="1"/>
  <c r="BG70" i="1"/>
  <c r="BJ70" i="1"/>
  <c r="BN70" i="1"/>
  <c r="BT70" i="1"/>
  <c r="BX70" i="1"/>
  <c r="BY70" i="1"/>
  <c r="CC70" i="1"/>
  <c r="CK70" i="1"/>
  <c r="CO70" i="1"/>
  <c r="CP70" i="1"/>
  <c r="CT70" i="1"/>
  <c r="DB70" i="1"/>
  <c r="DF70" i="1"/>
  <c r="DG70" i="1"/>
  <c r="DK70" i="1"/>
  <c r="C71" i="1"/>
  <c r="F71" i="1"/>
  <c r="I71" i="1"/>
  <c r="M71" i="1"/>
  <c r="P71" i="1"/>
  <c r="V71" i="1"/>
  <c r="Z71" i="1"/>
  <c r="AF71" i="1"/>
  <c r="AK71" i="1"/>
  <c r="AQ71" i="1"/>
  <c r="AV71" i="1"/>
  <c r="BB71" i="1"/>
  <c r="BG71" i="1"/>
  <c r="BJ71" i="1"/>
  <c r="BN71" i="1"/>
  <c r="BT71" i="1"/>
  <c r="BX71" i="1"/>
  <c r="BY71" i="1"/>
  <c r="CC71" i="1"/>
  <c r="CK71" i="1"/>
  <c r="CO71" i="1"/>
  <c r="CP71" i="1"/>
  <c r="CT71" i="1"/>
  <c r="DB71" i="1"/>
  <c r="DF71" i="1"/>
  <c r="DG71" i="1"/>
  <c r="DK71" i="1"/>
  <c r="C72" i="1"/>
  <c r="F72" i="1"/>
  <c r="I72" i="1"/>
  <c r="M72" i="1"/>
  <c r="P72" i="1"/>
  <c r="V72" i="1"/>
  <c r="Z72" i="1"/>
  <c r="AF72" i="1"/>
  <c r="AK72" i="1"/>
  <c r="AQ72" i="1"/>
  <c r="AV72" i="1"/>
  <c r="BB72" i="1"/>
  <c r="BG72" i="1"/>
  <c r="BJ72" i="1"/>
  <c r="BN72" i="1"/>
  <c r="BT72" i="1"/>
  <c r="BX72" i="1"/>
  <c r="BY72" i="1"/>
  <c r="CC72" i="1"/>
  <c r="CK72" i="1"/>
  <c r="CO72" i="1"/>
  <c r="CP72" i="1"/>
  <c r="CT72" i="1"/>
  <c r="DB72" i="1"/>
  <c r="DF72" i="1"/>
  <c r="DG72" i="1"/>
  <c r="DK72" i="1"/>
  <c r="C73" i="1"/>
  <c r="F73" i="1"/>
  <c r="I73" i="1"/>
  <c r="M73" i="1"/>
  <c r="P73" i="1"/>
  <c r="V73" i="1"/>
  <c r="Z73" i="1"/>
  <c r="AF73" i="1"/>
  <c r="AK73" i="1"/>
  <c r="AQ73" i="1"/>
  <c r="AV73" i="1"/>
  <c r="BB73" i="1"/>
  <c r="BG73" i="1"/>
  <c r="BJ73" i="1"/>
  <c r="BN73" i="1"/>
  <c r="BT73" i="1"/>
  <c r="BX73" i="1"/>
  <c r="BY73" i="1"/>
  <c r="CC73" i="1"/>
  <c r="CK73" i="1"/>
  <c r="CO73" i="1"/>
  <c r="CP73" i="1"/>
  <c r="CT73" i="1"/>
  <c r="DB73" i="1"/>
  <c r="DF73" i="1"/>
  <c r="DG73" i="1"/>
  <c r="DK73" i="1"/>
  <c r="C74" i="1"/>
  <c r="F74" i="1"/>
  <c r="I74" i="1"/>
  <c r="M74" i="1"/>
  <c r="P74" i="1"/>
  <c r="V74" i="1"/>
  <c r="Z74" i="1"/>
  <c r="AF74" i="1"/>
  <c r="AK74" i="1"/>
  <c r="AQ74" i="1"/>
  <c r="AV74" i="1"/>
  <c r="BB74" i="1"/>
  <c r="BG74" i="1"/>
  <c r="BJ74" i="1"/>
  <c r="BN74" i="1"/>
  <c r="BT74" i="1"/>
  <c r="BX74" i="1"/>
  <c r="BY74" i="1"/>
  <c r="CC74" i="1"/>
  <c r="CK74" i="1"/>
  <c r="CO74" i="1"/>
  <c r="CP74" i="1"/>
  <c r="CT74" i="1"/>
  <c r="DB74" i="1"/>
  <c r="DF74" i="1"/>
  <c r="DG74" i="1"/>
  <c r="DK74" i="1"/>
  <c r="C75" i="1"/>
  <c r="BG75" i="1"/>
  <c r="BJ75" i="1"/>
  <c r="BN75" i="1"/>
  <c r="BT75" i="1"/>
  <c r="BX75" i="1"/>
  <c r="BY75" i="1"/>
  <c r="CC75" i="1"/>
  <c r="CK75" i="1"/>
  <c r="CO75" i="1"/>
  <c r="CP75" i="1"/>
  <c r="CT75" i="1"/>
  <c r="DB75" i="1"/>
  <c r="DF75" i="1"/>
  <c r="DG75" i="1"/>
  <c r="DK75" i="1"/>
  <c r="C76" i="1"/>
  <c r="BG76" i="1"/>
  <c r="BJ76" i="1"/>
  <c r="BN76" i="1"/>
  <c r="BT76" i="1"/>
  <c r="BX76" i="1"/>
  <c r="BY76" i="1"/>
  <c r="CC76" i="1"/>
  <c r="CK76" i="1"/>
  <c r="CO76" i="1"/>
  <c r="CP76" i="1"/>
  <c r="CT76" i="1"/>
  <c r="DB76" i="1"/>
  <c r="DF76" i="1"/>
  <c r="DG76" i="1"/>
  <c r="DK76" i="1"/>
  <c r="C77" i="1"/>
  <c r="F77" i="1"/>
  <c r="I77" i="1"/>
  <c r="M77" i="1"/>
  <c r="P77" i="1"/>
  <c r="V77" i="1"/>
  <c r="Z77" i="1"/>
  <c r="AF77" i="1"/>
  <c r="AK77" i="1"/>
  <c r="AQ77" i="1"/>
  <c r="AV77" i="1"/>
  <c r="BB77" i="1"/>
  <c r="BG77" i="1"/>
  <c r="BJ77" i="1"/>
  <c r="BN77" i="1"/>
  <c r="BT77" i="1"/>
  <c r="BX77" i="1"/>
  <c r="BY77" i="1"/>
  <c r="CC77" i="1"/>
  <c r="CK77" i="1"/>
  <c r="CO77" i="1"/>
  <c r="CP77" i="1"/>
  <c r="CT77" i="1"/>
  <c r="DB77" i="1"/>
  <c r="DF77" i="1"/>
  <c r="DG77" i="1"/>
  <c r="DK77" i="1"/>
  <c r="C78" i="1"/>
  <c r="BG78" i="1"/>
  <c r="BJ78" i="1"/>
  <c r="BN78" i="1"/>
  <c r="BT78" i="1"/>
  <c r="BX78" i="1"/>
  <c r="BY78" i="1"/>
  <c r="CC78" i="1"/>
  <c r="CK78" i="1"/>
  <c r="CO78" i="1"/>
  <c r="CP78" i="1"/>
  <c r="CT78" i="1"/>
  <c r="DB78" i="1"/>
  <c r="DF78" i="1"/>
  <c r="DG78" i="1"/>
  <c r="DK78" i="1"/>
  <c r="C79" i="1"/>
  <c r="BG79" i="1"/>
  <c r="BJ79" i="1"/>
  <c r="BN79" i="1"/>
  <c r="BT79" i="1"/>
  <c r="BX79" i="1"/>
  <c r="BY79" i="1"/>
  <c r="CC79" i="1"/>
  <c r="CK79" i="1"/>
  <c r="CO79" i="1"/>
  <c r="CP79" i="1"/>
  <c r="CT79" i="1"/>
  <c r="DB79" i="1"/>
  <c r="DF79" i="1"/>
  <c r="DG79" i="1"/>
  <c r="DK79" i="1"/>
  <c r="C80" i="1"/>
  <c r="BG80" i="1"/>
  <c r="BJ80" i="1"/>
  <c r="BN80" i="1"/>
  <c r="BT80" i="1"/>
  <c r="BX80" i="1"/>
  <c r="BY80" i="1"/>
  <c r="CC80" i="1"/>
  <c r="CK80" i="1"/>
  <c r="CO80" i="1"/>
  <c r="CP80" i="1"/>
  <c r="CT80" i="1"/>
  <c r="DB80" i="1"/>
  <c r="DF80" i="1"/>
  <c r="DG80" i="1"/>
  <c r="DK80" i="1"/>
  <c r="C81" i="1"/>
  <c r="F81" i="1"/>
  <c r="I81" i="1"/>
  <c r="M81" i="1"/>
  <c r="P81" i="1"/>
  <c r="V81" i="1"/>
  <c r="Z81" i="1"/>
  <c r="AF81" i="1"/>
  <c r="AK81" i="1"/>
  <c r="AQ81" i="1"/>
  <c r="AV81" i="1"/>
  <c r="BB81" i="1"/>
  <c r="BG81" i="1"/>
  <c r="BJ81" i="1"/>
  <c r="BN81" i="1"/>
  <c r="BT81" i="1"/>
  <c r="BX81" i="1"/>
  <c r="BY81" i="1"/>
  <c r="CC81" i="1"/>
  <c r="CK81" i="1"/>
  <c r="CO81" i="1"/>
  <c r="CP81" i="1"/>
  <c r="CT81" i="1"/>
  <c r="DB81" i="1"/>
  <c r="DF81" i="1"/>
  <c r="DG81" i="1"/>
  <c r="DK81" i="1"/>
  <c r="C82" i="1"/>
  <c r="F82" i="1"/>
  <c r="I82" i="1"/>
  <c r="M82" i="1"/>
  <c r="P82" i="1"/>
  <c r="V82" i="1"/>
  <c r="Z82" i="1"/>
  <c r="AF82" i="1"/>
  <c r="AK82" i="1"/>
  <c r="AQ82" i="1"/>
  <c r="AV82" i="1"/>
  <c r="BB82" i="1"/>
  <c r="BG82" i="1"/>
  <c r="BJ82" i="1"/>
  <c r="BN82" i="1"/>
  <c r="BT82" i="1"/>
  <c r="BX82" i="1"/>
  <c r="BY82" i="1"/>
  <c r="CC82" i="1"/>
  <c r="CK82" i="1"/>
  <c r="CO82" i="1"/>
  <c r="CP82" i="1"/>
  <c r="CT82" i="1"/>
  <c r="DB82" i="1"/>
  <c r="DF82" i="1"/>
  <c r="DG82" i="1"/>
  <c r="DK82" i="1"/>
  <c r="C83" i="1"/>
  <c r="F83" i="1"/>
  <c r="I83" i="1"/>
  <c r="M83" i="1"/>
  <c r="P83" i="1"/>
  <c r="V83" i="1"/>
  <c r="Z83" i="1"/>
  <c r="AF83" i="1"/>
  <c r="AK83" i="1"/>
  <c r="AQ83" i="1"/>
  <c r="AV83" i="1"/>
  <c r="BB83" i="1"/>
  <c r="BG83" i="1"/>
  <c r="BJ83" i="1"/>
  <c r="BN83" i="1"/>
  <c r="BT83" i="1"/>
  <c r="BX83" i="1"/>
  <c r="BY83" i="1"/>
  <c r="CC83" i="1"/>
  <c r="CK83" i="1"/>
  <c r="CO83" i="1"/>
  <c r="CP83" i="1"/>
  <c r="CT83" i="1"/>
  <c r="DB83" i="1"/>
  <c r="DF83" i="1"/>
  <c r="DG83" i="1"/>
  <c r="DK83" i="1"/>
  <c r="C84" i="1"/>
  <c r="F84" i="1"/>
  <c r="I84" i="1"/>
  <c r="M84" i="1"/>
  <c r="P84" i="1"/>
  <c r="V84" i="1"/>
  <c r="Z84" i="1"/>
  <c r="AF84" i="1"/>
  <c r="AK84" i="1"/>
  <c r="AQ84" i="1"/>
  <c r="AV84" i="1"/>
  <c r="BB84" i="1"/>
  <c r="BG84" i="1"/>
  <c r="BJ84" i="1"/>
  <c r="BN84" i="1"/>
  <c r="BT84" i="1"/>
  <c r="BX84" i="1"/>
  <c r="BY84" i="1"/>
  <c r="CC84" i="1"/>
  <c r="CK84" i="1"/>
  <c r="CO84" i="1"/>
  <c r="CP84" i="1"/>
  <c r="CT84" i="1"/>
  <c r="DB84" i="1"/>
  <c r="DF84" i="1"/>
  <c r="DG84" i="1"/>
  <c r="DK84" i="1"/>
  <c r="C85" i="1"/>
  <c r="F85" i="1"/>
  <c r="I85" i="1"/>
  <c r="M85" i="1"/>
  <c r="P85" i="1"/>
  <c r="V85" i="1"/>
  <c r="Z85" i="1"/>
  <c r="AF85" i="1"/>
  <c r="AK85" i="1"/>
  <c r="AQ85" i="1"/>
  <c r="AV85" i="1"/>
  <c r="BB85" i="1"/>
  <c r="BG85" i="1"/>
  <c r="BJ85" i="1"/>
  <c r="BN85" i="1"/>
  <c r="BT85" i="1"/>
  <c r="BX85" i="1"/>
  <c r="BY85" i="1"/>
  <c r="CC85" i="1"/>
  <c r="CK85" i="1"/>
  <c r="CO85" i="1"/>
  <c r="CP85" i="1"/>
  <c r="CT85" i="1"/>
  <c r="DB85" i="1"/>
  <c r="DF85" i="1"/>
  <c r="DG85" i="1"/>
  <c r="DK85" i="1"/>
  <c r="C86" i="1"/>
  <c r="BG86" i="1"/>
  <c r="BJ86" i="1"/>
  <c r="BN86" i="1"/>
  <c r="BT86" i="1"/>
  <c r="BX86" i="1"/>
  <c r="BY86" i="1"/>
  <c r="CC86" i="1"/>
  <c r="CK86" i="1"/>
  <c r="CO86" i="1"/>
  <c r="CP86" i="1"/>
  <c r="CT86" i="1"/>
  <c r="DB86" i="1"/>
  <c r="DF86" i="1"/>
  <c r="DG86" i="1"/>
  <c r="DK86" i="1"/>
  <c r="C87" i="1"/>
  <c r="F87" i="1"/>
  <c r="I87" i="1"/>
  <c r="M87" i="1"/>
  <c r="P87" i="1"/>
  <c r="V87" i="1"/>
  <c r="Z87" i="1"/>
  <c r="AF87" i="1"/>
  <c r="AK87" i="1"/>
  <c r="AQ87" i="1"/>
  <c r="AV87" i="1"/>
  <c r="BB87" i="1"/>
  <c r="BG87" i="1"/>
  <c r="BJ87" i="1"/>
  <c r="BN87" i="1"/>
  <c r="BT87" i="1"/>
  <c r="BX87" i="1"/>
  <c r="BY87" i="1"/>
  <c r="CC87" i="1"/>
  <c r="CK87" i="1"/>
  <c r="CO87" i="1"/>
  <c r="CP87" i="1"/>
  <c r="CT87" i="1"/>
  <c r="DB87" i="1"/>
  <c r="DF87" i="1"/>
  <c r="DG87" i="1"/>
  <c r="DK87" i="1"/>
  <c r="C88" i="1"/>
  <c r="BG88" i="1"/>
  <c r="BJ88" i="1"/>
  <c r="BN88" i="1"/>
  <c r="BT88" i="1"/>
  <c r="BX88" i="1"/>
  <c r="BY88" i="1"/>
  <c r="CC88" i="1"/>
  <c r="CK88" i="1"/>
  <c r="CO88" i="1"/>
  <c r="CP88" i="1"/>
  <c r="CT88" i="1"/>
  <c r="DB88" i="1"/>
  <c r="DF88" i="1"/>
  <c r="DG88" i="1"/>
  <c r="DK88" i="1"/>
  <c r="C89" i="1"/>
  <c r="BG89" i="1"/>
  <c r="BJ89" i="1"/>
  <c r="BN89" i="1"/>
  <c r="BO89" i="1"/>
  <c r="BP89" i="1" s="1"/>
  <c r="BT89" i="1"/>
  <c r="BX89" i="1"/>
  <c r="BY89" i="1"/>
  <c r="CC89" i="1"/>
  <c r="CD89" i="1"/>
  <c r="CE89" i="1" s="1"/>
  <c r="CF89" i="1" s="1"/>
  <c r="CK89" i="1"/>
  <c r="CO89" i="1"/>
  <c r="CP89" i="1"/>
  <c r="CT89" i="1"/>
  <c r="CU89" i="1"/>
  <c r="DB89" i="1"/>
  <c r="DF89" i="1"/>
  <c r="DG89" i="1"/>
  <c r="DK89" i="1"/>
  <c r="DL89" i="1"/>
  <c r="DN89" i="1" s="1"/>
  <c r="C90" i="1"/>
  <c r="F90" i="1"/>
  <c r="I90" i="1"/>
  <c r="M90" i="1"/>
  <c r="P90" i="1"/>
  <c r="V90" i="1"/>
  <c r="Z90" i="1"/>
  <c r="AF90" i="1"/>
  <c r="AK90" i="1"/>
  <c r="AQ90" i="1"/>
  <c r="AV90" i="1"/>
  <c r="BB90" i="1"/>
  <c r="BG90" i="1"/>
  <c r="BJ90" i="1"/>
  <c r="BN90" i="1"/>
  <c r="BT90" i="1"/>
  <c r="BX90" i="1"/>
  <c r="BY90" i="1"/>
  <c r="CC90" i="1"/>
  <c r="CK90" i="1"/>
  <c r="CO90" i="1"/>
  <c r="CP90" i="1"/>
  <c r="CT90" i="1"/>
  <c r="DB90" i="1"/>
  <c r="DF90" i="1"/>
  <c r="DG90" i="1"/>
  <c r="DK90" i="1"/>
  <c r="C91" i="1"/>
  <c r="BG91" i="1"/>
  <c r="BJ91" i="1"/>
  <c r="BN91" i="1"/>
  <c r="BT91" i="1"/>
  <c r="BX91" i="1"/>
  <c r="BY91" i="1"/>
  <c r="CC91" i="1"/>
  <c r="CK91" i="1"/>
  <c r="CO91" i="1"/>
  <c r="CP91" i="1"/>
  <c r="CT91" i="1"/>
  <c r="DB91" i="1"/>
  <c r="DF91" i="1"/>
  <c r="DG91" i="1"/>
  <c r="DK91" i="1"/>
  <c r="C92" i="1"/>
  <c r="BG92" i="1"/>
  <c r="BJ92" i="1"/>
  <c r="BN92" i="1"/>
  <c r="BT92" i="1"/>
  <c r="BX92" i="1"/>
  <c r="BY92" i="1"/>
  <c r="CC92" i="1"/>
  <c r="CK92" i="1"/>
  <c r="CO92" i="1"/>
  <c r="CP92" i="1"/>
  <c r="CT92" i="1"/>
  <c r="DB92" i="1"/>
  <c r="DF92" i="1"/>
  <c r="DG92" i="1"/>
  <c r="DK92" i="1"/>
  <c r="Q94" i="1"/>
  <c r="AA94" i="1"/>
  <c r="AL94" i="1"/>
  <c r="AW94" i="1"/>
  <c r="BH94" i="1"/>
  <c r="BI94" i="1"/>
  <c r="BJ94" i="1"/>
  <c r="BU94" i="1"/>
  <c r="BV94" i="1"/>
  <c r="BW94" i="1"/>
  <c r="BX94" i="1"/>
  <c r="BY94" i="1"/>
  <c r="BZ94" i="1"/>
  <c r="CF94" i="1"/>
  <c r="CL94" i="1"/>
  <c r="CM94" i="1"/>
  <c r="CN94" i="1"/>
  <c r="CO94" i="1"/>
  <c r="CP94" i="1"/>
  <c r="CQ94" i="1"/>
  <c r="CR94" i="1"/>
  <c r="CS94" i="1"/>
  <c r="CT94" i="1"/>
  <c r="CU94" i="1"/>
  <c r="CV94" i="1"/>
  <c r="CW94" i="1"/>
  <c r="CX94" i="1"/>
  <c r="CY94" i="1"/>
  <c r="CZ94" i="1"/>
  <c r="DC94" i="1"/>
  <c r="DE94" i="1"/>
  <c r="DF94" i="1"/>
  <c r="DG94" i="1"/>
  <c r="DH94" i="1"/>
  <c r="DI94" i="1"/>
  <c r="DJ94" i="1"/>
  <c r="DK94" i="1"/>
  <c r="DL94" i="1"/>
  <c r="DM94" i="1"/>
  <c r="DN94" i="1"/>
  <c r="DO94" i="1"/>
  <c r="DP94" i="1"/>
  <c r="DQ94" i="1"/>
  <c r="BU95" i="1"/>
  <c r="BV95" i="1"/>
  <c r="BW95" i="1"/>
  <c r="CL95" i="1"/>
  <c r="CM95" i="1"/>
  <c r="CN95" i="1"/>
  <c r="DC95" i="1"/>
  <c r="DD95" i="1"/>
  <c r="DE95" i="1"/>
  <c r="F96" i="1"/>
  <c r="I96" i="1"/>
  <c r="M96" i="1"/>
  <c r="P96" i="1"/>
  <c r="V96" i="1"/>
  <c r="Z96" i="1"/>
  <c r="AF96" i="1"/>
  <c r="AK96" i="1"/>
  <c r="AQ96" i="1"/>
  <c r="AV96" i="1"/>
  <c r="BB96" i="1"/>
  <c r="BG96" i="1"/>
  <c r="BN96" i="1"/>
  <c r="BT96" i="1"/>
  <c r="BX96" i="1"/>
  <c r="BY96" i="1"/>
  <c r="CC96" i="1"/>
  <c r="CK96" i="1"/>
  <c r="CO96" i="1"/>
  <c r="CP96" i="1"/>
  <c r="CT96" i="1"/>
  <c r="DB96" i="1"/>
  <c r="DF96" i="1"/>
  <c r="DG96" i="1"/>
  <c r="DK96" i="1"/>
  <c r="F97" i="1"/>
  <c r="I97" i="1"/>
  <c r="M97" i="1"/>
  <c r="P97" i="1"/>
  <c r="V97" i="1"/>
  <c r="Z97" i="1"/>
  <c r="AF97" i="1"/>
  <c r="AK97" i="1"/>
  <c r="AQ97" i="1"/>
  <c r="AV97" i="1"/>
  <c r="BB97" i="1"/>
  <c r="BG97" i="1"/>
  <c r="BN97" i="1"/>
  <c r="BT97" i="1"/>
  <c r="BX97" i="1"/>
  <c r="BY97" i="1"/>
  <c r="CC97" i="1"/>
  <c r="CK97" i="1"/>
  <c r="CO97" i="1"/>
  <c r="CP97" i="1"/>
  <c r="CT97" i="1"/>
  <c r="DB97" i="1"/>
  <c r="DF97" i="1"/>
  <c r="DG97" i="1"/>
  <c r="DK97" i="1"/>
  <c r="F98" i="1"/>
  <c r="I98" i="1"/>
  <c r="M98" i="1"/>
  <c r="P98" i="1"/>
  <c r="S98" i="1"/>
  <c r="V98" i="1"/>
  <c r="Z98" i="1"/>
  <c r="AF98" i="1"/>
  <c r="AK98" i="1"/>
  <c r="AQ98" i="1"/>
  <c r="AV98" i="1"/>
  <c r="BB98" i="1"/>
  <c r="BG98" i="1"/>
  <c r="BN98" i="1"/>
  <c r="BT98" i="1"/>
  <c r="BX98" i="1"/>
  <c r="BY98" i="1"/>
  <c r="CC98" i="1"/>
  <c r="CK98" i="1"/>
  <c r="CO98" i="1"/>
  <c r="CP98" i="1"/>
  <c r="CT98" i="1"/>
  <c r="DB98" i="1"/>
  <c r="DF98" i="1"/>
  <c r="DG98" i="1"/>
  <c r="DK98" i="1"/>
  <c r="F99" i="1"/>
  <c r="I99" i="1"/>
  <c r="M99" i="1"/>
  <c r="P99" i="1"/>
  <c r="V99" i="1"/>
  <c r="Z99" i="1"/>
  <c r="AF99" i="1"/>
  <c r="AK99" i="1"/>
  <c r="AQ99" i="1"/>
  <c r="AV99" i="1"/>
  <c r="BB99" i="1"/>
  <c r="BG99" i="1"/>
  <c r="BN99" i="1"/>
  <c r="BT99" i="1"/>
  <c r="BX99" i="1"/>
  <c r="BY99" i="1"/>
  <c r="CC99" i="1"/>
  <c r="CK99" i="1"/>
  <c r="CO99" i="1"/>
  <c r="CP99" i="1"/>
  <c r="CT99" i="1"/>
  <c r="DB99" i="1"/>
  <c r="DF99" i="1"/>
  <c r="DG99" i="1"/>
  <c r="DK99" i="1"/>
  <c r="F100" i="1"/>
  <c r="I100" i="1"/>
  <c r="M100" i="1"/>
  <c r="P100" i="1"/>
  <c r="S100" i="1"/>
  <c r="V100" i="1"/>
  <c r="Z100" i="1"/>
  <c r="AF100" i="1"/>
  <c r="AK100" i="1"/>
  <c r="AQ100" i="1"/>
  <c r="AV100" i="1"/>
  <c r="BB100" i="1"/>
  <c r="BG100" i="1"/>
  <c r="BN100" i="1"/>
  <c r="BT100" i="1"/>
  <c r="BX100" i="1"/>
  <c r="BY100" i="1"/>
  <c r="CC100" i="1"/>
  <c r="CK100" i="1"/>
  <c r="CO100" i="1"/>
  <c r="CP100" i="1"/>
  <c r="CT100" i="1"/>
  <c r="DB100" i="1"/>
  <c r="DF100" i="1"/>
  <c r="DG100" i="1"/>
  <c r="DK100" i="1"/>
  <c r="F101" i="1"/>
  <c r="I101" i="1"/>
  <c r="M101" i="1"/>
  <c r="P101" i="1"/>
  <c r="V101" i="1"/>
  <c r="Z101" i="1"/>
  <c r="AF101" i="1"/>
  <c r="AK101" i="1"/>
  <c r="AQ101" i="1"/>
  <c r="AV101" i="1"/>
  <c r="BB101" i="1"/>
  <c r="BG101" i="1"/>
  <c r="BN101" i="1"/>
  <c r="BT101" i="1"/>
  <c r="BX101" i="1"/>
  <c r="BY101" i="1"/>
  <c r="CC101" i="1"/>
  <c r="CK101" i="1"/>
  <c r="CO101" i="1"/>
  <c r="CP101" i="1"/>
  <c r="CT101" i="1"/>
  <c r="DB101" i="1"/>
  <c r="DF101" i="1"/>
  <c r="DG101" i="1"/>
  <c r="DK101" i="1"/>
  <c r="F102" i="1"/>
  <c r="I102" i="1"/>
  <c r="M102" i="1"/>
  <c r="P102" i="1"/>
  <c r="V102" i="1"/>
  <c r="Z102" i="1"/>
  <c r="AF102" i="1"/>
  <c r="AK102" i="1"/>
  <c r="AQ102" i="1"/>
  <c r="AV102" i="1"/>
  <c r="BB102" i="1"/>
  <c r="BG102" i="1"/>
  <c r="BN102" i="1"/>
  <c r="BT102" i="1"/>
  <c r="BX102" i="1"/>
  <c r="BY102" i="1"/>
  <c r="CC102" i="1"/>
  <c r="CK102" i="1"/>
  <c r="CO102" i="1"/>
  <c r="CP102" i="1"/>
  <c r="CT102" i="1"/>
  <c r="DB102" i="1"/>
  <c r="DF102" i="1"/>
  <c r="DG102" i="1"/>
  <c r="DK102" i="1"/>
  <c r="F103" i="1"/>
  <c r="I103" i="1"/>
  <c r="M103" i="1"/>
  <c r="P103" i="1"/>
  <c r="V103" i="1"/>
  <c r="Z103" i="1"/>
  <c r="AF103" i="1"/>
  <c r="AK103" i="1"/>
  <c r="AQ103" i="1"/>
  <c r="AV103" i="1"/>
  <c r="BB103" i="1"/>
  <c r="BG103" i="1"/>
  <c r="BN103" i="1"/>
  <c r="BT103" i="1"/>
  <c r="BX103" i="1"/>
  <c r="BY103" i="1"/>
  <c r="CC103" i="1"/>
  <c r="CK103" i="1"/>
  <c r="CO103" i="1"/>
  <c r="CP103" i="1"/>
  <c r="CT103" i="1"/>
  <c r="DB103" i="1"/>
  <c r="DF103" i="1"/>
  <c r="DG103" i="1"/>
  <c r="DK103" i="1"/>
  <c r="F104" i="1"/>
  <c r="I104" i="1"/>
  <c r="M104" i="1"/>
  <c r="P104" i="1"/>
  <c r="V104" i="1"/>
  <c r="Z104" i="1"/>
  <c r="AF104" i="1"/>
  <c r="AK104" i="1"/>
  <c r="AQ104" i="1"/>
  <c r="AV104" i="1"/>
  <c r="BB104" i="1"/>
  <c r="BG104" i="1"/>
  <c r="BN104" i="1"/>
  <c r="BT104" i="1"/>
  <c r="BX104" i="1"/>
  <c r="BY104" i="1"/>
  <c r="CC104" i="1"/>
  <c r="CK104" i="1"/>
  <c r="CO104" i="1"/>
  <c r="CP104" i="1"/>
  <c r="CT104" i="1"/>
  <c r="DB104" i="1"/>
  <c r="DF104" i="1"/>
  <c r="DG104" i="1"/>
  <c r="DK104" i="1"/>
  <c r="F105" i="1"/>
  <c r="I105" i="1"/>
  <c r="M105" i="1"/>
  <c r="P105" i="1"/>
  <c r="V105" i="1"/>
  <c r="Z105" i="1"/>
  <c r="AF105" i="1"/>
  <c r="AK105" i="1"/>
  <c r="AQ105" i="1"/>
  <c r="AV105" i="1"/>
  <c r="BB105" i="1"/>
  <c r="BG105" i="1"/>
  <c r="BN105" i="1"/>
  <c r="BT105" i="1"/>
  <c r="BX105" i="1"/>
  <c r="BY105" i="1"/>
  <c r="CC105" i="1"/>
  <c r="CK105" i="1"/>
  <c r="CO105" i="1"/>
  <c r="CP105" i="1"/>
  <c r="CT105" i="1"/>
  <c r="DB105" i="1"/>
  <c r="DF105" i="1"/>
  <c r="DG105" i="1"/>
  <c r="DK105" i="1"/>
  <c r="F106" i="1"/>
  <c r="I106" i="1"/>
  <c r="M106" i="1"/>
  <c r="P106" i="1"/>
  <c r="V106" i="1"/>
  <c r="Z106" i="1"/>
  <c r="AF106" i="1"/>
  <c r="AK106" i="1"/>
  <c r="AQ106" i="1"/>
  <c r="AV106" i="1"/>
  <c r="BB106" i="1"/>
  <c r="BG106" i="1"/>
  <c r="BN106" i="1"/>
  <c r="BT106" i="1"/>
  <c r="BX106" i="1"/>
  <c r="BY106" i="1"/>
  <c r="CC106" i="1"/>
  <c r="CK106" i="1"/>
  <c r="CO106" i="1"/>
  <c r="CP106" i="1"/>
  <c r="CT106" i="1"/>
  <c r="DB106" i="1"/>
  <c r="DF106" i="1"/>
  <c r="DG106" i="1"/>
  <c r="DK106" i="1"/>
  <c r="F107" i="1"/>
  <c r="I107" i="1"/>
  <c r="M107" i="1"/>
  <c r="P107" i="1"/>
  <c r="S107" i="1"/>
  <c r="V107" i="1"/>
  <c r="Z107" i="1"/>
  <c r="AF107" i="1"/>
  <c r="AK107" i="1"/>
  <c r="AQ107" i="1"/>
  <c r="AV107" i="1"/>
  <c r="BB107" i="1"/>
  <c r="BG107" i="1"/>
  <c r="BN107" i="1"/>
  <c r="BT107" i="1"/>
  <c r="BX107" i="1"/>
  <c r="BY107" i="1"/>
  <c r="CC107" i="1"/>
  <c r="CK107" i="1"/>
  <c r="CO107" i="1"/>
  <c r="CP107" i="1"/>
  <c r="CT107" i="1"/>
  <c r="DB107" i="1"/>
  <c r="DF107" i="1"/>
  <c r="DG107" i="1"/>
  <c r="DK107" i="1"/>
  <c r="F108" i="1"/>
  <c r="I108" i="1"/>
  <c r="M108" i="1"/>
  <c r="P108" i="1"/>
  <c r="S108" i="1"/>
  <c r="V108" i="1"/>
  <c r="Z108" i="1"/>
  <c r="AF108" i="1"/>
  <c r="AK108" i="1"/>
  <c r="AQ108" i="1"/>
  <c r="AV108" i="1"/>
  <c r="BB108" i="1"/>
  <c r="BG108" i="1"/>
  <c r="BN108" i="1"/>
  <c r="BT108" i="1"/>
  <c r="BX108" i="1"/>
  <c r="BY108" i="1"/>
  <c r="CC108" i="1"/>
  <c r="CK108" i="1"/>
  <c r="CO108" i="1"/>
  <c r="CP108" i="1"/>
  <c r="CT108" i="1"/>
  <c r="DB108" i="1"/>
  <c r="DF108" i="1"/>
  <c r="DG108" i="1"/>
  <c r="DK108" i="1"/>
  <c r="F109" i="1"/>
  <c r="I109" i="1"/>
  <c r="M109" i="1"/>
  <c r="P109" i="1"/>
  <c r="V109" i="1"/>
  <c r="Z109" i="1"/>
  <c r="AF109" i="1"/>
  <c r="AK109" i="1"/>
  <c r="AQ109" i="1"/>
  <c r="AV109" i="1"/>
  <c r="BB109" i="1"/>
  <c r="BG109" i="1"/>
  <c r="BN109" i="1"/>
  <c r="BT109" i="1"/>
  <c r="BX109" i="1"/>
  <c r="BY109" i="1"/>
  <c r="CC109" i="1"/>
  <c r="CK109" i="1"/>
  <c r="CO109" i="1"/>
  <c r="CP109" i="1"/>
  <c r="CT109" i="1"/>
  <c r="DB109" i="1"/>
  <c r="DF109" i="1"/>
  <c r="DG109" i="1"/>
  <c r="DK109" i="1"/>
  <c r="F110" i="1"/>
  <c r="I110" i="1"/>
  <c r="M110" i="1"/>
  <c r="P110" i="1"/>
  <c r="V110" i="1"/>
  <c r="Z110" i="1"/>
  <c r="AF110" i="1"/>
  <c r="AK110" i="1"/>
  <c r="AQ110" i="1"/>
  <c r="AV110" i="1"/>
  <c r="BB110" i="1"/>
  <c r="BG110" i="1"/>
  <c r="BN110" i="1"/>
  <c r="BT110" i="1"/>
  <c r="BX110" i="1"/>
  <c r="BY110" i="1"/>
  <c r="CC110" i="1"/>
  <c r="CK110" i="1"/>
  <c r="CO110" i="1"/>
  <c r="CP110" i="1"/>
  <c r="CT110" i="1"/>
  <c r="DB110" i="1"/>
  <c r="DF110" i="1"/>
  <c r="DG110" i="1"/>
  <c r="DK110" i="1"/>
  <c r="F111" i="1"/>
  <c r="I111" i="1"/>
  <c r="M111" i="1"/>
  <c r="P111" i="1"/>
  <c r="V111" i="1"/>
  <c r="Z111" i="1"/>
  <c r="AF111" i="1"/>
  <c r="AK111" i="1"/>
  <c r="AQ111" i="1"/>
  <c r="AV111" i="1"/>
  <c r="BB111" i="1"/>
  <c r="BG111" i="1"/>
  <c r="BN111" i="1"/>
  <c r="BT111" i="1"/>
  <c r="BX111" i="1"/>
  <c r="BY111" i="1"/>
  <c r="CC111" i="1"/>
  <c r="CK111" i="1"/>
  <c r="CO111" i="1"/>
  <c r="CP111" i="1"/>
  <c r="CT111" i="1"/>
  <c r="DB111" i="1"/>
  <c r="DF111" i="1"/>
  <c r="DG111" i="1"/>
  <c r="DK111" i="1"/>
  <c r="F112" i="1"/>
  <c r="I112" i="1"/>
  <c r="M112" i="1"/>
  <c r="P112" i="1"/>
  <c r="V112" i="1"/>
  <c r="Z112" i="1"/>
  <c r="AF112" i="1"/>
  <c r="AK112" i="1"/>
  <c r="AQ112" i="1"/>
  <c r="AV112" i="1"/>
  <c r="BB112" i="1"/>
  <c r="BG112" i="1"/>
  <c r="BN112" i="1"/>
  <c r="BT112" i="1"/>
  <c r="BX112" i="1"/>
  <c r="BY112" i="1"/>
  <c r="CC112" i="1"/>
  <c r="CK112" i="1"/>
  <c r="CO112" i="1"/>
  <c r="CP112" i="1"/>
  <c r="CT112" i="1"/>
  <c r="DB112" i="1"/>
  <c r="DF112" i="1"/>
  <c r="DG112" i="1"/>
  <c r="DK112" i="1"/>
  <c r="F113" i="1"/>
  <c r="I113" i="1"/>
  <c r="M113" i="1"/>
  <c r="P113" i="1"/>
  <c r="S113" i="1"/>
  <c r="V113" i="1"/>
  <c r="Z113" i="1"/>
  <c r="AF113" i="1"/>
  <c r="AK113" i="1"/>
  <c r="AQ113" i="1"/>
  <c r="AV113" i="1"/>
  <c r="BB113" i="1"/>
  <c r="BG113" i="1"/>
  <c r="BN113" i="1"/>
  <c r="BT113" i="1"/>
  <c r="BX113" i="1"/>
  <c r="BY113" i="1"/>
  <c r="CC113" i="1"/>
  <c r="CK113" i="1"/>
  <c r="CO113" i="1"/>
  <c r="CP113" i="1"/>
  <c r="CT113" i="1"/>
  <c r="DB113" i="1"/>
  <c r="DF113" i="1"/>
  <c r="DG113" i="1"/>
  <c r="DK113" i="1"/>
  <c r="F114" i="1"/>
  <c r="I114" i="1"/>
  <c r="M114" i="1"/>
  <c r="P114" i="1"/>
  <c r="V114" i="1"/>
  <c r="Z114" i="1"/>
  <c r="AF114" i="1"/>
  <c r="AK114" i="1"/>
  <c r="AQ114" i="1"/>
  <c r="AV114" i="1"/>
  <c r="BB114" i="1"/>
  <c r="BG114" i="1"/>
  <c r="BN114" i="1"/>
  <c r="BT114" i="1"/>
  <c r="BX114" i="1"/>
  <c r="BY114" i="1"/>
  <c r="CC114" i="1"/>
  <c r="CK114" i="1"/>
  <c r="CO114" i="1"/>
  <c r="CP114" i="1"/>
  <c r="CT114" i="1"/>
  <c r="DB114" i="1"/>
  <c r="DF114" i="1"/>
  <c r="DG114" i="1"/>
  <c r="DK114" i="1"/>
  <c r="F115" i="1"/>
  <c r="I115" i="1"/>
  <c r="M115" i="1"/>
  <c r="P115" i="1"/>
  <c r="S115" i="1"/>
  <c r="V115" i="1"/>
  <c r="Z115" i="1"/>
  <c r="AF115" i="1"/>
  <c r="AK115" i="1"/>
  <c r="AQ115" i="1"/>
  <c r="AV115" i="1"/>
  <c r="BB115" i="1"/>
  <c r="BG115" i="1"/>
  <c r="BN115" i="1"/>
  <c r="BT115" i="1"/>
  <c r="BX115" i="1"/>
  <c r="BY115" i="1"/>
  <c r="CC115" i="1"/>
  <c r="CK115" i="1"/>
  <c r="CO115" i="1"/>
  <c r="CP115" i="1"/>
  <c r="CT115" i="1"/>
  <c r="DB115" i="1"/>
  <c r="DF115" i="1"/>
  <c r="DG115" i="1"/>
  <c r="DK115" i="1"/>
  <c r="F116" i="1"/>
  <c r="I116" i="1"/>
  <c r="M116" i="1"/>
  <c r="P116" i="1"/>
  <c r="S116" i="1"/>
  <c r="V116" i="1"/>
  <c r="Z116" i="1"/>
  <c r="AF116" i="1"/>
  <c r="AK116" i="1"/>
  <c r="AQ116" i="1"/>
  <c r="AV116" i="1"/>
  <c r="BB116" i="1"/>
  <c r="BG116" i="1"/>
  <c r="BN116" i="1"/>
  <c r="BT116" i="1"/>
  <c r="BX116" i="1"/>
  <c r="BY116" i="1"/>
  <c r="CC116" i="1"/>
  <c r="CK116" i="1"/>
  <c r="CO116" i="1"/>
  <c r="CP116" i="1"/>
  <c r="CT116" i="1"/>
  <c r="DB116" i="1"/>
  <c r="DF116" i="1"/>
  <c r="DG116" i="1"/>
  <c r="DK116" i="1"/>
  <c r="F117" i="1"/>
  <c r="I117" i="1"/>
  <c r="M117" i="1"/>
  <c r="P117" i="1"/>
  <c r="V117" i="1"/>
  <c r="Z117" i="1"/>
  <c r="AF117" i="1"/>
  <c r="AK117" i="1"/>
  <c r="AQ117" i="1"/>
  <c r="AV117" i="1"/>
  <c r="BB117" i="1"/>
  <c r="BG117" i="1"/>
  <c r="BN117" i="1"/>
  <c r="BT117" i="1"/>
  <c r="BX117" i="1"/>
  <c r="BY117" i="1"/>
  <c r="CC117" i="1"/>
  <c r="CK117" i="1"/>
  <c r="CO117" i="1"/>
  <c r="CP117" i="1"/>
  <c r="CT117" i="1"/>
  <c r="DB117" i="1"/>
  <c r="DF117" i="1"/>
  <c r="DG117" i="1"/>
  <c r="DK117" i="1"/>
  <c r="F118" i="1"/>
  <c r="I118" i="1"/>
  <c r="M118" i="1"/>
  <c r="P118" i="1"/>
  <c r="V118" i="1"/>
  <c r="Z118" i="1"/>
  <c r="AF118" i="1"/>
  <c r="AK118" i="1"/>
  <c r="AQ118" i="1"/>
  <c r="AV118" i="1"/>
  <c r="BB118" i="1"/>
  <c r="BG118" i="1"/>
  <c r="BN118" i="1"/>
  <c r="BT118" i="1"/>
  <c r="BX118" i="1"/>
  <c r="BY118" i="1"/>
  <c r="CC118" i="1"/>
  <c r="CK118" i="1"/>
  <c r="CO118" i="1"/>
  <c r="CP118" i="1"/>
  <c r="CT118" i="1"/>
  <c r="DB118" i="1"/>
  <c r="DF118" i="1"/>
  <c r="DG118" i="1"/>
  <c r="DK118" i="1"/>
  <c r="F119" i="1"/>
  <c r="I119" i="1"/>
  <c r="M119" i="1"/>
  <c r="P119" i="1"/>
  <c r="V119" i="1"/>
  <c r="Z119" i="1"/>
  <c r="AF119" i="1"/>
  <c r="AK119" i="1"/>
  <c r="AQ119" i="1"/>
  <c r="AV119" i="1"/>
  <c r="BB119" i="1"/>
  <c r="BG119" i="1"/>
  <c r="BN119" i="1"/>
  <c r="BT119" i="1"/>
  <c r="BX119" i="1"/>
  <c r="BY119" i="1"/>
  <c r="CC119" i="1"/>
  <c r="CK119" i="1"/>
  <c r="CO119" i="1"/>
  <c r="CP119" i="1"/>
  <c r="CT119" i="1"/>
  <c r="DB119" i="1"/>
  <c r="DF119" i="1"/>
  <c r="DG119" i="1"/>
  <c r="DK119" i="1"/>
  <c r="F120" i="1"/>
  <c r="I120" i="1"/>
  <c r="M120" i="1"/>
  <c r="P120" i="1"/>
  <c r="S120" i="1"/>
  <c r="V120" i="1"/>
  <c r="Z120" i="1"/>
  <c r="AF120" i="1"/>
  <c r="AK120" i="1"/>
  <c r="AQ120" i="1"/>
  <c r="AV120" i="1"/>
  <c r="BB120" i="1"/>
  <c r="BG120" i="1"/>
  <c r="BN120" i="1"/>
  <c r="BT120" i="1"/>
  <c r="BX120" i="1"/>
  <c r="BY120" i="1"/>
  <c r="CC120" i="1"/>
  <c r="CK120" i="1"/>
  <c r="CO120" i="1"/>
  <c r="CP120" i="1"/>
  <c r="CT120" i="1"/>
  <c r="DB120" i="1"/>
  <c r="DF120" i="1"/>
  <c r="DG120" i="1"/>
  <c r="DK120" i="1"/>
  <c r="F121" i="1"/>
  <c r="I121" i="1"/>
  <c r="M121" i="1"/>
  <c r="P121" i="1"/>
  <c r="V121" i="1"/>
  <c r="Z121" i="1"/>
  <c r="AF121" i="1"/>
  <c r="AK121" i="1"/>
  <c r="AQ121" i="1"/>
  <c r="AV121" i="1"/>
  <c r="BB121" i="1"/>
  <c r="BG121" i="1"/>
  <c r="BN121" i="1"/>
  <c r="BT121" i="1"/>
  <c r="BX121" i="1"/>
  <c r="BY121" i="1"/>
  <c r="CC121" i="1"/>
  <c r="CK121" i="1"/>
  <c r="CO121" i="1"/>
  <c r="CP121" i="1"/>
  <c r="CT121" i="1"/>
  <c r="DB121" i="1"/>
  <c r="DF121" i="1"/>
  <c r="DG121" i="1"/>
  <c r="DK121" i="1"/>
  <c r="F122" i="1"/>
  <c r="I122" i="1"/>
  <c r="M122" i="1"/>
  <c r="P122" i="1"/>
  <c r="V122" i="1"/>
  <c r="Z122" i="1"/>
  <c r="AF122" i="1"/>
  <c r="AK122" i="1"/>
  <c r="AQ122" i="1"/>
  <c r="AV122" i="1"/>
  <c r="BB122" i="1"/>
  <c r="BG122" i="1"/>
  <c r="BN122" i="1"/>
  <c r="BT122" i="1"/>
  <c r="BX122" i="1"/>
  <c r="BY122" i="1"/>
  <c r="CC122" i="1"/>
  <c r="CK122" i="1"/>
  <c r="CO122" i="1"/>
  <c r="CP122" i="1"/>
  <c r="CT122" i="1"/>
  <c r="DB122" i="1"/>
  <c r="DF122" i="1"/>
  <c r="DG122" i="1"/>
  <c r="DK122" i="1"/>
  <c r="F123" i="1"/>
  <c r="I123" i="1"/>
  <c r="M123" i="1"/>
  <c r="P123" i="1"/>
  <c r="V123" i="1"/>
  <c r="Z123" i="1"/>
  <c r="AF123" i="1"/>
  <c r="AK123" i="1"/>
  <c r="AQ123" i="1"/>
  <c r="AV123" i="1"/>
  <c r="BB123" i="1"/>
  <c r="BG123" i="1"/>
  <c r="BN123" i="1"/>
  <c r="BT123" i="1"/>
  <c r="BX123" i="1"/>
  <c r="BY123" i="1"/>
  <c r="CC123" i="1"/>
  <c r="CK123" i="1"/>
  <c r="CO123" i="1"/>
  <c r="CP123" i="1"/>
  <c r="CT123" i="1"/>
  <c r="DB123" i="1"/>
  <c r="DF123" i="1"/>
  <c r="DG123" i="1"/>
  <c r="DK123" i="1"/>
  <c r="PJ9" i="1" l="1"/>
  <c r="PK9" i="1" s="1"/>
  <c r="PJ4" i="1"/>
  <c r="PK4" i="1" s="1"/>
  <c r="PJ7" i="1"/>
  <c r="PK7" i="1" s="1"/>
  <c r="PJ2" i="1"/>
  <c r="PJ5" i="1"/>
  <c r="PK5" i="1" s="1"/>
  <c r="PJ8" i="1"/>
  <c r="PK8" i="1" s="1"/>
  <c r="PJ3" i="1"/>
  <c r="PK3" i="1" s="1"/>
  <c r="PJ6" i="1"/>
  <c r="PK6" i="1" s="1"/>
  <c r="PX7" i="1"/>
  <c r="QC3" i="1"/>
  <c r="PX3" i="1"/>
  <c r="PX6" i="1"/>
  <c r="QC6" i="1"/>
  <c r="PX4" i="1"/>
  <c r="QC4" i="1"/>
  <c r="PN2" i="1"/>
  <c r="PN3" i="1"/>
  <c r="QC8" i="1"/>
  <c r="PX5" i="1"/>
  <c r="PN5" i="1"/>
  <c r="QC9" i="1"/>
  <c r="PX2" i="1"/>
  <c r="PN8" i="1"/>
  <c r="QC2" i="1"/>
  <c r="PX9" i="1"/>
  <c r="PX8" i="1"/>
  <c r="PN6" i="1"/>
  <c r="PN4" i="1"/>
  <c r="QC5" i="1"/>
  <c r="PN9" i="1"/>
  <c r="PN7" i="1"/>
  <c r="QC7" i="1"/>
  <c r="QD7" i="1" s="1"/>
  <c r="OX4" i="1"/>
  <c r="OX7" i="1"/>
  <c r="PC4" i="1"/>
  <c r="PC9" i="1"/>
  <c r="PC6" i="1"/>
  <c r="OX9" i="1"/>
  <c r="OX8" i="1"/>
  <c r="OX6" i="1"/>
  <c r="PC5" i="1"/>
  <c r="PC7" i="1"/>
  <c r="PC3" i="1"/>
  <c r="PC8" i="1"/>
  <c r="OX3" i="1"/>
  <c r="OX5" i="1"/>
  <c r="PC2" i="1"/>
  <c r="OX2" i="1"/>
  <c r="CV29" i="1"/>
  <c r="DM30" i="1"/>
  <c r="DM22" i="1"/>
  <c r="CV89" i="1"/>
  <c r="CW89" i="1"/>
  <c r="CF39" i="1"/>
  <c r="CV36" i="1"/>
  <c r="CW36" i="1"/>
  <c r="DM89" i="1"/>
  <c r="DN29" i="1"/>
  <c r="DF95" i="1"/>
  <c r="CP95" i="1"/>
  <c r="DG95" i="1"/>
  <c r="CO95" i="1"/>
  <c r="BX95" i="1"/>
  <c r="BY95" i="1"/>
  <c r="C9" i="1"/>
  <c r="CF29" i="1"/>
  <c r="CV39" i="1"/>
  <c r="CF36" i="1"/>
  <c r="CP13" i="1"/>
  <c r="DF13" i="1"/>
  <c r="DG13" i="1"/>
  <c r="CK13" i="1"/>
  <c r="BY13" i="1"/>
  <c r="DN36" i="1"/>
  <c r="CW30" i="1"/>
  <c r="CV22" i="1"/>
  <c r="CW22" i="1"/>
  <c r="DB13" i="1"/>
  <c r="BJ13" i="1"/>
  <c r="DN39" i="1"/>
  <c r="CO13" i="1"/>
  <c r="C5" i="1"/>
  <c r="C6" i="1"/>
  <c r="C7" i="1"/>
  <c r="C8" i="1"/>
  <c r="BX13" i="1"/>
  <c r="C2" i="1"/>
  <c r="C3" i="1"/>
  <c r="C4" i="1"/>
  <c r="PQ9" i="1" l="1"/>
  <c r="PO9" i="1"/>
  <c r="PZ2" i="1"/>
  <c r="PX10" i="1"/>
  <c r="PZ4" i="1"/>
  <c r="PQ2" i="1"/>
  <c r="PO2" i="1"/>
  <c r="PN10" i="1"/>
  <c r="PO10" i="1" s="1"/>
  <c r="QD4" i="1"/>
  <c r="QD5" i="1"/>
  <c r="QD9" i="1"/>
  <c r="QD6" i="1"/>
  <c r="PQ4" i="1"/>
  <c r="PO4" i="1"/>
  <c r="PQ5" i="1"/>
  <c r="PO5" i="1"/>
  <c r="PZ6" i="1"/>
  <c r="PK2" i="1"/>
  <c r="PJ10" i="1"/>
  <c r="PK10" i="1" s="1"/>
  <c r="PQ7" i="1"/>
  <c r="PO7" i="1"/>
  <c r="PQ6" i="1"/>
  <c r="PO6" i="1"/>
  <c r="PZ5" i="1"/>
  <c r="PZ3" i="1"/>
  <c r="QD2" i="1"/>
  <c r="QC10" i="1"/>
  <c r="PQ8" i="1"/>
  <c r="PO8" i="1"/>
  <c r="PZ8" i="1"/>
  <c r="QD8" i="1"/>
  <c r="QD3" i="1"/>
  <c r="PZ9" i="1"/>
  <c r="PQ3" i="1"/>
  <c r="PO3" i="1"/>
  <c r="PZ7" i="1"/>
  <c r="PD4" i="1"/>
  <c r="OZ7" i="1"/>
  <c r="PD2" i="1"/>
  <c r="PC10" i="1"/>
  <c r="PD5" i="1"/>
  <c r="OZ4" i="1"/>
  <c r="OZ6" i="1"/>
  <c r="OZ2" i="1"/>
  <c r="OX10" i="1"/>
  <c r="OZ5" i="1"/>
  <c r="OZ8" i="1"/>
  <c r="OZ3" i="1"/>
  <c r="OZ9" i="1"/>
  <c r="PD8" i="1"/>
  <c r="PD6" i="1"/>
  <c r="PD7" i="1"/>
  <c r="PD3" i="1"/>
  <c r="PD9" i="1"/>
  <c r="C10" i="1"/>
  <c r="PQ10" i="1" l="1"/>
  <c r="PZ10" i="1"/>
  <c r="QD10" i="1"/>
  <c r="OZ10" i="1"/>
  <c r="PD10" i="1"/>
  <c r="R1" i="9" l="1"/>
  <c r="A1" i="11"/>
  <c r="D16" i="5" l="1"/>
  <c r="G13" i="5"/>
  <c r="N27" i="5" s="1"/>
  <c r="H13" i="5"/>
  <c r="G14" i="5"/>
  <c r="H14" i="5"/>
  <c r="G15" i="5"/>
  <c r="H15" i="5"/>
  <c r="G16" i="5"/>
  <c r="N16" i="5" s="1"/>
  <c r="H16" i="5"/>
  <c r="G17" i="5"/>
  <c r="H17" i="5"/>
  <c r="G18" i="5"/>
  <c r="N33" i="5" s="1"/>
  <c r="H18" i="5"/>
  <c r="G19" i="5"/>
  <c r="H19" i="5"/>
  <c r="G20" i="5"/>
  <c r="H20" i="5"/>
  <c r="G21" i="5"/>
  <c r="H21" i="5"/>
  <c r="G22" i="5"/>
  <c r="H22" i="5"/>
  <c r="G23" i="5"/>
  <c r="F5" i="5" s="1"/>
  <c r="H23" i="5"/>
  <c r="G24" i="5"/>
  <c r="H24" i="5"/>
  <c r="G25" i="5"/>
  <c r="H25" i="5"/>
  <c r="G26" i="5"/>
  <c r="H26" i="5"/>
  <c r="G27" i="5"/>
  <c r="H27" i="5"/>
  <c r="G28" i="5"/>
  <c r="H28" i="5"/>
  <c r="G29" i="5"/>
  <c r="H29" i="5"/>
  <c r="G30" i="5"/>
  <c r="H30" i="5"/>
  <c r="G31" i="5"/>
  <c r="H31" i="5"/>
  <c r="G32" i="5"/>
  <c r="F4" i="5" s="1"/>
  <c r="H32" i="5"/>
  <c r="G33" i="5"/>
  <c r="H33" i="5"/>
  <c r="G34" i="5"/>
  <c r="H34" i="5"/>
  <c r="G35" i="5"/>
  <c r="H35" i="5"/>
  <c r="G36" i="5"/>
  <c r="F8" i="5" s="1"/>
  <c r="D12" i="5" s="1"/>
  <c r="H36" i="5"/>
  <c r="G37" i="5"/>
  <c r="F3" i="5" s="1"/>
  <c r="D15" i="5" s="1"/>
  <c r="H37" i="5"/>
  <c r="G38" i="5"/>
  <c r="H38" i="5"/>
  <c r="G39" i="5"/>
  <c r="F7" i="5" s="1"/>
  <c r="D14" i="5" s="1"/>
  <c r="H39" i="5"/>
  <c r="H12" i="5"/>
  <c r="G12" i="5"/>
  <c r="N15" i="5" s="1"/>
  <c r="P13" i="5" l="1"/>
  <c r="P14" i="5"/>
  <c r="P15" i="5"/>
  <c r="P16" i="5"/>
  <c r="Q16" i="5" s="1"/>
  <c r="P17" i="5"/>
  <c r="P18" i="5"/>
  <c r="P19" i="5"/>
  <c r="P20" i="5"/>
  <c r="P21" i="5"/>
  <c r="P22" i="5"/>
  <c r="P23" i="5"/>
  <c r="P24" i="5"/>
  <c r="P25" i="5"/>
  <c r="P26" i="5"/>
  <c r="P27" i="5"/>
  <c r="P28" i="5"/>
  <c r="P29" i="5"/>
  <c r="P30" i="5"/>
  <c r="P31" i="5"/>
  <c r="P32" i="5"/>
  <c r="Q32" i="5" s="1"/>
  <c r="P33" i="5"/>
  <c r="P34" i="5"/>
  <c r="P35" i="5"/>
  <c r="P36" i="5"/>
  <c r="Q36" i="5" s="1"/>
  <c r="P37" i="5"/>
  <c r="P38" i="5"/>
  <c r="P39" i="5"/>
  <c r="P12" i="5"/>
  <c r="Q26" i="5"/>
  <c r="C12" i="5"/>
  <c r="N14" i="5" l="1"/>
  <c r="N13" i="5"/>
  <c r="N12" i="5"/>
  <c r="N17" i="5"/>
  <c r="N34" i="5"/>
  <c r="N31" i="5"/>
  <c r="N29" i="5"/>
  <c r="N30" i="5"/>
  <c r="N28" i="5"/>
  <c r="N25" i="5"/>
  <c r="N20" i="5"/>
  <c r="N21" i="5"/>
  <c r="N24" i="5"/>
  <c r="N22" i="5"/>
  <c r="N23" i="5"/>
  <c r="N18" i="5"/>
  <c r="N35" i="5"/>
  <c r="N19" i="5"/>
  <c r="N36" i="5" l="1"/>
  <c r="M36" i="5" s="1"/>
  <c r="O36" i="5" s="1"/>
  <c r="N26" i="5"/>
  <c r="N39" i="5"/>
  <c r="Q23" i="5"/>
  <c r="M23" i="5" s="1"/>
  <c r="O23" i="5" s="1"/>
  <c r="N32" i="5"/>
  <c r="F2" i="5"/>
  <c r="N37" i="5"/>
  <c r="F1" i="5"/>
  <c r="D13" i="5" s="1"/>
  <c r="N38" i="5"/>
  <c r="M16" i="5" l="1"/>
  <c r="O16" i="5" s="1"/>
  <c r="Q27" i="5"/>
  <c r="M27" i="5" s="1"/>
  <c r="O27" i="5" s="1"/>
  <c r="Q20" i="5"/>
  <c r="M20" i="5" s="1"/>
  <c r="O20" i="5" s="1"/>
  <c r="M32" i="5"/>
  <c r="O32" i="5" s="1"/>
  <c r="M26" i="5"/>
  <c r="O26" i="5" s="1"/>
  <c r="Q35" i="5"/>
  <c r="M35" i="5" s="1"/>
  <c r="O35" i="5" s="1"/>
  <c r="Q24" i="5"/>
  <c r="M24" i="5" s="1"/>
  <c r="O24" i="5" s="1"/>
  <c r="Q19" i="5"/>
  <c r="M19" i="5" s="1"/>
  <c r="O19" i="5" s="1"/>
  <c r="Q18" i="5"/>
  <c r="M18" i="5" s="1"/>
  <c r="O18" i="5" s="1"/>
  <c r="Q14" i="5"/>
  <c r="M14" i="5" s="1"/>
  <c r="O14" i="5" s="1"/>
  <c r="Q39" i="5"/>
  <c r="M39" i="5" s="1"/>
  <c r="O39" i="5" s="1"/>
  <c r="Q30" i="5"/>
  <c r="M30" i="5" s="1"/>
  <c r="O30" i="5" s="1"/>
  <c r="J12" i="5"/>
  <c r="Q25" i="5"/>
  <c r="M25" i="5" s="1"/>
  <c r="O25" i="5" s="1"/>
  <c r="Q31" i="5"/>
  <c r="M31" i="5" s="1"/>
  <c r="O31" i="5" s="1"/>
  <c r="Q15" i="5"/>
  <c r="M15" i="5" s="1"/>
  <c r="O15" i="5" s="1"/>
  <c r="Q34" i="5"/>
  <c r="M34" i="5" s="1"/>
  <c r="O34" i="5" s="1"/>
  <c r="Q17" i="5"/>
  <c r="M17" i="5" s="1"/>
  <c r="O17" i="5" s="1"/>
  <c r="Q22" i="5"/>
  <c r="M22" i="5" s="1"/>
  <c r="O22" i="5" s="1"/>
  <c r="Q29" i="5"/>
  <c r="M29" i="5" s="1"/>
  <c r="O29" i="5" s="1"/>
  <c r="Q13" i="5"/>
  <c r="M13" i="5" s="1"/>
  <c r="O13" i="5" s="1"/>
  <c r="Q38" i="5"/>
  <c r="M38" i="5" s="1"/>
  <c r="O38" i="5" s="1"/>
  <c r="Q33" i="5"/>
  <c r="M33" i="5" s="1"/>
  <c r="O33" i="5" s="1"/>
  <c r="Q28" i="5"/>
  <c r="M28" i="5" s="1"/>
  <c r="O28" i="5" s="1"/>
  <c r="Q12" i="5"/>
  <c r="M12" i="5" s="1"/>
  <c r="O12" i="5" s="1"/>
  <c r="Q37" i="5"/>
  <c r="M37" i="5" s="1"/>
  <c r="O37" i="5" s="1"/>
  <c r="Q21" i="5"/>
  <c r="M21" i="5" s="1"/>
  <c r="O21" i="5" s="1"/>
  <c r="AD27" i="9"/>
  <c r="AD24" i="9"/>
  <c r="AD42" i="9"/>
  <c r="AF23" i="9"/>
  <c r="PI96" i="1" l="1"/>
  <c r="QI96" i="1"/>
  <c r="PK96" i="1"/>
  <c r="PL96" i="1" s="1"/>
  <c r="PJ96" i="1"/>
  <c r="G101" i="1"/>
  <c r="N101" i="1"/>
  <c r="DL96" i="1"/>
  <c r="CD96" i="1"/>
  <c r="AR101" i="1"/>
  <c r="AS101" i="1" s="1"/>
  <c r="BO101" i="1"/>
  <c r="BP101" i="1" s="1"/>
  <c r="W101" i="1"/>
  <c r="AG101" i="1"/>
  <c r="AH101" i="1" s="1"/>
  <c r="BC101" i="1"/>
  <c r="BD101" i="1" s="1"/>
  <c r="CU96" i="1"/>
  <c r="I12" i="5"/>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15" i="1"/>
  <c r="B16" i="1"/>
  <c r="B17" i="1"/>
  <c r="B18" i="1"/>
  <c r="B19" i="1"/>
  <c r="B20" i="1"/>
  <c r="B21" i="1"/>
  <c r="B22" i="1"/>
  <c r="B23" i="1"/>
  <c r="B24" i="1"/>
  <c r="B25" i="1"/>
  <c r="B26" i="1"/>
  <c r="B27" i="1"/>
  <c r="B28" i="1"/>
  <c r="B29" i="1"/>
  <c r="B30" i="1"/>
  <c r="B31" i="1"/>
  <c r="B32" i="1"/>
  <c r="B33" i="1"/>
  <c r="B34" i="1"/>
  <c r="B36" i="1"/>
  <c r="B37" i="1"/>
  <c r="B38" i="1"/>
  <c r="B39" i="1"/>
  <c r="B40" i="1"/>
  <c r="B41" i="1"/>
  <c r="B42" i="1"/>
  <c r="B43" i="1"/>
  <c r="B44" i="1"/>
  <c r="B45" i="1"/>
  <c r="B46" i="1"/>
  <c r="B47" i="1"/>
  <c r="B48" i="1"/>
  <c r="B49" i="1"/>
  <c r="B50" i="1"/>
  <c r="B51" i="1"/>
  <c r="B53" i="1"/>
  <c r="B54" i="1"/>
  <c r="B55" i="1"/>
  <c r="B56" i="1"/>
  <c r="B57" i="1"/>
  <c r="B58" i="1"/>
  <c r="B59" i="1"/>
  <c r="B14" i="1"/>
  <c r="AF2" i="9"/>
  <c r="AF3" i="9"/>
  <c r="AF4" i="9"/>
  <c r="AF5" i="9"/>
  <c r="AF6" i="9"/>
  <c r="AF7" i="9"/>
  <c r="AF8" i="9"/>
  <c r="AF9" i="9"/>
  <c r="AF10" i="9"/>
  <c r="AF11" i="9"/>
  <c r="AF12" i="9"/>
  <c r="AF13" i="9"/>
  <c r="AF14" i="9"/>
  <c r="AF15" i="9"/>
  <c r="AF16" i="9"/>
  <c r="AF17" i="9"/>
  <c r="AF18" i="9"/>
  <c r="AF19" i="9"/>
  <c r="AF20" i="9"/>
  <c r="AF21" i="9"/>
  <c r="AF22" i="9"/>
  <c r="AF24" i="9"/>
  <c r="AF25" i="9"/>
  <c r="AF26" i="9"/>
  <c r="AF27" i="9"/>
  <c r="AF28" i="9"/>
  <c r="AF29" i="9"/>
  <c r="AF30" i="9"/>
  <c r="AF31" i="9"/>
  <c r="AF32" i="9"/>
  <c r="AF33" i="9"/>
  <c r="AF34" i="9"/>
  <c r="AF35" i="9"/>
  <c r="AF36" i="9"/>
  <c r="AF37" i="9"/>
  <c r="AF38" i="9"/>
  <c r="AF39" i="9"/>
  <c r="AF40" i="9"/>
  <c r="AF41" i="9"/>
  <c r="AF42" i="9"/>
  <c r="AF43" i="9"/>
  <c r="AF44" i="9"/>
  <c r="AF45" i="9"/>
  <c r="AF46" i="9"/>
  <c r="AF47" i="9"/>
  <c r="AF48" i="9"/>
  <c r="AF49" i="9"/>
  <c r="AF50" i="9"/>
  <c r="AF51" i="9"/>
  <c r="AF52" i="9"/>
  <c r="AF53" i="9"/>
  <c r="AF54" i="9"/>
  <c r="AF55" i="9"/>
  <c r="AF56" i="9"/>
  <c r="AF57" i="9"/>
  <c r="AF58" i="9"/>
  <c r="AF59" i="9"/>
  <c r="AF60" i="9"/>
  <c r="AF61" i="9"/>
  <c r="AF62" i="9"/>
  <c r="AF63" i="9"/>
  <c r="AF64" i="9"/>
  <c r="AF65" i="9"/>
  <c r="AF66" i="9"/>
  <c r="AF67" i="9"/>
  <c r="AF68" i="9"/>
  <c r="AF69" i="9"/>
  <c r="AF70" i="9"/>
  <c r="AF71" i="9"/>
  <c r="AF72" i="9"/>
  <c r="AF73" i="9"/>
  <c r="AF74" i="9"/>
  <c r="AF75" i="9"/>
  <c r="AF77" i="9"/>
  <c r="AF78" i="9"/>
  <c r="AF79" i="9"/>
  <c r="AF80" i="9"/>
  <c r="AF76" i="9"/>
  <c r="H68" i="10"/>
  <c r="H43" i="10"/>
  <c r="H62" i="10"/>
  <c r="H56" i="10"/>
  <c r="H55" i="10"/>
  <c r="H54" i="10"/>
  <c r="H49" i="10"/>
  <c r="H33" i="10"/>
  <c r="H31" i="10"/>
  <c r="H29" i="10"/>
  <c r="H11" i="10"/>
  <c r="H42" i="10"/>
  <c r="H63" i="10"/>
  <c r="H32" i="10"/>
  <c r="H30" i="10"/>
  <c r="H40" i="10"/>
  <c r="H39" i="10"/>
  <c r="H78" i="10"/>
  <c r="H75" i="10"/>
  <c r="H74" i="10"/>
  <c r="H73" i="10"/>
  <c r="H72" i="10"/>
  <c r="H71" i="10"/>
  <c r="H70" i="10"/>
  <c r="H65" i="10"/>
  <c r="H61" i="10"/>
  <c r="H60" i="10"/>
  <c r="H59" i="10"/>
  <c r="H57" i="10"/>
  <c r="H46" i="10"/>
  <c r="H53" i="10"/>
  <c r="H52" i="10"/>
  <c r="H51" i="10"/>
  <c r="I50" i="10"/>
  <c r="H48" i="10"/>
  <c r="H47" i="10"/>
  <c r="H44" i="10"/>
  <c r="H38" i="10"/>
  <c r="H37" i="10"/>
  <c r="H36" i="10"/>
  <c r="H35" i="10"/>
  <c r="H34" i="10"/>
  <c r="H41" i="10"/>
  <c r="H21" i="10"/>
  <c r="H28" i="10"/>
  <c r="H13" i="10"/>
  <c r="H20" i="10"/>
  <c r="H19" i="10"/>
  <c r="H18" i="10"/>
  <c r="H14" i="10"/>
  <c r="H12" i="10"/>
  <c r="H9" i="10"/>
  <c r="H8" i="10"/>
  <c r="H7" i="10"/>
  <c r="H6" i="10"/>
  <c r="H5" i="10"/>
  <c r="H3" i="10"/>
  <c r="H2" i="10"/>
  <c r="QK96" i="1" l="1"/>
  <c r="QL96" i="1" s="1"/>
  <c r="QJ96" i="1"/>
  <c r="PN96" i="1"/>
  <c r="PQ96" i="1"/>
  <c r="G15" i="1"/>
  <c r="W15" i="1"/>
  <c r="X15" i="1" s="1"/>
  <c r="AG15" i="1"/>
  <c r="AH15" i="1" s="1"/>
  <c r="AI15" i="1" s="1"/>
  <c r="N15" i="1"/>
  <c r="AR15" i="1"/>
  <c r="AS15" i="1" s="1"/>
  <c r="AT15" i="1" s="1"/>
  <c r="BC15" i="1"/>
  <c r="BD15" i="1" s="1"/>
  <c r="BE15" i="1" s="1"/>
  <c r="N77" i="1"/>
  <c r="AR77" i="1"/>
  <c r="AS77" i="1" s="1"/>
  <c r="AT77" i="1" s="1"/>
  <c r="W77" i="1"/>
  <c r="X77" i="1" s="1"/>
  <c r="BC77" i="1"/>
  <c r="BD77" i="1" s="1"/>
  <c r="BE77" i="1" s="1"/>
  <c r="AG77" i="1"/>
  <c r="AH77" i="1" s="1"/>
  <c r="AI77" i="1" s="1"/>
  <c r="G77" i="1"/>
  <c r="G20" i="1"/>
  <c r="AG20" i="1"/>
  <c r="AH20" i="1" s="1"/>
  <c r="AI20" i="1" s="1"/>
  <c r="N20" i="1"/>
  <c r="AR20" i="1"/>
  <c r="AS20" i="1" s="1"/>
  <c r="AT20" i="1" s="1"/>
  <c r="BC20" i="1"/>
  <c r="BD20" i="1" s="1"/>
  <c r="BE20" i="1" s="1"/>
  <c r="W20" i="1"/>
  <c r="X20" i="1" s="1"/>
  <c r="N74" i="1"/>
  <c r="AR74" i="1"/>
  <c r="AS74" i="1" s="1"/>
  <c r="AT74" i="1" s="1"/>
  <c r="W74" i="1"/>
  <c r="X74" i="1" s="1"/>
  <c r="BC74" i="1"/>
  <c r="BD74" i="1" s="1"/>
  <c r="BE74" i="1" s="1"/>
  <c r="G74" i="1"/>
  <c r="AG74" i="1"/>
  <c r="AH74" i="1" s="1"/>
  <c r="AI74" i="1" s="1"/>
  <c r="AR47" i="1"/>
  <c r="AS47" i="1" s="1"/>
  <c r="AT47" i="1" s="1"/>
  <c r="W47" i="1"/>
  <c r="X47" i="1" s="1"/>
  <c r="BC47" i="1"/>
  <c r="BD47" i="1" s="1"/>
  <c r="BE47" i="1" s="1"/>
  <c r="G47" i="1"/>
  <c r="AG47" i="1"/>
  <c r="AH47" i="1" s="1"/>
  <c r="AI47" i="1" s="1"/>
  <c r="N47" i="1"/>
  <c r="W53" i="1"/>
  <c r="X53" i="1" s="1"/>
  <c r="BC53" i="1"/>
  <c r="BD53" i="1" s="1"/>
  <c r="BE53" i="1" s="1"/>
  <c r="G53" i="1"/>
  <c r="AG53" i="1"/>
  <c r="AH53" i="1" s="1"/>
  <c r="AI53" i="1" s="1"/>
  <c r="N53" i="1"/>
  <c r="AR53" i="1"/>
  <c r="AS53" i="1" s="1"/>
  <c r="AT53" i="1" s="1"/>
  <c r="AG81" i="1"/>
  <c r="AH81" i="1" s="1"/>
  <c r="AI81" i="1" s="1"/>
  <c r="N81" i="1"/>
  <c r="AR81" i="1"/>
  <c r="AS81" i="1" s="1"/>
  <c r="AT81" i="1" s="1"/>
  <c r="BC81" i="1"/>
  <c r="BD81" i="1" s="1"/>
  <c r="BE81" i="1" s="1"/>
  <c r="W81" i="1"/>
  <c r="X81" i="1" s="1"/>
  <c r="G81" i="1"/>
  <c r="AG19" i="1"/>
  <c r="AH19" i="1" s="1"/>
  <c r="AI19" i="1" s="1"/>
  <c r="N19" i="1"/>
  <c r="AR19" i="1"/>
  <c r="AS19" i="1" s="1"/>
  <c r="AT19" i="1" s="1"/>
  <c r="W19" i="1"/>
  <c r="X19" i="1" s="1"/>
  <c r="BC19" i="1"/>
  <c r="BD19" i="1" s="1"/>
  <c r="BE19" i="1" s="1"/>
  <c r="G19" i="1"/>
  <c r="BC34" i="1"/>
  <c r="BD34" i="1" s="1"/>
  <c r="BE34" i="1" s="1"/>
  <c r="G34" i="1"/>
  <c r="AG34" i="1"/>
  <c r="AH34" i="1" s="1"/>
  <c r="AI34" i="1" s="1"/>
  <c r="N34" i="1"/>
  <c r="AR34" i="1"/>
  <c r="AS34" i="1" s="1"/>
  <c r="AT34" i="1" s="1"/>
  <c r="W34" i="1"/>
  <c r="X34" i="1" s="1"/>
  <c r="BC72" i="1"/>
  <c r="BD72" i="1" s="1"/>
  <c r="BE72" i="1" s="1"/>
  <c r="G72" i="1"/>
  <c r="AG72" i="1"/>
  <c r="AH72" i="1" s="1"/>
  <c r="AI72" i="1" s="1"/>
  <c r="N72" i="1"/>
  <c r="AR72" i="1"/>
  <c r="AS72" i="1" s="1"/>
  <c r="AT72" i="1" s="1"/>
  <c r="W72" i="1"/>
  <c r="X72" i="1" s="1"/>
  <c r="AR87" i="1"/>
  <c r="AS87" i="1" s="1"/>
  <c r="AT87" i="1" s="1"/>
  <c r="W87" i="1"/>
  <c r="X87" i="1" s="1"/>
  <c r="BC87" i="1"/>
  <c r="BD87" i="1" s="1"/>
  <c r="BE87" i="1" s="1"/>
  <c r="G87" i="1"/>
  <c r="AG87" i="1"/>
  <c r="AH87" i="1" s="1"/>
  <c r="AI87" i="1" s="1"/>
  <c r="N87" i="1"/>
  <c r="AG71" i="1"/>
  <c r="AH71" i="1" s="1"/>
  <c r="AI71" i="1" s="1"/>
  <c r="N71" i="1"/>
  <c r="AR71" i="1"/>
  <c r="AS71" i="1" s="1"/>
  <c r="AT71" i="1" s="1"/>
  <c r="BC71" i="1"/>
  <c r="BD71" i="1" s="1"/>
  <c r="BE71" i="1" s="1"/>
  <c r="W71" i="1"/>
  <c r="X71" i="1" s="1"/>
  <c r="G71" i="1"/>
  <c r="CE96" i="1"/>
  <c r="CF96" i="1"/>
  <c r="CG96" i="1" s="1"/>
  <c r="DM96" i="1"/>
  <c r="DN96" i="1"/>
  <c r="DO96" i="1" s="1"/>
  <c r="CW96" i="1"/>
  <c r="CX96" i="1" s="1"/>
  <c r="CV96" i="1"/>
  <c r="I50" i="9"/>
  <c r="H3" i="9"/>
  <c r="H5" i="9"/>
  <c r="H6" i="9"/>
  <c r="H7" i="9"/>
  <c r="H8" i="9"/>
  <c r="H9" i="9"/>
  <c r="H12" i="9"/>
  <c r="O12" i="9" s="1"/>
  <c r="H14" i="9"/>
  <c r="H18" i="9"/>
  <c r="H19" i="9"/>
  <c r="H20" i="9"/>
  <c r="H13" i="9"/>
  <c r="H28" i="9"/>
  <c r="H21" i="9"/>
  <c r="H41" i="9"/>
  <c r="H34" i="9"/>
  <c r="H35" i="9"/>
  <c r="H36" i="9"/>
  <c r="H37" i="9"/>
  <c r="H38" i="9"/>
  <c r="H44" i="9"/>
  <c r="H47" i="9"/>
  <c r="H48" i="9"/>
  <c r="H51" i="9"/>
  <c r="H52" i="9"/>
  <c r="H53" i="9"/>
  <c r="H46" i="9"/>
  <c r="H57" i="9"/>
  <c r="H59" i="9"/>
  <c r="O59" i="9" s="1"/>
  <c r="H60" i="9"/>
  <c r="H61" i="9"/>
  <c r="H65" i="9"/>
  <c r="H70" i="9"/>
  <c r="H71" i="9"/>
  <c r="H72" i="9"/>
  <c r="H73" i="9"/>
  <c r="H74" i="9"/>
  <c r="H75" i="9"/>
  <c r="H78" i="9"/>
  <c r="H39" i="9"/>
  <c r="H40" i="9"/>
  <c r="H30" i="9"/>
  <c r="H32" i="9"/>
  <c r="H63" i="9"/>
  <c r="H42" i="9"/>
  <c r="O42" i="9" s="1"/>
  <c r="H11" i="9"/>
  <c r="H29" i="9"/>
  <c r="H31" i="9"/>
  <c r="H33" i="9"/>
  <c r="H49" i="9"/>
  <c r="H54" i="9"/>
  <c r="H55" i="9"/>
  <c r="H56" i="9"/>
  <c r="H62" i="9"/>
  <c r="H43" i="9"/>
  <c r="H68" i="9"/>
  <c r="H2" i="9"/>
  <c r="QQ96" i="1" l="1"/>
  <c r="QN96" i="1"/>
  <c r="PR96" i="1"/>
  <c r="CH96" i="1"/>
  <c r="CI96" i="1"/>
  <c r="CZ96" i="1"/>
  <c r="CY96" i="1"/>
  <c r="DP96" i="1"/>
  <c r="DQ96" i="1"/>
  <c r="AG61" i="9"/>
  <c r="AH61" i="9" s="1"/>
  <c r="O61" i="9"/>
  <c r="AG47" i="9"/>
  <c r="AH47" i="9" s="1"/>
  <c r="O47" i="9"/>
  <c r="AG74" i="9"/>
  <c r="AH74" i="9" s="1"/>
  <c r="O74" i="9"/>
  <c r="AG44" i="9"/>
  <c r="AH44" i="9" s="1"/>
  <c r="O44" i="9"/>
  <c r="AG28" i="9"/>
  <c r="AH28" i="9" s="1"/>
  <c r="O28" i="9"/>
  <c r="AG8" i="9"/>
  <c r="AH8" i="9" s="1"/>
  <c r="O8" i="9"/>
  <c r="AG43" i="9"/>
  <c r="AH43" i="9" s="1"/>
  <c r="O43" i="9"/>
  <c r="AG48" i="9"/>
  <c r="AH48" i="9" s="1"/>
  <c r="O48" i="9"/>
  <c r="AG75" i="9"/>
  <c r="AH75" i="9" s="1"/>
  <c r="O75" i="9"/>
  <c r="AG57" i="9"/>
  <c r="AH57" i="9" s="1"/>
  <c r="O57" i="9"/>
  <c r="AG38" i="9"/>
  <c r="AH38" i="9" s="1"/>
  <c r="O38" i="9"/>
  <c r="AG13" i="9"/>
  <c r="AH13" i="9" s="1"/>
  <c r="O13" i="9"/>
  <c r="AG7" i="9"/>
  <c r="AH7" i="9" s="1"/>
  <c r="O7" i="9"/>
  <c r="AG78" i="9"/>
  <c r="AH78" i="9" s="1"/>
  <c r="O78" i="9"/>
  <c r="AG11" i="9"/>
  <c r="AH11" i="9" s="1"/>
  <c r="O11" i="9"/>
  <c r="AG56" i="9"/>
  <c r="AH56" i="9" s="1"/>
  <c r="O56" i="9"/>
  <c r="AG32" i="9"/>
  <c r="AH32" i="9" s="1"/>
  <c r="O32" i="9"/>
  <c r="AG72" i="9"/>
  <c r="AH72" i="9" s="1"/>
  <c r="O72" i="9"/>
  <c r="AG46" i="9"/>
  <c r="AH46" i="9" s="1"/>
  <c r="O46" i="9"/>
  <c r="AG37" i="9"/>
  <c r="AH37" i="9" s="1"/>
  <c r="O37" i="9"/>
  <c r="AG20" i="9"/>
  <c r="AH20" i="9" s="1"/>
  <c r="O20" i="9"/>
  <c r="AG6" i="9"/>
  <c r="AH6" i="9" s="1"/>
  <c r="O6" i="9"/>
  <c r="AG29" i="9"/>
  <c r="AH29" i="9" s="1"/>
  <c r="O29" i="9"/>
  <c r="AG62" i="9"/>
  <c r="AH62" i="9" s="1"/>
  <c r="O62" i="9"/>
  <c r="AG21" i="9"/>
  <c r="AH21" i="9" s="1"/>
  <c r="O21" i="9"/>
  <c r="AG73" i="9"/>
  <c r="AH73" i="9" s="1"/>
  <c r="O73" i="9"/>
  <c r="AG49" i="9"/>
  <c r="AH49" i="9" s="1"/>
  <c r="O49" i="9"/>
  <c r="AG30" i="9"/>
  <c r="AH30" i="9" s="1"/>
  <c r="O30" i="9"/>
  <c r="AG71" i="9"/>
  <c r="AH71" i="9" s="1"/>
  <c r="O71" i="9"/>
  <c r="AG53" i="9"/>
  <c r="AH53" i="9" s="1"/>
  <c r="O53" i="9"/>
  <c r="AG36" i="9"/>
  <c r="AH36" i="9" s="1"/>
  <c r="O36" i="9"/>
  <c r="AG19" i="9"/>
  <c r="AH19" i="9" s="1"/>
  <c r="O19" i="9"/>
  <c r="AG5" i="9"/>
  <c r="AH5" i="9" s="1"/>
  <c r="O5" i="9"/>
  <c r="AG60" i="9"/>
  <c r="AH60" i="9" s="1"/>
  <c r="O60" i="9"/>
  <c r="AG55" i="9"/>
  <c r="AH55" i="9" s="1"/>
  <c r="O55" i="9"/>
  <c r="AG54" i="9"/>
  <c r="AH54" i="9" s="1"/>
  <c r="O54" i="9"/>
  <c r="AG33" i="9"/>
  <c r="AH33" i="9" s="1"/>
  <c r="O33" i="9"/>
  <c r="AG40" i="9"/>
  <c r="AH40" i="9" s="1"/>
  <c r="O40" i="9"/>
  <c r="AG70" i="9"/>
  <c r="AH70" i="9" s="1"/>
  <c r="O70" i="9"/>
  <c r="O52" i="9"/>
  <c r="Q52" i="9"/>
  <c r="R52" i="9" s="1"/>
  <c r="AG35" i="9"/>
  <c r="AH35" i="9" s="1"/>
  <c r="O35" i="9"/>
  <c r="AG18" i="9"/>
  <c r="AH18" i="9" s="1"/>
  <c r="O18" i="9"/>
  <c r="AG3" i="9"/>
  <c r="AH3" i="9" s="1"/>
  <c r="O3" i="9"/>
  <c r="AG41" i="9"/>
  <c r="AH41" i="9" s="1"/>
  <c r="O41" i="9"/>
  <c r="AG9" i="9"/>
  <c r="AH9" i="9" s="1"/>
  <c r="O9" i="9"/>
  <c r="AG63" i="9"/>
  <c r="AH63" i="9" s="1"/>
  <c r="O63" i="9"/>
  <c r="AG2" i="9"/>
  <c r="AH2" i="9" s="1"/>
  <c r="O2" i="9"/>
  <c r="AG68" i="9"/>
  <c r="AH68" i="9" s="1"/>
  <c r="O68" i="9"/>
  <c r="AG31" i="9"/>
  <c r="AH31" i="9" s="1"/>
  <c r="O31" i="9"/>
  <c r="AG39" i="9"/>
  <c r="AH39" i="9" s="1"/>
  <c r="O39" i="9"/>
  <c r="AG65" i="9"/>
  <c r="AH65" i="9" s="1"/>
  <c r="O65" i="9"/>
  <c r="AG51" i="9"/>
  <c r="AH51" i="9" s="1"/>
  <c r="O51" i="9"/>
  <c r="AG34" i="9"/>
  <c r="AH34" i="9" s="1"/>
  <c r="O34" i="9"/>
  <c r="Q34" i="9"/>
  <c r="R34" i="9" s="1"/>
  <c r="AG14" i="9"/>
  <c r="AH14" i="9" s="1"/>
  <c r="O14" i="9"/>
  <c r="AG42" i="9"/>
  <c r="AH42" i="9" s="1"/>
  <c r="Q42" i="9"/>
  <c r="R42" i="9" s="1"/>
  <c r="AG59" i="9"/>
  <c r="AH59" i="9" s="1"/>
  <c r="AG12" i="9"/>
  <c r="AH12" i="9" s="1"/>
  <c r="Q12" i="9"/>
  <c r="R12" i="9" s="1"/>
  <c r="AG52" i="9"/>
  <c r="AH52" i="9" s="1"/>
  <c r="Q29" i="9"/>
  <c r="R29" i="9" s="1"/>
  <c r="Q62" i="9"/>
  <c r="R62" i="9" s="1"/>
  <c r="Q11" i="9"/>
  <c r="R11" i="9" s="1"/>
  <c r="Q75" i="9"/>
  <c r="R75" i="9" s="1"/>
  <c r="Q60" i="9"/>
  <c r="R60" i="9" s="1"/>
  <c r="Q47" i="9"/>
  <c r="R47" i="9" s="1"/>
  <c r="Q21" i="9"/>
  <c r="R21" i="9" s="1"/>
  <c r="Q9" i="9"/>
  <c r="R9" i="9" s="1"/>
  <c r="Q78" i="9"/>
  <c r="R78" i="9" s="1"/>
  <c r="Q74" i="9"/>
  <c r="R74" i="9" s="1"/>
  <c r="Q59" i="9"/>
  <c r="R59" i="9" s="1"/>
  <c r="Q44" i="9"/>
  <c r="R44" i="9" s="1"/>
  <c r="Q28" i="9"/>
  <c r="R28" i="9" s="1"/>
  <c r="Q8" i="9"/>
  <c r="R8" i="9" s="1"/>
  <c r="Q61" i="9"/>
  <c r="R61" i="9" s="1"/>
  <c r="Q55" i="9"/>
  <c r="R55" i="9" s="1"/>
  <c r="Q63" i="9"/>
  <c r="R63" i="9" s="1"/>
  <c r="Q73" i="9"/>
  <c r="R73" i="9" s="1"/>
  <c r="Q57" i="9"/>
  <c r="R57" i="9" s="1"/>
  <c r="Q38" i="9"/>
  <c r="R38" i="9" s="1"/>
  <c r="Q13" i="9"/>
  <c r="R13" i="9" s="1"/>
  <c r="Q7" i="9"/>
  <c r="R7" i="9" s="1"/>
  <c r="Q41" i="9"/>
  <c r="R41" i="9" s="1"/>
  <c r="Q54" i="9"/>
  <c r="R54" i="9" s="1"/>
  <c r="Q32" i="9"/>
  <c r="R32" i="9" s="1"/>
  <c r="Q72" i="9"/>
  <c r="R72" i="9" s="1"/>
  <c r="Q46" i="9"/>
  <c r="R46" i="9" s="1"/>
  <c r="Q37" i="9"/>
  <c r="R37" i="9" s="1"/>
  <c r="Q20" i="9"/>
  <c r="R20" i="9" s="1"/>
  <c r="Q6" i="9"/>
  <c r="R6" i="9" s="1"/>
  <c r="Q43" i="9"/>
  <c r="R43" i="9" s="1"/>
  <c r="Q48" i="9"/>
  <c r="R48" i="9" s="1"/>
  <c r="Q56" i="9"/>
  <c r="R56" i="9" s="1"/>
  <c r="Q49" i="9"/>
  <c r="R49" i="9" s="1"/>
  <c r="Q30" i="9"/>
  <c r="R30" i="9" s="1"/>
  <c r="Q71" i="9"/>
  <c r="R71" i="9" s="1"/>
  <c r="Q53" i="9"/>
  <c r="R53" i="9" s="1"/>
  <c r="Q36" i="9"/>
  <c r="R36" i="9" s="1"/>
  <c r="Q19" i="9"/>
  <c r="R19" i="9" s="1"/>
  <c r="Q5" i="9"/>
  <c r="R5" i="9" s="1"/>
  <c r="Q33" i="9"/>
  <c r="R33" i="9" s="1"/>
  <c r="Q40" i="9"/>
  <c r="R40" i="9" s="1"/>
  <c r="Q70" i="9"/>
  <c r="R70" i="9" s="1"/>
  <c r="Q35" i="9"/>
  <c r="R35" i="9" s="1"/>
  <c r="Q18" i="9"/>
  <c r="R18" i="9" s="1"/>
  <c r="Q3" i="9"/>
  <c r="R3" i="9" s="1"/>
  <c r="Q2" i="9"/>
  <c r="R2" i="9" s="1"/>
  <c r="Q68" i="9"/>
  <c r="R68" i="9" s="1"/>
  <c r="Q31" i="9"/>
  <c r="R31" i="9" s="1"/>
  <c r="Q39" i="9"/>
  <c r="R39" i="9" s="1"/>
  <c r="Q65" i="9"/>
  <c r="R65" i="9" s="1"/>
  <c r="Q51" i="9"/>
  <c r="R51" i="9" s="1"/>
  <c r="Q14" i="9"/>
  <c r="R14" i="9" s="1"/>
  <c r="QR96" i="1" l="1"/>
  <c r="QL30" i="1"/>
  <c r="QM30" i="1"/>
  <c r="QO30" i="1" s="1"/>
  <c r="PL30" i="1"/>
  <c r="PM30" i="1"/>
  <c r="PO30" i="1" s="1"/>
  <c r="DO19" i="1"/>
  <c r="DO30" i="1"/>
  <c r="BQ30" i="1"/>
  <c r="BR30" i="1" s="1"/>
  <c r="CG30" i="1"/>
  <c r="CX30" i="1"/>
  <c r="QR30" i="1" l="1"/>
  <c r="QP30" i="1"/>
  <c r="QN30" i="1"/>
  <c r="PN30" i="1"/>
  <c r="PR30" i="1"/>
  <c r="PP30" i="1"/>
  <c r="CZ30" i="1"/>
  <c r="CY30" i="1"/>
  <c r="CI30" i="1"/>
  <c r="CH30" i="1"/>
  <c r="DQ19" i="1"/>
  <c r="DP19" i="1"/>
  <c r="DQ30" i="1"/>
  <c r="DP30" i="1"/>
  <c r="N122" i="5"/>
  <c r="O122" i="5" s="1"/>
  <c r="C15" i="5"/>
  <c r="J15" i="5" s="1"/>
  <c r="C14" i="5"/>
  <c r="C16" i="5"/>
  <c r="J16" i="5" s="1"/>
  <c r="C19" i="5"/>
  <c r="C33" i="5"/>
  <c r="C35" i="5"/>
  <c r="C27" i="5"/>
  <c r="C28" i="5"/>
  <c r="C30" i="5"/>
  <c r="C31" i="5"/>
  <c r="D31" i="5" s="1"/>
  <c r="J31" i="5" s="1"/>
  <c r="C29" i="5"/>
  <c r="C26" i="5"/>
  <c r="C32" i="5"/>
  <c r="D32" i="5" s="1"/>
  <c r="J32" i="5" s="1"/>
  <c r="C13" i="5"/>
  <c r="C25" i="5"/>
  <c r="C22" i="5"/>
  <c r="C24" i="5"/>
  <c r="C21" i="5"/>
  <c r="C23" i="5"/>
  <c r="D23" i="5" s="1"/>
  <c r="J23" i="5" s="1"/>
  <c r="C18" i="5"/>
  <c r="C20" i="5"/>
  <c r="C34" i="5"/>
  <c r="C36" i="5"/>
  <c r="D36" i="5" s="1"/>
  <c r="J36" i="5" s="1"/>
  <c r="C38" i="5"/>
  <c r="C37" i="5"/>
  <c r="C39" i="5"/>
  <c r="C17" i="5"/>
  <c r="B3" i="5"/>
  <c r="N67" i="5"/>
  <c r="O67" i="5" s="1"/>
  <c r="P67" i="5" s="1"/>
  <c r="N71" i="5"/>
  <c r="O71" i="5" s="1"/>
  <c r="N75" i="5"/>
  <c r="O75" i="5" s="1"/>
  <c r="P75" i="5" s="1"/>
  <c r="N69" i="5"/>
  <c r="O69" i="5" s="1"/>
  <c r="N148" i="5"/>
  <c r="O148" i="5" s="1"/>
  <c r="N121" i="5"/>
  <c r="O121" i="5" s="1"/>
  <c r="P121" i="5" s="1"/>
  <c r="N125" i="5"/>
  <c r="O125" i="5" s="1"/>
  <c r="P125" i="5" s="1"/>
  <c r="N127" i="5"/>
  <c r="O127" i="5" s="1"/>
  <c r="P127" i="5" s="1"/>
  <c r="N129" i="5"/>
  <c r="O129" i="5" s="1"/>
  <c r="P129" i="5" s="1"/>
  <c r="N149" i="5"/>
  <c r="O149" i="5" s="1"/>
  <c r="N167" i="5"/>
  <c r="O167" i="5" s="1"/>
  <c r="P167" i="5" s="1"/>
  <c r="N169" i="5"/>
  <c r="O169" i="5" s="1"/>
  <c r="P169" i="5" s="1"/>
  <c r="N171" i="5"/>
  <c r="O171" i="5" s="1"/>
  <c r="N138" i="5"/>
  <c r="O138" i="5" s="1"/>
  <c r="P138" i="5" s="1"/>
  <c r="N120" i="5"/>
  <c r="O120" i="5" s="1"/>
  <c r="P120" i="5" s="1"/>
  <c r="N68" i="5"/>
  <c r="O68" i="5" s="1"/>
  <c r="P68" i="5" s="1"/>
  <c r="N141" i="5"/>
  <c r="O141" i="5" s="1"/>
  <c r="P141" i="5" s="1"/>
  <c r="N142" i="5"/>
  <c r="O142" i="5" s="1"/>
  <c r="P142" i="5" s="1"/>
  <c r="N143" i="5"/>
  <c r="O143" i="5" s="1"/>
  <c r="P143" i="5" s="1"/>
  <c r="N130" i="5"/>
  <c r="O130" i="5" s="1"/>
  <c r="P130" i="5" s="1"/>
  <c r="N151" i="5"/>
  <c r="O151" i="5" s="1"/>
  <c r="P151" i="5" s="1"/>
  <c r="N124" i="5"/>
  <c r="O124" i="5" s="1"/>
  <c r="P124" i="5" s="1"/>
  <c r="N133" i="5"/>
  <c r="O133" i="5" s="1"/>
  <c r="P133" i="5" s="1"/>
  <c r="N134" i="5"/>
  <c r="O134" i="5" s="1"/>
  <c r="P134" i="5" s="1"/>
  <c r="N146" i="5"/>
  <c r="O146" i="5" s="1"/>
  <c r="P146" i="5" s="1"/>
  <c r="N147" i="5"/>
  <c r="O147" i="5" s="1"/>
  <c r="P147" i="5" s="1"/>
  <c r="N165" i="5"/>
  <c r="O165" i="5" s="1"/>
  <c r="P165" i="5" s="1"/>
  <c r="N44" i="5"/>
  <c r="O44" i="5" s="1"/>
  <c r="P44" i="5" s="1"/>
  <c r="N45" i="5"/>
  <c r="O45" i="5" s="1"/>
  <c r="P45" i="5" s="1"/>
  <c r="N47" i="5"/>
  <c r="O47" i="5" s="1"/>
  <c r="N58" i="5"/>
  <c r="O58" i="5" s="1"/>
  <c r="P58" i="5" s="1"/>
  <c r="N94" i="5"/>
  <c r="O94" i="5" s="1"/>
  <c r="N97" i="5"/>
  <c r="O97" i="5" s="1"/>
  <c r="N102" i="5"/>
  <c r="O102" i="5" s="1"/>
  <c r="P102" i="5" s="1"/>
  <c r="N103" i="5"/>
  <c r="O103" i="5" s="1"/>
  <c r="P103" i="5" s="1"/>
  <c r="N104" i="5"/>
  <c r="O104" i="5" s="1"/>
  <c r="P104" i="5" s="1"/>
  <c r="N107" i="5"/>
  <c r="O107" i="5" s="1"/>
  <c r="N108" i="5"/>
  <c r="O108" i="5" s="1"/>
  <c r="P108" i="5" s="1"/>
  <c r="N109" i="5"/>
  <c r="O109" i="5" s="1"/>
  <c r="P109" i="5" s="1"/>
  <c r="N110" i="5"/>
  <c r="O110" i="5" s="1"/>
  <c r="P110" i="5" s="1"/>
  <c r="N111" i="5"/>
  <c r="O111" i="5" s="1"/>
  <c r="P111" i="5" s="1"/>
  <c r="N112" i="5"/>
  <c r="O112" i="5" s="1"/>
  <c r="P112" i="5" s="1"/>
  <c r="N113" i="5"/>
  <c r="O113" i="5" s="1"/>
  <c r="P113" i="5" s="1"/>
  <c r="N114" i="5"/>
  <c r="O114" i="5" s="1"/>
  <c r="P114" i="5" s="1"/>
  <c r="N42" i="5"/>
  <c r="O42" i="5" s="1"/>
  <c r="P42" i="5" s="1"/>
  <c r="N81" i="5"/>
  <c r="O81" i="5" s="1"/>
  <c r="P81" i="5" s="1"/>
  <c r="N92" i="5"/>
  <c r="O92" i="5" s="1"/>
  <c r="P92" i="5" s="1"/>
  <c r="N115" i="5"/>
  <c r="O115" i="5" s="1"/>
  <c r="P115" i="5" s="1"/>
  <c r="N105" i="5"/>
  <c r="O105" i="5" s="1"/>
  <c r="P105" i="5" s="1"/>
  <c r="N106" i="5"/>
  <c r="O106" i="5" s="1"/>
  <c r="P106" i="5" s="1"/>
  <c r="N43" i="5"/>
  <c r="O43" i="5" s="1"/>
  <c r="N46" i="5"/>
  <c r="O46" i="5" s="1"/>
  <c r="P46" i="5" s="1"/>
  <c r="N49" i="5"/>
  <c r="O49" i="5" s="1"/>
  <c r="P49" i="5" s="1"/>
  <c r="N52" i="5"/>
  <c r="O52" i="5" s="1"/>
  <c r="P52" i="5" s="1"/>
  <c r="N54" i="5"/>
  <c r="O54" i="5" s="1"/>
  <c r="P54" i="5" s="1"/>
  <c r="N55" i="5"/>
  <c r="O55" i="5" s="1"/>
  <c r="P55" i="5" s="1"/>
  <c r="N56" i="5"/>
  <c r="O56" i="5" s="1"/>
  <c r="P56" i="5" s="1"/>
  <c r="N57" i="5"/>
  <c r="O57" i="5" s="1"/>
  <c r="P57" i="5" s="1"/>
  <c r="N59" i="5"/>
  <c r="O59" i="5" s="1"/>
  <c r="P59" i="5" s="1"/>
  <c r="N60" i="5"/>
  <c r="O60" i="5" s="1"/>
  <c r="N61" i="5"/>
  <c r="O61" i="5" s="1"/>
  <c r="P61" i="5" s="1"/>
  <c r="N62" i="5"/>
  <c r="O62" i="5" s="1"/>
  <c r="P62" i="5" s="1"/>
  <c r="N65" i="5"/>
  <c r="O65" i="5" s="1"/>
  <c r="P65" i="5" s="1"/>
  <c r="N66" i="5"/>
  <c r="O66" i="5" s="1"/>
  <c r="P66" i="5" s="1"/>
  <c r="N72" i="5"/>
  <c r="O72" i="5" s="1"/>
  <c r="P72" i="5" s="1"/>
  <c r="N77" i="5"/>
  <c r="O77" i="5" s="1"/>
  <c r="P77" i="5" s="1"/>
  <c r="N78" i="5"/>
  <c r="O78" i="5" s="1"/>
  <c r="P78" i="5" s="1"/>
  <c r="N79" i="5"/>
  <c r="O79" i="5" s="1"/>
  <c r="P79" i="5" s="1"/>
  <c r="N80" i="5"/>
  <c r="O80" i="5" s="1"/>
  <c r="P80" i="5" s="1"/>
  <c r="N83" i="5"/>
  <c r="O83" i="5" s="1"/>
  <c r="P83" i="5" s="1"/>
  <c r="N91" i="5"/>
  <c r="O91" i="5" s="1"/>
  <c r="P91" i="5" s="1"/>
  <c r="N96" i="5"/>
  <c r="O96" i="5" s="1"/>
  <c r="P96" i="5" s="1"/>
  <c r="N98" i="5"/>
  <c r="O98" i="5" s="1"/>
  <c r="P98" i="5" s="1"/>
  <c r="N99" i="5"/>
  <c r="O99" i="5" s="1"/>
  <c r="P99" i="5" s="1"/>
  <c r="N100" i="5"/>
  <c r="O100" i="5" s="1"/>
  <c r="P100" i="5" s="1"/>
  <c r="N84" i="5"/>
  <c r="O84" i="5" s="1"/>
  <c r="P84" i="5" s="1"/>
  <c r="N87" i="5"/>
  <c r="O87" i="5" s="1"/>
  <c r="P87" i="5" s="1"/>
  <c r="N89" i="5"/>
  <c r="O89" i="5" s="1"/>
  <c r="P89" i="5" s="1"/>
  <c r="N153" i="5"/>
  <c r="O153" i="5" s="1"/>
  <c r="P153" i="5" s="1"/>
  <c r="N154" i="5"/>
  <c r="O154" i="5" s="1"/>
  <c r="P154" i="5" s="1"/>
  <c r="N156" i="5"/>
  <c r="O156" i="5" s="1"/>
  <c r="P156" i="5" s="1"/>
  <c r="N161" i="5"/>
  <c r="O161" i="5" s="1"/>
  <c r="N51" i="5"/>
  <c r="O51" i="5" s="1"/>
  <c r="P51" i="5" s="1"/>
  <c r="N82" i="5"/>
  <c r="O82" i="5" s="1"/>
  <c r="P82" i="5" s="1"/>
  <c r="N95" i="5"/>
  <c r="O95" i="5" s="1"/>
  <c r="N101" i="5"/>
  <c r="O101" i="5" s="1"/>
  <c r="P101" i="5" s="1"/>
  <c r="N126" i="5"/>
  <c r="O126" i="5" s="1"/>
  <c r="P126" i="5" s="1"/>
  <c r="N131" i="5"/>
  <c r="O131" i="5" s="1"/>
  <c r="P131" i="5" s="1"/>
  <c r="N64" i="5"/>
  <c r="O64" i="5" s="1"/>
  <c r="P64" i="5" s="1"/>
  <c r="N73" i="5"/>
  <c r="O73" i="5" s="1"/>
  <c r="P73" i="5" s="1"/>
  <c r="N74" i="5"/>
  <c r="O74" i="5" s="1"/>
  <c r="P74" i="5" s="1"/>
  <c r="N144" i="5"/>
  <c r="O144" i="5" s="1"/>
  <c r="P144" i="5" s="1"/>
  <c r="N162" i="5"/>
  <c r="O162" i="5" s="1"/>
  <c r="P162" i="5" s="1"/>
  <c r="N76" i="5"/>
  <c r="O76" i="5" s="1"/>
  <c r="P76" i="5" s="1"/>
  <c r="N48" i="5"/>
  <c r="O48" i="5" s="1"/>
  <c r="N50" i="5"/>
  <c r="O50" i="5" s="1"/>
  <c r="P50" i="5" s="1"/>
  <c r="N63" i="5"/>
  <c r="O63" i="5" s="1"/>
  <c r="N155" i="5"/>
  <c r="O155" i="5" s="1"/>
  <c r="P155" i="5" s="1"/>
  <c r="N157" i="5"/>
  <c r="O157" i="5" s="1"/>
  <c r="P157" i="5" s="1"/>
  <c r="N160" i="5"/>
  <c r="O160" i="5" s="1"/>
  <c r="P160" i="5" s="1"/>
  <c r="N85" i="5"/>
  <c r="O85" i="5" s="1"/>
  <c r="P85" i="5" s="1"/>
  <c r="N86" i="5"/>
  <c r="O86" i="5" s="1"/>
  <c r="P86" i="5" s="1"/>
  <c r="N88" i="5"/>
  <c r="O88" i="5" s="1"/>
  <c r="P88" i="5" s="1"/>
  <c r="N90" i="5"/>
  <c r="O90" i="5" s="1"/>
  <c r="P90" i="5" s="1"/>
  <c r="N152" i="5"/>
  <c r="O152" i="5" s="1"/>
  <c r="P152" i="5" s="1"/>
  <c r="N158" i="5"/>
  <c r="O158" i="5" s="1"/>
  <c r="P158" i="5" s="1"/>
  <c r="N159" i="5"/>
  <c r="O159" i="5" s="1"/>
  <c r="P159" i="5" s="1"/>
  <c r="N139" i="5"/>
  <c r="O139" i="5" s="1"/>
  <c r="P139" i="5" s="1"/>
  <c r="N170" i="5"/>
  <c r="O170" i="5" s="1"/>
  <c r="P170" i="5" s="1"/>
  <c r="PI116" i="1" l="1"/>
  <c r="QI116" i="1"/>
  <c r="PI107" i="1"/>
  <c r="QI107" i="1"/>
  <c r="PI100" i="1"/>
  <c r="PJ100" i="1" s="1"/>
  <c r="QI100" i="1"/>
  <c r="PI115" i="1"/>
  <c r="PK115" i="1" s="1"/>
  <c r="PL115" i="1" s="1"/>
  <c r="QI115" i="1"/>
  <c r="PI120" i="1"/>
  <c r="QI120" i="1"/>
  <c r="PI99" i="1"/>
  <c r="QI99" i="1"/>
  <c r="PK116" i="1"/>
  <c r="PL116" i="1" s="1"/>
  <c r="PJ116" i="1"/>
  <c r="PK107" i="1"/>
  <c r="PL107" i="1" s="1"/>
  <c r="PJ107" i="1"/>
  <c r="PK99" i="1"/>
  <c r="PL99" i="1" s="1"/>
  <c r="PJ99" i="1"/>
  <c r="PK120" i="1"/>
  <c r="PL120" i="1" s="1"/>
  <c r="PJ120" i="1"/>
  <c r="BC49" i="1"/>
  <c r="BD49" i="1" s="1"/>
  <c r="BE49" i="1" s="1"/>
  <c r="AG49" i="1"/>
  <c r="AH49" i="1" s="1"/>
  <c r="AI49" i="1" s="1"/>
  <c r="N49" i="1"/>
  <c r="W49" i="1"/>
  <c r="X49" i="1" s="1"/>
  <c r="AR49" i="1"/>
  <c r="AS49" i="1" s="1"/>
  <c r="AT49" i="1" s="1"/>
  <c r="G49" i="1"/>
  <c r="CU107" i="1"/>
  <c r="N114" i="1"/>
  <c r="CD107" i="1"/>
  <c r="AR114" i="1"/>
  <c r="AS114" i="1" s="1"/>
  <c r="BO114" i="1"/>
  <c r="BP114" i="1" s="1"/>
  <c r="W114" i="1"/>
  <c r="G114" i="1"/>
  <c r="DL107" i="1"/>
  <c r="BC114" i="1"/>
  <c r="BD114" i="1" s="1"/>
  <c r="AG114" i="1"/>
  <c r="AH114" i="1" s="1"/>
  <c r="AG63" i="1"/>
  <c r="AH63" i="1" s="1"/>
  <c r="AI63" i="1" s="1"/>
  <c r="N63" i="1"/>
  <c r="AR63" i="1"/>
  <c r="AS63" i="1" s="1"/>
  <c r="AT63" i="1" s="1"/>
  <c r="W63" i="1"/>
  <c r="X63" i="1" s="1"/>
  <c r="G63" i="1"/>
  <c r="BC63" i="1"/>
  <c r="BD63" i="1" s="1"/>
  <c r="BE63" i="1" s="1"/>
  <c r="G21" i="1"/>
  <c r="BC21" i="1"/>
  <c r="BD21" i="1" s="1"/>
  <c r="BE21" i="1" s="1"/>
  <c r="AG21" i="1"/>
  <c r="AH21" i="1" s="1"/>
  <c r="AI21" i="1" s="1"/>
  <c r="AR21" i="1"/>
  <c r="AS21" i="1" s="1"/>
  <c r="AT21" i="1" s="1"/>
  <c r="W21" i="1"/>
  <c r="X21" i="1" s="1"/>
  <c r="N21" i="1"/>
  <c r="G17" i="1"/>
  <c r="AG17" i="1"/>
  <c r="AH17" i="1" s="1"/>
  <c r="AI17" i="1" s="1"/>
  <c r="BC17" i="1"/>
  <c r="BD17" i="1" s="1"/>
  <c r="BE17" i="1" s="1"/>
  <c r="AR17" i="1"/>
  <c r="AS17" i="1" s="1"/>
  <c r="AT17" i="1" s="1"/>
  <c r="N17" i="1"/>
  <c r="W17" i="1"/>
  <c r="X17" i="1" s="1"/>
  <c r="BO96" i="1"/>
  <c r="BP96" i="1" s="1"/>
  <c r="AR96" i="1"/>
  <c r="AS96" i="1" s="1"/>
  <c r="DL99" i="1"/>
  <c r="BC96" i="1"/>
  <c r="BD96" i="1" s="1"/>
  <c r="G96" i="1"/>
  <c r="CU99" i="1"/>
  <c r="AG96" i="1"/>
  <c r="AH96" i="1" s="1"/>
  <c r="W96" i="1"/>
  <c r="CD99" i="1"/>
  <c r="N96" i="1"/>
  <c r="AR100" i="1"/>
  <c r="AS100" i="1" s="1"/>
  <c r="CU100" i="1"/>
  <c r="G100" i="1"/>
  <c r="BC100" i="1"/>
  <c r="BD100" i="1" s="1"/>
  <c r="CD100" i="1"/>
  <c r="AG100" i="1"/>
  <c r="AH100" i="1" s="1"/>
  <c r="DL100" i="1"/>
  <c r="W100" i="1"/>
  <c r="BO100" i="1"/>
  <c r="BP100" i="1" s="1"/>
  <c r="N100" i="1"/>
  <c r="AG30" i="1"/>
  <c r="AH30" i="1" s="1"/>
  <c r="AI30" i="1" s="1"/>
  <c r="N30" i="1"/>
  <c r="BC30" i="1"/>
  <c r="BD30" i="1" s="1"/>
  <c r="BE30" i="1" s="1"/>
  <c r="G30" i="1"/>
  <c r="AR30" i="1"/>
  <c r="AS30" i="1" s="1"/>
  <c r="AT30" i="1" s="1"/>
  <c r="W30" i="1"/>
  <c r="X30" i="1" s="1"/>
  <c r="BC68" i="1"/>
  <c r="BD68" i="1" s="1"/>
  <c r="BE68" i="1" s="1"/>
  <c r="G68" i="1"/>
  <c r="AG68" i="1"/>
  <c r="AH68" i="1" s="1"/>
  <c r="AI68" i="1" s="1"/>
  <c r="N68" i="1"/>
  <c r="AR68" i="1"/>
  <c r="AS68" i="1" s="1"/>
  <c r="AT68" i="1" s="1"/>
  <c r="W68" i="1"/>
  <c r="X68" i="1" s="1"/>
  <c r="BC65" i="1"/>
  <c r="BD65" i="1" s="1"/>
  <c r="BE65" i="1" s="1"/>
  <c r="N65" i="1"/>
  <c r="AR65" i="1"/>
  <c r="AS65" i="1" s="1"/>
  <c r="AT65" i="1" s="1"/>
  <c r="W65" i="1"/>
  <c r="X65" i="1" s="1"/>
  <c r="AG65" i="1"/>
  <c r="AH65" i="1" s="1"/>
  <c r="AI65" i="1" s="1"/>
  <c r="G65" i="1"/>
  <c r="N18" i="1"/>
  <c r="W18" i="1"/>
  <c r="X18" i="1" s="1"/>
  <c r="G18" i="1"/>
  <c r="AG18" i="1"/>
  <c r="AH18" i="1" s="1"/>
  <c r="AI18" i="1" s="1"/>
  <c r="AR18" i="1"/>
  <c r="AS18" i="1" s="1"/>
  <c r="AT18" i="1" s="1"/>
  <c r="BC18" i="1"/>
  <c r="BD18" i="1" s="1"/>
  <c r="BE18" i="1" s="1"/>
  <c r="AG85" i="1"/>
  <c r="AH85" i="1" s="1"/>
  <c r="AI85" i="1" s="1"/>
  <c r="N85" i="1"/>
  <c r="W85" i="1"/>
  <c r="X85" i="1" s="1"/>
  <c r="AR85" i="1"/>
  <c r="AS85" i="1" s="1"/>
  <c r="AT85" i="1" s="1"/>
  <c r="G85" i="1"/>
  <c r="BC85" i="1"/>
  <c r="BD85" i="1" s="1"/>
  <c r="BE85" i="1" s="1"/>
  <c r="W40" i="1"/>
  <c r="X40" i="1" s="1"/>
  <c r="G40" i="1"/>
  <c r="BC40" i="1"/>
  <c r="BD40" i="1" s="1"/>
  <c r="BE40" i="1" s="1"/>
  <c r="N40" i="1"/>
  <c r="AG40" i="1"/>
  <c r="AH40" i="1" s="1"/>
  <c r="AI40" i="1" s="1"/>
  <c r="AR40" i="1"/>
  <c r="AS40" i="1" s="1"/>
  <c r="AT40" i="1" s="1"/>
  <c r="N58" i="1"/>
  <c r="G58" i="1"/>
  <c r="BC58" i="1"/>
  <c r="BD58" i="1" s="1"/>
  <c r="BE58" i="1" s="1"/>
  <c r="AR58" i="1"/>
  <c r="AS58" i="1" s="1"/>
  <c r="AT58" i="1" s="1"/>
  <c r="W58" i="1"/>
  <c r="X58" i="1" s="1"/>
  <c r="AG58" i="1"/>
  <c r="AH58" i="1" s="1"/>
  <c r="AI58" i="1" s="1"/>
  <c r="G28" i="1"/>
  <c r="AG28" i="1"/>
  <c r="AH28" i="1" s="1"/>
  <c r="AI28" i="1" s="1"/>
  <c r="BC28" i="1"/>
  <c r="BD28" i="1" s="1"/>
  <c r="BE28" i="1" s="1"/>
  <c r="AR28" i="1"/>
  <c r="AS28" i="1" s="1"/>
  <c r="AT28" i="1" s="1"/>
  <c r="N28" i="1"/>
  <c r="W28" i="1"/>
  <c r="X28" i="1" s="1"/>
  <c r="AG61" i="1"/>
  <c r="AH61" i="1" s="1"/>
  <c r="AI61" i="1" s="1"/>
  <c r="BC61" i="1"/>
  <c r="BD61" i="1" s="1"/>
  <c r="BE61" i="1" s="1"/>
  <c r="G61" i="1"/>
  <c r="N61" i="1"/>
  <c r="AR61" i="1"/>
  <c r="AS61" i="1" s="1"/>
  <c r="AT61" i="1" s="1"/>
  <c r="W61" i="1"/>
  <c r="X61" i="1" s="1"/>
  <c r="W26" i="1"/>
  <c r="X26" i="1" s="1"/>
  <c r="AR26" i="1"/>
  <c r="AS26" i="1" s="1"/>
  <c r="AT26" i="1" s="1"/>
  <c r="G26" i="1"/>
  <c r="AG26" i="1"/>
  <c r="AH26" i="1" s="1"/>
  <c r="AI26" i="1" s="1"/>
  <c r="N26" i="1"/>
  <c r="BC26" i="1"/>
  <c r="BD26" i="1" s="1"/>
  <c r="BE26" i="1" s="1"/>
  <c r="AR33" i="1"/>
  <c r="AS33" i="1" s="1"/>
  <c r="AT33" i="1" s="1"/>
  <c r="W33" i="1"/>
  <c r="X33" i="1" s="1"/>
  <c r="AG33" i="1"/>
  <c r="AH33" i="1" s="1"/>
  <c r="AI33" i="1" s="1"/>
  <c r="BC33" i="1"/>
  <c r="BD33" i="1" s="1"/>
  <c r="BE33" i="1" s="1"/>
  <c r="N33" i="1"/>
  <c r="G33" i="1"/>
  <c r="N84" i="1"/>
  <c r="W84" i="1"/>
  <c r="X84" i="1" s="1"/>
  <c r="BC84" i="1"/>
  <c r="BD84" i="1" s="1"/>
  <c r="BE84" i="1" s="1"/>
  <c r="G84" i="1"/>
  <c r="AG84" i="1"/>
  <c r="AH84" i="1" s="1"/>
  <c r="AI84" i="1" s="1"/>
  <c r="AR84" i="1"/>
  <c r="AS84" i="1" s="1"/>
  <c r="AT84" i="1" s="1"/>
  <c r="W118" i="1"/>
  <c r="AG118" i="1"/>
  <c r="AH118" i="1" s="1"/>
  <c r="BC118" i="1"/>
  <c r="BD118" i="1" s="1"/>
  <c r="N118" i="1"/>
  <c r="CU120" i="1"/>
  <c r="G118" i="1"/>
  <c r="BO118" i="1"/>
  <c r="BP118" i="1" s="1"/>
  <c r="DL120" i="1"/>
  <c r="CD120" i="1"/>
  <c r="AR118" i="1"/>
  <c r="AS118" i="1" s="1"/>
  <c r="G69" i="1"/>
  <c r="BC69" i="1"/>
  <c r="BD69" i="1" s="1"/>
  <c r="BE69" i="1" s="1"/>
  <c r="AG69" i="1"/>
  <c r="AH69" i="1" s="1"/>
  <c r="AI69" i="1" s="1"/>
  <c r="N69" i="1"/>
  <c r="W69" i="1"/>
  <c r="X69" i="1" s="1"/>
  <c r="AR69" i="1"/>
  <c r="AS69" i="1" s="1"/>
  <c r="AT69" i="1" s="1"/>
  <c r="W35" i="1"/>
  <c r="X35" i="1" s="1"/>
  <c r="G35" i="1"/>
  <c r="BC35" i="1"/>
  <c r="BD35" i="1" s="1"/>
  <c r="BE35" i="1" s="1"/>
  <c r="N35" i="1"/>
  <c r="AG35" i="1"/>
  <c r="AH35" i="1" s="1"/>
  <c r="AI35" i="1" s="1"/>
  <c r="AR35" i="1"/>
  <c r="AS35" i="1" s="1"/>
  <c r="AT35" i="1" s="1"/>
  <c r="AR82" i="1"/>
  <c r="AS82" i="1" s="1"/>
  <c r="AT82" i="1" s="1"/>
  <c r="W82" i="1"/>
  <c r="X82" i="1" s="1"/>
  <c r="AG82" i="1"/>
  <c r="AH82" i="1" s="1"/>
  <c r="AI82" i="1" s="1"/>
  <c r="BC82" i="1"/>
  <c r="BD82" i="1" s="1"/>
  <c r="BE82" i="1" s="1"/>
  <c r="G82" i="1"/>
  <c r="N82" i="1"/>
  <c r="W64" i="1"/>
  <c r="X64" i="1" s="1"/>
  <c r="G64" i="1"/>
  <c r="BC64" i="1"/>
  <c r="BD64" i="1" s="1"/>
  <c r="BE64" i="1" s="1"/>
  <c r="AG64" i="1"/>
  <c r="AH64" i="1" s="1"/>
  <c r="AI64" i="1" s="1"/>
  <c r="N64" i="1"/>
  <c r="AR64" i="1"/>
  <c r="AS64" i="1" s="1"/>
  <c r="AT64" i="1" s="1"/>
  <c r="W66" i="1"/>
  <c r="X66" i="1" s="1"/>
  <c r="AR66" i="1"/>
  <c r="AS66" i="1" s="1"/>
  <c r="AT66" i="1" s="1"/>
  <c r="G66" i="1"/>
  <c r="AG66" i="1"/>
  <c r="AH66" i="1" s="1"/>
  <c r="AI66" i="1" s="1"/>
  <c r="N66" i="1"/>
  <c r="BC66" i="1"/>
  <c r="BD66" i="1" s="1"/>
  <c r="BE66" i="1" s="1"/>
  <c r="W45" i="1"/>
  <c r="X45" i="1" s="1"/>
  <c r="G45" i="1"/>
  <c r="BC45" i="1"/>
  <c r="BD45" i="1" s="1"/>
  <c r="BE45" i="1" s="1"/>
  <c r="AG45" i="1"/>
  <c r="AH45" i="1" s="1"/>
  <c r="AI45" i="1" s="1"/>
  <c r="N45" i="1"/>
  <c r="AR45" i="1"/>
  <c r="AS45" i="1" s="1"/>
  <c r="AT45" i="1" s="1"/>
  <c r="G25" i="1"/>
  <c r="AG25" i="1"/>
  <c r="AH25" i="1" s="1"/>
  <c r="AI25" i="1" s="1"/>
  <c r="BC25" i="1"/>
  <c r="BD25" i="1" s="1"/>
  <c r="BE25" i="1" s="1"/>
  <c r="AR25" i="1"/>
  <c r="AS25" i="1" s="1"/>
  <c r="AT25" i="1" s="1"/>
  <c r="W25" i="1"/>
  <c r="X25" i="1" s="1"/>
  <c r="N25" i="1"/>
  <c r="AR90" i="1"/>
  <c r="AS90" i="1" s="1"/>
  <c r="AT90" i="1" s="1"/>
  <c r="G90" i="1"/>
  <c r="BC90" i="1"/>
  <c r="BD90" i="1" s="1"/>
  <c r="BE90" i="1" s="1"/>
  <c r="AG90" i="1"/>
  <c r="AH90" i="1" s="1"/>
  <c r="AI90" i="1" s="1"/>
  <c r="N90" i="1"/>
  <c r="W90" i="1"/>
  <c r="X90" i="1" s="1"/>
  <c r="W83" i="1"/>
  <c r="X83" i="1" s="1"/>
  <c r="G83" i="1"/>
  <c r="BC83" i="1"/>
  <c r="BD83" i="1" s="1"/>
  <c r="BE83" i="1" s="1"/>
  <c r="AG83" i="1"/>
  <c r="AH83" i="1" s="1"/>
  <c r="AI83" i="1" s="1"/>
  <c r="AR83" i="1"/>
  <c r="AS83" i="1" s="1"/>
  <c r="AT83" i="1" s="1"/>
  <c r="N83" i="1"/>
  <c r="AG41" i="1"/>
  <c r="AH41" i="1" s="1"/>
  <c r="AI41" i="1" s="1"/>
  <c r="BC41" i="1"/>
  <c r="BD41" i="1" s="1"/>
  <c r="BE41" i="1" s="1"/>
  <c r="N41" i="1"/>
  <c r="AR41" i="1"/>
  <c r="AS41" i="1" s="1"/>
  <c r="AT41" i="1" s="1"/>
  <c r="G41" i="1"/>
  <c r="W41" i="1"/>
  <c r="X41" i="1" s="1"/>
  <c r="W46" i="1"/>
  <c r="X46" i="1" s="1"/>
  <c r="BC46" i="1"/>
  <c r="BD46" i="1" s="1"/>
  <c r="BE46" i="1" s="1"/>
  <c r="G46" i="1"/>
  <c r="AG46" i="1"/>
  <c r="AH46" i="1" s="1"/>
  <c r="AI46" i="1" s="1"/>
  <c r="N46" i="1"/>
  <c r="AR46" i="1"/>
  <c r="AS46" i="1" s="1"/>
  <c r="AT46" i="1" s="1"/>
  <c r="CU115" i="1"/>
  <c r="W108" i="1"/>
  <c r="AG108" i="1"/>
  <c r="AH108" i="1" s="1"/>
  <c r="N108" i="1"/>
  <c r="BO108" i="1"/>
  <c r="BP108" i="1" s="1"/>
  <c r="BC108" i="1"/>
  <c r="BD108" i="1" s="1"/>
  <c r="CD115" i="1"/>
  <c r="AR108" i="1"/>
  <c r="AS108" i="1" s="1"/>
  <c r="DL115" i="1"/>
  <c r="G108" i="1"/>
  <c r="G23" i="1"/>
  <c r="AG23" i="1"/>
  <c r="AH23" i="1" s="1"/>
  <c r="AI23" i="1" s="1"/>
  <c r="BC23" i="1"/>
  <c r="BD23" i="1" s="1"/>
  <c r="BE23" i="1" s="1"/>
  <c r="N23" i="1"/>
  <c r="W23" i="1"/>
  <c r="X23" i="1" s="1"/>
  <c r="AR23" i="1"/>
  <c r="AS23" i="1" s="1"/>
  <c r="AT23" i="1" s="1"/>
  <c r="G32" i="1"/>
  <c r="BC32" i="1"/>
  <c r="BD32" i="1" s="1"/>
  <c r="BE32" i="1" s="1"/>
  <c r="AG32" i="1"/>
  <c r="AH32" i="1" s="1"/>
  <c r="AI32" i="1" s="1"/>
  <c r="N32" i="1"/>
  <c r="AR32" i="1"/>
  <c r="AS32" i="1" s="1"/>
  <c r="AT32" i="1" s="1"/>
  <c r="W32" i="1"/>
  <c r="X32" i="1" s="1"/>
  <c r="AR29" i="1"/>
  <c r="AS29" i="1" s="1"/>
  <c r="AT29" i="1" s="1"/>
  <c r="G29" i="1"/>
  <c r="AG29" i="1"/>
  <c r="AH29" i="1" s="1"/>
  <c r="AI29" i="1" s="1"/>
  <c r="BC29" i="1"/>
  <c r="BD29" i="1" s="1"/>
  <c r="BE29" i="1" s="1"/>
  <c r="N29" i="1"/>
  <c r="W29" i="1"/>
  <c r="X29" i="1" s="1"/>
  <c r="CD116" i="1"/>
  <c r="N105" i="1"/>
  <c r="CU116" i="1"/>
  <c r="AR105" i="1"/>
  <c r="AS105" i="1" s="1"/>
  <c r="BO105" i="1"/>
  <c r="BP105" i="1" s="1"/>
  <c r="W105" i="1"/>
  <c r="AG105" i="1"/>
  <c r="AH105" i="1" s="1"/>
  <c r="G105" i="1"/>
  <c r="BC105" i="1"/>
  <c r="BD105" i="1" s="1"/>
  <c r="DL116" i="1"/>
  <c r="G67" i="1"/>
  <c r="BC67" i="1"/>
  <c r="BD67" i="1" s="1"/>
  <c r="BE67" i="1" s="1"/>
  <c r="AG67" i="1"/>
  <c r="AH67" i="1" s="1"/>
  <c r="AI67" i="1" s="1"/>
  <c r="N67" i="1"/>
  <c r="AR67" i="1"/>
  <c r="AS67" i="1" s="1"/>
  <c r="AT67" i="1" s="1"/>
  <c r="W67" i="1"/>
  <c r="X67" i="1" s="1"/>
  <c r="AR24" i="1"/>
  <c r="AS24" i="1" s="1"/>
  <c r="AT24" i="1" s="1"/>
  <c r="W24" i="1"/>
  <c r="X24" i="1" s="1"/>
  <c r="AG24" i="1"/>
  <c r="AH24" i="1" s="1"/>
  <c r="AI24" i="1" s="1"/>
  <c r="G24" i="1"/>
  <c r="BC24" i="1"/>
  <c r="BD24" i="1" s="1"/>
  <c r="BE24" i="1" s="1"/>
  <c r="N24" i="1"/>
  <c r="AR43" i="1"/>
  <c r="AS43" i="1" s="1"/>
  <c r="AT43" i="1" s="1"/>
  <c r="W43" i="1"/>
  <c r="X43" i="1" s="1"/>
  <c r="G43" i="1"/>
  <c r="AG43" i="1"/>
  <c r="AH43" i="1" s="1"/>
  <c r="AI43" i="1" s="1"/>
  <c r="N43" i="1"/>
  <c r="BC43" i="1"/>
  <c r="BD43" i="1" s="1"/>
  <c r="BE43" i="1" s="1"/>
  <c r="G73" i="1"/>
  <c r="AG73" i="1"/>
  <c r="AH73" i="1" s="1"/>
  <c r="AI73" i="1" s="1"/>
  <c r="N73" i="1"/>
  <c r="W73" i="1"/>
  <c r="X73" i="1" s="1"/>
  <c r="BC73" i="1"/>
  <c r="BD73" i="1" s="1"/>
  <c r="BE73" i="1" s="1"/>
  <c r="AR73" i="1"/>
  <c r="AS73" i="1" s="1"/>
  <c r="AT73" i="1" s="1"/>
  <c r="AG50" i="1"/>
  <c r="AH50" i="1" s="1"/>
  <c r="AI50" i="1" s="1"/>
  <c r="N50" i="1"/>
  <c r="AR50" i="1"/>
  <c r="AS50" i="1" s="1"/>
  <c r="AT50" i="1" s="1"/>
  <c r="W50" i="1"/>
  <c r="X50" i="1" s="1"/>
  <c r="BC50" i="1"/>
  <c r="BD50" i="1" s="1"/>
  <c r="BE50" i="1" s="1"/>
  <c r="G50" i="1"/>
  <c r="N31" i="1"/>
  <c r="W31" i="1"/>
  <c r="X31" i="1" s="1"/>
  <c r="AR31" i="1"/>
  <c r="AS31" i="1" s="1"/>
  <c r="AT31" i="1" s="1"/>
  <c r="G31" i="1"/>
  <c r="AG31" i="1"/>
  <c r="AH31" i="1" s="1"/>
  <c r="AI31" i="1" s="1"/>
  <c r="BC31" i="1"/>
  <c r="BD31" i="1" s="1"/>
  <c r="BE31" i="1" s="1"/>
  <c r="I15" i="5"/>
  <c r="I36" i="5"/>
  <c r="I32" i="5"/>
  <c r="I23" i="5"/>
  <c r="I16" i="5"/>
  <c r="I31" i="5"/>
  <c r="P149" i="5"/>
  <c r="D39" i="5"/>
  <c r="J39" i="5" s="1"/>
  <c r="N150" i="5"/>
  <c r="O150" i="5" s="1"/>
  <c r="P150" i="5" s="1"/>
  <c r="N70" i="5"/>
  <c r="O70" i="5" s="1"/>
  <c r="P70" i="5" s="1"/>
  <c r="N140" i="5"/>
  <c r="O140" i="5" s="1"/>
  <c r="P140" i="5" s="1"/>
  <c r="P69" i="5"/>
  <c r="N53" i="5"/>
  <c r="O53" i="5" s="1"/>
  <c r="P53" i="5" s="1"/>
  <c r="P71" i="5"/>
  <c r="P122" i="5"/>
  <c r="N118" i="5"/>
  <c r="O118" i="5" s="1"/>
  <c r="P118" i="5" s="1"/>
  <c r="N116" i="5"/>
  <c r="O116" i="5" s="1"/>
  <c r="P116" i="5" s="1"/>
  <c r="N128" i="5"/>
  <c r="O128" i="5" s="1"/>
  <c r="Q67" i="9"/>
  <c r="R67" i="9" s="1"/>
  <c r="H67" i="10"/>
  <c r="H10" i="10"/>
  <c r="H58" i="10"/>
  <c r="N168" i="5"/>
  <c r="O168" i="5" s="1"/>
  <c r="P168" i="5" s="1"/>
  <c r="H66" i="10"/>
  <c r="H22" i="10"/>
  <c r="H23" i="10"/>
  <c r="H16" i="10"/>
  <c r="H15" i="10"/>
  <c r="H45" i="10"/>
  <c r="H17" i="10"/>
  <c r="H24" i="10"/>
  <c r="H69" i="10"/>
  <c r="H4" i="10"/>
  <c r="N137" i="5"/>
  <c r="O137" i="5" s="1"/>
  <c r="P137" i="5" s="1"/>
  <c r="N164" i="5"/>
  <c r="O164" i="5" s="1"/>
  <c r="P164" i="5" s="1"/>
  <c r="N119" i="5"/>
  <c r="O119" i="5" s="1"/>
  <c r="P119" i="5" s="1"/>
  <c r="H27" i="10"/>
  <c r="H26" i="10"/>
  <c r="H25" i="10"/>
  <c r="H80" i="10"/>
  <c r="H79" i="10"/>
  <c r="H77" i="10"/>
  <c r="H76" i="10"/>
  <c r="H50" i="10"/>
  <c r="H64" i="10"/>
  <c r="H10" i="9"/>
  <c r="H58" i="9"/>
  <c r="D17" i="5"/>
  <c r="J17" i="5" s="1"/>
  <c r="H23" i="9"/>
  <c r="H22" i="9"/>
  <c r="H45" i="9"/>
  <c r="H4" i="9"/>
  <c r="H69" i="9"/>
  <c r="H24" i="9"/>
  <c r="H16" i="9"/>
  <c r="H17" i="9"/>
  <c r="H15" i="9"/>
  <c r="D18" i="5"/>
  <c r="J18" i="5" s="1"/>
  <c r="N163" i="5"/>
  <c r="O163" i="5" s="1"/>
  <c r="P163" i="5" s="1"/>
  <c r="H27" i="9"/>
  <c r="H25" i="9"/>
  <c r="H26" i="9"/>
  <c r="N123" i="5"/>
  <c r="O123" i="5" s="1"/>
  <c r="P123" i="5" s="1"/>
  <c r="H50" i="9"/>
  <c r="O50" i="9" s="1"/>
  <c r="H64" i="9"/>
  <c r="H66" i="9"/>
  <c r="N93" i="5"/>
  <c r="O93" i="5" s="1"/>
  <c r="P93" i="5" s="1"/>
  <c r="D34" i="5"/>
  <c r="J34" i="5" s="1"/>
  <c r="D35" i="5"/>
  <c r="J35" i="5" s="1"/>
  <c r="N117" i="5"/>
  <c r="O117" i="5" s="1"/>
  <c r="P117" i="5" s="1"/>
  <c r="H79" i="9"/>
  <c r="H80" i="9"/>
  <c r="H76" i="9"/>
  <c r="H77" i="9"/>
  <c r="O77" i="9" s="1"/>
  <c r="N172" i="5"/>
  <c r="O172" i="5" s="1"/>
  <c r="P172" i="5" s="1"/>
  <c r="J13" i="5"/>
  <c r="N136" i="5"/>
  <c r="O136" i="5" s="1"/>
  <c r="P136" i="5" s="1"/>
  <c r="N135" i="5"/>
  <c r="O135" i="5" s="1"/>
  <c r="P135" i="5" s="1"/>
  <c r="N132" i="5"/>
  <c r="O132" i="5" s="1"/>
  <c r="P132" i="5" s="1"/>
  <c r="D27" i="5"/>
  <c r="J27" i="5" s="1"/>
  <c r="D20" i="5"/>
  <c r="J20" i="5" s="1"/>
  <c r="D19" i="5"/>
  <c r="J19" i="5" s="1"/>
  <c r="N145" i="5"/>
  <c r="O145" i="5" s="1"/>
  <c r="P145" i="5" s="1"/>
  <c r="D37" i="5"/>
  <c r="J37" i="5" s="1"/>
  <c r="D30" i="5"/>
  <c r="J30" i="5" s="1"/>
  <c r="N166" i="5"/>
  <c r="O166" i="5" s="1"/>
  <c r="P166" i="5" s="1"/>
  <c r="D38" i="5"/>
  <c r="J38" i="5" s="1"/>
  <c r="D22" i="5"/>
  <c r="J22" i="5" s="1"/>
  <c r="D28" i="5"/>
  <c r="J28" i="5" s="1"/>
  <c r="D25" i="5"/>
  <c r="J25" i="5" s="1"/>
  <c r="D33" i="5"/>
  <c r="J33" i="5" s="1"/>
  <c r="D26" i="5"/>
  <c r="J26" i="5" s="1"/>
  <c r="D29" i="5"/>
  <c r="J29" i="5" s="1"/>
  <c r="D21" i="5"/>
  <c r="J21" i="5" s="1"/>
  <c r="D24" i="5"/>
  <c r="J24" i="5" s="1"/>
  <c r="J14" i="5"/>
  <c r="E15" i="3"/>
  <c r="E16" i="3" s="1"/>
  <c r="E17" i="3" s="1"/>
  <c r="E18" i="3" s="1"/>
  <c r="E19" i="3" s="1"/>
  <c r="E20" i="3" s="1"/>
  <c r="E21" i="3" s="1"/>
  <c r="E22" i="3" s="1"/>
  <c r="E23" i="3" s="1"/>
  <c r="E24" i="3" s="1"/>
  <c r="E25" i="3" s="1"/>
  <c r="E26" i="3" s="1"/>
  <c r="E27" i="3" s="1"/>
  <c r="E28" i="3" s="1"/>
  <c r="E29" i="3" s="1"/>
  <c r="E30" i="3" s="1"/>
  <c r="E8" i="3"/>
  <c r="E9" i="3" s="1"/>
  <c r="E10" i="3" s="1"/>
  <c r="E11" i="3" s="1"/>
  <c r="E12" i="3" s="1"/>
  <c r="E13" i="3" s="1"/>
  <c r="PI112" i="1" l="1"/>
  <c r="QI112" i="1"/>
  <c r="PI110" i="1"/>
  <c r="QI110" i="1"/>
  <c r="PI121" i="1"/>
  <c r="QI121" i="1"/>
  <c r="PI97" i="1"/>
  <c r="PJ97" i="1" s="1"/>
  <c r="QI97" i="1"/>
  <c r="PI118" i="1"/>
  <c r="QI118" i="1"/>
  <c r="QJ115" i="1"/>
  <c r="QK115" i="1"/>
  <c r="QL115" i="1" s="1"/>
  <c r="PI109" i="1"/>
  <c r="QI109" i="1"/>
  <c r="PI103" i="1"/>
  <c r="PK103" i="1" s="1"/>
  <c r="PL103" i="1" s="1"/>
  <c r="QI103" i="1"/>
  <c r="PI102" i="1"/>
  <c r="QI102" i="1"/>
  <c r="QK100" i="1"/>
  <c r="QL100" i="1" s="1"/>
  <c r="QJ100" i="1"/>
  <c r="PI106" i="1"/>
  <c r="QI106" i="1"/>
  <c r="PI111" i="1"/>
  <c r="PK111" i="1" s="1"/>
  <c r="PL111" i="1" s="1"/>
  <c r="QI111" i="1"/>
  <c r="PI101" i="1"/>
  <c r="QI101" i="1"/>
  <c r="PI123" i="1"/>
  <c r="QI123" i="1"/>
  <c r="PJ115" i="1"/>
  <c r="QK99" i="1"/>
  <c r="QL99" i="1" s="1"/>
  <c r="QJ99" i="1"/>
  <c r="QK107" i="1"/>
  <c r="QL107" i="1" s="1"/>
  <c r="QJ107" i="1"/>
  <c r="PI98" i="1"/>
  <c r="QI98" i="1"/>
  <c r="PI108" i="1"/>
  <c r="QI108" i="1"/>
  <c r="PI122" i="1"/>
  <c r="QI122" i="1"/>
  <c r="PI104" i="1"/>
  <c r="QI104" i="1"/>
  <c r="PI105" i="1"/>
  <c r="QI105" i="1"/>
  <c r="PK100" i="1"/>
  <c r="PL100" i="1" s="1"/>
  <c r="QK120" i="1"/>
  <c r="QL120" i="1" s="1"/>
  <c r="QJ120" i="1"/>
  <c r="QJ116" i="1"/>
  <c r="QK116" i="1"/>
  <c r="QL116" i="1" s="1"/>
  <c r="PI117" i="1"/>
  <c r="QI117" i="1"/>
  <c r="PI113" i="1"/>
  <c r="QI113" i="1"/>
  <c r="PI114" i="1"/>
  <c r="QI114" i="1"/>
  <c r="PI119" i="1"/>
  <c r="PK119" i="1" s="1"/>
  <c r="PL119" i="1" s="1"/>
  <c r="QI119" i="1"/>
  <c r="QM89" i="1"/>
  <c r="QO89" i="1" s="1"/>
  <c r="QL89" i="1"/>
  <c r="PK108" i="1"/>
  <c r="PL108" i="1" s="1"/>
  <c r="PJ108" i="1"/>
  <c r="PJ110" i="1"/>
  <c r="PK110" i="1"/>
  <c r="PL110" i="1" s="1"/>
  <c r="PJ121" i="1"/>
  <c r="PK121" i="1"/>
  <c r="PL121" i="1" s="1"/>
  <c r="PK118" i="1"/>
  <c r="PL118" i="1" s="1"/>
  <c r="PJ118" i="1"/>
  <c r="PK117" i="1"/>
  <c r="PL117" i="1" s="1"/>
  <c r="PJ117" i="1"/>
  <c r="PN115" i="1"/>
  <c r="PR115" i="1" s="1"/>
  <c r="PQ115" i="1"/>
  <c r="PK109" i="1"/>
  <c r="PL109" i="1" s="1"/>
  <c r="PJ109" i="1"/>
  <c r="PL89" i="1"/>
  <c r="PM89" i="1"/>
  <c r="PO89" i="1" s="1"/>
  <c r="PJ102" i="1"/>
  <c r="PK102" i="1"/>
  <c r="PL102" i="1" s="1"/>
  <c r="PQ100" i="1"/>
  <c r="PN100" i="1"/>
  <c r="PR100" i="1" s="1"/>
  <c r="PK112" i="1"/>
  <c r="PL112" i="1" s="1"/>
  <c r="PJ112" i="1"/>
  <c r="PK104" i="1"/>
  <c r="PL104" i="1" s="1"/>
  <c r="PJ104" i="1"/>
  <c r="PK98" i="1"/>
  <c r="PL98" i="1" s="1"/>
  <c r="PJ98" i="1"/>
  <c r="PK106" i="1"/>
  <c r="PL106" i="1" s="1"/>
  <c r="PJ106" i="1"/>
  <c r="PK101" i="1"/>
  <c r="PL101" i="1" s="1"/>
  <c r="PJ101" i="1"/>
  <c r="PK123" i="1"/>
  <c r="PL123" i="1" s="1"/>
  <c r="PJ123" i="1"/>
  <c r="PK122" i="1"/>
  <c r="PL122" i="1" s="1"/>
  <c r="PJ122" i="1"/>
  <c r="PQ120" i="1"/>
  <c r="PN120" i="1"/>
  <c r="PR120" i="1" s="1"/>
  <c r="PQ107" i="1"/>
  <c r="PN107" i="1"/>
  <c r="PR107" i="1" s="1"/>
  <c r="PK105" i="1"/>
  <c r="PL105" i="1" s="1"/>
  <c r="PJ105" i="1"/>
  <c r="PJ113" i="1"/>
  <c r="PK113" i="1"/>
  <c r="PL113" i="1" s="1"/>
  <c r="PK114" i="1"/>
  <c r="PL114" i="1" s="1"/>
  <c r="PJ114" i="1"/>
  <c r="PQ99" i="1"/>
  <c r="PN99" i="1"/>
  <c r="PR99" i="1" s="1"/>
  <c r="PQ116" i="1"/>
  <c r="PN116" i="1"/>
  <c r="PR116" i="1" s="1"/>
  <c r="CU102" i="1"/>
  <c r="CD102" i="1"/>
  <c r="G123" i="1"/>
  <c r="AG123" i="1"/>
  <c r="AH123" i="1" s="1"/>
  <c r="BC123" i="1"/>
  <c r="BD123" i="1" s="1"/>
  <c r="DL102" i="1"/>
  <c r="AR123" i="1"/>
  <c r="AS123" i="1" s="1"/>
  <c r="BO123" i="1"/>
  <c r="BP123" i="1" s="1"/>
  <c r="W123" i="1"/>
  <c r="N123" i="1"/>
  <c r="CE100" i="1"/>
  <c r="CF100" i="1"/>
  <c r="CG100" i="1" s="1"/>
  <c r="CV107" i="1"/>
  <c r="CW107" i="1"/>
  <c r="CX107" i="1" s="1"/>
  <c r="W112" i="1"/>
  <c r="DL106" i="1"/>
  <c r="BC112" i="1"/>
  <c r="BD112" i="1" s="1"/>
  <c r="CU106" i="1"/>
  <c r="AG112" i="1"/>
  <c r="AH112" i="1" s="1"/>
  <c r="BO112" i="1"/>
  <c r="BP112" i="1" s="1"/>
  <c r="CD106" i="1"/>
  <c r="N112" i="1"/>
  <c r="G112" i="1"/>
  <c r="AR112" i="1"/>
  <c r="AS112" i="1" s="1"/>
  <c r="W116" i="1"/>
  <c r="DL111" i="1"/>
  <c r="CD111" i="1"/>
  <c r="CU111" i="1"/>
  <c r="N116" i="1"/>
  <c r="BO116" i="1"/>
  <c r="BP116" i="1" s="1"/>
  <c r="AR116" i="1"/>
  <c r="AS116" i="1" s="1"/>
  <c r="BC116" i="1"/>
  <c r="BD116" i="1" s="1"/>
  <c r="G116" i="1"/>
  <c r="AG116" i="1"/>
  <c r="AH116" i="1" s="1"/>
  <c r="G103" i="1"/>
  <c r="CD101" i="1"/>
  <c r="AG103" i="1"/>
  <c r="AH103" i="1" s="1"/>
  <c r="BC103" i="1"/>
  <c r="BD103" i="1" s="1"/>
  <c r="N103" i="1"/>
  <c r="AR103" i="1"/>
  <c r="AS103" i="1" s="1"/>
  <c r="BO103" i="1"/>
  <c r="BP103" i="1" s="1"/>
  <c r="CU101" i="1"/>
  <c r="DL101" i="1"/>
  <c r="W103" i="1"/>
  <c r="AG121" i="1"/>
  <c r="AH121" i="1" s="1"/>
  <c r="BC121" i="1"/>
  <c r="BD121" i="1" s="1"/>
  <c r="AR121" i="1"/>
  <c r="AS121" i="1" s="1"/>
  <c r="BO121" i="1"/>
  <c r="BP121" i="1" s="1"/>
  <c r="CU123" i="1"/>
  <c r="W121" i="1"/>
  <c r="CD123" i="1"/>
  <c r="G121" i="1"/>
  <c r="DL123" i="1"/>
  <c r="N121" i="1"/>
  <c r="CE116" i="1"/>
  <c r="CF116" i="1"/>
  <c r="CG116" i="1" s="1"/>
  <c r="CF115" i="1"/>
  <c r="CG115" i="1" s="1"/>
  <c r="CE115" i="1"/>
  <c r="CE99" i="1"/>
  <c r="CF99" i="1"/>
  <c r="CG99" i="1" s="1"/>
  <c r="DM107" i="1"/>
  <c r="DN107" i="1"/>
  <c r="DO107" i="1" s="1"/>
  <c r="CU109" i="1"/>
  <c r="AG113" i="1"/>
  <c r="AH113" i="1" s="1"/>
  <c r="CD109" i="1"/>
  <c r="AR113" i="1"/>
  <c r="AS113" i="1" s="1"/>
  <c r="DL109" i="1"/>
  <c r="BO113" i="1"/>
  <c r="BP113" i="1" s="1"/>
  <c r="BC113" i="1"/>
  <c r="BD113" i="1" s="1"/>
  <c r="G113" i="1"/>
  <c r="N113" i="1"/>
  <c r="W113" i="1"/>
  <c r="G98" i="1"/>
  <c r="DL98" i="1"/>
  <c r="CU98" i="1"/>
  <c r="N98" i="1"/>
  <c r="CD98" i="1"/>
  <c r="AR98" i="1"/>
  <c r="AS98" i="1" s="1"/>
  <c r="BC98" i="1"/>
  <c r="BD98" i="1" s="1"/>
  <c r="AG98" i="1"/>
  <c r="AH98" i="1" s="1"/>
  <c r="W98" i="1"/>
  <c r="BO98" i="1"/>
  <c r="BP98" i="1" s="1"/>
  <c r="CU108" i="1"/>
  <c r="AG115" i="1"/>
  <c r="AH115" i="1" s="1"/>
  <c r="BC115" i="1"/>
  <c r="BD115" i="1" s="1"/>
  <c r="N115" i="1"/>
  <c r="AR115" i="1"/>
  <c r="AS115" i="1" s="1"/>
  <c r="BO115" i="1"/>
  <c r="BP115" i="1" s="1"/>
  <c r="W115" i="1"/>
  <c r="DL108" i="1"/>
  <c r="G115" i="1"/>
  <c r="CD108" i="1"/>
  <c r="AR122" i="1"/>
  <c r="AS122" i="1" s="1"/>
  <c r="CU122" i="1"/>
  <c r="G122" i="1"/>
  <c r="AG122" i="1"/>
  <c r="AH122" i="1" s="1"/>
  <c r="DL122" i="1"/>
  <c r="BC122" i="1"/>
  <c r="BD122" i="1" s="1"/>
  <c r="CD122" i="1"/>
  <c r="W122" i="1"/>
  <c r="BO122" i="1"/>
  <c r="BP122" i="1" s="1"/>
  <c r="N122" i="1"/>
  <c r="CX89" i="1"/>
  <c r="CG89" i="1"/>
  <c r="DO89" i="1"/>
  <c r="BQ89" i="1"/>
  <c r="BR89" i="1" s="1"/>
  <c r="W111" i="1"/>
  <c r="CD105" i="1"/>
  <c r="AG111" i="1"/>
  <c r="AH111" i="1" s="1"/>
  <c r="BC111" i="1"/>
  <c r="BD111" i="1" s="1"/>
  <c r="N111" i="1"/>
  <c r="G111" i="1"/>
  <c r="AR111" i="1"/>
  <c r="AS111" i="1" s="1"/>
  <c r="DL105" i="1"/>
  <c r="BO111" i="1"/>
  <c r="BP111" i="1" s="1"/>
  <c r="CU105" i="1"/>
  <c r="CV120" i="1"/>
  <c r="CW120" i="1"/>
  <c r="CX120" i="1" s="1"/>
  <c r="CV100" i="1"/>
  <c r="CW100" i="1"/>
  <c r="CX100" i="1" s="1"/>
  <c r="CE120" i="1"/>
  <c r="CF120" i="1"/>
  <c r="CG120" i="1" s="1"/>
  <c r="DM99" i="1"/>
  <c r="DN99" i="1"/>
  <c r="DO99" i="1" s="1"/>
  <c r="DL104" i="1"/>
  <c r="AR119" i="1"/>
  <c r="AS119" i="1" s="1"/>
  <c r="CD104" i="1"/>
  <c r="G119" i="1"/>
  <c r="AG119" i="1"/>
  <c r="AH119" i="1" s="1"/>
  <c r="CU104" i="1"/>
  <c r="BC119" i="1"/>
  <c r="BD119" i="1" s="1"/>
  <c r="N119" i="1"/>
  <c r="W119" i="1"/>
  <c r="BO119" i="1"/>
  <c r="BP119" i="1" s="1"/>
  <c r="CW115" i="1"/>
  <c r="CX115" i="1" s="1"/>
  <c r="CV115" i="1"/>
  <c r="G109" i="1"/>
  <c r="AG109" i="1"/>
  <c r="AH109" i="1" s="1"/>
  <c r="BC109" i="1"/>
  <c r="BD109" i="1" s="1"/>
  <c r="N109" i="1"/>
  <c r="DL113" i="1"/>
  <c r="AR109" i="1"/>
  <c r="AS109" i="1" s="1"/>
  <c r="BO109" i="1"/>
  <c r="BP109" i="1" s="1"/>
  <c r="CU113" i="1"/>
  <c r="CD113" i="1"/>
  <c r="W109" i="1"/>
  <c r="AG104" i="1"/>
  <c r="AH104" i="1" s="1"/>
  <c r="BO104" i="1"/>
  <c r="BP104" i="1" s="1"/>
  <c r="AR104" i="1"/>
  <c r="AS104" i="1" s="1"/>
  <c r="W104" i="1"/>
  <c r="N104" i="1"/>
  <c r="CU119" i="1"/>
  <c r="CD119" i="1"/>
  <c r="BC104" i="1"/>
  <c r="BD104" i="1" s="1"/>
  <c r="DL119" i="1"/>
  <c r="G104" i="1"/>
  <c r="CV99" i="1"/>
  <c r="CW99" i="1"/>
  <c r="CX99" i="1" s="1"/>
  <c r="N117" i="1"/>
  <c r="DL103" i="1"/>
  <c r="AR117" i="1"/>
  <c r="AS117" i="1" s="1"/>
  <c r="CD103" i="1"/>
  <c r="CU103" i="1"/>
  <c r="W117" i="1"/>
  <c r="G117" i="1"/>
  <c r="BC117" i="1"/>
  <c r="BD117" i="1" s="1"/>
  <c r="AG117" i="1"/>
  <c r="AH117" i="1" s="1"/>
  <c r="BO117" i="1"/>
  <c r="BP117" i="1" s="1"/>
  <c r="DM116" i="1"/>
  <c r="DN116" i="1"/>
  <c r="DO116" i="1" s="1"/>
  <c r="DN115" i="1"/>
  <c r="DO115" i="1" s="1"/>
  <c r="DM115" i="1"/>
  <c r="AR106" i="1"/>
  <c r="AS106" i="1" s="1"/>
  <c r="DL114" i="1"/>
  <c r="CD114" i="1"/>
  <c r="BC106" i="1"/>
  <c r="BD106" i="1" s="1"/>
  <c r="G106" i="1"/>
  <c r="AG106" i="1"/>
  <c r="AH106" i="1" s="1"/>
  <c r="CU114" i="1"/>
  <c r="N106" i="1"/>
  <c r="W106" i="1"/>
  <c r="BO106" i="1"/>
  <c r="BP106" i="1" s="1"/>
  <c r="N110" i="1"/>
  <c r="AR110" i="1"/>
  <c r="AS110" i="1" s="1"/>
  <c r="W110" i="1"/>
  <c r="BC110" i="1"/>
  <c r="BD110" i="1" s="1"/>
  <c r="CD110" i="1"/>
  <c r="G110" i="1"/>
  <c r="BO110" i="1"/>
  <c r="BP110" i="1" s="1"/>
  <c r="AG110" i="1"/>
  <c r="AH110" i="1" s="1"/>
  <c r="CU110" i="1"/>
  <c r="DL110" i="1"/>
  <c r="CU121" i="1"/>
  <c r="W120" i="1"/>
  <c r="AG120" i="1"/>
  <c r="AH120" i="1" s="1"/>
  <c r="N120" i="1"/>
  <c r="BO120" i="1"/>
  <c r="BP120" i="1" s="1"/>
  <c r="DL121" i="1"/>
  <c r="BC120" i="1"/>
  <c r="BD120" i="1" s="1"/>
  <c r="AR120" i="1"/>
  <c r="AS120" i="1" s="1"/>
  <c r="G120" i="1"/>
  <c r="CD121" i="1"/>
  <c r="DL97" i="1"/>
  <c r="BO99" i="1"/>
  <c r="BP99" i="1" s="1"/>
  <c r="BC99" i="1"/>
  <c r="BD99" i="1" s="1"/>
  <c r="G99" i="1"/>
  <c r="CD97" i="1"/>
  <c r="N99" i="1"/>
  <c r="AR99" i="1"/>
  <c r="AS99" i="1" s="1"/>
  <c r="W99" i="1"/>
  <c r="AG99" i="1"/>
  <c r="AH99" i="1" s="1"/>
  <c r="CU97" i="1"/>
  <c r="W102" i="1"/>
  <c r="BC102" i="1"/>
  <c r="BD102" i="1" s="1"/>
  <c r="AG102" i="1"/>
  <c r="AH102" i="1" s="1"/>
  <c r="BO102" i="1"/>
  <c r="BP102" i="1" s="1"/>
  <c r="N102" i="1"/>
  <c r="CD118" i="1"/>
  <c r="G102" i="1"/>
  <c r="CU118" i="1"/>
  <c r="DL118" i="1"/>
  <c r="AR102" i="1"/>
  <c r="AS102" i="1" s="1"/>
  <c r="AR27" i="1"/>
  <c r="AS27" i="1" s="1"/>
  <c r="AT27" i="1" s="1"/>
  <c r="W27" i="1"/>
  <c r="X27" i="1" s="1"/>
  <c r="AG27" i="1"/>
  <c r="AH27" i="1" s="1"/>
  <c r="AI27" i="1" s="1"/>
  <c r="N27" i="1"/>
  <c r="BC27" i="1"/>
  <c r="BD27" i="1" s="1"/>
  <c r="BE27" i="1" s="1"/>
  <c r="G27" i="1"/>
  <c r="CW116" i="1"/>
  <c r="CX116" i="1" s="1"/>
  <c r="CV116" i="1"/>
  <c r="AG97" i="1"/>
  <c r="AH97" i="1" s="1"/>
  <c r="BC97" i="1"/>
  <c r="BD97" i="1" s="1"/>
  <c r="W97" i="1"/>
  <c r="CD112" i="1"/>
  <c r="DL112" i="1"/>
  <c r="N97" i="1"/>
  <c r="BO97" i="1"/>
  <c r="BP97" i="1" s="1"/>
  <c r="CU112" i="1"/>
  <c r="G97" i="1"/>
  <c r="AR97" i="1"/>
  <c r="AS97" i="1" s="1"/>
  <c r="DM120" i="1"/>
  <c r="DN120" i="1"/>
  <c r="DO120" i="1" s="1"/>
  <c r="AR107" i="1"/>
  <c r="AS107" i="1" s="1"/>
  <c r="CU117" i="1"/>
  <c r="G107" i="1"/>
  <c r="BC107" i="1"/>
  <c r="BD107" i="1" s="1"/>
  <c r="AG107" i="1"/>
  <c r="AH107" i="1" s="1"/>
  <c r="CD117" i="1"/>
  <c r="N107" i="1"/>
  <c r="DL117" i="1"/>
  <c r="W107" i="1"/>
  <c r="BO107" i="1"/>
  <c r="BP107" i="1" s="1"/>
  <c r="DM100" i="1"/>
  <c r="DN100" i="1"/>
  <c r="DO100" i="1" s="1"/>
  <c r="CE107" i="1"/>
  <c r="CF107" i="1"/>
  <c r="CG107" i="1" s="1"/>
  <c r="I38" i="5"/>
  <c r="I18" i="5"/>
  <c r="I21" i="5"/>
  <c r="I19" i="5"/>
  <c r="I25" i="5"/>
  <c r="I13" i="5"/>
  <c r="I39" i="5"/>
  <c r="I29" i="5"/>
  <c r="I27" i="5"/>
  <c r="I17" i="5"/>
  <c r="I14" i="5"/>
  <c r="I33" i="5"/>
  <c r="I35" i="5"/>
  <c r="I24" i="5"/>
  <c r="I28" i="5"/>
  <c r="I30" i="5"/>
  <c r="I34" i="5"/>
  <c r="I26" i="5"/>
  <c r="I22" i="5"/>
  <c r="I37" i="5"/>
  <c r="I20" i="5"/>
  <c r="AG24" i="9"/>
  <c r="AH24" i="9" s="1"/>
  <c r="O24" i="9"/>
  <c r="AG25" i="9"/>
  <c r="AH25" i="9" s="1"/>
  <c r="O25" i="9"/>
  <c r="AG69" i="9"/>
  <c r="AH69" i="9" s="1"/>
  <c r="O69" i="9"/>
  <c r="AG58" i="9"/>
  <c r="AH58" i="9" s="1"/>
  <c r="O58" i="9"/>
  <c r="AG27" i="9"/>
  <c r="AH27" i="9" s="1"/>
  <c r="O27" i="9"/>
  <c r="AG4" i="9"/>
  <c r="AH4" i="9" s="1"/>
  <c r="O4" i="9"/>
  <c r="AG10" i="9"/>
  <c r="AH10" i="9" s="1"/>
  <c r="O10" i="9"/>
  <c r="AG16" i="9"/>
  <c r="AH16" i="9" s="1"/>
  <c r="O16" i="9"/>
  <c r="AG76" i="9"/>
  <c r="AH76" i="9" s="1"/>
  <c r="O76" i="9"/>
  <c r="AG45" i="9"/>
  <c r="AH45" i="9" s="1"/>
  <c r="O45" i="9"/>
  <c r="AG26" i="9"/>
  <c r="AH26" i="9" s="1"/>
  <c r="O26" i="9"/>
  <c r="AG80" i="9"/>
  <c r="AH80" i="9" s="1"/>
  <c r="O80" i="9"/>
  <c r="AG66" i="9"/>
  <c r="AH66" i="9" s="1"/>
  <c r="O66" i="9"/>
  <c r="AG22" i="9"/>
  <c r="AH22" i="9" s="1"/>
  <c r="O22" i="9"/>
  <c r="AG79" i="9"/>
  <c r="AH79" i="9" s="1"/>
  <c r="O79" i="9"/>
  <c r="AG64" i="9"/>
  <c r="AH64" i="9" s="1"/>
  <c r="O64" i="9"/>
  <c r="AG15" i="9"/>
  <c r="AH15" i="9" s="1"/>
  <c r="O15" i="9"/>
  <c r="AG23" i="9"/>
  <c r="AH23" i="9" s="1"/>
  <c r="O23" i="9"/>
  <c r="AG67" i="9"/>
  <c r="AH67" i="9" s="1"/>
  <c r="O67" i="9"/>
  <c r="AG17" i="9"/>
  <c r="AH17" i="9" s="1"/>
  <c r="O17" i="9"/>
  <c r="AG77" i="9"/>
  <c r="AH77" i="9" s="1"/>
  <c r="Q50" i="9"/>
  <c r="R50" i="9" s="1"/>
  <c r="AG50" i="9"/>
  <c r="AH50" i="9" s="1"/>
  <c r="Q58" i="9"/>
  <c r="R58" i="9" s="1"/>
  <c r="Q22" i="9"/>
  <c r="R22" i="9" s="1"/>
  <c r="Q15" i="9"/>
  <c r="R15" i="9" s="1"/>
  <c r="Q17" i="9"/>
  <c r="R17" i="9" s="1"/>
  <c r="Q23" i="9"/>
  <c r="R23" i="9" s="1"/>
  <c r="Q16" i="9"/>
  <c r="R16" i="9" s="1"/>
  <c r="Q26" i="9"/>
  <c r="R26" i="9" s="1"/>
  <c r="Q76" i="9"/>
  <c r="R76" i="9" s="1"/>
  <c r="Q25" i="9"/>
  <c r="R25" i="9" s="1"/>
  <c r="Q69" i="9"/>
  <c r="R69" i="9" s="1"/>
  <c r="Q64" i="9"/>
  <c r="R64" i="9" s="1"/>
  <c r="Q77" i="9"/>
  <c r="R77" i="9" s="1"/>
  <c r="Q80" i="9"/>
  <c r="R80" i="9" s="1"/>
  <c r="Q66" i="9"/>
  <c r="R66" i="9" s="1"/>
  <c r="Q27" i="9"/>
  <c r="R27" i="9" s="1"/>
  <c r="Q4" i="9"/>
  <c r="R4" i="9" s="1"/>
  <c r="Q10" i="9"/>
  <c r="R10" i="9" s="1"/>
  <c r="Q24" i="9"/>
  <c r="R24" i="9" s="1"/>
  <c r="Q79" i="9"/>
  <c r="R79" i="9" s="1"/>
  <c r="Q45" i="9"/>
  <c r="R45" i="9" s="1"/>
  <c r="QJ122" i="1" l="1"/>
  <c r="QK122" i="1"/>
  <c r="QL122" i="1" s="1"/>
  <c r="QJ119" i="1"/>
  <c r="QK119" i="1"/>
  <c r="QL119" i="1" s="1"/>
  <c r="QN116" i="1"/>
  <c r="QR116" i="1" s="1"/>
  <c r="QQ116" i="1"/>
  <c r="QQ107" i="1"/>
  <c r="QN107" i="1"/>
  <c r="QR107" i="1" s="1"/>
  <c r="QK111" i="1"/>
  <c r="QL111" i="1" s="1"/>
  <c r="QJ111" i="1"/>
  <c r="QK103" i="1"/>
  <c r="QL103" i="1" s="1"/>
  <c r="QJ103" i="1"/>
  <c r="QK97" i="1"/>
  <c r="QL97" i="1" s="1"/>
  <c r="QJ97" i="1"/>
  <c r="PJ119" i="1"/>
  <c r="PJ103" i="1"/>
  <c r="QJ114" i="1"/>
  <c r="QK114" i="1"/>
  <c r="QL114" i="1" s="1"/>
  <c r="QQ99" i="1"/>
  <c r="QN99" i="1"/>
  <c r="QR99" i="1" s="1"/>
  <c r="QJ106" i="1"/>
  <c r="QK106" i="1"/>
  <c r="QL106" i="1" s="1"/>
  <c r="QK109" i="1"/>
  <c r="QL109" i="1" s="1"/>
  <c r="QJ109" i="1"/>
  <c r="QK121" i="1"/>
  <c r="QL121" i="1" s="1"/>
  <c r="QJ121" i="1"/>
  <c r="QN120" i="1"/>
  <c r="QR120" i="1" s="1"/>
  <c r="QQ120" i="1"/>
  <c r="QK108" i="1"/>
  <c r="QL108" i="1" s="1"/>
  <c r="QJ108" i="1"/>
  <c r="PJ111" i="1"/>
  <c r="QK113" i="1"/>
  <c r="QL113" i="1" s="1"/>
  <c r="QJ113" i="1"/>
  <c r="QK123" i="1"/>
  <c r="QL123" i="1" s="1"/>
  <c r="QJ123" i="1"/>
  <c r="QQ115" i="1"/>
  <c r="QN115" i="1"/>
  <c r="QR115" i="1" s="1"/>
  <c r="QK110" i="1"/>
  <c r="QL110" i="1" s="1"/>
  <c r="QJ110" i="1"/>
  <c r="QK105" i="1"/>
  <c r="QL105" i="1" s="1"/>
  <c r="QJ105" i="1"/>
  <c r="QJ98" i="1"/>
  <c r="QK98" i="1"/>
  <c r="QL98" i="1" s="1"/>
  <c r="QN100" i="1"/>
  <c r="QR100" i="1" s="1"/>
  <c r="QQ100" i="1"/>
  <c r="PK97" i="1"/>
  <c r="PL97" i="1" s="1"/>
  <c r="QK117" i="1"/>
  <c r="QL117" i="1" s="1"/>
  <c r="QJ117" i="1"/>
  <c r="QK101" i="1"/>
  <c r="QL101" i="1" s="1"/>
  <c r="QJ101" i="1"/>
  <c r="QJ102" i="1"/>
  <c r="QK102" i="1"/>
  <c r="QL102" i="1" s="1"/>
  <c r="QK118" i="1"/>
  <c r="QL118" i="1" s="1"/>
  <c r="QJ118" i="1"/>
  <c r="QK112" i="1"/>
  <c r="QL112" i="1" s="1"/>
  <c r="QJ112" i="1"/>
  <c r="QK104" i="1"/>
  <c r="QL104" i="1" s="1"/>
  <c r="QJ104" i="1"/>
  <c r="QL29" i="1"/>
  <c r="QM29" i="1"/>
  <c r="QO29" i="1" s="1"/>
  <c r="QL22" i="1"/>
  <c r="QM22" i="1"/>
  <c r="QO22" i="1" s="1"/>
  <c r="QN89" i="1"/>
  <c r="QR89" i="1"/>
  <c r="QP89" i="1"/>
  <c r="QL39" i="1"/>
  <c r="QM39" i="1"/>
  <c r="QO39" i="1" s="1"/>
  <c r="QL36" i="1"/>
  <c r="QM36" i="1"/>
  <c r="QO36" i="1" s="1"/>
  <c r="PN122" i="1"/>
  <c r="PR122" i="1" s="1"/>
  <c r="PQ122" i="1"/>
  <c r="PN97" i="1"/>
  <c r="PQ97" i="1"/>
  <c r="PQ106" i="1"/>
  <c r="PN106" i="1"/>
  <c r="PR106" i="1" s="1"/>
  <c r="PN112" i="1"/>
  <c r="PR112" i="1" s="1"/>
  <c r="PQ112" i="1"/>
  <c r="PN109" i="1"/>
  <c r="PR109" i="1" s="1"/>
  <c r="PQ109" i="1"/>
  <c r="PM39" i="1"/>
  <c r="PO39" i="1" s="1"/>
  <c r="PL39" i="1"/>
  <c r="PM36" i="1"/>
  <c r="PO36" i="1" s="1"/>
  <c r="PL36" i="1"/>
  <c r="PN105" i="1"/>
  <c r="PR105" i="1" s="1"/>
  <c r="PQ105" i="1"/>
  <c r="PQ123" i="1"/>
  <c r="PN123" i="1"/>
  <c r="PR123" i="1" s="1"/>
  <c r="PN121" i="1"/>
  <c r="PR121" i="1" s="1"/>
  <c r="PQ121" i="1"/>
  <c r="PQ98" i="1"/>
  <c r="PN98" i="1"/>
  <c r="PR98" i="1" s="1"/>
  <c r="PL29" i="1"/>
  <c r="PM29" i="1"/>
  <c r="PO29" i="1" s="1"/>
  <c r="PN119" i="1"/>
  <c r="PR119" i="1" s="1"/>
  <c r="PQ119" i="1"/>
  <c r="PL95" i="1"/>
  <c r="PN101" i="1"/>
  <c r="PR101" i="1" s="1"/>
  <c r="PQ101" i="1"/>
  <c r="PQ102" i="1"/>
  <c r="PN102" i="1"/>
  <c r="PR102" i="1" s="1"/>
  <c r="PQ110" i="1"/>
  <c r="PN110" i="1"/>
  <c r="PR110" i="1" s="1"/>
  <c r="PN103" i="1"/>
  <c r="PR103" i="1" s="1"/>
  <c r="PQ103" i="1"/>
  <c r="PN117" i="1"/>
  <c r="PR117" i="1" s="1"/>
  <c r="PQ117" i="1"/>
  <c r="PL22" i="1"/>
  <c r="PM22" i="1"/>
  <c r="PO22" i="1" s="1"/>
  <c r="PN114" i="1"/>
  <c r="PR114" i="1" s="1"/>
  <c r="PQ114" i="1"/>
  <c r="PN113" i="1"/>
  <c r="PR113" i="1" s="1"/>
  <c r="PQ113" i="1"/>
  <c r="PN111" i="1"/>
  <c r="PR111" i="1" s="1"/>
  <c r="PQ111" i="1"/>
  <c r="PN104" i="1"/>
  <c r="PR104" i="1" s="1"/>
  <c r="PQ104" i="1"/>
  <c r="PP89" i="1"/>
  <c r="PR89" i="1"/>
  <c r="PN89" i="1"/>
  <c r="PQ118" i="1"/>
  <c r="PN118" i="1"/>
  <c r="PR118" i="1" s="1"/>
  <c r="PQ108" i="1"/>
  <c r="PN108" i="1"/>
  <c r="PR108" i="1" s="1"/>
  <c r="CV104" i="1"/>
  <c r="CW104" i="1"/>
  <c r="CX104" i="1" s="1"/>
  <c r="DP120" i="1"/>
  <c r="DQ120" i="1"/>
  <c r="CZ116" i="1"/>
  <c r="CY116" i="1"/>
  <c r="CF118" i="1"/>
  <c r="CG118" i="1" s="1"/>
  <c r="CE118" i="1"/>
  <c r="DM114" i="1"/>
  <c r="DN114" i="1"/>
  <c r="DO114" i="1" s="1"/>
  <c r="DM113" i="1"/>
  <c r="DN113" i="1"/>
  <c r="DO113" i="1" s="1"/>
  <c r="CW98" i="1"/>
  <c r="CX98" i="1" s="1"/>
  <c r="CV98" i="1"/>
  <c r="CV101" i="1"/>
  <c r="CW101" i="1"/>
  <c r="CX101" i="1" s="1"/>
  <c r="CW106" i="1"/>
  <c r="CX106" i="1" s="1"/>
  <c r="CV106" i="1"/>
  <c r="CH107" i="1"/>
  <c r="CI107" i="1"/>
  <c r="DN121" i="1"/>
  <c r="DO121" i="1" s="1"/>
  <c r="DM121" i="1"/>
  <c r="DN103" i="1"/>
  <c r="DO103" i="1" s="1"/>
  <c r="DM103" i="1"/>
  <c r="CE119" i="1"/>
  <c r="CF119" i="1"/>
  <c r="CG119" i="1" s="1"/>
  <c r="CZ89" i="1"/>
  <c r="CY89" i="1"/>
  <c r="DN98" i="1"/>
  <c r="DO98" i="1" s="1"/>
  <c r="DM98" i="1"/>
  <c r="CW109" i="1"/>
  <c r="CX109" i="1" s="1"/>
  <c r="CV109" i="1"/>
  <c r="CI115" i="1"/>
  <c r="CH115" i="1"/>
  <c r="DN102" i="1"/>
  <c r="DO102" i="1" s="1"/>
  <c r="DM102" i="1"/>
  <c r="CV112" i="1"/>
  <c r="CW112" i="1"/>
  <c r="CX112" i="1" s="1"/>
  <c r="CE103" i="1"/>
  <c r="CF103" i="1"/>
  <c r="CG103" i="1" s="1"/>
  <c r="CI89" i="1"/>
  <c r="CH89" i="1"/>
  <c r="CW97" i="1"/>
  <c r="CX97" i="1" s="1"/>
  <c r="CV97" i="1"/>
  <c r="CE110" i="1"/>
  <c r="CF110" i="1"/>
  <c r="CG110" i="1" s="1"/>
  <c r="CZ115" i="1"/>
  <c r="CY115" i="1"/>
  <c r="CH120" i="1"/>
  <c r="CI120" i="1"/>
  <c r="CX29" i="1"/>
  <c r="CG29" i="1"/>
  <c r="BQ29" i="1"/>
  <c r="BR29" i="1" s="1"/>
  <c r="DO29" i="1"/>
  <c r="CE117" i="1"/>
  <c r="CF117" i="1"/>
  <c r="CG117" i="1" s="1"/>
  <c r="DM112" i="1"/>
  <c r="DN112" i="1"/>
  <c r="DO112" i="1" s="1"/>
  <c r="DN97" i="1"/>
  <c r="DO97" i="1" s="1"/>
  <c r="DM97" i="1"/>
  <c r="DM110" i="1"/>
  <c r="DN110" i="1"/>
  <c r="DO110" i="1" s="1"/>
  <c r="CV119" i="1"/>
  <c r="CW119" i="1"/>
  <c r="CX119" i="1" s="1"/>
  <c r="CY100" i="1"/>
  <c r="CZ100" i="1"/>
  <c r="CV105" i="1"/>
  <c r="CW105" i="1"/>
  <c r="CX105" i="1" s="1"/>
  <c r="CE122" i="1"/>
  <c r="CF122" i="1"/>
  <c r="CG122" i="1" s="1"/>
  <c r="DP107" i="1"/>
  <c r="DQ107" i="1"/>
  <c r="CI116" i="1"/>
  <c r="CH116" i="1"/>
  <c r="DN123" i="1"/>
  <c r="DO123" i="1" s="1"/>
  <c r="DM123" i="1"/>
  <c r="DM106" i="1"/>
  <c r="DN106" i="1"/>
  <c r="DO106" i="1" s="1"/>
  <c r="DM117" i="1"/>
  <c r="DN117" i="1"/>
  <c r="DO117" i="1" s="1"/>
  <c r="CV110" i="1"/>
  <c r="CW110" i="1"/>
  <c r="CX110" i="1" s="1"/>
  <c r="CW114" i="1"/>
  <c r="CX114" i="1" s="1"/>
  <c r="CV114" i="1"/>
  <c r="CF104" i="1"/>
  <c r="CG104" i="1" s="1"/>
  <c r="CE104" i="1"/>
  <c r="CW111" i="1"/>
  <c r="CX111" i="1" s="1"/>
  <c r="CV111" i="1"/>
  <c r="BQ22" i="1"/>
  <c r="BR22" i="1" s="1"/>
  <c r="DO22" i="1"/>
  <c r="CG22" i="1"/>
  <c r="CX22" i="1"/>
  <c r="DM118" i="1"/>
  <c r="DN118" i="1"/>
  <c r="DO118" i="1" s="1"/>
  <c r="DQ116" i="1"/>
  <c r="DP116" i="1"/>
  <c r="CE113" i="1"/>
  <c r="CF113" i="1"/>
  <c r="CG113" i="1" s="1"/>
  <c r="CY120" i="1"/>
  <c r="CZ120" i="1"/>
  <c r="DN105" i="1"/>
  <c r="DO105" i="1" s="1"/>
  <c r="DM105" i="1"/>
  <c r="DM122" i="1"/>
  <c r="DN122" i="1"/>
  <c r="DO122" i="1" s="1"/>
  <c r="CH99" i="1"/>
  <c r="CI99" i="1"/>
  <c r="CE123" i="1"/>
  <c r="CF123" i="1"/>
  <c r="CG123" i="1" s="1"/>
  <c r="CF111" i="1"/>
  <c r="CG111" i="1" s="1"/>
  <c r="CE111" i="1"/>
  <c r="CY107" i="1"/>
  <c r="CZ107" i="1"/>
  <c r="CW121" i="1"/>
  <c r="CX121" i="1" s="1"/>
  <c r="CV121" i="1"/>
  <c r="CV122" i="1"/>
  <c r="CW122" i="1"/>
  <c r="CX122" i="1" s="1"/>
  <c r="BQ36" i="1"/>
  <c r="BR36" i="1" s="1"/>
  <c r="CG36" i="1"/>
  <c r="DO36" i="1"/>
  <c r="CX36" i="1"/>
  <c r="CE112" i="1"/>
  <c r="CF112" i="1"/>
  <c r="CG112" i="1" s="1"/>
  <c r="CE108" i="1"/>
  <c r="CF108" i="1"/>
  <c r="CG108" i="1" s="1"/>
  <c r="DP100" i="1"/>
  <c r="DQ100" i="1"/>
  <c r="CW118" i="1"/>
  <c r="CX118" i="1" s="1"/>
  <c r="CV118" i="1"/>
  <c r="CF121" i="1"/>
  <c r="CG121" i="1" s="1"/>
  <c r="CE121" i="1"/>
  <c r="CY99" i="1"/>
  <c r="CZ99" i="1"/>
  <c r="CV113" i="1"/>
  <c r="CW113" i="1"/>
  <c r="CX113" i="1" s="1"/>
  <c r="DM104" i="1"/>
  <c r="DN104" i="1"/>
  <c r="DO104" i="1" s="1"/>
  <c r="CV108" i="1"/>
  <c r="CW108" i="1"/>
  <c r="CX108" i="1" s="1"/>
  <c r="DM109" i="1"/>
  <c r="DN109" i="1"/>
  <c r="DO109" i="1" s="1"/>
  <c r="DM111" i="1"/>
  <c r="DN111" i="1"/>
  <c r="DO111" i="1" s="1"/>
  <c r="CE106" i="1"/>
  <c r="CF106" i="1"/>
  <c r="CG106" i="1" s="1"/>
  <c r="CE102" i="1"/>
  <c r="CF102" i="1"/>
  <c r="CG102" i="1" s="1"/>
  <c r="CF114" i="1"/>
  <c r="CG114" i="1" s="1"/>
  <c r="CE114" i="1"/>
  <c r="CF109" i="1"/>
  <c r="CG109" i="1" s="1"/>
  <c r="CE109" i="1"/>
  <c r="BQ39" i="1"/>
  <c r="BR39" i="1" s="1"/>
  <c r="CX39" i="1"/>
  <c r="CG39" i="1"/>
  <c r="DO39" i="1"/>
  <c r="DQ115" i="1"/>
  <c r="DP115" i="1"/>
  <c r="CF105" i="1"/>
  <c r="CG105" i="1" s="1"/>
  <c r="CE105" i="1"/>
  <c r="CV117" i="1"/>
  <c r="CW117" i="1"/>
  <c r="CX117" i="1" s="1"/>
  <c r="CE97" i="1"/>
  <c r="CF97" i="1"/>
  <c r="CG97" i="1" s="1"/>
  <c r="CW103" i="1"/>
  <c r="CX103" i="1" s="1"/>
  <c r="CV103" i="1"/>
  <c r="DM119" i="1"/>
  <c r="DN119" i="1"/>
  <c r="DO119" i="1" s="1"/>
  <c r="DP99" i="1"/>
  <c r="DQ99" i="1"/>
  <c r="DQ89" i="1"/>
  <c r="DP89" i="1"/>
  <c r="DM108" i="1"/>
  <c r="DN108" i="1"/>
  <c r="DO108" i="1" s="1"/>
  <c r="CF98" i="1"/>
  <c r="CG98" i="1" s="1"/>
  <c r="CE98" i="1"/>
  <c r="CW123" i="1"/>
  <c r="CX123" i="1" s="1"/>
  <c r="CV123" i="1"/>
  <c r="DN101" i="1"/>
  <c r="DO101" i="1" s="1"/>
  <c r="DM101" i="1"/>
  <c r="CF101" i="1"/>
  <c r="CG101" i="1" s="1"/>
  <c r="CE101" i="1"/>
  <c r="CH100" i="1"/>
  <c r="CI100" i="1"/>
  <c r="CV102" i="1"/>
  <c r="CW102" i="1"/>
  <c r="CX102" i="1" s="1"/>
  <c r="T6" i="9"/>
  <c r="T20" i="9"/>
  <c r="T37" i="9"/>
  <c r="T53" i="9"/>
  <c r="T70" i="9"/>
  <c r="T76" i="9"/>
  <c r="T63" i="9"/>
  <c r="T31" i="9"/>
  <c r="T67" i="9"/>
  <c r="T38" i="9"/>
  <c r="T77" i="9"/>
  <c r="T8" i="9"/>
  <c r="T28" i="9"/>
  <c r="T44" i="9"/>
  <c r="T57" i="9"/>
  <c r="T72" i="9"/>
  <c r="T15" i="9"/>
  <c r="T30" i="9"/>
  <c r="T26" i="9"/>
  <c r="T49" i="9"/>
  <c r="T68" i="9"/>
  <c r="T33" i="9"/>
  <c r="T9" i="9"/>
  <c r="T21" i="9"/>
  <c r="T47" i="9"/>
  <c r="T58" i="9"/>
  <c r="T73" i="9"/>
  <c r="T32" i="9"/>
  <c r="T27" i="9"/>
  <c r="T54" i="9"/>
  <c r="T23" i="9"/>
  <c r="T12" i="9"/>
  <c r="T41" i="9"/>
  <c r="T48" i="9"/>
  <c r="T59" i="9"/>
  <c r="T74" i="9"/>
  <c r="T10" i="9"/>
  <c r="T79" i="9"/>
  <c r="T42" i="9"/>
  <c r="T55" i="9"/>
  <c r="T2" i="9"/>
  <c r="T14" i="9"/>
  <c r="T34" i="9"/>
  <c r="T50" i="9"/>
  <c r="T60" i="9"/>
  <c r="T75" i="9"/>
  <c r="T39" i="9"/>
  <c r="T80" i="9"/>
  <c r="T22" i="9"/>
  <c r="T56" i="9"/>
  <c r="T13" i="9"/>
  <c r="T64" i="9"/>
  <c r="T3" i="9"/>
  <c r="T35" i="9"/>
  <c r="T51" i="9"/>
  <c r="T61" i="9"/>
  <c r="T78" i="9"/>
  <c r="T40" i="9"/>
  <c r="T45" i="9"/>
  <c r="T11" i="9"/>
  <c r="T62" i="9"/>
  <c r="T7" i="9"/>
  <c r="T71" i="9"/>
  <c r="T25" i="9"/>
  <c r="T5" i="9"/>
  <c r="T19" i="9"/>
  <c r="T36" i="9"/>
  <c r="T52" i="9"/>
  <c r="T65" i="9"/>
  <c r="T4" i="9"/>
  <c r="T69" i="9"/>
  <c r="T24" i="9"/>
  <c r="T29" i="9"/>
  <c r="T43" i="9"/>
  <c r="T46" i="9"/>
  <c r="T66" i="9"/>
  <c r="QQ109" i="1" l="1"/>
  <c r="QN109" i="1"/>
  <c r="QR109" i="1" s="1"/>
  <c r="QQ105" i="1"/>
  <c r="QN105" i="1"/>
  <c r="QR105" i="1" s="1"/>
  <c r="QQ113" i="1"/>
  <c r="QN113" i="1"/>
  <c r="QR113" i="1" s="1"/>
  <c r="QN110" i="1"/>
  <c r="QR110" i="1" s="1"/>
  <c r="QQ110" i="1"/>
  <c r="QN106" i="1"/>
  <c r="QR106" i="1" s="1"/>
  <c r="QQ106" i="1"/>
  <c r="QN118" i="1"/>
  <c r="QR118" i="1" s="1"/>
  <c r="QQ118" i="1"/>
  <c r="QN108" i="1"/>
  <c r="QR108" i="1" s="1"/>
  <c r="QQ108" i="1"/>
  <c r="QQ97" i="1"/>
  <c r="QQ95" i="1" s="1"/>
  <c r="QN97" i="1"/>
  <c r="QL95" i="1"/>
  <c r="QN112" i="1"/>
  <c r="QR112" i="1" s="1"/>
  <c r="QQ112" i="1"/>
  <c r="QN102" i="1"/>
  <c r="QR102" i="1" s="1"/>
  <c r="QQ102" i="1"/>
  <c r="QN119" i="1"/>
  <c r="QR119" i="1" s="1"/>
  <c r="QQ119" i="1"/>
  <c r="QQ117" i="1"/>
  <c r="QN117" i="1"/>
  <c r="QR117" i="1" s="1"/>
  <c r="QN98" i="1"/>
  <c r="QR98" i="1" s="1"/>
  <c r="QQ98" i="1"/>
  <c r="QQ103" i="1"/>
  <c r="QN103" i="1"/>
  <c r="QR103" i="1" s="1"/>
  <c r="QQ123" i="1"/>
  <c r="QN123" i="1"/>
  <c r="QR123" i="1" s="1"/>
  <c r="QN114" i="1"/>
  <c r="QR114" i="1" s="1"/>
  <c r="QQ114" i="1"/>
  <c r="QQ122" i="1"/>
  <c r="QN122" i="1"/>
  <c r="QR122" i="1" s="1"/>
  <c r="QN104" i="1"/>
  <c r="QR104" i="1" s="1"/>
  <c r="QQ104" i="1"/>
  <c r="QQ101" i="1"/>
  <c r="QN101" i="1"/>
  <c r="QR101" i="1" s="1"/>
  <c r="QQ121" i="1"/>
  <c r="QN121" i="1"/>
  <c r="QR121" i="1" s="1"/>
  <c r="QQ111" i="1"/>
  <c r="QN111" i="1"/>
  <c r="QR111" i="1" s="1"/>
  <c r="QP39" i="1"/>
  <c r="QR39" i="1"/>
  <c r="QN39" i="1"/>
  <c r="QP22" i="1"/>
  <c r="QR22" i="1"/>
  <c r="QN22" i="1"/>
  <c r="QN29" i="1"/>
  <c r="QR29" i="1"/>
  <c r="QP29" i="1"/>
  <c r="QN36" i="1"/>
  <c r="QR36" i="1"/>
  <c r="QP36" i="1"/>
  <c r="PQ95" i="1"/>
  <c r="PP29" i="1"/>
  <c r="PN29" i="1"/>
  <c r="PR29" i="1"/>
  <c r="PR97" i="1"/>
  <c r="PR95" i="1" s="1"/>
  <c r="PN95" i="1"/>
  <c r="PN36" i="1"/>
  <c r="PR36" i="1"/>
  <c r="PP36" i="1"/>
  <c r="PN22" i="1"/>
  <c r="PR22" i="1"/>
  <c r="PP22" i="1"/>
  <c r="PN39" i="1"/>
  <c r="PR39" i="1"/>
  <c r="PP39" i="1"/>
  <c r="DP112" i="1"/>
  <c r="DQ112" i="1"/>
  <c r="CY102" i="1"/>
  <c r="CZ102" i="1"/>
  <c r="CI101" i="1"/>
  <c r="CH101" i="1"/>
  <c r="DP39" i="1"/>
  <c r="DQ39" i="1"/>
  <c r="CH36" i="1"/>
  <c r="CI36" i="1"/>
  <c r="DP22" i="1"/>
  <c r="DQ22" i="1"/>
  <c r="CZ111" i="1"/>
  <c r="CY111" i="1"/>
  <c r="CZ114" i="1"/>
  <c r="CY114" i="1"/>
  <c r="DP117" i="1"/>
  <c r="DQ117" i="1"/>
  <c r="DP110" i="1"/>
  <c r="DQ110" i="1"/>
  <c r="CY29" i="1"/>
  <c r="CZ29" i="1"/>
  <c r="DQ121" i="1"/>
  <c r="DP121" i="1"/>
  <c r="DP113" i="1"/>
  <c r="DQ113" i="1"/>
  <c r="CH112" i="1"/>
  <c r="CI112" i="1"/>
  <c r="CI97" i="1"/>
  <c r="CH97" i="1"/>
  <c r="CG95" i="1"/>
  <c r="CI109" i="1"/>
  <c r="CH109" i="1"/>
  <c r="CZ118" i="1"/>
  <c r="CY118" i="1"/>
  <c r="DP122" i="1"/>
  <c r="DQ122" i="1"/>
  <c r="CH113" i="1"/>
  <c r="CI113" i="1"/>
  <c r="CY110" i="1"/>
  <c r="CZ110" i="1"/>
  <c r="DQ123" i="1"/>
  <c r="DP123" i="1"/>
  <c r="CI118" i="1"/>
  <c r="CH118" i="1"/>
  <c r="DQ109" i="1"/>
  <c r="DP109" i="1"/>
  <c r="CH122" i="1"/>
  <c r="CI122" i="1"/>
  <c r="DP102" i="1"/>
  <c r="DQ102" i="1"/>
  <c r="CZ39" i="1"/>
  <c r="CY39" i="1"/>
  <c r="DQ118" i="1"/>
  <c r="DP118" i="1"/>
  <c r="CI103" i="1"/>
  <c r="CH103" i="1"/>
  <c r="CZ123" i="1"/>
  <c r="CY123" i="1"/>
  <c r="DQ111" i="1"/>
  <c r="DP111" i="1"/>
  <c r="DQ104" i="1"/>
  <c r="DP104" i="1"/>
  <c r="CZ121" i="1"/>
  <c r="CY121" i="1"/>
  <c r="CH104" i="1"/>
  <c r="CI104" i="1"/>
  <c r="DP106" i="1"/>
  <c r="DQ106" i="1"/>
  <c r="CZ105" i="1"/>
  <c r="CY105" i="1"/>
  <c r="CH110" i="1"/>
  <c r="CI110" i="1"/>
  <c r="DQ98" i="1"/>
  <c r="DP98" i="1"/>
  <c r="DQ103" i="1"/>
  <c r="DP103" i="1"/>
  <c r="CY106" i="1"/>
  <c r="CZ106" i="1"/>
  <c r="DQ114" i="1"/>
  <c r="DP114" i="1"/>
  <c r="CY104" i="1"/>
  <c r="CZ104" i="1"/>
  <c r="CH106" i="1"/>
  <c r="CI106" i="1"/>
  <c r="CI111" i="1"/>
  <c r="CH111" i="1"/>
  <c r="CZ98" i="1"/>
  <c r="CY98" i="1"/>
  <c r="DP108" i="1"/>
  <c r="DQ108" i="1"/>
  <c r="CI114" i="1"/>
  <c r="CH114" i="1"/>
  <c r="CY122" i="1"/>
  <c r="CZ122" i="1"/>
  <c r="CI123" i="1"/>
  <c r="CH123" i="1"/>
  <c r="CY22" i="1"/>
  <c r="CZ22" i="1"/>
  <c r="DP29" i="1"/>
  <c r="DQ29" i="1"/>
  <c r="CY112" i="1"/>
  <c r="CZ112" i="1"/>
  <c r="DQ101" i="1"/>
  <c r="DP101" i="1"/>
  <c r="CH39" i="1"/>
  <c r="CI39" i="1"/>
  <c r="CY119" i="1"/>
  <c r="CZ119" i="1"/>
  <c r="CH102" i="1"/>
  <c r="CI102" i="1"/>
  <c r="CY108" i="1"/>
  <c r="CZ108" i="1"/>
  <c r="CY113" i="1"/>
  <c r="CZ113" i="1"/>
  <c r="CH108" i="1"/>
  <c r="CI108" i="1"/>
  <c r="CY36" i="1"/>
  <c r="CZ36" i="1"/>
  <c r="DQ105" i="1"/>
  <c r="DP105" i="1"/>
  <c r="CH22" i="1"/>
  <c r="CI22" i="1"/>
  <c r="CH117" i="1"/>
  <c r="CI117" i="1"/>
  <c r="CI98" i="1"/>
  <c r="CH98" i="1"/>
  <c r="CZ103" i="1"/>
  <c r="CY103" i="1"/>
  <c r="CZ109" i="1"/>
  <c r="CY109" i="1"/>
  <c r="DQ97" i="1"/>
  <c r="DP97" i="1"/>
  <c r="DO95" i="1"/>
  <c r="DP119" i="1"/>
  <c r="DQ119" i="1"/>
  <c r="CY117" i="1"/>
  <c r="CZ117" i="1"/>
  <c r="CI105" i="1"/>
  <c r="CH105" i="1"/>
  <c r="CI121" i="1"/>
  <c r="CH121" i="1"/>
  <c r="DQ36" i="1"/>
  <c r="DP36" i="1"/>
  <c r="CH29" i="1"/>
  <c r="CI29" i="1"/>
  <c r="CZ97" i="1"/>
  <c r="CY97" i="1"/>
  <c r="CX95" i="1"/>
  <c r="CH119" i="1"/>
  <c r="CI119" i="1"/>
  <c r="CZ101" i="1"/>
  <c r="CY101" i="1"/>
  <c r="U60" i="9"/>
  <c r="V60" i="9"/>
  <c r="U33" i="9"/>
  <c r="V33" i="9"/>
  <c r="T17" i="9"/>
  <c r="U46" i="9"/>
  <c r="V46" i="9"/>
  <c r="U36" i="9"/>
  <c r="V36" i="9"/>
  <c r="U45" i="9"/>
  <c r="V45" i="9"/>
  <c r="U64" i="9"/>
  <c r="V64" i="9"/>
  <c r="U50" i="9"/>
  <c r="V50" i="9"/>
  <c r="U74" i="9"/>
  <c r="V74" i="9"/>
  <c r="U32" i="9"/>
  <c r="V32" i="9"/>
  <c r="U68" i="9"/>
  <c r="V68" i="9"/>
  <c r="U28" i="9"/>
  <c r="V28" i="9"/>
  <c r="U76" i="9"/>
  <c r="V76" i="9"/>
  <c r="U66" i="9"/>
  <c r="V66" i="9"/>
  <c r="U10" i="9"/>
  <c r="U44" i="9"/>
  <c r="V44" i="9"/>
  <c r="U43" i="9"/>
  <c r="V43" i="9"/>
  <c r="U19" i="9"/>
  <c r="V19" i="9"/>
  <c r="U40" i="9"/>
  <c r="V40" i="9"/>
  <c r="U13" i="9"/>
  <c r="V13" i="9"/>
  <c r="U34" i="9"/>
  <c r="V34" i="9"/>
  <c r="U59" i="9"/>
  <c r="V59" i="9"/>
  <c r="T16" i="9"/>
  <c r="V16" i="9" s="1"/>
  <c r="U49" i="9"/>
  <c r="V49" i="9"/>
  <c r="U8" i="9"/>
  <c r="V8" i="9"/>
  <c r="U70" i="9"/>
  <c r="V70" i="9"/>
  <c r="U11" i="9"/>
  <c r="V11" i="9"/>
  <c r="U78" i="9"/>
  <c r="V78" i="9"/>
  <c r="U56" i="9"/>
  <c r="V56" i="9"/>
  <c r="U14" i="9"/>
  <c r="V14" i="9"/>
  <c r="U48" i="9"/>
  <c r="V48" i="9"/>
  <c r="U73" i="9"/>
  <c r="V73" i="9"/>
  <c r="U26" i="9"/>
  <c r="V26" i="9"/>
  <c r="U77" i="9"/>
  <c r="U53" i="9"/>
  <c r="V53" i="9"/>
  <c r="U52" i="9"/>
  <c r="V52" i="9"/>
  <c r="U5" i="9"/>
  <c r="V5" i="9"/>
  <c r="U25" i="9"/>
  <c r="V25" i="9"/>
  <c r="U22" i="9"/>
  <c r="V22" i="9"/>
  <c r="U2" i="9"/>
  <c r="V2" i="9"/>
  <c r="U41" i="9"/>
  <c r="V41" i="9"/>
  <c r="U58" i="9"/>
  <c r="V58" i="9"/>
  <c r="U30" i="9"/>
  <c r="V30" i="9"/>
  <c r="U38" i="9"/>
  <c r="V38" i="9"/>
  <c r="U37" i="9"/>
  <c r="V37" i="9"/>
  <c r="U27" i="9"/>
  <c r="U24" i="9"/>
  <c r="U61" i="9"/>
  <c r="V61" i="9"/>
  <c r="U69" i="9"/>
  <c r="V69" i="9"/>
  <c r="U71" i="9"/>
  <c r="V71" i="9"/>
  <c r="U51" i="9"/>
  <c r="V51" i="9"/>
  <c r="U80" i="9"/>
  <c r="V80" i="9"/>
  <c r="U55" i="9"/>
  <c r="V55" i="9"/>
  <c r="U12" i="9"/>
  <c r="V12" i="9"/>
  <c r="U47" i="9"/>
  <c r="V47" i="9"/>
  <c r="U15" i="9"/>
  <c r="V15" i="9"/>
  <c r="U67" i="9"/>
  <c r="V67" i="9"/>
  <c r="U20" i="9"/>
  <c r="V20" i="9"/>
  <c r="U3" i="9"/>
  <c r="V3" i="9"/>
  <c r="U29" i="9"/>
  <c r="V29" i="9"/>
  <c r="U4" i="9"/>
  <c r="V4" i="9"/>
  <c r="U7" i="9"/>
  <c r="V7" i="9"/>
  <c r="U35" i="9"/>
  <c r="V35" i="9"/>
  <c r="U39" i="9"/>
  <c r="V39" i="9"/>
  <c r="U42" i="9"/>
  <c r="V42" i="9"/>
  <c r="U23" i="9"/>
  <c r="V23" i="9"/>
  <c r="U21" i="9"/>
  <c r="V21" i="9"/>
  <c r="U72" i="9"/>
  <c r="V72" i="9"/>
  <c r="U31" i="9"/>
  <c r="V31" i="9"/>
  <c r="U6" i="9"/>
  <c r="V6" i="9"/>
  <c r="U65" i="9"/>
  <c r="V65" i="9"/>
  <c r="U62" i="9"/>
  <c r="V62" i="9"/>
  <c r="T18" i="9"/>
  <c r="U75" i="9"/>
  <c r="V75" i="9"/>
  <c r="U79" i="9"/>
  <c r="V79" i="9"/>
  <c r="U54" i="9"/>
  <c r="V54" i="9"/>
  <c r="U9" i="9"/>
  <c r="V9" i="9"/>
  <c r="U57" i="9"/>
  <c r="V57" i="9"/>
  <c r="U63" i="9"/>
  <c r="V63" i="9"/>
  <c r="S21" i="9"/>
  <c r="S65" i="9"/>
  <c r="S75" i="9"/>
  <c r="S79" i="9"/>
  <c r="S54" i="9"/>
  <c r="S9" i="9"/>
  <c r="S57" i="9"/>
  <c r="S63" i="9"/>
  <c r="S66" i="9"/>
  <c r="S52" i="9"/>
  <c r="S11" i="9"/>
  <c r="S3" i="9"/>
  <c r="S60" i="9"/>
  <c r="S10" i="9"/>
  <c r="S27" i="9"/>
  <c r="S33" i="9"/>
  <c r="S44" i="9"/>
  <c r="S17" i="9"/>
  <c r="S39" i="9"/>
  <c r="S42" i="9"/>
  <c r="S62" i="9"/>
  <c r="S45" i="9"/>
  <c r="S32" i="9"/>
  <c r="S76" i="9"/>
  <c r="S43" i="9"/>
  <c r="S19" i="9"/>
  <c r="S40" i="9"/>
  <c r="S13" i="9"/>
  <c r="S34" i="9"/>
  <c r="S59" i="9"/>
  <c r="S16" i="9"/>
  <c r="S49" i="9"/>
  <c r="S8" i="9"/>
  <c r="S70" i="9"/>
  <c r="S7" i="9"/>
  <c r="S72" i="9"/>
  <c r="S46" i="9"/>
  <c r="S50" i="9"/>
  <c r="S68" i="9"/>
  <c r="S29" i="9"/>
  <c r="S78" i="9"/>
  <c r="S14" i="9"/>
  <c r="S48" i="9"/>
  <c r="S73" i="9"/>
  <c r="S26" i="9"/>
  <c r="S77" i="9"/>
  <c r="S53" i="9"/>
  <c r="S35" i="9"/>
  <c r="S31" i="9"/>
  <c r="S36" i="9"/>
  <c r="S74" i="9"/>
  <c r="S28" i="9"/>
  <c r="S5" i="9"/>
  <c r="S56" i="9"/>
  <c r="S24" i="9"/>
  <c r="S25" i="9"/>
  <c r="S61" i="9"/>
  <c r="S22" i="9"/>
  <c r="S2" i="9"/>
  <c r="S41" i="9"/>
  <c r="S58" i="9"/>
  <c r="S30" i="9"/>
  <c r="S38" i="9"/>
  <c r="S37" i="9"/>
  <c r="S4" i="9"/>
  <c r="S23" i="9"/>
  <c r="S18" i="9"/>
  <c r="S64" i="9"/>
  <c r="S69" i="9"/>
  <c r="S71" i="9"/>
  <c r="S51" i="9"/>
  <c r="S80" i="9"/>
  <c r="S55" i="9"/>
  <c r="S12" i="9"/>
  <c r="S47" i="9"/>
  <c r="S15" i="9"/>
  <c r="S67" i="9"/>
  <c r="S20" i="9"/>
  <c r="S6" i="9"/>
  <c r="QR97" i="1" l="1"/>
  <c r="QR95" i="1" s="1"/>
  <c r="QN95" i="1"/>
  <c r="PI23" i="1"/>
  <c r="QI23" i="1"/>
  <c r="PI19" i="1"/>
  <c r="QI19" i="1"/>
  <c r="PI43" i="1"/>
  <c r="QI43" i="1"/>
  <c r="PI54" i="1"/>
  <c r="PK54" i="1" s="1"/>
  <c r="PM54" i="1" s="1"/>
  <c r="PO54" i="1" s="1"/>
  <c r="QI54" i="1"/>
  <c r="PI16" i="1"/>
  <c r="QI16" i="1"/>
  <c r="PI79" i="1"/>
  <c r="QI79" i="1"/>
  <c r="PI67" i="1"/>
  <c r="QI67" i="1"/>
  <c r="PI81" i="1"/>
  <c r="PK81" i="1" s="1"/>
  <c r="PM81" i="1" s="1"/>
  <c r="PO81" i="1" s="1"/>
  <c r="QI81" i="1"/>
  <c r="PI50" i="1"/>
  <c r="QI50" i="1"/>
  <c r="PI14" i="1"/>
  <c r="QI14" i="1"/>
  <c r="PI64" i="1"/>
  <c r="QI64" i="1"/>
  <c r="PI52" i="1"/>
  <c r="PK52" i="1" s="1"/>
  <c r="PM52" i="1" s="1"/>
  <c r="PO52" i="1" s="1"/>
  <c r="QI52" i="1"/>
  <c r="PI45" i="1"/>
  <c r="QI45" i="1"/>
  <c r="PI28" i="1"/>
  <c r="QI28" i="1"/>
  <c r="PI51" i="1"/>
  <c r="QI51" i="1"/>
  <c r="PI27" i="1"/>
  <c r="QI27" i="1"/>
  <c r="PI42" i="1"/>
  <c r="QI42" i="1"/>
  <c r="PI65" i="1"/>
  <c r="QI65" i="1"/>
  <c r="PI71" i="1"/>
  <c r="QI71" i="1"/>
  <c r="PI31" i="1"/>
  <c r="PL31" i="1" s="1"/>
  <c r="QI31" i="1"/>
  <c r="PI72" i="1"/>
  <c r="QI72" i="1"/>
  <c r="PI57" i="1"/>
  <c r="QI57" i="1"/>
  <c r="PI41" i="1"/>
  <c r="QI41" i="1"/>
  <c r="PI34" i="1"/>
  <c r="PK34" i="1" s="1"/>
  <c r="PM34" i="1" s="1"/>
  <c r="PO34" i="1" s="1"/>
  <c r="QI34" i="1"/>
  <c r="PI66" i="1"/>
  <c r="QI66" i="1"/>
  <c r="PI26" i="1"/>
  <c r="QI26" i="1"/>
  <c r="PI82" i="1"/>
  <c r="QI82" i="1"/>
  <c r="PI88" i="1"/>
  <c r="PK88" i="1" s="1"/>
  <c r="PM88" i="1" s="1"/>
  <c r="PO88" i="1" s="1"/>
  <c r="QI88" i="1"/>
  <c r="PI86" i="1"/>
  <c r="QI86" i="1"/>
  <c r="PI48" i="1"/>
  <c r="QI48" i="1"/>
  <c r="PI92" i="1"/>
  <c r="QI92" i="1"/>
  <c r="PI33" i="1"/>
  <c r="PK33" i="1" s="1"/>
  <c r="PM33" i="1" s="1"/>
  <c r="PO33" i="1" s="1"/>
  <c r="QI33" i="1"/>
  <c r="PI47" i="1"/>
  <c r="QI47" i="1"/>
  <c r="PI59" i="1"/>
  <c r="QI59" i="1"/>
  <c r="PI63" i="1"/>
  <c r="QI63" i="1"/>
  <c r="PI70" i="1"/>
  <c r="PK70" i="1" s="1"/>
  <c r="PM70" i="1" s="1"/>
  <c r="PO70" i="1" s="1"/>
  <c r="QI70" i="1"/>
  <c r="PI37" i="1"/>
  <c r="QI37" i="1"/>
  <c r="PI46" i="1"/>
  <c r="QI46" i="1"/>
  <c r="PI55" i="1"/>
  <c r="QI55" i="1"/>
  <c r="PI21" i="1"/>
  <c r="PL21" i="1" s="1"/>
  <c r="QI21" i="1"/>
  <c r="PI60" i="1"/>
  <c r="QI60" i="1"/>
  <c r="PI84" i="1"/>
  <c r="QI84" i="1"/>
  <c r="PI73" i="1"/>
  <c r="QI73" i="1"/>
  <c r="PI77" i="1"/>
  <c r="PK77" i="1" s="1"/>
  <c r="PM77" i="1" s="1"/>
  <c r="PO77" i="1" s="1"/>
  <c r="QI77" i="1"/>
  <c r="PI15" i="1"/>
  <c r="QI15" i="1"/>
  <c r="PI75" i="1"/>
  <c r="QI75" i="1"/>
  <c r="PI91" i="1"/>
  <c r="QI91" i="1"/>
  <c r="PI38" i="1"/>
  <c r="PK38" i="1" s="1"/>
  <c r="PM38" i="1" s="1"/>
  <c r="PO38" i="1" s="1"/>
  <c r="QI38" i="1"/>
  <c r="PI68" i="1"/>
  <c r="QI68" i="1"/>
  <c r="PI20" i="1"/>
  <c r="QI20" i="1"/>
  <c r="PI40" i="1"/>
  <c r="QI40" i="1"/>
  <c r="PI62" i="1"/>
  <c r="PK62" i="1" s="1"/>
  <c r="PM62" i="1" s="1"/>
  <c r="PO62" i="1" s="1"/>
  <c r="QI62" i="1"/>
  <c r="PI58" i="1"/>
  <c r="QI58" i="1"/>
  <c r="PI44" i="1"/>
  <c r="QI44" i="1"/>
  <c r="PI35" i="1"/>
  <c r="QI35" i="1"/>
  <c r="PI32" i="1"/>
  <c r="PK32" i="1" s="1"/>
  <c r="PM32" i="1" s="1"/>
  <c r="PO32" i="1" s="1"/>
  <c r="QI32" i="1"/>
  <c r="PI24" i="1"/>
  <c r="QI24" i="1"/>
  <c r="PI83" i="1"/>
  <c r="QI83" i="1"/>
  <c r="PI49" i="1"/>
  <c r="QI49" i="1"/>
  <c r="PI53" i="1"/>
  <c r="PK53" i="1" s="1"/>
  <c r="PM53" i="1" s="1"/>
  <c r="PO53" i="1" s="1"/>
  <c r="QI53" i="1"/>
  <c r="PI17" i="1"/>
  <c r="QI17" i="1"/>
  <c r="PI25" i="1"/>
  <c r="QI25" i="1"/>
  <c r="PI56" i="1"/>
  <c r="QI56" i="1"/>
  <c r="PI78" i="1"/>
  <c r="PL78" i="1" s="1"/>
  <c r="QI78" i="1"/>
  <c r="PI74" i="1"/>
  <c r="QI74" i="1"/>
  <c r="PI18" i="1"/>
  <c r="QI18" i="1"/>
  <c r="PI69" i="1"/>
  <c r="QI69" i="1"/>
  <c r="PI87" i="1"/>
  <c r="PK87" i="1" s="1"/>
  <c r="PM87" i="1" s="1"/>
  <c r="PO87" i="1" s="1"/>
  <c r="QI87" i="1"/>
  <c r="PI85" i="1"/>
  <c r="QI85" i="1"/>
  <c r="PI90" i="1"/>
  <c r="QI90" i="1"/>
  <c r="PI61" i="1"/>
  <c r="QI61" i="1"/>
  <c r="PI80" i="1"/>
  <c r="PL80" i="1" s="1"/>
  <c r="QI80" i="1"/>
  <c r="PI76" i="1"/>
  <c r="QI76" i="1"/>
  <c r="PK79" i="1"/>
  <c r="PM79" i="1" s="1"/>
  <c r="PO79" i="1" s="1"/>
  <c r="PL79" i="1"/>
  <c r="PK35" i="1"/>
  <c r="PM35" i="1" s="1"/>
  <c r="PO35" i="1" s="1"/>
  <c r="PL35" i="1"/>
  <c r="PK21" i="1"/>
  <c r="PM21" i="1" s="1"/>
  <c r="PO21" i="1" s="1"/>
  <c r="PK60" i="1"/>
  <c r="PM60" i="1" s="1"/>
  <c r="PO60" i="1" s="1"/>
  <c r="PL60" i="1"/>
  <c r="PL23" i="1"/>
  <c r="PK23" i="1"/>
  <c r="PM23" i="1" s="1"/>
  <c r="PO23" i="1" s="1"/>
  <c r="PL28" i="1"/>
  <c r="PK28" i="1"/>
  <c r="PM28" i="1" s="1"/>
  <c r="PO28" i="1" s="1"/>
  <c r="PK78" i="1"/>
  <c r="PM78" i="1" s="1"/>
  <c r="PO78" i="1" s="1"/>
  <c r="PL44" i="1"/>
  <c r="PK44" i="1"/>
  <c r="PM44" i="1" s="1"/>
  <c r="PO44" i="1" s="1"/>
  <c r="PK57" i="1"/>
  <c r="PM57" i="1" s="1"/>
  <c r="PO57" i="1" s="1"/>
  <c r="PL57" i="1"/>
  <c r="PK41" i="1"/>
  <c r="PM41" i="1" s="1"/>
  <c r="PO41" i="1" s="1"/>
  <c r="PL41" i="1"/>
  <c r="PK27" i="1"/>
  <c r="PM27" i="1" s="1"/>
  <c r="PO27" i="1" s="1"/>
  <c r="PL27" i="1"/>
  <c r="PK73" i="1"/>
  <c r="PM73" i="1" s="1"/>
  <c r="PO73" i="1" s="1"/>
  <c r="PL73" i="1"/>
  <c r="PK42" i="1"/>
  <c r="PM42" i="1" s="1"/>
  <c r="PO42" i="1" s="1"/>
  <c r="PL42" i="1"/>
  <c r="PK65" i="1"/>
  <c r="PM65" i="1" s="1"/>
  <c r="PO65" i="1" s="1"/>
  <c r="PL65" i="1"/>
  <c r="PK71" i="1"/>
  <c r="PM71" i="1" s="1"/>
  <c r="PO71" i="1" s="1"/>
  <c r="PL71" i="1"/>
  <c r="PL72" i="1"/>
  <c r="PK72" i="1"/>
  <c r="PM72" i="1" s="1"/>
  <c r="PO72" i="1" s="1"/>
  <c r="PL51" i="1"/>
  <c r="PK51" i="1"/>
  <c r="PM51" i="1" s="1"/>
  <c r="PO51" i="1" s="1"/>
  <c r="PK92" i="1"/>
  <c r="PM92" i="1" s="1"/>
  <c r="PO92" i="1" s="1"/>
  <c r="PL92" i="1"/>
  <c r="PK66" i="1"/>
  <c r="PM66" i="1" s="1"/>
  <c r="PO66" i="1" s="1"/>
  <c r="PL66" i="1"/>
  <c r="PK26" i="1"/>
  <c r="PM26" i="1" s="1"/>
  <c r="PO26" i="1" s="1"/>
  <c r="PL26" i="1"/>
  <c r="PK82" i="1"/>
  <c r="PM82" i="1" s="1"/>
  <c r="PO82" i="1" s="1"/>
  <c r="PL82" i="1"/>
  <c r="PK86" i="1"/>
  <c r="PM86" i="1" s="1"/>
  <c r="PO86" i="1" s="1"/>
  <c r="PL86" i="1"/>
  <c r="PL48" i="1"/>
  <c r="PK48" i="1"/>
  <c r="PM48" i="1" s="1"/>
  <c r="PK74" i="1"/>
  <c r="PM74" i="1" s="1"/>
  <c r="PO74" i="1" s="1"/>
  <c r="PL74" i="1"/>
  <c r="PL77" i="1"/>
  <c r="PK47" i="1"/>
  <c r="PM47" i="1" s="1"/>
  <c r="PO47" i="1" s="1"/>
  <c r="PL47" i="1"/>
  <c r="PL15" i="1"/>
  <c r="PK15" i="1"/>
  <c r="PM15" i="1" s="1"/>
  <c r="PO15" i="1" s="1"/>
  <c r="PL59" i="1"/>
  <c r="PK59" i="1"/>
  <c r="PM59" i="1" s="1"/>
  <c r="PO59" i="1" s="1"/>
  <c r="PK63" i="1"/>
  <c r="PM63" i="1" s="1"/>
  <c r="PO63" i="1" s="1"/>
  <c r="PL63" i="1"/>
  <c r="PL70" i="1"/>
  <c r="PK37" i="1"/>
  <c r="PM37" i="1" s="1"/>
  <c r="PO37" i="1" s="1"/>
  <c r="PL37" i="1"/>
  <c r="PK46" i="1"/>
  <c r="PM46" i="1" s="1"/>
  <c r="PO46" i="1" s="1"/>
  <c r="PL46" i="1"/>
  <c r="PK55" i="1"/>
  <c r="PM55" i="1" s="1"/>
  <c r="PO55" i="1" s="1"/>
  <c r="PL55" i="1"/>
  <c r="PK84" i="1"/>
  <c r="PM84" i="1" s="1"/>
  <c r="PO84" i="1" s="1"/>
  <c r="PL84" i="1"/>
  <c r="PL75" i="1"/>
  <c r="PK75" i="1"/>
  <c r="PM75" i="1" s="1"/>
  <c r="PO75" i="1" s="1"/>
  <c r="PL91" i="1"/>
  <c r="PK91" i="1"/>
  <c r="PM91" i="1" s="1"/>
  <c r="PO91" i="1" s="1"/>
  <c r="PK68" i="1"/>
  <c r="PM68" i="1" s="1"/>
  <c r="PO68" i="1" s="1"/>
  <c r="PL68" i="1"/>
  <c r="PL20" i="1"/>
  <c r="PK20" i="1"/>
  <c r="PM20" i="1" s="1"/>
  <c r="PO20" i="1" s="1"/>
  <c r="PK40" i="1"/>
  <c r="PM40" i="1" s="1"/>
  <c r="PO40" i="1" s="1"/>
  <c r="PL40" i="1"/>
  <c r="PK58" i="1"/>
  <c r="PM58" i="1" s="1"/>
  <c r="PO58" i="1" s="1"/>
  <c r="PL58" i="1"/>
  <c r="PK18" i="1"/>
  <c r="PM18" i="1" s="1"/>
  <c r="PO18" i="1" s="1"/>
  <c r="PL18" i="1"/>
  <c r="PK19" i="1"/>
  <c r="PM19" i="1" s="1"/>
  <c r="PO19" i="1" s="1"/>
  <c r="PL19" i="1"/>
  <c r="PK24" i="1"/>
  <c r="PM24" i="1" s="1"/>
  <c r="PO24" i="1" s="1"/>
  <c r="PL24" i="1"/>
  <c r="PL83" i="1"/>
  <c r="PK83" i="1"/>
  <c r="PM83" i="1" s="1"/>
  <c r="PO83" i="1" s="1"/>
  <c r="PK49" i="1"/>
  <c r="PM49" i="1" s="1"/>
  <c r="PO49" i="1" s="1"/>
  <c r="PL49" i="1"/>
  <c r="PK17" i="1"/>
  <c r="PM17" i="1" s="1"/>
  <c r="PO17" i="1" s="1"/>
  <c r="PL17" i="1"/>
  <c r="PK25" i="1"/>
  <c r="PM25" i="1" s="1"/>
  <c r="PO25" i="1" s="1"/>
  <c r="PL25" i="1"/>
  <c r="PL56" i="1"/>
  <c r="PK56" i="1"/>
  <c r="PM56" i="1" s="1"/>
  <c r="PO56" i="1" s="1"/>
  <c r="PK69" i="1"/>
  <c r="PM69" i="1" s="1"/>
  <c r="PO69" i="1" s="1"/>
  <c r="PL69" i="1"/>
  <c r="PK85" i="1"/>
  <c r="PM85" i="1" s="1"/>
  <c r="PO85" i="1" s="1"/>
  <c r="PL85" i="1"/>
  <c r="PK90" i="1"/>
  <c r="PM90" i="1" s="1"/>
  <c r="PO90" i="1" s="1"/>
  <c r="PL90" i="1"/>
  <c r="PK61" i="1"/>
  <c r="PM61" i="1" s="1"/>
  <c r="PO61" i="1" s="1"/>
  <c r="PL61" i="1"/>
  <c r="PK76" i="1"/>
  <c r="PM76" i="1" s="1"/>
  <c r="PO76" i="1" s="1"/>
  <c r="PL76" i="1"/>
  <c r="PK43" i="1"/>
  <c r="PM43" i="1" s="1"/>
  <c r="PO43" i="1" s="1"/>
  <c r="PL43" i="1"/>
  <c r="PK16" i="1"/>
  <c r="PM16" i="1" s="1"/>
  <c r="PO16" i="1" s="1"/>
  <c r="PL16" i="1"/>
  <c r="PL67" i="1"/>
  <c r="PK67" i="1"/>
  <c r="PM67" i="1" s="1"/>
  <c r="PO67" i="1" s="1"/>
  <c r="PK50" i="1"/>
  <c r="PM50" i="1" s="1"/>
  <c r="PO50" i="1" s="1"/>
  <c r="PL50" i="1"/>
  <c r="PK14" i="1"/>
  <c r="PM14" i="1" s="1"/>
  <c r="PO14" i="1" s="1"/>
  <c r="PL14" i="1"/>
  <c r="PL64" i="1"/>
  <c r="PK64" i="1"/>
  <c r="PM64" i="1" s="1"/>
  <c r="PO64" i="1" s="1"/>
  <c r="PK45" i="1"/>
  <c r="PM45" i="1" s="1"/>
  <c r="PO45" i="1" s="1"/>
  <c r="PL45" i="1"/>
  <c r="BO79" i="1"/>
  <c r="BP79" i="1" s="1"/>
  <c r="BQ79" i="1" s="1"/>
  <c r="BR79" i="1" s="1"/>
  <c r="CU79" i="1"/>
  <c r="CD79" i="1"/>
  <c r="CE79" i="1" s="1"/>
  <c r="DL79" i="1"/>
  <c r="CZ95" i="1"/>
  <c r="DL33" i="1"/>
  <c r="BO33" i="1"/>
  <c r="BP33" i="1" s="1"/>
  <c r="BQ33" i="1" s="1"/>
  <c r="BR33" i="1" s="1"/>
  <c r="CD33" i="1"/>
  <c r="CE33" i="1" s="1"/>
  <c r="CU33" i="1"/>
  <c r="CU70" i="1"/>
  <c r="CD70" i="1"/>
  <c r="CE70" i="1" s="1"/>
  <c r="BO70" i="1"/>
  <c r="BP70" i="1" s="1"/>
  <c r="BQ70" i="1" s="1"/>
  <c r="BR70" i="1" s="1"/>
  <c r="DL70" i="1"/>
  <c r="CU75" i="1"/>
  <c r="BO75" i="1"/>
  <c r="BP75" i="1" s="1"/>
  <c r="BQ75" i="1" s="1"/>
  <c r="BR75" i="1" s="1"/>
  <c r="CD75" i="1"/>
  <c r="CE75" i="1" s="1"/>
  <c r="DL75" i="1"/>
  <c r="CD62" i="1"/>
  <c r="CE62" i="1" s="1"/>
  <c r="BO62" i="1"/>
  <c r="BP62" i="1" s="1"/>
  <c r="BQ62" i="1" s="1"/>
  <c r="BR62" i="1" s="1"/>
  <c r="DL62" i="1"/>
  <c r="CU62" i="1"/>
  <c r="CH95" i="1"/>
  <c r="CI95" i="1"/>
  <c r="BO63" i="1"/>
  <c r="BP63" i="1" s="1"/>
  <c r="BQ63" i="1" s="1"/>
  <c r="BR63" i="1" s="1"/>
  <c r="DL63" i="1"/>
  <c r="CU63" i="1"/>
  <c r="CD63" i="1"/>
  <c r="CE63" i="1" s="1"/>
  <c r="BO53" i="1"/>
  <c r="BP53" i="1" s="1"/>
  <c r="BQ53" i="1" s="1"/>
  <c r="BR53" i="1" s="1"/>
  <c r="CU53" i="1"/>
  <c r="CD53" i="1"/>
  <c r="CE53" i="1" s="1"/>
  <c r="DL53" i="1"/>
  <c r="DL80" i="1"/>
  <c r="CU80" i="1"/>
  <c r="CD80" i="1"/>
  <c r="CE80" i="1" s="1"/>
  <c r="BO80" i="1"/>
  <c r="BP80" i="1" s="1"/>
  <c r="BQ80" i="1" s="1"/>
  <c r="BR80" i="1" s="1"/>
  <c r="CD76" i="1"/>
  <c r="CE76" i="1" s="1"/>
  <c r="BO76" i="1"/>
  <c r="BP76" i="1" s="1"/>
  <c r="BQ76" i="1" s="1"/>
  <c r="BR76" i="1" s="1"/>
  <c r="CU76" i="1"/>
  <c r="DL76" i="1"/>
  <c r="DQ95" i="1"/>
  <c r="DL59" i="1"/>
  <c r="CD59" i="1"/>
  <c r="CE59" i="1" s="1"/>
  <c r="BO59" i="1"/>
  <c r="BP59" i="1" s="1"/>
  <c r="BQ59" i="1" s="1"/>
  <c r="BR59" i="1" s="1"/>
  <c r="CU59" i="1"/>
  <c r="CU55" i="1"/>
  <c r="CD55" i="1"/>
  <c r="CE55" i="1" s="1"/>
  <c r="DL55" i="1"/>
  <c r="BO55" i="1"/>
  <c r="BP55" i="1" s="1"/>
  <c r="BQ55" i="1" s="1"/>
  <c r="BR55" i="1" s="1"/>
  <c r="CU20" i="1"/>
  <c r="CD20" i="1"/>
  <c r="CE20" i="1" s="1"/>
  <c r="BO20" i="1"/>
  <c r="BP20" i="1" s="1"/>
  <c r="BQ20" i="1" s="1"/>
  <c r="BR20" i="1" s="1"/>
  <c r="DL20" i="1"/>
  <c r="CY95" i="1"/>
  <c r="DL18" i="1"/>
  <c r="CD18" i="1"/>
  <c r="CE18" i="1" s="1"/>
  <c r="BO18" i="1"/>
  <c r="BP18" i="1" s="1"/>
  <c r="BQ18" i="1" s="1"/>
  <c r="BR18" i="1" s="1"/>
  <c r="CU18" i="1"/>
  <c r="BO24" i="1"/>
  <c r="BP24" i="1" s="1"/>
  <c r="BQ24" i="1" s="1"/>
  <c r="BR24" i="1" s="1"/>
  <c r="DL24" i="1"/>
  <c r="DM24" i="1" s="1"/>
  <c r="DN24" i="1" s="1"/>
  <c r="DO24" i="1" s="1"/>
  <c r="CU24" i="1"/>
  <c r="CD24" i="1"/>
  <c r="CE24" i="1" s="1"/>
  <c r="CU56" i="1"/>
  <c r="DL56" i="1"/>
  <c r="CD56" i="1"/>
  <c r="CE56" i="1" s="1"/>
  <c r="BO56" i="1"/>
  <c r="BP56" i="1" s="1"/>
  <c r="BQ56" i="1" s="1"/>
  <c r="BR56" i="1" s="1"/>
  <c r="BO90" i="1"/>
  <c r="BP90" i="1" s="1"/>
  <c r="BQ90" i="1" s="1"/>
  <c r="BR90" i="1" s="1"/>
  <c r="DL90" i="1"/>
  <c r="CD90" i="1"/>
  <c r="CE90" i="1" s="1"/>
  <c r="CU90" i="1"/>
  <c r="BO43" i="1"/>
  <c r="BP43" i="1" s="1"/>
  <c r="BQ43" i="1" s="1"/>
  <c r="BR43" i="1" s="1"/>
  <c r="DL43" i="1"/>
  <c r="CD43" i="1"/>
  <c r="CE43" i="1" s="1"/>
  <c r="CU43" i="1"/>
  <c r="DL54" i="1"/>
  <c r="BO54" i="1"/>
  <c r="BP54" i="1" s="1"/>
  <c r="BQ54" i="1" s="1"/>
  <c r="BR54" i="1" s="1"/>
  <c r="CU54" i="1"/>
  <c r="CD54" i="1"/>
  <c r="CE54" i="1" s="1"/>
  <c r="CD16" i="1"/>
  <c r="CE16" i="1" s="1"/>
  <c r="BO16" i="1"/>
  <c r="BP16" i="1" s="1"/>
  <c r="BQ16" i="1" s="1"/>
  <c r="BR16" i="1" s="1"/>
  <c r="CU16" i="1"/>
  <c r="DL16" i="1"/>
  <c r="CD67" i="1"/>
  <c r="CE67" i="1" s="1"/>
  <c r="BO67" i="1"/>
  <c r="BP67" i="1" s="1"/>
  <c r="BQ67" i="1" s="1"/>
  <c r="BR67" i="1" s="1"/>
  <c r="DL67" i="1"/>
  <c r="CU67" i="1"/>
  <c r="CU81" i="1"/>
  <c r="DL81" i="1"/>
  <c r="BO81" i="1"/>
  <c r="BP81" i="1" s="1"/>
  <c r="BQ81" i="1" s="1"/>
  <c r="BR81" i="1" s="1"/>
  <c r="CD81" i="1"/>
  <c r="CE81" i="1" s="1"/>
  <c r="CD50" i="1"/>
  <c r="CE50" i="1" s="1"/>
  <c r="BO50" i="1"/>
  <c r="BP50" i="1" s="1"/>
  <c r="BQ50" i="1" s="1"/>
  <c r="BR50" i="1" s="1"/>
  <c r="DL50" i="1"/>
  <c r="CU50" i="1"/>
  <c r="CU14" i="1"/>
  <c r="DL14" i="1"/>
  <c r="CD14" i="1"/>
  <c r="CE14" i="1" s="1"/>
  <c r="BO14" i="1"/>
  <c r="BP14" i="1" s="1"/>
  <c r="BQ14" i="1" s="1"/>
  <c r="DL64" i="1"/>
  <c r="CU64" i="1"/>
  <c r="CD64" i="1"/>
  <c r="CE64" i="1" s="1"/>
  <c r="BO64" i="1"/>
  <c r="BP64" i="1" s="1"/>
  <c r="BQ64" i="1" s="1"/>
  <c r="BR64" i="1" s="1"/>
  <c r="BO52" i="1"/>
  <c r="BP52" i="1" s="1"/>
  <c r="BQ52" i="1" s="1"/>
  <c r="BR52" i="1" s="1"/>
  <c r="DL52" i="1"/>
  <c r="CU52" i="1"/>
  <c r="CD52" i="1"/>
  <c r="CE52" i="1" s="1"/>
  <c r="CU45" i="1"/>
  <c r="BO45" i="1"/>
  <c r="BP45" i="1" s="1"/>
  <c r="BQ45" i="1" s="1"/>
  <c r="BR45" i="1" s="1"/>
  <c r="CD45" i="1"/>
  <c r="CE45" i="1" s="1"/>
  <c r="DL45" i="1"/>
  <c r="CD47" i="1"/>
  <c r="CE47" i="1" s="1"/>
  <c r="BO47" i="1"/>
  <c r="BP47" i="1" s="1"/>
  <c r="BQ47" i="1" s="1"/>
  <c r="BR47" i="1" s="1"/>
  <c r="DL47" i="1"/>
  <c r="CU47" i="1"/>
  <c r="CD46" i="1"/>
  <c r="CE46" i="1" s="1"/>
  <c r="BO46" i="1"/>
  <c r="BP46" i="1" s="1"/>
  <c r="BQ46" i="1" s="1"/>
  <c r="BR46" i="1" s="1"/>
  <c r="DL46" i="1"/>
  <c r="CU46" i="1"/>
  <c r="BO91" i="1"/>
  <c r="BP91" i="1" s="1"/>
  <c r="BQ91" i="1" s="1"/>
  <c r="BR91" i="1" s="1"/>
  <c r="DL91" i="1"/>
  <c r="CU91" i="1"/>
  <c r="CD91" i="1"/>
  <c r="CE91" i="1" s="1"/>
  <c r="CU58" i="1"/>
  <c r="CD58" i="1"/>
  <c r="CE58" i="1" s="1"/>
  <c r="DL58" i="1"/>
  <c r="BO58" i="1"/>
  <c r="BP58" i="1" s="1"/>
  <c r="BQ58" i="1" s="1"/>
  <c r="BR58" i="1" s="1"/>
  <c r="CU19" i="1"/>
  <c r="DL19" i="1"/>
  <c r="DM19" i="1" s="1"/>
  <c r="CD19" i="1"/>
  <c r="CE19" i="1" s="1"/>
  <c r="BO19" i="1"/>
  <c r="BP19" i="1" s="1"/>
  <c r="BQ19" i="1" s="1"/>
  <c r="BR19" i="1" s="1"/>
  <c r="CU49" i="1"/>
  <c r="DL49" i="1"/>
  <c r="CD49" i="1"/>
  <c r="CE49" i="1" s="1"/>
  <c r="BO49" i="1"/>
  <c r="BP49" i="1" s="1"/>
  <c r="BQ49" i="1" s="1"/>
  <c r="BR49" i="1" s="1"/>
  <c r="DP95" i="1"/>
  <c r="CU69" i="1"/>
  <c r="CD69" i="1"/>
  <c r="CE69" i="1" s="1"/>
  <c r="BO69" i="1"/>
  <c r="BP69" i="1" s="1"/>
  <c r="BQ69" i="1" s="1"/>
  <c r="BR69" i="1" s="1"/>
  <c r="DL69" i="1"/>
  <c r="BO61" i="1"/>
  <c r="BP61" i="1" s="1"/>
  <c r="BQ61" i="1" s="1"/>
  <c r="BR61" i="1" s="1"/>
  <c r="CD61" i="1"/>
  <c r="CE61" i="1" s="1"/>
  <c r="DL61" i="1"/>
  <c r="CU61" i="1"/>
  <c r="CU21" i="1"/>
  <c r="DL21" i="1"/>
  <c r="BO21" i="1"/>
  <c r="BP21" i="1" s="1"/>
  <c r="BQ21" i="1" s="1"/>
  <c r="BR21" i="1" s="1"/>
  <c r="CD21" i="1"/>
  <c r="CE21" i="1" s="1"/>
  <c r="CU60" i="1"/>
  <c r="CD60" i="1"/>
  <c r="CE60" i="1" s="1"/>
  <c r="BO60" i="1"/>
  <c r="BP60" i="1" s="1"/>
  <c r="BQ60" i="1" s="1"/>
  <c r="BR60" i="1" s="1"/>
  <c r="DL60" i="1"/>
  <c r="CU23" i="1"/>
  <c r="DL23" i="1"/>
  <c r="BO23" i="1"/>
  <c r="BP23" i="1" s="1"/>
  <c r="BQ23" i="1" s="1"/>
  <c r="BR23" i="1" s="1"/>
  <c r="CD23" i="1"/>
  <c r="CE23" i="1" s="1"/>
  <c r="CU28" i="1"/>
  <c r="BO28" i="1"/>
  <c r="BP28" i="1" s="1"/>
  <c r="BQ28" i="1" s="1"/>
  <c r="BR28" i="1" s="1"/>
  <c r="DL28" i="1"/>
  <c r="CD28" i="1"/>
  <c r="CE28" i="1" s="1"/>
  <c r="DL78" i="1"/>
  <c r="CU78" i="1"/>
  <c r="CD78" i="1"/>
  <c r="CE78" i="1" s="1"/>
  <c r="BO78" i="1"/>
  <c r="BP78" i="1" s="1"/>
  <c r="BQ78" i="1" s="1"/>
  <c r="BR78" i="1" s="1"/>
  <c r="CD44" i="1"/>
  <c r="CE44" i="1" s="1"/>
  <c r="BO44" i="1"/>
  <c r="BP44" i="1" s="1"/>
  <c r="BQ44" i="1" s="1"/>
  <c r="BR44" i="1" s="1"/>
  <c r="DL44" i="1"/>
  <c r="CU44" i="1"/>
  <c r="CU57" i="1"/>
  <c r="DL57" i="1"/>
  <c r="BO57" i="1"/>
  <c r="BP57" i="1" s="1"/>
  <c r="BQ57" i="1" s="1"/>
  <c r="BR57" i="1" s="1"/>
  <c r="CD57" i="1"/>
  <c r="CE57" i="1" s="1"/>
  <c r="CU15" i="1"/>
  <c r="CD15" i="1"/>
  <c r="CE15" i="1" s="1"/>
  <c r="BO15" i="1"/>
  <c r="BP15" i="1" s="1"/>
  <c r="BQ15" i="1" s="1"/>
  <c r="BR15" i="1" s="1"/>
  <c r="DL15" i="1"/>
  <c r="BO38" i="1"/>
  <c r="BP38" i="1" s="1"/>
  <c r="BQ38" i="1" s="1"/>
  <c r="BR38" i="1" s="1"/>
  <c r="CD38" i="1"/>
  <c r="CE38" i="1" s="1"/>
  <c r="DL38" i="1"/>
  <c r="CU38" i="1"/>
  <c r="BO40" i="1"/>
  <c r="BP40" i="1" s="1"/>
  <c r="BQ40" i="1" s="1"/>
  <c r="BR40" i="1" s="1"/>
  <c r="CU40" i="1"/>
  <c r="DL40" i="1"/>
  <c r="CD40" i="1"/>
  <c r="CE40" i="1" s="1"/>
  <c r="BO35" i="1"/>
  <c r="BP35" i="1" s="1"/>
  <c r="BQ35" i="1" s="1"/>
  <c r="BR35" i="1" s="1"/>
  <c r="CU35" i="1"/>
  <c r="CD35" i="1"/>
  <c r="CE35" i="1" s="1"/>
  <c r="DL35" i="1"/>
  <c r="CU83" i="1"/>
  <c r="CD83" i="1"/>
  <c r="CE83" i="1" s="1"/>
  <c r="DL83" i="1"/>
  <c r="BO83" i="1"/>
  <c r="BP83" i="1" s="1"/>
  <c r="BQ83" i="1" s="1"/>
  <c r="BR83" i="1" s="1"/>
  <c r="CU85" i="1"/>
  <c r="DL85" i="1"/>
  <c r="BO85" i="1"/>
  <c r="BP85" i="1" s="1"/>
  <c r="BQ85" i="1" s="1"/>
  <c r="BR85" i="1" s="1"/>
  <c r="CD85" i="1"/>
  <c r="CE85" i="1" s="1"/>
  <c r="DL74" i="1"/>
  <c r="CD74" i="1"/>
  <c r="CE74" i="1" s="1"/>
  <c r="CU74" i="1"/>
  <c r="BO74" i="1"/>
  <c r="BP74" i="1" s="1"/>
  <c r="BQ74" i="1" s="1"/>
  <c r="BR74" i="1" s="1"/>
  <c r="DL84" i="1"/>
  <c r="CU84" i="1"/>
  <c r="CD84" i="1"/>
  <c r="CE84" i="1" s="1"/>
  <c r="BO84" i="1"/>
  <c r="BP84" i="1" s="1"/>
  <c r="BQ84" i="1" s="1"/>
  <c r="BR84" i="1" s="1"/>
  <c r="BO51" i="1"/>
  <c r="BP51" i="1" s="1"/>
  <c r="BQ51" i="1" s="1"/>
  <c r="BR51" i="1" s="1"/>
  <c r="CU51" i="1"/>
  <c r="CD51" i="1"/>
  <c r="CE51" i="1" s="1"/>
  <c r="DL51" i="1"/>
  <c r="CD41" i="1"/>
  <c r="CE41" i="1" s="1"/>
  <c r="DL41" i="1"/>
  <c r="CU41" i="1"/>
  <c r="BO41" i="1"/>
  <c r="BP41" i="1" s="1"/>
  <c r="BQ41" i="1" s="1"/>
  <c r="BR41" i="1" s="1"/>
  <c r="CD27" i="1"/>
  <c r="CE27" i="1" s="1"/>
  <c r="BO27" i="1"/>
  <c r="BP27" i="1" s="1"/>
  <c r="BQ27" i="1" s="1"/>
  <c r="BR27" i="1" s="1"/>
  <c r="DL27" i="1"/>
  <c r="CU27" i="1"/>
  <c r="DL92" i="1"/>
  <c r="BO92" i="1"/>
  <c r="BP92" i="1" s="1"/>
  <c r="BQ92" i="1" s="1"/>
  <c r="BR92" i="1" s="1"/>
  <c r="CD92" i="1"/>
  <c r="CE92" i="1" s="1"/>
  <c r="CU92" i="1"/>
  <c r="DL73" i="1"/>
  <c r="CU73" i="1"/>
  <c r="BO73" i="1"/>
  <c r="BP73" i="1" s="1"/>
  <c r="BQ73" i="1" s="1"/>
  <c r="BR73" i="1" s="1"/>
  <c r="CD73" i="1"/>
  <c r="CE73" i="1" s="1"/>
  <c r="CU42" i="1"/>
  <c r="CD42" i="1"/>
  <c r="CE42" i="1" s="1"/>
  <c r="DL42" i="1"/>
  <c r="BO42" i="1"/>
  <c r="BP42" i="1" s="1"/>
  <c r="BQ42" i="1" s="1"/>
  <c r="BR42" i="1" s="1"/>
  <c r="DL34" i="1"/>
  <c r="CD34" i="1"/>
  <c r="CE34" i="1" s="1"/>
  <c r="BO34" i="1"/>
  <c r="BP34" i="1" s="1"/>
  <c r="BQ34" i="1" s="1"/>
  <c r="BR34" i="1" s="1"/>
  <c r="CU34" i="1"/>
  <c r="CU65" i="1"/>
  <c r="CD65" i="1"/>
  <c r="CE65" i="1" s="1"/>
  <c r="BO65" i="1"/>
  <c r="BP65" i="1" s="1"/>
  <c r="BQ65" i="1" s="1"/>
  <c r="BR65" i="1" s="1"/>
  <c r="DL65" i="1"/>
  <c r="CD71" i="1"/>
  <c r="CE71" i="1" s="1"/>
  <c r="BO71" i="1"/>
  <c r="BP71" i="1" s="1"/>
  <c r="BQ71" i="1" s="1"/>
  <c r="BR71" i="1" s="1"/>
  <c r="CU71" i="1"/>
  <c r="DL71" i="1"/>
  <c r="CU31" i="1"/>
  <c r="CD31" i="1"/>
  <c r="CE31" i="1" s="1"/>
  <c r="BO31" i="1"/>
  <c r="BP31" i="1" s="1"/>
  <c r="BQ31" i="1" s="1"/>
  <c r="BR31" i="1" s="1"/>
  <c r="DL31" i="1"/>
  <c r="BO72" i="1"/>
  <c r="BP72" i="1" s="1"/>
  <c r="BQ72" i="1" s="1"/>
  <c r="BR72" i="1" s="1"/>
  <c r="CD72" i="1"/>
  <c r="CE72" i="1" s="1"/>
  <c r="DL72" i="1"/>
  <c r="CU72" i="1"/>
  <c r="CU77" i="1"/>
  <c r="CD77" i="1"/>
  <c r="CE77" i="1" s="1"/>
  <c r="DL77" i="1"/>
  <c r="BO77" i="1"/>
  <c r="BP77" i="1" s="1"/>
  <c r="BQ77" i="1" s="1"/>
  <c r="BR77" i="1" s="1"/>
  <c r="BO37" i="1"/>
  <c r="BP37" i="1" s="1"/>
  <c r="BQ37" i="1" s="1"/>
  <c r="BR37" i="1" s="1"/>
  <c r="CD37" i="1"/>
  <c r="CE37" i="1" s="1"/>
  <c r="DL37" i="1"/>
  <c r="CU37" i="1"/>
  <c r="CD68" i="1"/>
  <c r="CE68" i="1" s="1"/>
  <c r="CU68" i="1"/>
  <c r="DL68" i="1"/>
  <c r="BO68" i="1"/>
  <c r="BP68" i="1" s="1"/>
  <c r="BQ68" i="1" s="1"/>
  <c r="BR68" i="1" s="1"/>
  <c r="CU32" i="1"/>
  <c r="DL32" i="1"/>
  <c r="CD32" i="1"/>
  <c r="CE32" i="1" s="1"/>
  <c r="BO32" i="1"/>
  <c r="BP32" i="1" s="1"/>
  <c r="BQ32" i="1" s="1"/>
  <c r="BR32" i="1" s="1"/>
  <c r="CU17" i="1"/>
  <c r="DL17" i="1"/>
  <c r="BO17" i="1"/>
  <c r="BP17" i="1" s="1"/>
  <c r="BQ17" i="1" s="1"/>
  <c r="BR17" i="1" s="1"/>
  <c r="CD17" i="1"/>
  <c r="CE17" i="1" s="1"/>
  <c r="CU25" i="1"/>
  <c r="DL25" i="1"/>
  <c r="CD25" i="1"/>
  <c r="CE25" i="1" s="1"/>
  <c r="BO25" i="1"/>
  <c r="BP25" i="1" s="1"/>
  <c r="BQ25" i="1" s="1"/>
  <c r="BR25" i="1" s="1"/>
  <c r="CD87" i="1"/>
  <c r="CE87" i="1" s="1"/>
  <c r="CU87" i="1"/>
  <c r="DL87" i="1"/>
  <c r="BO87" i="1"/>
  <c r="BP87" i="1" s="1"/>
  <c r="BQ87" i="1" s="1"/>
  <c r="BR87" i="1" s="1"/>
  <c r="CD66" i="1"/>
  <c r="CE66" i="1" s="1"/>
  <c r="BO66" i="1"/>
  <c r="BP66" i="1" s="1"/>
  <c r="BQ66" i="1" s="1"/>
  <c r="BR66" i="1" s="1"/>
  <c r="DL66" i="1"/>
  <c r="CU66" i="1"/>
  <c r="DL26" i="1"/>
  <c r="CD26" i="1"/>
  <c r="CE26" i="1" s="1"/>
  <c r="BO26" i="1"/>
  <c r="BP26" i="1" s="1"/>
  <c r="BQ26" i="1" s="1"/>
  <c r="BR26" i="1" s="1"/>
  <c r="CU26" i="1"/>
  <c r="BO82" i="1"/>
  <c r="BP82" i="1" s="1"/>
  <c r="BQ82" i="1" s="1"/>
  <c r="BR82" i="1" s="1"/>
  <c r="CU82" i="1"/>
  <c r="DL82" i="1"/>
  <c r="CD82" i="1"/>
  <c r="CE82" i="1" s="1"/>
  <c r="CU88" i="1"/>
  <c r="DL88" i="1"/>
  <c r="BO88" i="1"/>
  <c r="BP88" i="1" s="1"/>
  <c r="BQ88" i="1" s="1"/>
  <c r="BR88" i="1" s="1"/>
  <c r="CD88" i="1"/>
  <c r="CE88" i="1" s="1"/>
  <c r="DL86" i="1"/>
  <c r="CU86" i="1"/>
  <c r="CD86" i="1"/>
  <c r="CE86" i="1" s="1"/>
  <c r="BO86" i="1"/>
  <c r="BP86" i="1" s="1"/>
  <c r="BQ86" i="1" s="1"/>
  <c r="BR86" i="1" s="1"/>
  <c r="CD48" i="1"/>
  <c r="CE48" i="1" s="1"/>
  <c r="BO48" i="1"/>
  <c r="BP48" i="1" s="1"/>
  <c r="BQ48" i="1" s="1"/>
  <c r="BR48" i="1" s="1"/>
  <c r="DL48" i="1"/>
  <c r="CU48" i="1"/>
  <c r="W80" i="9"/>
  <c r="W79" i="9"/>
  <c r="W72" i="9"/>
  <c r="W31" i="9"/>
  <c r="W67" i="9"/>
  <c r="W5" i="9"/>
  <c r="W26" i="9"/>
  <c r="W56" i="9"/>
  <c r="W8" i="9"/>
  <c r="W9" i="9"/>
  <c r="W18" i="9"/>
  <c r="W13" i="9"/>
  <c r="W44" i="9"/>
  <c r="W28" i="9"/>
  <c r="W50" i="9"/>
  <c r="W46" i="9"/>
  <c r="W37" i="9"/>
  <c r="W62" i="9"/>
  <c r="W39" i="9"/>
  <c r="W29" i="9"/>
  <c r="W15" i="9"/>
  <c r="W61" i="9"/>
  <c r="W38" i="9"/>
  <c r="W2" i="9"/>
  <c r="W52" i="9"/>
  <c r="W73" i="9"/>
  <c r="W78" i="9"/>
  <c r="W49" i="9"/>
  <c r="W55" i="9"/>
  <c r="W54" i="9"/>
  <c r="W40" i="9"/>
  <c r="W10" i="9"/>
  <c r="W68" i="9"/>
  <c r="W64" i="9"/>
  <c r="W17" i="9"/>
  <c r="W69" i="9"/>
  <c r="W21" i="9"/>
  <c r="W3" i="9"/>
  <c r="W51" i="9"/>
  <c r="W24" i="9"/>
  <c r="W30" i="9"/>
  <c r="W22" i="9"/>
  <c r="W53" i="9"/>
  <c r="W48" i="9"/>
  <c r="W11" i="9"/>
  <c r="W16" i="9"/>
  <c r="W33" i="9"/>
  <c r="W41" i="9"/>
  <c r="W65" i="9"/>
  <c r="W35" i="9"/>
  <c r="W47" i="9"/>
  <c r="W63" i="9"/>
  <c r="W59" i="9"/>
  <c r="W19" i="9"/>
  <c r="W66" i="9"/>
  <c r="W32" i="9"/>
  <c r="W45" i="9"/>
  <c r="W42" i="9"/>
  <c r="W6" i="9"/>
  <c r="W23" i="9"/>
  <c r="W7" i="9"/>
  <c r="W20" i="9"/>
  <c r="W12" i="9"/>
  <c r="W71" i="9"/>
  <c r="W27" i="9"/>
  <c r="W58" i="9"/>
  <c r="W25" i="9"/>
  <c r="W77" i="9"/>
  <c r="W14" i="9"/>
  <c r="W70" i="9"/>
  <c r="W60" i="9"/>
  <c r="W4" i="9"/>
  <c r="W57" i="9"/>
  <c r="W75" i="9"/>
  <c r="W34" i="9"/>
  <c r="W43" i="9"/>
  <c r="W76" i="9"/>
  <c r="W74" i="9"/>
  <c r="W36" i="9"/>
  <c r="U16" i="9"/>
  <c r="U17" i="9"/>
  <c r="U18" i="9"/>
  <c r="PK80" i="1" l="1"/>
  <c r="PM80" i="1" s="1"/>
  <c r="PO80" i="1" s="1"/>
  <c r="PL87" i="1"/>
  <c r="PL54" i="1"/>
  <c r="PL62" i="1"/>
  <c r="PL38" i="1"/>
  <c r="PL34" i="1"/>
  <c r="PL52" i="1"/>
  <c r="PL81" i="1"/>
  <c r="PL32" i="1"/>
  <c r="PP32" i="1" s="1"/>
  <c r="PL53" i="1"/>
  <c r="PP53" i="1" s="1"/>
  <c r="PK31" i="1"/>
  <c r="PM31" i="1" s="1"/>
  <c r="PO31" i="1" s="1"/>
  <c r="QK61" i="1"/>
  <c r="QM61" i="1" s="1"/>
  <c r="QO61" i="1" s="1"/>
  <c r="QL61" i="1"/>
  <c r="QL40" i="1"/>
  <c r="QK40" i="1"/>
  <c r="QM40" i="1" s="1"/>
  <c r="QO40" i="1" s="1"/>
  <c r="QK54" i="1"/>
  <c r="QM54" i="1" s="1"/>
  <c r="QO54" i="1" s="1"/>
  <c r="QL54" i="1"/>
  <c r="QK55" i="1"/>
  <c r="QM55" i="1" s="1"/>
  <c r="QO55" i="1" s="1"/>
  <c r="QL55" i="1"/>
  <c r="QK63" i="1"/>
  <c r="QM63" i="1" s="1"/>
  <c r="QO63" i="1" s="1"/>
  <c r="QL63" i="1"/>
  <c r="QL92" i="1"/>
  <c r="QK92" i="1"/>
  <c r="QM92" i="1" s="1"/>
  <c r="QO92" i="1" s="1"/>
  <c r="QK82" i="1"/>
  <c r="QM82" i="1" s="1"/>
  <c r="QO82" i="1" s="1"/>
  <c r="QL82" i="1"/>
  <c r="QL41" i="1"/>
  <c r="QK41" i="1"/>
  <c r="QM41" i="1" s="1"/>
  <c r="QO41" i="1" s="1"/>
  <c r="QK69" i="1"/>
  <c r="QM69" i="1" s="1"/>
  <c r="QO69" i="1" s="1"/>
  <c r="QL69" i="1"/>
  <c r="QK91" i="1"/>
  <c r="QM91" i="1" s="1"/>
  <c r="QO91" i="1" s="1"/>
  <c r="QL91" i="1"/>
  <c r="QK81" i="1"/>
  <c r="QM81" i="1" s="1"/>
  <c r="QO81" i="1" s="1"/>
  <c r="QL81" i="1"/>
  <c r="PL33" i="1"/>
  <c r="PP33" i="1" s="1"/>
  <c r="QK90" i="1"/>
  <c r="QM90" i="1" s="1"/>
  <c r="QO90" i="1" s="1"/>
  <c r="QL90" i="1"/>
  <c r="QK18" i="1"/>
  <c r="QM18" i="1" s="1"/>
  <c r="QO18" i="1" s="1"/>
  <c r="QL18" i="1"/>
  <c r="QL25" i="1"/>
  <c r="QK25" i="1"/>
  <c r="QM25" i="1" s="1"/>
  <c r="QO25" i="1" s="1"/>
  <c r="QK83" i="1"/>
  <c r="QM83" i="1" s="1"/>
  <c r="QO83" i="1" s="1"/>
  <c r="QL83" i="1"/>
  <c r="QL44" i="1"/>
  <c r="QK44" i="1"/>
  <c r="QM44" i="1" s="1"/>
  <c r="QO44" i="1" s="1"/>
  <c r="QL20" i="1"/>
  <c r="QK20" i="1"/>
  <c r="QM20" i="1" s="1"/>
  <c r="QO20" i="1" s="1"/>
  <c r="QK75" i="1"/>
  <c r="QM75" i="1" s="1"/>
  <c r="QO75" i="1" s="1"/>
  <c r="QL75" i="1"/>
  <c r="QL84" i="1"/>
  <c r="QK84" i="1"/>
  <c r="QM84" i="1" s="1"/>
  <c r="QO84" i="1" s="1"/>
  <c r="QK71" i="1"/>
  <c r="QM71" i="1" s="1"/>
  <c r="QO71" i="1" s="1"/>
  <c r="QL71" i="1"/>
  <c r="QL51" i="1"/>
  <c r="QK51" i="1"/>
  <c r="QM51" i="1" s="1"/>
  <c r="QO51" i="1" s="1"/>
  <c r="QK64" i="1"/>
  <c r="QM64" i="1" s="1"/>
  <c r="QO64" i="1" s="1"/>
  <c r="QL64" i="1"/>
  <c r="QK67" i="1"/>
  <c r="QM67" i="1" s="1"/>
  <c r="QO67" i="1" s="1"/>
  <c r="QL67" i="1"/>
  <c r="QK43" i="1"/>
  <c r="QM43" i="1" s="1"/>
  <c r="QO43" i="1" s="1"/>
  <c r="QL43" i="1"/>
  <c r="QK56" i="1"/>
  <c r="QM56" i="1" s="1"/>
  <c r="QO56" i="1" s="1"/>
  <c r="QL56" i="1"/>
  <c r="QK46" i="1"/>
  <c r="QM46" i="1" s="1"/>
  <c r="QO46" i="1" s="1"/>
  <c r="QL46" i="1"/>
  <c r="QK59" i="1"/>
  <c r="QM59" i="1" s="1"/>
  <c r="QO59" i="1" s="1"/>
  <c r="QL59" i="1"/>
  <c r="QL48" i="1"/>
  <c r="QK48" i="1"/>
  <c r="QM48" i="1" s="1"/>
  <c r="QO48" i="1" s="1"/>
  <c r="QL26" i="1"/>
  <c r="QK26" i="1"/>
  <c r="QM26" i="1" s="1"/>
  <c r="QO26" i="1" s="1"/>
  <c r="QK57" i="1"/>
  <c r="QM57" i="1" s="1"/>
  <c r="QO57" i="1" s="1"/>
  <c r="QL57" i="1"/>
  <c r="QK35" i="1"/>
  <c r="QM35" i="1" s="1"/>
  <c r="QO35" i="1" s="1"/>
  <c r="QL35" i="1"/>
  <c r="QK31" i="1"/>
  <c r="QM31" i="1" s="1"/>
  <c r="QO31" i="1" s="1"/>
  <c r="QL31" i="1"/>
  <c r="PL88" i="1"/>
  <c r="QL76" i="1"/>
  <c r="QK76" i="1"/>
  <c r="QM76" i="1" s="1"/>
  <c r="QO76" i="1" s="1"/>
  <c r="QK85" i="1"/>
  <c r="QM85" i="1" s="1"/>
  <c r="QO85" i="1" s="1"/>
  <c r="QL85" i="1"/>
  <c r="QK74" i="1"/>
  <c r="QM74" i="1" s="1"/>
  <c r="QO74" i="1" s="1"/>
  <c r="QL74" i="1"/>
  <c r="QL17" i="1"/>
  <c r="QK17" i="1"/>
  <c r="QM17" i="1" s="1"/>
  <c r="QO17" i="1" s="1"/>
  <c r="QL24" i="1"/>
  <c r="QK24" i="1"/>
  <c r="QM24" i="1" s="1"/>
  <c r="QO24" i="1" s="1"/>
  <c r="QK58" i="1"/>
  <c r="QM58" i="1" s="1"/>
  <c r="QO58" i="1" s="1"/>
  <c r="QL58" i="1"/>
  <c r="QL68" i="1"/>
  <c r="QK68" i="1"/>
  <c r="QM68" i="1" s="1"/>
  <c r="QO68" i="1" s="1"/>
  <c r="QK15" i="1"/>
  <c r="QM15" i="1" s="1"/>
  <c r="QO15" i="1" s="1"/>
  <c r="QL15" i="1"/>
  <c r="QL60" i="1"/>
  <c r="QK60" i="1"/>
  <c r="QM60" i="1" s="1"/>
  <c r="QO60" i="1" s="1"/>
  <c r="QK65" i="1"/>
  <c r="QM65" i="1" s="1"/>
  <c r="QO65" i="1" s="1"/>
  <c r="QL65" i="1"/>
  <c r="QL28" i="1"/>
  <c r="QK28" i="1"/>
  <c r="QM28" i="1" s="1"/>
  <c r="QO28" i="1" s="1"/>
  <c r="QK14" i="1"/>
  <c r="QM14" i="1" s="1"/>
  <c r="QL14" i="1"/>
  <c r="QK79" i="1"/>
  <c r="QM79" i="1" s="1"/>
  <c r="QO79" i="1" s="1"/>
  <c r="QL79" i="1"/>
  <c r="QK19" i="1"/>
  <c r="QM19" i="1" s="1"/>
  <c r="QO19" i="1" s="1"/>
  <c r="QL19" i="1"/>
  <c r="QK27" i="1"/>
  <c r="QM27" i="1" s="1"/>
  <c r="QO27" i="1" s="1"/>
  <c r="QL27" i="1"/>
  <c r="QL37" i="1"/>
  <c r="QK37" i="1"/>
  <c r="QM37" i="1" s="1"/>
  <c r="QO37" i="1" s="1"/>
  <c r="QK47" i="1"/>
  <c r="QM47" i="1" s="1"/>
  <c r="QO47" i="1" s="1"/>
  <c r="QL47" i="1"/>
  <c r="QK86" i="1"/>
  <c r="QM86" i="1" s="1"/>
  <c r="QO86" i="1" s="1"/>
  <c r="QL86" i="1"/>
  <c r="QK66" i="1"/>
  <c r="QM66" i="1" s="1"/>
  <c r="QO66" i="1" s="1"/>
  <c r="QL66" i="1"/>
  <c r="QL49" i="1"/>
  <c r="QK49" i="1"/>
  <c r="QM49" i="1" s="1"/>
  <c r="QO49" i="1" s="1"/>
  <c r="QK73" i="1"/>
  <c r="QM73" i="1" s="1"/>
  <c r="QO73" i="1" s="1"/>
  <c r="QL73" i="1"/>
  <c r="QL52" i="1"/>
  <c r="QK52" i="1"/>
  <c r="QM52" i="1" s="1"/>
  <c r="QO52" i="1" s="1"/>
  <c r="QK80" i="1"/>
  <c r="QM80" i="1" s="1"/>
  <c r="QO80" i="1" s="1"/>
  <c r="QL80" i="1"/>
  <c r="QK87" i="1"/>
  <c r="QM87" i="1" s="1"/>
  <c r="QO87" i="1" s="1"/>
  <c r="QL87" i="1"/>
  <c r="QK78" i="1"/>
  <c r="QM78" i="1" s="1"/>
  <c r="QO78" i="1" s="1"/>
  <c r="QL78" i="1"/>
  <c r="QK53" i="1"/>
  <c r="QM53" i="1" s="1"/>
  <c r="QO53" i="1" s="1"/>
  <c r="QL53" i="1"/>
  <c r="QL32" i="1"/>
  <c r="QK32" i="1"/>
  <c r="QM32" i="1" s="1"/>
  <c r="QO32" i="1" s="1"/>
  <c r="QK62" i="1"/>
  <c r="QM62" i="1" s="1"/>
  <c r="QO62" i="1" s="1"/>
  <c r="QL62" i="1"/>
  <c r="QK38" i="1"/>
  <c r="QM38" i="1" s="1"/>
  <c r="QO38" i="1" s="1"/>
  <c r="QL38" i="1"/>
  <c r="QK77" i="1"/>
  <c r="QM77" i="1" s="1"/>
  <c r="QO77" i="1" s="1"/>
  <c r="QL77" i="1"/>
  <c r="QL21" i="1"/>
  <c r="QK21" i="1"/>
  <c r="QM21" i="1" s="1"/>
  <c r="QO21" i="1" s="1"/>
  <c r="QK72" i="1"/>
  <c r="QM72" i="1" s="1"/>
  <c r="QO72" i="1" s="1"/>
  <c r="QL72" i="1"/>
  <c r="QL42" i="1"/>
  <c r="QK42" i="1"/>
  <c r="QM42" i="1" s="1"/>
  <c r="QO42" i="1" s="1"/>
  <c r="QL45" i="1"/>
  <c r="QK45" i="1"/>
  <c r="QM45" i="1" s="1"/>
  <c r="QO45" i="1" s="1"/>
  <c r="QL50" i="1"/>
  <c r="QK50" i="1"/>
  <c r="QM50" i="1" s="1"/>
  <c r="QO50" i="1" s="1"/>
  <c r="QL16" i="1"/>
  <c r="QK16" i="1"/>
  <c r="QM16" i="1" s="1"/>
  <c r="QO16" i="1" s="1"/>
  <c r="QK23" i="1"/>
  <c r="QM23" i="1" s="1"/>
  <c r="QO23" i="1" s="1"/>
  <c r="QL23" i="1"/>
  <c r="QK70" i="1"/>
  <c r="QM70" i="1" s="1"/>
  <c r="QO70" i="1" s="1"/>
  <c r="QL70" i="1"/>
  <c r="QL33" i="1"/>
  <c r="QK33" i="1"/>
  <c r="QM33" i="1" s="1"/>
  <c r="QO33" i="1" s="1"/>
  <c r="QK88" i="1"/>
  <c r="QM88" i="1" s="1"/>
  <c r="QO88" i="1" s="1"/>
  <c r="QL88" i="1"/>
  <c r="QL34" i="1"/>
  <c r="QK34" i="1"/>
  <c r="QM34" i="1" s="1"/>
  <c r="QO34" i="1" s="1"/>
  <c r="PN79" i="1"/>
  <c r="PP79" i="1"/>
  <c r="PR79" i="1"/>
  <c r="PP45" i="1"/>
  <c r="PR45" i="1"/>
  <c r="PN45" i="1"/>
  <c r="PP50" i="1"/>
  <c r="PR50" i="1"/>
  <c r="PN50" i="1"/>
  <c r="PP54" i="1"/>
  <c r="PN54" i="1"/>
  <c r="PR54" i="1"/>
  <c r="PN61" i="1"/>
  <c r="PR61" i="1"/>
  <c r="PP61" i="1"/>
  <c r="PN69" i="1"/>
  <c r="PR69" i="1"/>
  <c r="PP69" i="1"/>
  <c r="PP17" i="1"/>
  <c r="PN17" i="1"/>
  <c r="PR17" i="1"/>
  <c r="PN24" i="1"/>
  <c r="PP24" i="1"/>
  <c r="PR24" i="1"/>
  <c r="PP62" i="1"/>
  <c r="PN62" i="1"/>
  <c r="PR62" i="1"/>
  <c r="PN38" i="1"/>
  <c r="PP38" i="1"/>
  <c r="PR38" i="1"/>
  <c r="PR55" i="1"/>
  <c r="PN55" i="1"/>
  <c r="PP55" i="1"/>
  <c r="PN63" i="1"/>
  <c r="PR63" i="1"/>
  <c r="PP63" i="1"/>
  <c r="PP86" i="1"/>
  <c r="PR86" i="1"/>
  <c r="PN86" i="1"/>
  <c r="PP66" i="1"/>
  <c r="PR66" i="1"/>
  <c r="PN66" i="1"/>
  <c r="PN42" i="1"/>
  <c r="PP42" i="1"/>
  <c r="PR42" i="1"/>
  <c r="PP57" i="1"/>
  <c r="PR57" i="1"/>
  <c r="PN57" i="1"/>
  <c r="PR31" i="1"/>
  <c r="PP31" i="1"/>
  <c r="PN31" i="1"/>
  <c r="PN23" i="1"/>
  <c r="PR23" i="1"/>
  <c r="PP23" i="1"/>
  <c r="PP52" i="1"/>
  <c r="PR52" i="1"/>
  <c r="PN52" i="1"/>
  <c r="PP81" i="1"/>
  <c r="PN81" i="1"/>
  <c r="PR81" i="1"/>
  <c r="PN43" i="1"/>
  <c r="PP43" i="1"/>
  <c r="PR43" i="1"/>
  <c r="PP90" i="1"/>
  <c r="PN90" i="1"/>
  <c r="PR90" i="1"/>
  <c r="PN32" i="1"/>
  <c r="PN19" i="1"/>
  <c r="PP19" i="1"/>
  <c r="PR19" i="1"/>
  <c r="PN40" i="1"/>
  <c r="PR40" i="1"/>
  <c r="PP40" i="1"/>
  <c r="PN46" i="1"/>
  <c r="PP46" i="1"/>
  <c r="PR46" i="1"/>
  <c r="PN77" i="1"/>
  <c r="PR77" i="1"/>
  <c r="PP77" i="1"/>
  <c r="PN88" i="1"/>
  <c r="PR88" i="1"/>
  <c r="PP88" i="1"/>
  <c r="PR92" i="1"/>
  <c r="PP92" i="1"/>
  <c r="PN92" i="1"/>
  <c r="PN71" i="1"/>
  <c r="PR71" i="1"/>
  <c r="PP71" i="1"/>
  <c r="PP73" i="1"/>
  <c r="PR73" i="1"/>
  <c r="PN73" i="1"/>
  <c r="PR60" i="1"/>
  <c r="PN60" i="1"/>
  <c r="PP60" i="1"/>
  <c r="PN91" i="1"/>
  <c r="PP91" i="1"/>
  <c r="PR91" i="1"/>
  <c r="PN59" i="1"/>
  <c r="PP59" i="1"/>
  <c r="PR59" i="1"/>
  <c r="PN44" i="1"/>
  <c r="PP44" i="1"/>
  <c r="PR44" i="1"/>
  <c r="PR76" i="1"/>
  <c r="PN76" i="1"/>
  <c r="PP76" i="1"/>
  <c r="PN85" i="1"/>
  <c r="PP85" i="1"/>
  <c r="PR85" i="1"/>
  <c r="PP49" i="1"/>
  <c r="PR49" i="1"/>
  <c r="PN49" i="1"/>
  <c r="PN18" i="1"/>
  <c r="PP18" i="1"/>
  <c r="PR18" i="1"/>
  <c r="PP37" i="1"/>
  <c r="PR37" i="1"/>
  <c r="PN37" i="1"/>
  <c r="PP74" i="1"/>
  <c r="PN74" i="1"/>
  <c r="PR74" i="1"/>
  <c r="PP82" i="1"/>
  <c r="PN82" i="1"/>
  <c r="PR82" i="1"/>
  <c r="PR65" i="1"/>
  <c r="PP65" i="1"/>
  <c r="PN65" i="1"/>
  <c r="PN27" i="1"/>
  <c r="PR27" i="1"/>
  <c r="PP27" i="1"/>
  <c r="PP78" i="1"/>
  <c r="PR78" i="1"/>
  <c r="PN78" i="1"/>
  <c r="PP21" i="1"/>
  <c r="PN21" i="1"/>
  <c r="PR21" i="1"/>
  <c r="PN64" i="1"/>
  <c r="PR64" i="1"/>
  <c r="PP64" i="1"/>
  <c r="PN67" i="1"/>
  <c r="PR67" i="1"/>
  <c r="PP67" i="1"/>
  <c r="PN56" i="1"/>
  <c r="PP56" i="1"/>
  <c r="PR56" i="1"/>
  <c r="PN20" i="1"/>
  <c r="PR20" i="1"/>
  <c r="PP20" i="1"/>
  <c r="PN75" i="1"/>
  <c r="PP75" i="1"/>
  <c r="PR75" i="1"/>
  <c r="PR15" i="1"/>
  <c r="PN15" i="1"/>
  <c r="PP15" i="1"/>
  <c r="PR51" i="1"/>
  <c r="PN51" i="1"/>
  <c r="PP51" i="1"/>
  <c r="PN14" i="1"/>
  <c r="PP14" i="1"/>
  <c r="PR14" i="1"/>
  <c r="PN16" i="1"/>
  <c r="PR16" i="1"/>
  <c r="PP16" i="1"/>
  <c r="PN87" i="1"/>
  <c r="PR87" i="1"/>
  <c r="PP87" i="1"/>
  <c r="PN25" i="1"/>
  <c r="PP25" i="1"/>
  <c r="PR25" i="1"/>
  <c r="PP58" i="1"/>
  <c r="PR58" i="1"/>
  <c r="PN58" i="1"/>
  <c r="PR68" i="1"/>
  <c r="PP68" i="1"/>
  <c r="PN68" i="1"/>
  <c r="PR84" i="1"/>
  <c r="PN84" i="1"/>
  <c r="PP84" i="1"/>
  <c r="PP70" i="1"/>
  <c r="PN70" i="1"/>
  <c r="PR70" i="1"/>
  <c r="PN47" i="1"/>
  <c r="PR47" i="1"/>
  <c r="PP47" i="1"/>
  <c r="PM13" i="1"/>
  <c r="PO48" i="1"/>
  <c r="PO13" i="1" s="1"/>
  <c r="PN26" i="1"/>
  <c r="PP26" i="1"/>
  <c r="PR26" i="1"/>
  <c r="PN34" i="1"/>
  <c r="PP34" i="1"/>
  <c r="PR34" i="1"/>
  <c r="PP41" i="1"/>
  <c r="PN41" i="1"/>
  <c r="PR41" i="1"/>
  <c r="PN35" i="1"/>
  <c r="PP35" i="1"/>
  <c r="PR35" i="1"/>
  <c r="PN80" i="1"/>
  <c r="PP80" i="1"/>
  <c r="PR80" i="1"/>
  <c r="PN83" i="1"/>
  <c r="PP83" i="1"/>
  <c r="PR83" i="1"/>
  <c r="PR48" i="1"/>
  <c r="PN48" i="1"/>
  <c r="PP48" i="1"/>
  <c r="PN72" i="1"/>
  <c r="PP72" i="1"/>
  <c r="PR72" i="1"/>
  <c r="PN28" i="1"/>
  <c r="PP28" i="1"/>
  <c r="PR28" i="1"/>
  <c r="DM79" i="1"/>
  <c r="DN79" i="1"/>
  <c r="DO79" i="1" s="1"/>
  <c r="CF79" i="1"/>
  <c r="CG79" i="1"/>
  <c r="CV79" i="1"/>
  <c r="CW79" i="1"/>
  <c r="CX79" i="1" s="1"/>
  <c r="CV53" i="1"/>
  <c r="CW53" i="1"/>
  <c r="CX53" i="1" s="1"/>
  <c r="DN75" i="1"/>
  <c r="DO75" i="1" s="1"/>
  <c r="DM75" i="1"/>
  <c r="CF70" i="1"/>
  <c r="CG70" i="1"/>
  <c r="DM88" i="1"/>
  <c r="DN88" i="1"/>
  <c r="DO88" i="1" s="1"/>
  <c r="CW68" i="1"/>
  <c r="CX68" i="1" s="1"/>
  <c r="CV68" i="1"/>
  <c r="CV65" i="1"/>
  <c r="CW65" i="1"/>
  <c r="CX65" i="1" s="1"/>
  <c r="CV46" i="1"/>
  <c r="CW46" i="1"/>
  <c r="CX46" i="1" s="1"/>
  <c r="CW64" i="1"/>
  <c r="CX64" i="1" s="1"/>
  <c r="CV64" i="1"/>
  <c r="DM90" i="1"/>
  <c r="DN90" i="1"/>
  <c r="DO90" i="1" s="1"/>
  <c r="DM59" i="1"/>
  <c r="DN59" i="1"/>
  <c r="DO59" i="1" s="1"/>
  <c r="CV92" i="1"/>
  <c r="CW92" i="1"/>
  <c r="CX92" i="1" s="1"/>
  <c r="CF86" i="1"/>
  <c r="CG86" i="1"/>
  <c r="CF82" i="1"/>
  <c r="CG82" i="1"/>
  <c r="CF26" i="1"/>
  <c r="CG26" i="1"/>
  <c r="DN87" i="1"/>
  <c r="DO87" i="1" s="1"/>
  <c r="DM87" i="1"/>
  <c r="CV25" i="1"/>
  <c r="CW25" i="1"/>
  <c r="CX25" i="1" s="1"/>
  <c r="CF32" i="1"/>
  <c r="CG32" i="1"/>
  <c r="CF77" i="1"/>
  <c r="CG77" i="1"/>
  <c r="CW34" i="1"/>
  <c r="CX34" i="1" s="1"/>
  <c r="CV34" i="1"/>
  <c r="CW42" i="1"/>
  <c r="CX42" i="1" s="1"/>
  <c r="CV42" i="1"/>
  <c r="CF92" i="1"/>
  <c r="CG92" i="1"/>
  <c r="CV51" i="1"/>
  <c r="CW51" i="1"/>
  <c r="CX51" i="1" s="1"/>
  <c r="CV85" i="1"/>
  <c r="CW85" i="1"/>
  <c r="CX85" i="1" s="1"/>
  <c r="CF35" i="1"/>
  <c r="CG35" i="1"/>
  <c r="CG15" i="1"/>
  <c r="CF15" i="1"/>
  <c r="CW78" i="1"/>
  <c r="CX78" i="1" s="1"/>
  <c r="CV78" i="1"/>
  <c r="CF23" i="1"/>
  <c r="CG23" i="1"/>
  <c r="CV60" i="1"/>
  <c r="CW60" i="1"/>
  <c r="CX60" i="1" s="1"/>
  <c r="DN61" i="1"/>
  <c r="DO61" i="1" s="1"/>
  <c r="DM61" i="1"/>
  <c r="CF19" i="1"/>
  <c r="CG19" i="1"/>
  <c r="CF91" i="1"/>
  <c r="CG91" i="1"/>
  <c r="CV52" i="1"/>
  <c r="CW52" i="1"/>
  <c r="CX52" i="1" s="1"/>
  <c r="CF16" i="1"/>
  <c r="CG16" i="1"/>
  <c r="CF43" i="1"/>
  <c r="CG43" i="1"/>
  <c r="DQ24" i="1"/>
  <c r="DP24" i="1"/>
  <c r="CF55" i="1"/>
  <c r="CG55" i="1"/>
  <c r="CF80" i="1"/>
  <c r="CG80" i="1"/>
  <c r="CW70" i="1"/>
  <c r="CX70" i="1" s="1"/>
  <c r="CV70" i="1"/>
  <c r="CG66" i="1"/>
  <c r="CF66" i="1"/>
  <c r="CV40" i="1"/>
  <c r="CW40" i="1"/>
  <c r="CX40" i="1" s="1"/>
  <c r="CG62" i="1"/>
  <c r="CF62" i="1"/>
  <c r="CW71" i="1"/>
  <c r="CX71" i="1" s="1"/>
  <c r="CV71" i="1"/>
  <c r="CF78" i="1"/>
  <c r="CG78" i="1"/>
  <c r="CW69" i="1"/>
  <c r="CX69" i="1" s="1"/>
  <c r="CV69" i="1"/>
  <c r="CF52" i="1"/>
  <c r="CG52" i="1"/>
  <c r="DN55" i="1"/>
  <c r="DO55" i="1" s="1"/>
  <c r="DM55" i="1"/>
  <c r="CV86" i="1"/>
  <c r="CW86" i="1"/>
  <c r="CX86" i="1" s="1"/>
  <c r="DM26" i="1"/>
  <c r="DN26" i="1"/>
  <c r="DO26" i="1" s="1"/>
  <c r="DN32" i="1"/>
  <c r="DO32" i="1" s="1"/>
  <c r="DM32" i="1"/>
  <c r="CV37" i="1"/>
  <c r="CW37" i="1"/>
  <c r="CX37" i="1" s="1"/>
  <c r="CW77" i="1"/>
  <c r="CX77" i="1" s="1"/>
  <c r="CV77" i="1"/>
  <c r="DM31" i="1"/>
  <c r="DN31" i="1"/>
  <c r="DO31" i="1" s="1"/>
  <c r="CF71" i="1"/>
  <c r="CG71" i="1"/>
  <c r="CG73" i="1"/>
  <c r="CF73" i="1"/>
  <c r="CV74" i="1"/>
  <c r="CW74" i="1"/>
  <c r="CX74" i="1" s="1"/>
  <c r="CW35" i="1"/>
  <c r="CX35" i="1" s="1"/>
  <c r="CV35" i="1"/>
  <c r="CV38" i="1"/>
  <c r="CW38" i="1"/>
  <c r="CX38" i="1" s="1"/>
  <c r="CV15" i="1"/>
  <c r="CW15" i="1"/>
  <c r="CX15" i="1" s="1"/>
  <c r="CV44" i="1"/>
  <c r="CW44" i="1"/>
  <c r="CX44" i="1" s="1"/>
  <c r="DM78" i="1"/>
  <c r="DN78" i="1"/>
  <c r="DO78" i="1" s="1"/>
  <c r="CF61" i="1"/>
  <c r="CG61" i="1"/>
  <c r="CF46" i="1"/>
  <c r="CG46" i="1"/>
  <c r="DM52" i="1"/>
  <c r="DN52" i="1"/>
  <c r="DO52" i="1" s="1"/>
  <c r="BR14" i="1"/>
  <c r="BR13" i="1" s="1"/>
  <c r="BQ13" i="1"/>
  <c r="CF50" i="1"/>
  <c r="CG50" i="1"/>
  <c r="DN67" i="1"/>
  <c r="DO67" i="1" s="1"/>
  <c r="DM67" i="1"/>
  <c r="DM43" i="1"/>
  <c r="DN43" i="1"/>
  <c r="DO43" i="1" s="1"/>
  <c r="DM20" i="1"/>
  <c r="DN20" i="1"/>
  <c r="DO20" i="1" s="1"/>
  <c r="CW55" i="1"/>
  <c r="CX55" i="1" s="1"/>
  <c r="CV55" i="1"/>
  <c r="DN76" i="1"/>
  <c r="DO76" i="1" s="1"/>
  <c r="DM76" i="1"/>
  <c r="CV80" i="1"/>
  <c r="CW80" i="1"/>
  <c r="CX80" i="1" s="1"/>
  <c r="CF75" i="1"/>
  <c r="CG75" i="1"/>
  <c r="CW26" i="1"/>
  <c r="CX26" i="1" s="1"/>
  <c r="CV26" i="1"/>
  <c r="CF72" i="1"/>
  <c r="CG72" i="1"/>
  <c r="DN42" i="1"/>
  <c r="DO42" i="1" s="1"/>
  <c r="DM42" i="1"/>
  <c r="DM84" i="1"/>
  <c r="DN84" i="1"/>
  <c r="DO84" i="1" s="1"/>
  <c r="DN57" i="1"/>
  <c r="DO57" i="1" s="1"/>
  <c r="DM57" i="1"/>
  <c r="CV50" i="1"/>
  <c r="CW50" i="1"/>
  <c r="CX50" i="1" s="1"/>
  <c r="CF24" i="1"/>
  <c r="CG24" i="1"/>
  <c r="CF53" i="1"/>
  <c r="CG53" i="1"/>
  <c r="CF68" i="1"/>
  <c r="CG68" i="1"/>
  <c r="CF42" i="1"/>
  <c r="CG42" i="1"/>
  <c r="DN85" i="1"/>
  <c r="DO85" i="1" s="1"/>
  <c r="DM85" i="1"/>
  <c r="DM50" i="1"/>
  <c r="DN50" i="1"/>
  <c r="DO50" i="1" s="1"/>
  <c r="CV48" i="1"/>
  <c r="CW48" i="1"/>
  <c r="CX48" i="1" s="1"/>
  <c r="DM86" i="1"/>
  <c r="DN86" i="1"/>
  <c r="DO86" i="1" s="1"/>
  <c r="DM82" i="1"/>
  <c r="DN82" i="1"/>
  <c r="DO82" i="1" s="1"/>
  <c r="CW87" i="1"/>
  <c r="CX87" i="1" s="1"/>
  <c r="CV87" i="1"/>
  <c r="CF17" i="1"/>
  <c r="CG17" i="1"/>
  <c r="CV32" i="1"/>
  <c r="CW32" i="1"/>
  <c r="CX32" i="1" s="1"/>
  <c r="DN37" i="1"/>
  <c r="DO37" i="1" s="1"/>
  <c r="DM37" i="1"/>
  <c r="CF34" i="1"/>
  <c r="CG34" i="1"/>
  <c r="DM92" i="1"/>
  <c r="DN92" i="1"/>
  <c r="DO92" i="1" s="1"/>
  <c r="CV41" i="1"/>
  <c r="CW41" i="1"/>
  <c r="CX41" i="1" s="1"/>
  <c r="CG74" i="1"/>
  <c r="CF74" i="1"/>
  <c r="DM38" i="1"/>
  <c r="DN38" i="1"/>
  <c r="DO38" i="1" s="1"/>
  <c r="DM44" i="1"/>
  <c r="DN44" i="1"/>
  <c r="DO44" i="1" s="1"/>
  <c r="DM23" i="1"/>
  <c r="DN23" i="1"/>
  <c r="DO23" i="1" s="1"/>
  <c r="CF21" i="1"/>
  <c r="CG21" i="1"/>
  <c r="CV19" i="1"/>
  <c r="CW19" i="1"/>
  <c r="CX19" i="1" s="1"/>
  <c r="CV91" i="1"/>
  <c r="CW91" i="1"/>
  <c r="CX91" i="1" s="1"/>
  <c r="DM45" i="1"/>
  <c r="DN45" i="1"/>
  <c r="DO45" i="1" s="1"/>
  <c r="CF14" i="1"/>
  <c r="CG14" i="1"/>
  <c r="CG81" i="1"/>
  <c r="CF81" i="1"/>
  <c r="CF54" i="1"/>
  <c r="CG54" i="1"/>
  <c r="CF56" i="1"/>
  <c r="CG56" i="1"/>
  <c r="CW59" i="1"/>
  <c r="CX59" i="1" s="1"/>
  <c r="CV59" i="1"/>
  <c r="DM80" i="1"/>
  <c r="DN80" i="1"/>
  <c r="DO80" i="1" s="1"/>
  <c r="CV33" i="1"/>
  <c r="CW33" i="1"/>
  <c r="CX33" i="1" s="1"/>
  <c r="CF25" i="1"/>
  <c r="CG25" i="1"/>
  <c r="CF69" i="1"/>
  <c r="CG69" i="1"/>
  <c r="DM18" i="1"/>
  <c r="DN18" i="1"/>
  <c r="DO18" i="1" s="1"/>
  <c r="DM63" i="1"/>
  <c r="DN63" i="1"/>
  <c r="DO63" i="1" s="1"/>
  <c r="DM46" i="1"/>
  <c r="DN46" i="1"/>
  <c r="DO46" i="1" s="1"/>
  <c r="DN48" i="1"/>
  <c r="DO48" i="1" s="1"/>
  <c r="DM48" i="1"/>
  <c r="CV82" i="1"/>
  <c r="CW82" i="1"/>
  <c r="CX82" i="1" s="1"/>
  <c r="CV66" i="1"/>
  <c r="CW66" i="1"/>
  <c r="CX66" i="1" s="1"/>
  <c r="CF87" i="1"/>
  <c r="CG87" i="1"/>
  <c r="CF37" i="1"/>
  <c r="CG37" i="1"/>
  <c r="CG31" i="1"/>
  <c r="CF31" i="1"/>
  <c r="DM65" i="1"/>
  <c r="DN65" i="1"/>
  <c r="DO65" i="1" s="1"/>
  <c r="DM34" i="1"/>
  <c r="DN34" i="1"/>
  <c r="DO34" i="1" s="1"/>
  <c r="DN41" i="1"/>
  <c r="DO41" i="1" s="1"/>
  <c r="DM41" i="1"/>
  <c r="DN74" i="1"/>
  <c r="DO74" i="1" s="1"/>
  <c r="DM74" i="1"/>
  <c r="DM83" i="1"/>
  <c r="DN83" i="1"/>
  <c r="DO83" i="1" s="1"/>
  <c r="CF38" i="1"/>
  <c r="CG38" i="1"/>
  <c r="CF28" i="1"/>
  <c r="CG28" i="1"/>
  <c r="CW23" i="1"/>
  <c r="CX23" i="1" s="1"/>
  <c r="CV23" i="1"/>
  <c r="DM69" i="1"/>
  <c r="DN69" i="1"/>
  <c r="DO69" i="1" s="1"/>
  <c r="CF49" i="1"/>
  <c r="CG49" i="1"/>
  <c r="DN91" i="1"/>
  <c r="DO91" i="1" s="1"/>
  <c r="DM91" i="1"/>
  <c r="CW47" i="1"/>
  <c r="CX47" i="1" s="1"/>
  <c r="CV47" i="1"/>
  <c r="CF45" i="1"/>
  <c r="CG45" i="1"/>
  <c r="DM14" i="1"/>
  <c r="DN14" i="1"/>
  <c r="DO14" i="1" s="1"/>
  <c r="CF67" i="1"/>
  <c r="CG67" i="1"/>
  <c r="CV54" i="1"/>
  <c r="CW54" i="1"/>
  <c r="CX54" i="1" s="1"/>
  <c r="DM56" i="1"/>
  <c r="DN56" i="1"/>
  <c r="DO56" i="1" s="1"/>
  <c r="CW18" i="1"/>
  <c r="CX18" i="1" s="1"/>
  <c r="CV18" i="1"/>
  <c r="CG20" i="1"/>
  <c r="CF20" i="1"/>
  <c r="CW76" i="1"/>
  <c r="CX76" i="1" s="1"/>
  <c r="CV76" i="1"/>
  <c r="CF63" i="1"/>
  <c r="CG63" i="1"/>
  <c r="CV62" i="1"/>
  <c r="CW62" i="1"/>
  <c r="CX62" i="1" s="1"/>
  <c r="CV75" i="1"/>
  <c r="CW75" i="1"/>
  <c r="CX75" i="1" s="1"/>
  <c r="CF33" i="1"/>
  <c r="CG33" i="1"/>
  <c r="DM71" i="1"/>
  <c r="DN71" i="1"/>
  <c r="DO71" i="1" s="1"/>
  <c r="DM51" i="1"/>
  <c r="DN51" i="1"/>
  <c r="DO51" i="1" s="1"/>
  <c r="CF47" i="1"/>
  <c r="CG47" i="1"/>
  <c r="CV81" i="1"/>
  <c r="CW81" i="1"/>
  <c r="CX81" i="1" s="1"/>
  <c r="CF51" i="1"/>
  <c r="CG51" i="1"/>
  <c r="DM35" i="1"/>
  <c r="DN35" i="1"/>
  <c r="DO35" i="1" s="1"/>
  <c r="CW57" i="1"/>
  <c r="CX57" i="1" s="1"/>
  <c r="CV57" i="1"/>
  <c r="CV61" i="1"/>
  <c r="CW61" i="1"/>
  <c r="CX61" i="1" s="1"/>
  <c r="CV67" i="1"/>
  <c r="CW67" i="1"/>
  <c r="CX67" i="1" s="1"/>
  <c r="CV43" i="1"/>
  <c r="CW43" i="1"/>
  <c r="CX43" i="1" s="1"/>
  <c r="CF88" i="1"/>
  <c r="CG88" i="1"/>
  <c r="DN66" i="1"/>
  <c r="DO66" i="1" s="1"/>
  <c r="DM66" i="1"/>
  <c r="DN17" i="1"/>
  <c r="DO17" i="1" s="1"/>
  <c r="DM17" i="1"/>
  <c r="CW72" i="1"/>
  <c r="CX72" i="1" s="1"/>
  <c r="CV72" i="1"/>
  <c r="CW31" i="1"/>
  <c r="CX31" i="1" s="1"/>
  <c r="CV31" i="1"/>
  <c r="CV73" i="1"/>
  <c r="CW73" i="1"/>
  <c r="CX73" i="1" s="1"/>
  <c r="CW27" i="1"/>
  <c r="CX27" i="1" s="1"/>
  <c r="CV27" i="1"/>
  <c r="CF41" i="1"/>
  <c r="CG41" i="1"/>
  <c r="CF84" i="1"/>
  <c r="CG84" i="1"/>
  <c r="CF83" i="1"/>
  <c r="CG83" i="1"/>
  <c r="CF40" i="1"/>
  <c r="CG40" i="1"/>
  <c r="CF57" i="1"/>
  <c r="CG57" i="1"/>
  <c r="CF44" i="1"/>
  <c r="CG44" i="1"/>
  <c r="DM28" i="1"/>
  <c r="DN28" i="1"/>
  <c r="DO28" i="1" s="1"/>
  <c r="DN21" i="1"/>
  <c r="DO21" i="1" s="1"/>
  <c r="DM21" i="1"/>
  <c r="DM49" i="1"/>
  <c r="DN49" i="1"/>
  <c r="DO49" i="1" s="1"/>
  <c r="DM47" i="1"/>
  <c r="DN47" i="1"/>
  <c r="DO47" i="1" s="1"/>
  <c r="CV14" i="1"/>
  <c r="CW14" i="1"/>
  <c r="CX14" i="1" s="1"/>
  <c r="CV90" i="1"/>
  <c r="CW90" i="1"/>
  <c r="CX90" i="1" s="1"/>
  <c r="CV56" i="1"/>
  <c r="CW56" i="1"/>
  <c r="CX56" i="1" s="1"/>
  <c r="CV20" i="1"/>
  <c r="CW20" i="1"/>
  <c r="CX20" i="1" s="1"/>
  <c r="DN62" i="1"/>
  <c r="DO62" i="1" s="1"/>
  <c r="DM62" i="1"/>
  <c r="DM15" i="1"/>
  <c r="DN15" i="1"/>
  <c r="DO15" i="1" s="1"/>
  <c r="CV28" i="1"/>
  <c r="CW28" i="1"/>
  <c r="CX28" i="1" s="1"/>
  <c r="CF58" i="1"/>
  <c r="CG58" i="1"/>
  <c r="CV16" i="1"/>
  <c r="CW16" i="1"/>
  <c r="CX16" i="1" s="1"/>
  <c r="CV88" i="1"/>
  <c r="CW88" i="1"/>
  <c r="CX88" i="1" s="1"/>
  <c r="DM25" i="1"/>
  <c r="DN25" i="1"/>
  <c r="DO25" i="1" s="1"/>
  <c r="DM77" i="1"/>
  <c r="DN77" i="1"/>
  <c r="DO77" i="1" s="1"/>
  <c r="CF27" i="1"/>
  <c r="CG27" i="1"/>
  <c r="CF60" i="1"/>
  <c r="CG60" i="1"/>
  <c r="CV58" i="1"/>
  <c r="CW58" i="1"/>
  <c r="CX58" i="1" s="1"/>
  <c r="DN64" i="1"/>
  <c r="DO64" i="1" s="1"/>
  <c r="DM64" i="1"/>
  <c r="CV24" i="1"/>
  <c r="CW24" i="1"/>
  <c r="CX24" i="1" s="1"/>
  <c r="CF48" i="1"/>
  <c r="CG48" i="1"/>
  <c r="CV17" i="1"/>
  <c r="CW17" i="1"/>
  <c r="CX17" i="1" s="1"/>
  <c r="DN68" i="1"/>
  <c r="DO68" i="1" s="1"/>
  <c r="DM68" i="1"/>
  <c r="DM72" i="1"/>
  <c r="DN72" i="1"/>
  <c r="DO72" i="1" s="1"/>
  <c r="CG65" i="1"/>
  <c r="CF65" i="1"/>
  <c r="DM73" i="1"/>
  <c r="DN73" i="1"/>
  <c r="DO73" i="1" s="1"/>
  <c r="DM27" i="1"/>
  <c r="DN27" i="1"/>
  <c r="DO27" i="1" s="1"/>
  <c r="CV84" i="1"/>
  <c r="CW84" i="1"/>
  <c r="CX84" i="1" s="1"/>
  <c r="CF85" i="1"/>
  <c r="CG85" i="1"/>
  <c r="CW83" i="1"/>
  <c r="CX83" i="1" s="1"/>
  <c r="CV83" i="1"/>
  <c r="DN40" i="1"/>
  <c r="DO40" i="1" s="1"/>
  <c r="DM40" i="1"/>
  <c r="DM60" i="1"/>
  <c r="DN60" i="1"/>
  <c r="DO60" i="1" s="1"/>
  <c r="CV21" i="1"/>
  <c r="CW21" i="1"/>
  <c r="CX21" i="1" s="1"/>
  <c r="CV49" i="1"/>
  <c r="CW49" i="1"/>
  <c r="CX49" i="1" s="1"/>
  <c r="DM58" i="1"/>
  <c r="DN58" i="1"/>
  <c r="DO58" i="1" s="1"/>
  <c r="CV45" i="1"/>
  <c r="CW45" i="1"/>
  <c r="CX45" i="1" s="1"/>
  <c r="CG64" i="1"/>
  <c r="CF64" i="1"/>
  <c r="DM81" i="1"/>
  <c r="DN81" i="1"/>
  <c r="DO81" i="1" s="1"/>
  <c r="DN16" i="1"/>
  <c r="DO16" i="1" s="1"/>
  <c r="DM16" i="1"/>
  <c r="DM54" i="1"/>
  <c r="DN54" i="1"/>
  <c r="DO54" i="1" s="1"/>
  <c r="CF90" i="1"/>
  <c r="CG90" i="1"/>
  <c r="CF18" i="1"/>
  <c r="CG18" i="1"/>
  <c r="CF59" i="1"/>
  <c r="CG59" i="1"/>
  <c r="CF76" i="1"/>
  <c r="CG76" i="1"/>
  <c r="DN53" i="1"/>
  <c r="DO53" i="1" s="1"/>
  <c r="DM53" i="1"/>
  <c r="CW63" i="1"/>
  <c r="CX63" i="1" s="1"/>
  <c r="CV63" i="1"/>
  <c r="DN70" i="1"/>
  <c r="DO70" i="1" s="1"/>
  <c r="DM70" i="1"/>
  <c r="DM33" i="1"/>
  <c r="DN33" i="1"/>
  <c r="DO33" i="1" s="1"/>
  <c r="PN53" i="1" l="1"/>
  <c r="PR53" i="1"/>
  <c r="PR32" i="1"/>
  <c r="QN80" i="1"/>
  <c r="QR80" i="1"/>
  <c r="QP80" i="1"/>
  <c r="QP66" i="1"/>
  <c r="QN66" i="1"/>
  <c r="QR66" i="1"/>
  <c r="QP27" i="1"/>
  <c r="QR27" i="1"/>
  <c r="QN27" i="1"/>
  <c r="QP74" i="1"/>
  <c r="QR74" i="1"/>
  <c r="QN74" i="1"/>
  <c r="QR48" i="1"/>
  <c r="QN48" i="1"/>
  <c r="QP48" i="1"/>
  <c r="QP44" i="1"/>
  <c r="QN44" i="1"/>
  <c r="QR44" i="1"/>
  <c r="QP55" i="1"/>
  <c r="QR55" i="1"/>
  <c r="QN55" i="1"/>
  <c r="QN70" i="1"/>
  <c r="QP70" i="1"/>
  <c r="QR70" i="1"/>
  <c r="QN77" i="1"/>
  <c r="QR77" i="1"/>
  <c r="QP77" i="1"/>
  <c r="QP53" i="1"/>
  <c r="QN53" i="1"/>
  <c r="QR53" i="1"/>
  <c r="QN86" i="1"/>
  <c r="QR86" i="1"/>
  <c r="QP86" i="1"/>
  <c r="QR19" i="1"/>
  <c r="QN19" i="1"/>
  <c r="QP19" i="1"/>
  <c r="QN65" i="1"/>
  <c r="QP65" i="1"/>
  <c r="QR65" i="1"/>
  <c r="QP58" i="1"/>
  <c r="QN58" i="1"/>
  <c r="QR58" i="1"/>
  <c r="QP85" i="1"/>
  <c r="QN85" i="1"/>
  <c r="QR85" i="1"/>
  <c r="QR84" i="1"/>
  <c r="QP84" i="1"/>
  <c r="QN84" i="1"/>
  <c r="QN81" i="1"/>
  <c r="QP81" i="1"/>
  <c r="QR81" i="1"/>
  <c r="QP82" i="1"/>
  <c r="QR82" i="1"/>
  <c r="QN82" i="1"/>
  <c r="QP54" i="1"/>
  <c r="QR54" i="1"/>
  <c r="QN54" i="1"/>
  <c r="QP33" i="1"/>
  <c r="QR33" i="1"/>
  <c r="QN33" i="1"/>
  <c r="QP45" i="1"/>
  <c r="QN45" i="1"/>
  <c r="QR45" i="1"/>
  <c r="QR52" i="1"/>
  <c r="QP52" i="1"/>
  <c r="QN52" i="1"/>
  <c r="QR57" i="1"/>
  <c r="QN57" i="1"/>
  <c r="QP57" i="1"/>
  <c r="QR46" i="1"/>
  <c r="QP46" i="1"/>
  <c r="QN46" i="1"/>
  <c r="QR64" i="1"/>
  <c r="QP64" i="1"/>
  <c r="QN64" i="1"/>
  <c r="QP75" i="1"/>
  <c r="QN75" i="1"/>
  <c r="QR75" i="1"/>
  <c r="QN21" i="1"/>
  <c r="QR21" i="1"/>
  <c r="QP21" i="1"/>
  <c r="QN32" i="1"/>
  <c r="QP32" i="1"/>
  <c r="QR32" i="1"/>
  <c r="QR28" i="1"/>
  <c r="QN28" i="1"/>
  <c r="QP28" i="1"/>
  <c r="QN83" i="1"/>
  <c r="QR83" i="1"/>
  <c r="QP83" i="1"/>
  <c r="PL13" i="1"/>
  <c r="QR23" i="1"/>
  <c r="QP23" i="1"/>
  <c r="QN23" i="1"/>
  <c r="QR38" i="1"/>
  <c r="QN38" i="1"/>
  <c r="QP38" i="1"/>
  <c r="QR78" i="1"/>
  <c r="QN78" i="1"/>
  <c r="QP78" i="1"/>
  <c r="QN73" i="1"/>
  <c r="QR73" i="1"/>
  <c r="QP73" i="1"/>
  <c r="QP47" i="1"/>
  <c r="QR47" i="1"/>
  <c r="QN47" i="1"/>
  <c r="QR79" i="1"/>
  <c r="QN79" i="1"/>
  <c r="QP79" i="1"/>
  <c r="QN25" i="1"/>
  <c r="QR25" i="1"/>
  <c r="QP25" i="1"/>
  <c r="QP91" i="1"/>
  <c r="QN91" i="1"/>
  <c r="QR91" i="1"/>
  <c r="QP35" i="1"/>
  <c r="QN35" i="1"/>
  <c r="QR35" i="1"/>
  <c r="QN59" i="1"/>
  <c r="QR59" i="1"/>
  <c r="QP59" i="1"/>
  <c r="QN67" i="1"/>
  <c r="QR67" i="1"/>
  <c r="QP67" i="1"/>
  <c r="PR33" i="1"/>
  <c r="QP34" i="1"/>
  <c r="QN34" i="1"/>
  <c r="QR34" i="1"/>
  <c r="QP42" i="1"/>
  <c r="QN42" i="1"/>
  <c r="QR42" i="1"/>
  <c r="QR60" i="1"/>
  <c r="QP60" i="1"/>
  <c r="QN60" i="1"/>
  <c r="QP24" i="1"/>
  <c r="QN24" i="1"/>
  <c r="QR24" i="1"/>
  <c r="QR76" i="1"/>
  <c r="QN76" i="1"/>
  <c r="QP76" i="1"/>
  <c r="QP56" i="1"/>
  <c r="QN56" i="1"/>
  <c r="QR56" i="1"/>
  <c r="QR18" i="1"/>
  <c r="QN18" i="1"/>
  <c r="QP18" i="1"/>
  <c r="QN92" i="1"/>
  <c r="QP92" i="1"/>
  <c r="QR92" i="1"/>
  <c r="QP40" i="1"/>
  <c r="QN40" i="1"/>
  <c r="QR40" i="1"/>
  <c r="QP50" i="1"/>
  <c r="QR50" i="1"/>
  <c r="QN50" i="1"/>
  <c r="QP41" i="1"/>
  <c r="QN41" i="1"/>
  <c r="QR41" i="1"/>
  <c r="PN33" i="1"/>
  <c r="PA6" i="1" s="1"/>
  <c r="QN88" i="1"/>
  <c r="QR88" i="1"/>
  <c r="QP88" i="1"/>
  <c r="QR72" i="1"/>
  <c r="QP72" i="1"/>
  <c r="QN72" i="1"/>
  <c r="QN62" i="1"/>
  <c r="QR62" i="1"/>
  <c r="QP62" i="1"/>
  <c r="QN87" i="1"/>
  <c r="QP87" i="1"/>
  <c r="QR87" i="1"/>
  <c r="QP14" i="1"/>
  <c r="QR14" i="1"/>
  <c r="QN14" i="1"/>
  <c r="QL13" i="1"/>
  <c r="QN15" i="1"/>
  <c r="QR15" i="1"/>
  <c r="QP15" i="1"/>
  <c r="QR26" i="1"/>
  <c r="QN26" i="1"/>
  <c r="QP26" i="1"/>
  <c r="QP51" i="1"/>
  <c r="QN51" i="1"/>
  <c r="QR51" i="1"/>
  <c r="QN20" i="1"/>
  <c r="QR20" i="1"/>
  <c r="QP20" i="1"/>
  <c r="QN69" i="1"/>
  <c r="QR69" i="1"/>
  <c r="QP69" i="1"/>
  <c r="QR63" i="1"/>
  <c r="QP63" i="1"/>
  <c r="QN63" i="1"/>
  <c r="QP61" i="1"/>
  <c r="QN61" i="1"/>
  <c r="QR61" i="1"/>
  <c r="QR68" i="1"/>
  <c r="QP68" i="1"/>
  <c r="QN68" i="1"/>
  <c r="QR16" i="1"/>
  <c r="QN16" i="1"/>
  <c r="QP16" i="1"/>
  <c r="QP49" i="1"/>
  <c r="QN49" i="1"/>
  <c r="QR49" i="1"/>
  <c r="QP37" i="1"/>
  <c r="QR37" i="1"/>
  <c r="QN37" i="1"/>
  <c r="QO14" i="1"/>
  <c r="QO13" i="1" s="1"/>
  <c r="QM13" i="1"/>
  <c r="QN17" i="1"/>
  <c r="QP17" i="1"/>
  <c r="QR17" i="1"/>
  <c r="QP31" i="1"/>
  <c r="QR31" i="1"/>
  <c r="QN31" i="1"/>
  <c r="QN43" i="1"/>
  <c r="QR43" i="1"/>
  <c r="QP43" i="1"/>
  <c r="QR71" i="1"/>
  <c r="QP71" i="1"/>
  <c r="QN71" i="1"/>
  <c r="QP90" i="1"/>
  <c r="QR90" i="1"/>
  <c r="QN90" i="1"/>
  <c r="PE5" i="1"/>
  <c r="PF5" i="1" s="1"/>
  <c r="PU5" i="1" s="1"/>
  <c r="PE7" i="1"/>
  <c r="PF7" i="1" s="1"/>
  <c r="PU7" i="1" s="1"/>
  <c r="PE6" i="1"/>
  <c r="PF6" i="1" s="1"/>
  <c r="PU6" i="1" s="1"/>
  <c r="PE9" i="1"/>
  <c r="PF9" i="1" s="1"/>
  <c r="PU9" i="1" s="1"/>
  <c r="PN13" i="1"/>
  <c r="PA7" i="1"/>
  <c r="PA5" i="1"/>
  <c r="PE2" i="1"/>
  <c r="PP13" i="1"/>
  <c r="PE8" i="1"/>
  <c r="PF8" i="1" s="1"/>
  <c r="PU8" i="1" s="1"/>
  <c r="PA4" i="1"/>
  <c r="PR13" i="1"/>
  <c r="PA2" i="1"/>
  <c r="PA8" i="1"/>
  <c r="PE3" i="1"/>
  <c r="PF3" i="1" s="1"/>
  <c r="PU3" i="1" s="1"/>
  <c r="PA9" i="1"/>
  <c r="PE4" i="1"/>
  <c r="PF4" i="1" s="1"/>
  <c r="PU4" i="1" s="1"/>
  <c r="PA3" i="1"/>
  <c r="CH79" i="1"/>
  <c r="CI79" i="1"/>
  <c r="DQ79" i="1"/>
  <c r="DP79" i="1"/>
  <c r="CY79" i="1"/>
  <c r="CZ79" i="1"/>
  <c r="DQ51" i="1"/>
  <c r="DP51" i="1"/>
  <c r="CI31" i="1"/>
  <c r="CH31" i="1"/>
  <c r="CY19" i="1"/>
  <c r="CZ19" i="1"/>
  <c r="DP16" i="1"/>
  <c r="DQ16" i="1"/>
  <c r="CZ45" i="1"/>
  <c r="CY45" i="1"/>
  <c r="DQ73" i="1"/>
  <c r="DP73" i="1"/>
  <c r="DQ64" i="1"/>
  <c r="DP64" i="1"/>
  <c r="CZ20" i="1"/>
  <c r="CY20" i="1"/>
  <c r="CY31" i="1"/>
  <c r="CZ31" i="1"/>
  <c r="CZ61" i="1"/>
  <c r="CY61" i="1"/>
  <c r="CI47" i="1"/>
  <c r="CH47" i="1"/>
  <c r="DQ91" i="1"/>
  <c r="DP91" i="1"/>
  <c r="DQ18" i="1"/>
  <c r="DP18" i="1"/>
  <c r="CH81" i="1"/>
  <c r="CI81" i="1"/>
  <c r="CZ91" i="1"/>
  <c r="CY91" i="1"/>
  <c r="CI74" i="1"/>
  <c r="CH74" i="1"/>
  <c r="CH72" i="1"/>
  <c r="CI72" i="1"/>
  <c r="CH50" i="1"/>
  <c r="CI50" i="1"/>
  <c r="CY44" i="1"/>
  <c r="CZ44" i="1"/>
  <c r="DP32" i="1"/>
  <c r="DQ32" i="1"/>
  <c r="CZ40" i="1"/>
  <c r="CY40" i="1"/>
  <c r="CZ52" i="1"/>
  <c r="CY52" i="1"/>
  <c r="CY60" i="1"/>
  <c r="CZ60" i="1"/>
  <c r="CY85" i="1"/>
  <c r="CZ85" i="1"/>
  <c r="CI77" i="1"/>
  <c r="CH77" i="1"/>
  <c r="CY64" i="1"/>
  <c r="CZ64" i="1"/>
  <c r="CY56" i="1"/>
  <c r="CZ56" i="1"/>
  <c r="CZ76" i="1"/>
  <c r="CY76" i="1"/>
  <c r="CH59" i="1"/>
  <c r="CI59" i="1"/>
  <c r="DP81" i="1"/>
  <c r="DQ81" i="1"/>
  <c r="CZ21" i="1"/>
  <c r="CY21" i="1"/>
  <c r="CY84" i="1"/>
  <c r="CZ84" i="1"/>
  <c r="CY58" i="1"/>
  <c r="CZ58" i="1"/>
  <c r="DP25" i="1"/>
  <c r="DQ25" i="1"/>
  <c r="CY28" i="1"/>
  <c r="CZ28" i="1"/>
  <c r="DP62" i="1"/>
  <c r="DQ62" i="1"/>
  <c r="CZ14" i="1"/>
  <c r="CY14" i="1"/>
  <c r="CX13" i="1"/>
  <c r="CH44" i="1"/>
  <c r="CI44" i="1"/>
  <c r="CY27" i="1"/>
  <c r="CZ27" i="1"/>
  <c r="DP66" i="1"/>
  <c r="DQ66" i="1"/>
  <c r="CI33" i="1"/>
  <c r="CH33" i="1"/>
  <c r="CY18" i="1"/>
  <c r="CZ18" i="1"/>
  <c r="CI67" i="1"/>
  <c r="CH67" i="1"/>
  <c r="CY23" i="1"/>
  <c r="CZ23" i="1"/>
  <c r="DP41" i="1"/>
  <c r="DQ41" i="1"/>
  <c r="DQ80" i="1"/>
  <c r="DP80" i="1"/>
  <c r="CH14" i="1"/>
  <c r="CG13" i="1"/>
  <c r="CI14" i="1"/>
  <c r="DQ37" i="1"/>
  <c r="DP37" i="1"/>
  <c r="DP50" i="1"/>
  <c r="DQ50" i="1"/>
  <c r="CI53" i="1"/>
  <c r="CH53" i="1"/>
  <c r="CZ80" i="1"/>
  <c r="CY80" i="1"/>
  <c r="DQ43" i="1"/>
  <c r="DP43" i="1"/>
  <c r="CH46" i="1"/>
  <c r="CI46" i="1"/>
  <c r="CI61" i="1"/>
  <c r="CH61" i="1"/>
  <c r="DQ31" i="1"/>
  <c r="DP31" i="1"/>
  <c r="CH80" i="1"/>
  <c r="CI80" i="1"/>
  <c r="CY92" i="1"/>
  <c r="CZ92" i="1"/>
  <c r="CY46" i="1"/>
  <c r="CZ46" i="1"/>
  <c r="CZ65" i="1"/>
  <c r="CY65" i="1"/>
  <c r="DP55" i="1"/>
  <c r="DQ55" i="1"/>
  <c r="CI91" i="1"/>
  <c r="CH91" i="1"/>
  <c r="CI70" i="1"/>
  <c r="CH70" i="1"/>
  <c r="CH90" i="1"/>
  <c r="CI90" i="1"/>
  <c r="DP60" i="1"/>
  <c r="DQ60" i="1"/>
  <c r="CH65" i="1"/>
  <c r="CI65" i="1"/>
  <c r="CH48" i="1"/>
  <c r="CI48" i="1"/>
  <c r="CH60" i="1"/>
  <c r="CI60" i="1"/>
  <c r="CY88" i="1"/>
  <c r="CZ88" i="1"/>
  <c r="DP15" i="1"/>
  <c r="DQ15" i="1"/>
  <c r="DP47" i="1"/>
  <c r="DQ47" i="1"/>
  <c r="DP21" i="1"/>
  <c r="DQ21" i="1"/>
  <c r="CI57" i="1"/>
  <c r="CH57" i="1"/>
  <c r="CY57" i="1"/>
  <c r="CZ57" i="1"/>
  <c r="CY75" i="1"/>
  <c r="CZ75" i="1"/>
  <c r="CI45" i="1"/>
  <c r="CH45" i="1"/>
  <c r="CI87" i="1"/>
  <c r="CH87" i="1"/>
  <c r="CH56" i="1"/>
  <c r="CI56" i="1"/>
  <c r="DQ45" i="1"/>
  <c r="DP45" i="1"/>
  <c r="DQ44" i="1"/>
  <c r="DP44" i="1"/>
  <c r="CI34" i="1"/>
  <c r="CH34" i="1"/>
  <c r="DP82" i="1"/>
  <c r="DQ82" i="1"/>
  <c r="CI24" i="1"/>
  <c r="CH24" i="1"/>
  <c r="DQ57" i="1"/>
  <c r="DP57" i="1"/>
  <c r="CY26" i="1"/>
  <c r="CZ26" i="1"/>
  <c r="CZ74" i="1"/>
  <c r="CY74" i="1"/>
  <c r="CH52" i="1"/>
  <c r="CI52" i="1"/>
  <c r="CI66" i="1"/>
  <c r="CH66" i="1"/>
  <c r="CI55" i="1"/>
  <c r="CH55" i="1"/>
  <c r="CH26" i="1"/>
  <c r="CI26" i="1"/>
  <c r="DQ59" i="1"/>
  <c r="DP59" i="1"/>
  <c r="CH88" i="1"/>
  <c r="CI88" i="1"/>
  <c r="CH28" i="1"/>
  <c r="CI28" i="1"/>
  <c r="CH15" i="1"/>
  <c r="CI15" i="1"/>
  <c r="DQ87" i="1"/>
  <c r="DP87" i="1"/>
  <c r="CZ63" i="1"/>
  <c r="CY63" i="1"/>
  <c r="DP40" i="1"/>
  <c r="DQ40" i="1"/>
  <c r="CY90" i="1"/>
  <c r="CZ90" i="1"/>
  <c r="CH84" i="1"/>
  <c r="CI84" i="1"/>
  <c r="DP17" i="1"/>
  <c r="DQ17" i="1"/>
  <c r="CY43" i="1"/>
  <c r="CZ43" i="1"/>
  <c r="DP35" i="1"/>
  <c r="DQ35" i="1"/>
  <c r="DQ71" i="1"/>
  <c r="DP71" i="1"/>
  <c r="CI49" i="1"/>
  <c r="CH49" i="1"/>
  <c r="DP83" i="1"/>
  <c r="DQ83" i="1"/>
  <c r="CY33" i="1"/>
  <c r="CZ33" i="1"/>
  <c r="CI21" i="1"/>
  <c r="CH21" i="1"/>
  <c r="CZ41" i="1"/>
  <c r="CY41" i="1"/>
  <c r="CH17" i="1"/>
  <c r="CI17" i="1"/>
  <c r="DQ85" i="1"/>
  <c r="DP85" i="1"/>
  <c r="DP84" i="1"/>
  <c r="DQ84" i="1"/>
  <c r="DP76" i="1"/>
  <c r="DQ76" i="1"/>
  <c r="DP52" i="1"/>
  <c r="DQ52" i="1"/>
  <c r="CZ38" i="1"/>
  <c r="CY38" i="1"/>
  <c r="CY77" i="1"/>
  <c r="CZ77" i="1"/>
  <c r="CY86" i="1"/>
  <c r="CZ86" i="1"/>
  <c r="CI62" i="1"/>
  <c r="CH62" i="1"/>
  <c r="CI19" i="1"/>
  <c r="CH19" i="1"/>
  <c r="CY34" i="1"/>
  <c r="CZ34" i="1"/>
  <c r="CZ68" i="1"/>
  <c r="CY68" i="1"/>
  <c r="DQ70" i="1"/>
  <c r="DP70" i="1"/>
  <c r="CZ72" i="1"/>
  <c r="CY72" i="1"/>
  <c r="CZ32" i="1"/>
  <c r="CY32" i="1"/>
  <c r="CZ51" i="1"/>
  <c r="CY51" i="1"/>
  <c r="DP54" i="1"/>
  <c r="DQ54" i="1"/>
  <c r="DQ58" i="1"/>
  <c r="DP58" i="1"/>
  <c r="DP68" i="1"/>
  <c r="DQ68" i="1"/>
  <c r="CY24" i="1"/>
  <c r="CZ24" i="1"/>
  <c r="CH27" i="1"/>
  <c r="CI27" i="1"/>
  <c r="CZ16" i="1"/>
  <c r="CY16" i="1"/>
  <c r="DQ49" i="1"/>
  <c r="DP49" i="1"/>
  <c r="CI40" i="1"/>
  <c r="CH40" i="1"/>
  <c r="CY62" i="1"/>
  <c r="CZ62" i="1"/>
  <c r="DP34" i="1"/>
  <c r="DQ34" i="1"/>
  <c r="CY66" i="1"/>
  <c r="CZ66" i="1"/>
  <c r="DP48" i="1"/>
  <c r="DQ48" i="1"/>
  <c r="CI69" i="1"/>
  <c r="CH69" i="1"/>
  <c r="CI54" i="1"/>
  <c r="CH54" i="1"/>
  <c r="DQ38" i="1"/>
  <c r="DP38" i="1"/>
  <c r="DP86" i="1"/>
  <c r="DQ86" i="1"/>
  <c r="CI42" i="1"/>
  <c r="CH42" i="1"/>
  <c r="CY50" i="1"/>
  <c r="CZ50" i="1"/>
  <c r="CY37" i="1"/>
  <c r="CZ37" i="1"/>
  <c r="CY70" i="1"/>
  <c r="CZ70" i="1"/>
  <c r="CI43" i="1"/>
  <c r="CH43" i="1"/>
  <c r="CY78" i="1"/>
  <c r="CZ78" i="1"/>
  <c r="CI32" i="1"/>
  <c r="CH32" i="1"/>
  <c r="CI82" i="1"/>
  <c r="CH82" i="1"/>
  <c r="DP90" i="1"/>
  <c r="DQ90" i="1"/>
  <c r="DP88" i="1"/>
  <c r="DQ88" i="1"/>
  <c r="DP75" i="1"/>
  <c r="DQ75" i="1"/>
  <c r="CZ73" i="1"/>
  <c r="CY73" i="1"/>
  <c r="DP56" i="1"/>
  <c r="DQ56" i="1"/>
  <c r="CH25" i="1"/>
  <c r="CI25" i="1"/>
  <c r="CY15" i="1"/>
  <c r="CZ15" i="1"/>
  <c r="CY71" i="1"/>
  <c r="CZ71" i="1"/>
  <c r="CI23" i="1"/>
  <c r="CH23" i="1"/>
  <c r="DQ53" i="1"/>
  <c r="DP53" i="1"/>
  <c r="CI18" i="1"/>
  <c r="CH18" i="1"/>
  <c r="CZ83" i="1"/>
  <c r="CY83" i="1"/>
  <c r="DQ27" i="1"/>
  <c r="DP27" i="1"/>
  <c r="CY17" i="1"/>
  <c r="CZ17" i="1"/>
  <c r="CI41" i="1"/>
  <c r="CH41" i="1"/>
  <c r="CZ67" i="1"/>
  <c r="CY67" i="1"/>
  <c r="CI51" i="1"/>
  <c r="CH51" i="1"/>
  <c r="CY81" i="1"/>
  <c r="CZ81" i="1"/>
  <c r="DQ14" i="1"/>
  <c r="DP14" i="1"/>
  <c r="DO13" i="1"/>
  <c r="CZ47" i="1"/>
  <c r="CY47" i="1"/>
  <c r="DP69" i="1"/>
  <c r="DQ69" i="1"/>
  <c r="CH37" i="1"/>
  <c r="CI37" i="1"/>
  <c r="DP46" i="1"/>
  <c r="DQ46" i="1"/>
  <c r="DQ63" i="1"/>
  <c r="DP63" i="1"/>
  <c r="DQ23" i="1"/>
  <c r="DP23" i="1"/>
  <c r="DP92" i="1"/>
  <c r="DQ92" i="1"/>
  <c r="CZ55" i="1"/>
  <c r="CY55" i="1"/>
  <c r="DQ78" i="1"/>
  <c r="DP78" i="1"/>
  <c r="CH73" i="1"/>
  <c r="CI73" i="1"/>
  <c r="CY69" i="1"/>
  <c r="CZ69" i="1"/>
  <c r="CI35" i="1"/>
  <c r="CH35" i="1"/>
  <c r="CZ53" i="1"/>
  <c r="CY53" i="1"/>
  <c r="CY42" i="1"/>
  <c r="CZ42" i="1"/>
  <c r="DP33" i="1"/>
  <c r="DQ33" i="1"/>
  <c r="CI76" i="1"/>
  <c r="CH76" i="1"/>
  <c r="CH64" i="1"/>
  <c r="CI64" i="1"/>
  <c r="CY49" i="1"/>
  <c r="CZ49" i="1"/>
  <c r="CI85" i="1"/>
  <c r="CH85" i="1"/>
  <c r="DQ72" i="1"/>
  <c r="DP72" i="1"/>
  <c r="DP77" i="1"/>
  <c r="DQ77" i="1"/>
  <c r="CH58" i="1"/>
  <c r="CI58" i="1"/>
  <c r="DP28" i="1"/>
  <c r="DQ28" i="1"/>
  <c r="CI83" i="1"/>
  <c r="CH83" i="1"/>
  <c r="CI63" i="1"/>
  <c r="CH63" i="1"/>
  <c r="CH20" i="1"/>
  <c r="CI20" i="1"/>
  <c r="CY54" i="1"/>
  <c r="CZ54" i="1"/>
  <c r="CI38" i="1"/>
  <c r="CH38" i="1"/>
  <c r="DQ74" i="1"/>
  <c r="DP74" i="1"/>
  <c r="DQ65" i="1"/>
  <c r="DP65" i="1"/>
  <c r="CZ82" i="1"/>
  <c r="CY82" i="1"/>
  <c r="CZ59" i="1"/>
  <c r="CY59" i="1"/>
  <c r="CZ87" i="1"/>
  <c r="CY87" i="1"/>
  <c r="CY48" i="1"/>
  <c r="CZ48" i="1"/>
  <c r="CI68" i="1"/>
  <c r="CH68" i="1"/>
  <c r="DP42" i="1"/>
  <c r="DQ42" i="1"/>
  <c r="CI75" i="1"/>
  <c r="CH75" i="1"/>
  <c r="DP20" i="1"/>
  <c r="DQ20" i="1"/>
  <c r="DP67" i="1"/>
  <c r="DQ67" i="1"/>
  <c r="CY35" i="1"/>
  <c r="CZ35" i="1"/>
  <c r="CH71" i="1"/>
  <c r="CI71" i="1"/>
  <c r="DQ26" i="1"/>
  <c r="DP26" i="1"/>
  <c r="CH78" i="1"/>
  <c r="CI78" i="1"/>
  <c r="CI16" i="1"/>
  <c r="CH16" i="1"/>
  <c r="DQ61" i="1"/>
  <c r="DP61" i="1"/>
  <c r="CH92" i="1"/>
  <c r="CI92" i="1"/>
  <c r="CY25" i="1"/>
  <c r="CZ25" i="1"/>
  <c r="CH86" i="1"/>
  <c r="CI86" i="1"/>
  <c r="QA2" i="1" l="1"/>
  <c r="QE8" i="1"/>
  <c r="QF8" i="1" s="1"/>
  <c r="PX47" i="1"/>
  <c r="QC47" i="1" s="1"/>
  <c r="QQ47" i="1" s="1"/>
  <c r="PX20" i="1"/>
  <c r="QC20" i="1" s="1"/>
  <c r="QQ20" i="1" s="1"/>
  <c r="PX49" i="1"/>
  <c r="QC49" i="1" s="1"/>
  <c r="QQ49" i="1" s="1"/>
  <c r="PX24" i="1"/>
  <c r="QC24" i="1" s="1"/>
  <c r="QQ24" i="1" s="1"/>
  <c r="PX55" i="1"/>
  <c r="QC55" i="1" s="1"/>
  <c r="QQ55" i="1" s="1"/>
  <c r="PX54" i="1"/>
  <c r="QC54" i="1" s="1"/>
  <c r="QQ54" i="1" s="1"/>
  <c r="PX72" i="1"/>
  <c r="QC72" i="1" s="1"/>
  <c r="QQ72" i="1" s="1"/>
  <c r="PX65" i="1"/>
  <c r="QC65" i="1" s="1"/>
  <c r="QQ65" i="1" s="1"/>
  <c r="PX53" i="1"/>
  <c r="QC53" i="1" s="1"/>
  <c r="QQ53" i="1" s="1"/>
  <c r="PX33" i="1"/>
  <c r="QC33" i="1" s="1"/>
  <c r="QQ33" i="1" s="1"/>
  <c r="PX50" i="1"/>
  <c r="QC50" i="1" s="1"/>
  <c r="QQ50" i="1" s="1"/>
  <c r="QE4" i="1"/>
  <c r="QF4" i="1" s="1"/>
  <c r="QR13" i="1"/>
  <c r="QA7" i="1"/>
  <c r="QN13" i="1"/>
  <c r="PX17" i="1"/>
  <c r="QC17" i="1" s="1"/>
  <c r="QQ17" i="1" s="1"/>
  <c r="PX70" i="1"/>
  <c r="QC70" i="1" s="1"/>
  <c r="QQ70" i="1" s="1"/>
  <c r="PX87" i="1"/>
  <c r="QC87" i="1" s="1"/>
  <c r="QQ87" i="1" s="1"/>
  <c r="PX77" i="1"/>
  <c r="QC77" i="1" s="1"/>
  <c r="QQ77" i="1" s="1"/>
  <c r="PX19" i="1"/>
  <c r="QC19" i="1" s="1"/>
  <c r="QQ19" i="1" s="1"/>
  <c r="PX48" i="1"/>
  <c r="QC48" i="1" s="1"/>
  <c r="QQ48" i="1" s="1"/>
  <c r="PX69" i="1"/>
  <c r="QC69" i="1" s="1"/>
  <c r="QQ69" i="1" s="1"/>
  <c r="PX59" i="1"/>
  <c r="QC59" i="1" s="1"/>
  <c r="QQ59" i="1" s="1"/>
  <c r="PX71" i="1"/>
  <c r="QC71" i="1" s="1"/>
  <c r="QQ71" i="1" s="1"/>
  <c r="PX64" i="1"/>
  <c r="QC64" i="1" s="1"/>
  <c r="QQ64" i="1" s="1"/>
  <c r="PX29" i="1"/>
  <c r="QC29" i="1" s="1"/>
  <c r="QQ29" i="1" s="1"/>
  <c r="PX28" i="1"/>
  <c r="QC28" i="1" s="1"/>
  <c r="QQ28" i="1" s="1"/>
  <c r="PX36" i="1"/>
  <c r="QC36" i="1" s="1"/>
  <c r="QQ36" i="1" s="1"/>
  <c r="PX39" i="1"/>
  <c r="QC39" i="1" s="1"/>
  <c r="QQ39" i="1" s="1"/>
  <c r="PX40" i="1"/>
  <c r="QC40" i="1" s="1"/>
  <c r="QQ40" i="1" s="1"/>
  <c r="PX92" i="1"/>
  <c r="QC92" i="1" s="1"/>
  <c r="QQ92" i="1" s="1"/>
  <c r="PX30" i="1"/>
  <c r="QC30" i="1" s="1"/>
  <c r="QQ30" i="1" s="1"/>
  <c r="PX89" i="1"/>
  <c r="QC89" i="1" s="1"/>
  <c r="QQ89" i="1" s="1"/>
  <c r="PX22" i="1"/>
  <c r="QC22" i="1" s="1"/>
  <c r="QQ22" i="1" s="1"/>
  <c r="PX27" i="1"/>
  <c r="QC27" i="1" s="1"/>
  <c r="QQ27" i="1" s="1"/>
  <c r="PX83" i="1"/>
  <c r="QC83" i="1" s="1"/>
  <c r="QQ83" i="1" s="1"/>
  <c r="PX84" i="1"/>
  <c r="QC84" i="1" s="1"/>
  <c r="QQ84" i="1" s="1"/>
  <c r="PX91" i="1"/>
  <c r="QC91" i="1" s="1"/>
  <c r="QQ91" i="1" s="1"/>
  <c r="PX76" i="1"/>
  <c r="QC76" i="1" s="1"/>
  <c r="QQ76" i="1" s="1"/>
  <c r="PX85" i="1"/>
  <c r="QC85" i="1" s="1"/>
  <c r="QQ85" i="1" s="1"/>
  <c r="PX38" i="1"/>
  <c r="QC38" i="1" s="1"/>
  <c r="QQ38" i="1" s="1"/>
  <c r="PX41" i="1"/>
  <c r="QC41" i="1" s="1"/>
  <c r="QQ41" i="1" s="1"/>
  <c r="PX66" i="1"/>
  <c r="QC66" i="1" s="1"/>
  <c r="QQ66" i="1" s="1"/>
  <c r="PX67" i="1"/>
  <c r="QC67" i="1" s="1"/>
  <c r="QQ67" i="1" s="1"/>
  <c r="PX43" i="1"/>
  <c r="QC43" i="1" s="1"/>
  <c r="QQ43" i="1" s="1"/>
  <c r="PX74" i="1"/>
  <c r="QC74" i="1" s="1"/>
  <c r="QQ74" i="1" s="1"/>
  <c r="QA4" i="1"/>
  <c r="QE9" i="1"/>
  <c r="QF9" i="1" s="1"/>
  <c r="QA3" i="1"/>
  <c r="QE3" i="1"/>
  <c r="QF3" i="1" s="1"/>
  <c r="QP13" i="1"/>
  <c r="QE7" i="1"/>
  <c r="QF7" i="1" s="1"/>
  <c r="QA6" i="1"/>
  <c r="PX44" i="1"/>
  <c r="QC44" i="1" s="1"/>
  <c r="QQ44" i="1" s="1"/>
  <c r="PX88" i="1"/>
  <c r="QC88" i="1" s="1"/>
  <c r="QQ88" i="1" s="1"/>
  <c r="PX42" i="1"/>
  <c r="QC42" i="1" s="1"/>
  <c r="QQ42" i="1" s="1"/>
  <c r="PX16" i="1"/>
  <c r="QC16" i="1" s="1"/>
  <c r="QQ16" i="1" s="1"/>
  <c r="PX80" i="1"/>
  <c r="QC80" i="1" s="1"/>
  <c r="QQ80" i="1" s="1"/>
  <c r="PX56" i="1"/>
  <c r="QC56" i="1" s="1"/>
  <c r="QQ56" i="1" s="1"/>
  <c r="PX26" i="1"/>
  <c r="QC26" i="1" s="1"/>
  <c r="QQ26" i="1" s="1"/>
  <c r="PX75" i="1"/>
  <c r="QC75" i="1" s="1"/>
  <c r="QQ75" i="1" s="1"/>
  <c r="PX79" i="1"/>
  <c r="QC79" i="1" s="1"/>
  <c r="QQ79" i="1" s="1"/>
  <c r="PX35" i="1"/>
  <c r="QC35" i="1" s="1"/>
  <c r="QQ35" i="1" s="1"/>
  <c r="PX86" i="1"/>
  <c r="QC86" i="1" s="1"/>
  <c r="QQ86" i="1" s="1"/>
  <c r="PX78" i="1"/>
  <c r="QC78" i="1" s="1"/>
  <c r="QQ78" i="1" s="1"/>
  <c r="PX90" i="1"/>
  <c r="QC90" i="1" s="1"/>
  <c r="QQ90" i="1" s="1"/>
  <c r="PX63" i="1"/>
  <c r="QC63" i="1" s="1"/>
  <c r="QQ63" i="1" s="1"/>
  <c r="PX37" i="1"/>
  <c r="QC37" i="1" s="1"/>
  <c r="QQ37" i="1" s="1"/>
  <c r="PX57" i="1"/>
  <c r="QC57" i="1" s="1"/>
  <c r="QQ57" i="1" s="1"/>
  <c r="PX62" i="1"/>
  <c r="QC62" i="1" s="1"/>
  <c r="QQ62" i="1" s="1"/>
  <c r="PX31" i="1"/>
  <c r="QC31" i="1" s="1"/>
  <c r="QQ31" i="1" s="1"/>
  <c r="PX32" i="1"/>
  <c r="QC32" i="1" s="1"/>
  <c r="QQ32" i="1" s="1"/>
  <c r="PX34" i="1"/>
  <c r="QC34" i="1" s="1"/>
  <c r="QQ34" i="1" s="1"/>
  <c r="PX82" i="1"/>
  <c r="QC82" i="1" s="1"/>
  <c r="QQ82" i="1" s="1"/>
  <c r="PX81" i="1"/>
  <c r="QC81" i="1" s="1"/>
  <c r="QQ81" i="1" s="1"/>
  <c r="QE5" i="1"/>
  <c r="QF5" i="1" s="1"/>
  <c r="PX61" i="1"/>
  <c r="QC61" i="1" s="1"/>
  <c r="QQ61" i="1" s="1"/>
  <c r="PX14" i="1"/>
  <c r="PX45" i="1"/>
  <c r="QC45" i="1" s="1"/>
  <c r="QQ45" i="1" s="1"/>
  <c r="PX68" i="1"/>
  <c r="QC68" i="1" s="1"/>
  <c r="QQ68" i="1" s="1"/>
  <c r="PX23" i="1"/>
  <c r="QC23" i="1" s="1"/>
  <c r="QQ23" i="1" s="1"/>
  <c r="PX51" i="1"/>
  <c r="QC51" i="1" s="1"/>
  <c r="QQ51" i="1" s="1"/>
  <c r="PX52" i="1"/>
  <c r="QC52" i="1" s="1"/>
  <c r="QQ52" i="1" s="1"/>
  <c r="QA5" i="1"/>
  <c r="QE2" i="1"/>
  <c r="QA9" i="1"/>
  <c r="QE6" i="1"/>
  <c r="QF6" i="1" s="1"/>
  <c r="QA8" i="1"/>
  <c r="PA10" i="1"/>
  <c r="PE10" i="1"/>
  <c r="PF2" i="1"/>
  <c r="PU2" i="1" s="1"/>
  <c r="OU2" i="1"/>
  <c r="OU8" i="1"/>
  <c r="OU6" i="1"/>
  <c r="OU3" i="1"/>
  <c r="OU4" i="1"/>
  <c r="OU9" i="1"/>
  <c r="OU7" i="1"/>
  <c r="OU5" i="1"/>
  <c r="CH13" i="1"/>
  <c r="DQ13" i="1"/>
  <c r="CI13" i="1"/>
  <c r="DP13" i="1"/>
  <c r="CZ13" i="1"/>
  <c r="CY13" i="1"/>
  <c r="QF2" i="1" l="1"/>
  <c r="QE10" i="1"/>
  <c r="PX73" i="1"/>
  <c r="QC73" i="1" s="1"/>
  <c r="QQ73" i="1" s="1"/>
  <c r="PX46" i="1"/>
  <c r="QC46" i="1" s="1"/>
  <c r="QQ46" i="1" s="1"/>
  <c r="PX18" i="1"/>
  <c r="QC18" i="1" s="1"/>
  <c r="QQ18" i="1" s="1"/>
  <c r="PX21" i="1"/>
  <c r="QC21" i="1" s="1"/>
  <c r="QQ21" i="1" s="1"/>
  <c r="PX60" i="1"/>
  <c r="QC60" i="1" s="1"/>
  <c r="QQ60" i="1" s="1"/>
  <c r="PX25" i="1"/>
  <c r="QC25" i="1" s="1"/>
  <c r="QQ25" i="1" s="1"/>
  <c r="PX15" i="1"/>
  <c r="QC15" i="1" s="1"/>
  <c r="QQ15" i="1" s="1"/>
  <c r="PX58" i="1"/>
  <c r="QC58" i="1" s="1"/>
  <c r="QQ58" i="1" s="1"/>
  <c r="QC14" i="1"/>
  <c r="QA10" i="1"/>
  <c r="OX80" i="1"/>
  <c r="PC80" i="1" s="1"/>
  <c r="PQ80" i="1" s="1"/>
  <c r="OX56" i="1"/>
  <c r="PC56" i="1" s="1"/>
  <c r="PQ56" i="1" s="1"/>
  <c r="OX31" i="1"/>
  <c r="PC31" i="1" s="1"/>
  <c r="PQ31" i="1" s="1"/>
  <c r="OX78" i="1"/>
  <c r="PC78" i="1" s="1"/>
  <c r="PQ78" i="1" s="1"/>
  <c r="OX75" i="1"/>
  <c r="PC75" i="1" s="1"/>
  <c r="PQ75" i="1" s="1"/>
  <c r="OX42" i="1"/>
  <c r="PC42" i="1" s="1"/>
  <c r="PQ42" i="1" s="1"/>
  <c r="OX35" i="1"/>
  <c r="PC35" i="1" s="1"/>
  <c r="PQ35" i="1" s="1"/>
  <c r="OX79" i="1"/>
  <c r="PC79" i="1" s="1"/>
  <c r="PQ79" i="1" s="1"/>
  <c r="OX90" i="1"/>
  <c r="PC90" i="1" s="1"/>
  <c r="PQ90" i="1" s="1"/>
  <c r="OX82" i="1"/>
  <c r="PC82" i="1" s="1"/>
  <c r="PQ82" i="1" s="1"/>
  <c r="OX32" i="1"/>
  <c r="PC32" i="1" s="1"/>
  <c r="PQ32" i="1" s="1"/>
  <c r="OX16" i="1"/>
  <c r="PC16" i="1" s="1"/>
  <c r="PQ16" i="1" s="1"/>
  <c r="OX63" i="1"/>
  <c r="PC63" i="1" s="1"/>
  <c r="PQ63" i="1" s="1"/>
  <c r="OX88" i="1"/>
  <c r="PC88" i="1" s="1"/>
  <c r="PQ88" i="1" s="1"/>
  <c r="OX81" i="1"/>
  <c r="PC81" i="1" s="1"/>
  <c r="PQ81" i="1" s="1"/>
  <c r="OX37" i="1"/>
  <c r="PC37" i="1" s="1"/>
  <c r="PQ37" i="1" s="1"/>
  <c r="OX34" i="1"/>
  <c r="PC34" i="1" s="1"/>
  <c r="PQ34" i="1" s="1"/>
  <c r="OX62" i="1"/>
  <c r="PC62" i="1" s="1"/>
  <c r="PQ62" i="1" s="1"/>
  <c r="OX86" i="1"/>
  <c r="PC86" i="1" s="1"/>
  <c r="PQ86" i="1" s="1"/>
  <c r="OX57" i="1"/>
  <c r="PC57" i="1" s="1"/>
  <c r="PQ57" i="1" s="1"/>
  <c r="OX26" i="1"/>
  <c r="PC26" i="1" s="1"/>
  <c r="PQ26" i="1" s="1"/>
  <c r="OX44" i="1"/>
  <c r="PC44" i="1" s="1"/>
  <c r="PQ44" i="1" s="1"/>
  <c r="OX18" i="1"/>
  <c r="PC18" i="1" s="1"/>
  <c r="PQ18" i="1" s="1"/>
  <c r="OX60" i="1"/>
  <c r="PC60" i="1" s="1"/>
  <c r="PQ60" i="1" s="1"/>
  <c r="OX73" i="1"/>
  <c r="PC73" i="1" s="1"/>
  <c r="PQ73" i="1" s="1"/>
  <c r="OX21" i="1"/>
  <c r="PC21" i="1" s="1"/>
  <c r="PQ21" i="1" s="1"/>
  <c r="OX25" i="1"/>
  <c r="PC25" i="1" s="1"/>
  <c r="PQ25" i="1" s="1"/>
  <c r="OX46" i="1"/>
  <c r="PC46" i="1" s="1"/>
  <c r="PQ46" i="1" s="1"/>
  <c r="OX15" i="1"/>
  <c r="PC15" i="1" s="1"/>
  <c r="PQ15" i="1" s="1"/>
  <c r="OX58" i="1"/>
  <c r="PC58" i="1" s="1"/>
  <c r="PQ58" i="1" s="1"/>
  <c r="OX19" i="1"/>
  <c r="PC19" i="1" s="1"/>
  <c r="PQ19" i="1" s="1"/>
  <c r="OX59" i="1"/>
  <c r="PC59" i="1" s="1"/>
  <c r="PQ59" i="1" s="1"/>
  <c r="OX64" i="1"/>
  <c r="PC64" i="1" s="1"/>
  <c r="PQ64" i="1" s="1"/>
  <c r="OX70" i="1"/>
  <c r="PC70" i="1" s="1"/>
  <c r="PQ70" i="1" s="1"/>
  <c r="OX17" i="1"/>
  <c r="PC17" i="1" s="1"/>
  <c r="PQ17" i="1" s="1"/>
  <c r="OX48" i="1"/>
  <c r="PC48" i="1" s="1"/>
  <c r="PQ48" i="1" s="1"/>
  <c r="OX71" i="1"/>
  <c r="PC71" i="1" s="1"/>
  <c r="PQ71" i="1" s="1"/>
  <c r="OX69" i="1"/>
  <c r="PC69" i="1" s="1"/>
  <c r="PQ69" i="1" s="1"/>
  <c r="OX87" i="1"/>
  <c r="PC87" i="1" s="1"/>
  <c r="PQ87" i="1" s="1"/>
  <c r="OX77" i="1"/>
  <c r="PC77" i="1" s="1"/>
  <c r="PQ77" i="1" s="1"/>
  <c r="OX55" i="1"/>
  <c r="PC55" i="1" s="1"/>
  <c r="PQ55" i="1" s="1"/>
  <c r="OX54" i="1"/>
  <c r="PC54" i="1" s="1"/>
  <c r="PQ54" i="1" s="1"/>
  <c r="OX20" i="1"/>
  <c r="PC20" i="1" s="1"/>
  <c r="PQ20" i="1" s="1"/>
  <c r="OX65" i="1"/>
  <c r="PC65" i="1" s="1"/>
  <c r="PQ65" i="1" s="1"/>
  <c r="OX49" i="1"/>
  <c r="PC49" i="1" s="1"/>
  <c r="PQ49" i="1" s="1"/>
  <c r="OX72" i="1"/>
  <c r="PC72" i="1" s="1"/>
  <c r="PQ72" i="1" s="1"/>
  <c r="OX24" i="1"/>
  <c r="PC24" i="1" s="1"/>
  <c r="PQ24" i="1" s="1"/>
  <c r="OX47" i="1"/>
  <c r="PC47" i="1" s="1"/>
  <c r="PQ47" i="1" s="1"/>
  <c r="OX23" i="1"/>
  <c r="PC23" i="1" s="1"/>
  <c r="PQ23" i="1" s="1"/>
  <c r="OX45" i="1"/>
  <c r="PC45" i="1" s="1"/>
  <c r="PQ45" i="1" s="1"/>
  <c r="OX14" i="1"/>
  <c r="OX68" i="1"/>
  <c r="PC68" i="1" s="1"/>
  <c r="PQ68" i="1" s="1"/>
  <c r="OX51" i="1"/>
  <c r="PC51" i="1" s="1"/>
  <c r="PQ51" i="1" s="1"/>
  <c r="OX52" i="1"/>
  <c r="PC52" i="1" s="1"/>
  <c r="PQ52" i="1" s="1"/>
  <c r="OX61" i="1"/>
  <c r="PC61" i="1" s="1"/>
  <c r="PQ61" i="1" s="1"/>
  <c r="OX43" i="1"/>
  <c r="PC43" i="1" s="1"/>
  <c r="PQ43" i="1" s="1"/>
  <c r="OX67" i="1"/>
  <c r="PC67" i="1" s="1"/>
  <c r="PQ67" i="1" s="1"/>
  <c r="OX66" i="1"/>
  <c r="PC66" i="1" s="1"/>
  <c r="PQ66" i="1" s="1"/>
  <c r="OX41" i="1"/>
  <c r="PC41" i="1" s="1"/>
  <c r="PQ41" i="1" s="1"/>
  <c r="OX74" i="1"/>
  <c r="PC74" i="1" s="1"/>
  <c r="PQ74" i="1" s="1"/>
  <c r="OX53" i="1"/>
  <c r="PC53" i="1" s="1"/>
  <c r="PQ53" i="1" s="1"/>
  <c r="OX33" i="1"/>
  <c r="PC33" i="1" s="1"/>
  <c r="PQ33" i="1" s="1"/>
  <c r="OX50" i="1"/>
  <c r="PC50" i="1" s="1"/>
  <c r="PQ50" i="1" s="1"/>
  <c r="OX29" i="1"/>
  <c r="PC29" i="1" s="1"/>
  <c r="PQ29" i="1" s="1"/>
  <c r="OX76" i="1"/>
  <c r="PC76" i="1" s="1"/>
  <c r="PQ76" i="1" s="1"/>
  <c r="OX36" i="1"/>
  <c r="PC36" i="1" s="1"/>
  <c r="PQ36" i="1" s="1"/>
  <c r="OX22" i="1"/>
  <c r="PC22" i="1" s="1"/>
  <c r="PQ22" i="1" s="1"/>
  <c r="OX28" i="1"/>
  <c r="PC28" i="1" s="1"/>
  <c r="PQ28" i="1" s="1"/>
  <c r="OX92" i="1"/>
  <c r="PC92" i="1" s="1"/>
  <c r="PQ92" i="1" s="1"/>
  <c r="OX85" i="1"/>
  <c r="PC85" i="1" s="1"/>
  <c r="PQ85" i="1" s="1"/>
  <c r="OX27" i="1"/>
  <c r="PC27" i="1" s="1"/>
  <c r="PQ27" i="1" s="1"/>
  <c r="OX91" i="1"/>
  <c r="PC91" i="1" s="1"/>
  <c r="PQ91" i="1" s="1"/>
  <c r="OX39" i="1"/>
  <c r="PC39" i="1" s="1"/>
  <c r="PQ39" i="1" s="1"/>
  <c r="OX89" i="1"/>
  <c r="PC89" i="1" s="1"/>
  <c r="PQ89" i="1" s="1"/>
  <c r="OX84" i="1"/>
  <c r="PC84" i="1" s="1"/>
  <c r="PQ84" i="1" s="1"/>
  <c r="OX38" i="1"/>
  <c r="PC38" i="1" s="1"/>
  <c r="PQ38" i="1" s="1"/>
  <c r="OX83" i="1"/>
  <c r="PC83" i="1" s="1"/>
  <c r="PQ83" i="1" s="1"/>
  <c r="OX30" i="1"/>
  <c r="PC30" i="1" s="1"/>
  <c r="PQ30" i="1" s="1"/>
  <c r="OX40" i="1"/>
  <c r="PC40" i="1" s="1"/>
  <c r="PQ40" i="1" s="1"/>
  <c r="PX13" i="1" l="1"/>
  <c r="QC13" i="1"/>
  <c r="QQ14" i="1"/>
  <c r="QQ13" i="1" s="1"/>
  <c r="OX13" i="1"/>
  <c r="PC14" i="1"/>
  <c r="PQ14" i="1" l="1"/>
  <c r="PQ13" i="1" s="1"/>
  <c r="PC13" i="1"/>
</calcChain>
</file>

<file path=xl/comments1.xml><?xml version="1.0" encoding="utf-8"?>
<comments xmlns="http://schemas.openxmlformats.org/spreadsheetml/2006/main">
  <authors>
    <author>Hidemi Asakura</author>
  </authors>
  <commentList>
    <comment ref="GA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GY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HW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IW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JW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KW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LW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MW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NW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OW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PW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QW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B35" authorId="0" shapeId="0">
      <text>
        <r>
          <rPr>
            <b/>
            <sz val="9"/>
            <color indexed="81"/>
            <rFont val="Tahoma"/>
            <family val="2"/>
          </rPr>
          <t>Hidemi Asakura:</t>
        </r>
        <r>
          <rPr>
            <sz val="9"/>
            <color indexed="81"/>
            <rFont val="Tahoma"/>
            <family val="2"/>
          </rPr>
          <t xml:space="preserve">
MINI-DAX</t>
        </r>
      </text>
    </comment>
    <comment ref="B49" authorId="0" shapeId="0">
      <text>
        <r>
          <rPr>
            <b/>
            <sz val="9"/>
            <color indexed="81"/>
            <rFont val="Tahoma"/>
            <family val="2"/>
          </rPr>
          <t>Hidemi Asakura:</t>
        </r>
        <r>
          <rPr>
            <sz val="9"/>
            <color indexed="81"/>
            <rFont val="Tahoma"/>
            <family val="2"/>
          </rPr>
          <t xml:space="preserve">
LIQUIDITY TOO LOW?</t>
        </r>
      </text>
    </comment>
    <comment ref="O116" authorId="0" shapeId="0">
      <text>
        <r>
          <rPr>
            <b/>
            <sz val="9"/>
            <color indexed="81"/>
            <rFont val="Tahoma"/>
            <family val="2"/>
          </rPr>
          <t>Hidemi Asakura:</t>
        </r>
        <r>
          <rPr>
            <sz val="9"/>
            <color indexed="81"/>
            <rFont val="Tahoma"/>
            <family val="2"/>
          </rPr>
          <t xml:space="preserve">
strong trend</t>
        </r>
      </text>
    </comment>
  </commentList>
</comments>
</file>

<file path=xl/comments2.xml><?xml version="1.0" encoding="utf-8"?>
<comments xmlns="http://schemas.openxmlformats.org/spreadsheetml/2006/main">
  <authors>
    <author>Hidemi Asakura</author>
  </authors>
  <commentList>
    <comment ref="V10" authorId="0" shapeId="0">
      <text>
        <r>
          <rPr>
            <b/>
            <sz val="9"/>
            <color indexed="81"/>
            <rFont val="Tahoma"/>
            <family val="2"/>
          </rPr>
          <t>Hidemi Asakura:</t>
        </r>
        <r>
          <rPr>
            <sz val="9"/>
            <color indexed="81"/>
            <rFont val="Tahoma"/>
            <family val="2"/>
          </rPr>
          <t xml:space="preserve">
c2 no longer supported</t>
        </r>
      </text>
    </comment>
    <comment ref="V17" authorId="0" shapeId="0">
      <text>
        <r>
          <rPr>
            <b/>
            <sz val="9"/>
            <color indexed="81"/>
            <rFont val="Tahoma"/>
            <family val="2"/>
          </rPr>
          <t>Hidemi Asakura:</t>
        </r>
        <r>
          <rPr>
            <sz val="9"/>
            <color indexed="81"/>
            <rFont val="Tahoma"/>
            <family val="2"/>
          </rPr>
          <t xml:space="preserve">
short term interest rates set to zero to avoid excessive commissions</t>
        </r>
      </text>
    </comment>
    <comment ref="A23" authorId="0" shapeId="0">
      <text>
        <r>
          <rPr>
            <b/>
            <sz val="9"/>
            <color indexed="81"/>
            <rFont val="Tahoma"/>
            <family val="2"/>
          </rPr>
          <t>Hidemi Asakura:</t>
        </r>
        <r>
          <rPr>
            <sz val="9"/>
            <color indexed="81"/>
            <rFont val="Tahoma"/>
            <family val="2"/>
          </rPr>
          <t xml:space="preserve">
Big dax surrogate for mini dax for position sizing and liquidity</t>
        </r>
      </text>
    </comment>
  </commentList>
</comments>
</file>

<file path=xl/comments3.xml><?xml version="1.0" encoding="utf-8"?>
<comments xmlns="http://schemas.openxmlformats.org/spreadsheetml/2006/main">
  <authors>
    <author>Hidemi</author>
    <author>hidemi</author>
  </authors>
  <commentList>
    <comment ref="AY10" authorId="0" shapeId="0">
      <text>
        <r>
          <rPr>
            <b/>
            <sz val="9"/>
            <color indexed="81"/>
            <rFont val="Tahoma"/>
            <family val="2"/>
          </rPr>
          <t>Hidemi:</t>
        </r>
        <r>
          <rPr>
            <sz val="9"/>
            <color indexed="81"/>
            <rFont val="Tahoma"/>
            <family val="2"/>
          </rPr>
          <t xml:space="preserve">
1.7% .19MAR</t>
        </r>
      </text>
    </comment>
    <comment ref="E11" authorId="0" shapeId="0">
      <text>
        <r>
          <rPr>
            <b/>
            <sz val="9"/>
            <color indexed="81"/>
            <rFont val="Tahoma"/>
            <family val="2"/>
          </rPr>
          <t>Hidemi:</t>
        </r>
        <r>
          <rPr>
            <sz val="9"/>
            <color indexed="81"/>
            <rFont val="Tahoma"/>
            <family val="2"/>
          </rPr>
          <t xml:space="preserve">
2006</t>
        </r>
      </text>
    </comment>
    <comment ref="N11" authorId="0" shapeId="0">
      <text>
        <r>
          <rPr>
            <b/>
            <sz val="9"/>
            <color indexed="81"/>
            <rFont val="Tahoma"/>
            <family val="2"/>
          </rPr>
          <t>Hidemi:</t>
        </r>
        <r>
          <rPr>
            <sz val="9"/>
            <color indexed="81"/>
            <rFont val="Tahoma"/>
            <family val="2"/>
          </rPr>
          <t xml:space="preserve">
2006</t>
        </r>
      </text>
    </comment>
    <comment ref="L18" authorId="0" shapeId="0">
      <text>
        <r>
          <rPr>
            <b/>
            <sz val="9"/>
            <color indexed="81"/>
            <rFont val="Tahoma"/>
            <family val="2"/>
          </rPr>
          <t>Hidemi:</t>
        </r>
        <r>
          <rPr>
            <sz val="9"/>
            <color indexed="81"/>
            <rFont val="Tahoma"/>
            <family val="2"/>
          </rPr>
          <t xml:space="preserve">
2005</t>
        </r>
      </text>
    </comment>
    <comment ref="O19" authorId="0" shapeId="0">
      <text>
        <r>
          <rPr>
            <b/>
            <sz val="9"/>
            <color indexed="81"/>
            <rFont val="Tahoma"/>
            <family val="2"/>
          </rPr>
          <t>Hidemi:</t>
        </r>
        <r>
          <rPr>
            <sz val="9"/>
            <color indexed="81"/>
            <rFont val="Tahoma"/>
            <family val="2"/>
          </rPr>
          <t xml:space="preserve">
2004</t>
        </r>
      </text>
    </comment>
    <comment ref="L23" authorId="0" shapeId="0">
      <text>
        <r>
          <rPr>
            <b/>
            <sz val="9"/>
            <color indexed="81"/>
            <rFont val="Tahoma"/>
            <family val="2"/>
          </rPr>
          <t>Hidemi:</t>
        </r>
        <r>
          <rPr>
            <sz val="9"/>
            <color indexed="81"/>
            <rFont val="Tahoma"/>
            <family val="2"/>
          </rPr>
          <t xml:space="preserve">
2005</t>
        </r>
      </text>
    </comment>
    <comment ref="M23" authorId="0" shapeId="0">
      <text>
        <r>
          <rPr>
            <b/>
            <sz val="9"/>
            <color indexed="81"/>
            <rFont val="Tahoma"/>
            <family val="2"/>
          </rPr>
          <t>Hidemi:</t>
        </r>
        <r>
          <rPr>
            <sz val="9"/>
            <color indexed="81"/>
            <rFont val="Tahoma"/>
            <family val="2"/>
          </rPr>
          <t xml:space="preserve">
2006</t>
        </r>
      </text>
    </comment>
    <comment ref="O29" authorId="0" shapeId="0">
      <text>
        <r>
          <rPr>
            <b/>
            <sz val="9"/>
            <color indexed="81"/>
            <rFont val="Tahoma"/>
            <family val="2"/>
          </rPr>
          <t>Hidemi:</t>
        </r>
        <r>
          <rPr>
            <sz val="9"/>
            <color indexed="81"/>
            <rFont val="Tahoma"/>
            <family val="2"/>
          </rPr>
          <t xml:space="preserve">
2007</t>
        </r>
      </text>
    </comment>
    <comment ref="P31" authorId="0" shapeId="0">
      <text>
        <r>
          <rPr>
            <b/>
            <sz val="9"/>
            <color indexed="81"/>
            <rFont val="Tahoma"/>
            <family val="2"/>
          </rPr>
          <t>Hidemi:</t>
        </r>
        <r>
          <rPr>
            <sz val="9"/>
            <color indexed="81"/>
            <rFont val="Tahoma"/>
            <family val="2"/>
          </rPr>
          <t xml:space="preserve">
2001</t>
        </r>
      </text>
    </comment>
    <comment ref="E32" authorId="0" shapeId="0">
      <text>
        <r>
          <rPr>
            <b/>
            <sz val="9"/>
            <color indexed="81"/>
            <rFont val="Tahoma"/>
            <family val="2"/>
          </rPr>
          <t>Hidemi:</t>
        </r>
        <r>
          <rPr>
            <sz val="9"/>
            <color indexed="81"/>
            <rFont val="Tahoma"/>
            <family val="2"/>
          </rPr>
          <t xml:space="preserve">
2006</t>
        </r>
      </text>
    </comment>
    <comment ref="N32" authorId="0" shapeId="0">
      <text>
        <r>
          <rPr>
            <b/>
            <sz val="9"/>
            <color indexed="81"/>
            <rFont val="Tahoma"/>
            <family val="2"/>
          </rPr>
          <t>Hidemi:</t>
        </r>
        <r>
          <rPr>
            <sz val="9"/>
            <color indexed="81"/>
            <rFont val="Tahoma"/>
            <family val="2"/>
          </rPr>
          <t xml:space="preserve">
2006</t>
        </r>
      </text>
    </comment>
    <comment ref="L34" authorId="0" shapeId="0">
      <text>
        <r>
          <rPr>
            <b/>
            <sz val="9"/>
            <color indexed="81"/>
            <rFont val="Tahoma"/>
            <family val="2"/>
          </rPr>
          <t>Hidemi:</t>
        </r>
        <r>
          <rPr>
            <sz val="9"/>
            <color indexed="81"/>
            <rFont val="Tahoma"/>
            <family val="2"/>
          </rPr>
          <t xml:space="preserve">
2010</t>
        </r>
      </text>
    </comment>
    <comment ref="W42" authorId="0" shapeId="0">
      <text>
        <r>
          <rPr>
            <b/>
            <sz val="9"/>
            <color indexed="81"/>
            <rFont val="Tahoma"/>
            <family val="2"/>
          </rPr>
          <t>Hidemi:</t>
        </r>
        <r>
          <rPr>
            <sz val="9"/>
            <color indexed="81"/>
            <rFont val="Tahoma"/>
            <family val="2"/>
          </rPr>
          <t xml:space="preserve">
2008,2007</t>
        </r>
      </text>
    </comment>
    <comment ref="AF52" authorId="0" shapeId="0">
      <text>
        <r>
          <rPr>
            <b/>
            <sz val="9"/>
            <color indexed="81"/>
            <rFont val="Tahoma"/>
            <family val="2"/>
          </rPr>
          <t>Hidemi:</t>
        </r>
        <r>
          <rPr>
            <sz val="9"/>
            <color indexed="81"/>
            <rFont val="Tahoma"/>
            <family val="2"/>
          </rPr>
          <t xml:space="preserve">
2003</t>
        </r>
      </text>
    </comment>
    <comment ref="B67" authorId="1" shapeId="0">
      <text>
        <r>
          <rPr>
            <b/>
            <sz val="9"/>
            <color indexed="81"/>
            <rFont val="Tahoma"/>
            <family val="2"/>
          </rPr>
          <t>hidemi:</t>
        </r>
        <r>
          <rPr>
            <sz val="9"/>
            <color indexed="81"/>
            <rFont val="Tahoma"/>
            <family val="2"/>
          </rPr>
          <t xml:space="preserve">
Demand is usually weakest in Northern Hemisphere summer, especially August when European jewelry manufacturers are essentially shut down. Demand is greatest going into fourth quarter, during which consumption is highest as gift-giving peaks beginning with Indian harvest and wedding festivals in autumn and carrying through US religious holidays and Chinese new year.</t>
        </r>
      </text>
    </comment>
    <comment ref="I69" authorId="0" shapeId="0">
      <text>
        <r>
          <rPr>
            <b/>
            <sz val="9"/>
            <color indexed="81"/>
            <rFont val="Tahoma"/>
            <family val="2"/>
          </rPr>
          <t>Hidemi:</t>
        </r>
        <r>
          <rPr>
            <sz val="9"/>
            <color indexed="81"/>
            <rFont val="Tahoma"/>
            <family val="2"/>
          </rPr>
          <t xml:space="preserve">
2005, 2010</t>
        </r>
      </text>
    </comment>
    <comment ref="B70" authorId="1" shapeId="0">
      <text>
        <r>
          <rPr>
            <b/>
            <sz val="9"/>
            <color indexed="81"/>
            <rFont val="Tahoma"/>
            <family val="2"/>
          </rPr>
          <t>hidemi:</t>
        </r>
        <r>
          <rPr>
            <sz val="9"/>
            <color indexed="81"/>
            <rFont val="Tahoma"/>
            <family val="2"/>
          </rPr>
          <t xml:space="preserve">
Silver's best odds for rallying are in autumn and winter, when its strongest seasonal rallies unfold.  Its weakest behavior occurs in the summer doldrums, the end of which are the best time to buy silver and silver stocks.</t>
        </r>
      </text>
    </comment>
    <comment ref="B71" authorId="1" shapeId="0">
      <text>
        <r>
          <rPr>
            <b/>
            <sz val="9"/>
            <color indexed="81"/>
            <rFont val="Tahoma"/>
            <family val="2"/>
          </rPr>
          <t>hidemi:</t>
        </r>
        <r>
          <rPr>
            <sz val="9"/>
            <color indexed="81"/>
            <rFont val="Tahoma"/>
            <family val="2"/>
          </rPr>
          <t xml:space="preserve">
Classic case of "demand precedes consumption." The latter is typically greatest during US construction season May-Sep whereas the former is greatest as inventories are built in anticipation. Rally from FND for July contract into early September reflects "last-gasp" demand ahead of final burst of construction/remodeling before bad weather begins.</t>
        </r>
      </text>
    </comment>
    <comment ref="B74" authorId="1" shapeId="0">
      <text>
        <r>
          <rPr>
            <b/>
            <sz val="9"/>
            <color indexed="81"/>
            <rFont val="Tahoma"/>
            <family val="2"/>
          </rPr>
          <t>hidemi:</t>
        </r>
        <r>
          <rPr>
            <sz val="9"/>
            <color indexed="81"/>
            <rFont val="Tahoma"/>
            <family val="2"/>
          </rPr>
          <t xml:space="preserve">
Demand has tended to rise into Oct-Nov as industry builds inventory to meet cold-weather demand.</t>
        </r>
      </text>
    </comment>
    <comment ref="B75" authorId="1" shapeId="0">
      <text>
        <r>
          <rPr>
            <b/>
            <sz val="9"/>
            <color indexed="81"/>
            <rFont val="Tahoma"/>
            <family val="2"/>
          </rPr>
          <t>hidemi:</t>
        </r>
        <r>
          <rPr>
            <sz val="9"/>
            <color indexed="81"/>
            <rFont val="Tahoma"/>
            <family val="2"/>
          </rPr>
          <t xml:space="preserve">
Twin peaks in demand built on pillar of primary product demand. Weakness into Feb due to reduced demand for heating oil. Strength into Mar-May as inventories of gasoline built prior to US driving/vacation consumption. Lowest consumption of heating oil Jun-Aug, but demand for inventory grows prior to winter. Decline into Dec as refiners sharply curtail purchases to avoid year-end inventory tax.</t>
        </r>
      </text>
    </comment>
    <comment ref="B77" authorId="1" shapeId="0">
      <text>
        <r>
          <rPr>
            <b/>
            <sz val="9"/>
            <color indexed="81"/>
            <rFont val="Tahoma"/>
            <family val="2"/>
          </rPr>
          <t>hidemi:</t>
        </r>
        <r>
          <rPr>
            <sz val="9"/>
            <color indexed="81"/>
            <rFont val="Tahoma"/>
            <family val="2"/>
          </rPr>
          <t xml:space="preserve">
New demand at lowest ebb at end of winter, bottoming with March deliveries. Consumption remains low through summer. Inventory building peaks in Oct-Nov; heaviest consumption in Jan, coldest month of year.</t>
        </r>
      </text>
    </comment>
    <comment ref="B78" authorId="1" shapeId="0">
      <text>
        <r>
          <rPr>
            <b/>
            <sz val="9"/>
            <color indexed="81"/>
            <rFont val="Tahoma"/>
            <family val="2"/>
          </rPr>
          <t>hidemi:</t>
        </r>
        <r>
          <rPr>
            <sz val="9"/>
            <color indexed="81"/>
            <rFont val="Tahoma"/>
            <family val="2"/>
          </rPr>
          <t xml:space="preserve">
 Driving conditions worst in winter (Dec-Feb). Inventory building begins in March and peaks by Memorial Day (late May), traditional opening of US vacation and driving season. Heaviest consumption ends Labor Day (early Sep). Purchases delayed at end of year to avoid year-end inventory tax.</t>
        </r>
      </text>
    </comment>
    <comment ref="B82" authorId="1" shapeId="0">
      <text>
        <r>
          <rPr>
            <b/>
            <sz val="9"/>
            <color indexed="81"/>
            <rFont val="Tahoma"/>
            <family val="2"/>
          </rPr>
          <t>hidemi:</t>
        </r>
        <r>
          <rPr>
            <sz val="9"/>
            <color indexed="81"/>
            <rFont val="Tahoma"/>
            <family val="2"/>
          </rPr>
          <t xml:space="preserve">
After a post-harvest rally, market pressured by tax-related producer selling into "February Break." Spring rally begins wth March deliveries and focus on new-crop planting and weather. Seasonal peak often by June solstice. Market typically declines during July as crop is pollinated and matures. Seasonal low usually made going into October/November harvest.</t>
        </r>
      </text>
    </comment>
    <comment ref="B83" authorId="1" shapeId="0">
      <text>
        <r>
          <rPr>
            <b/>
            <sz val="9"/>
            <color indexed="81"/>
            <rFont val="Tahoma"/>
            <family val="2"/>
          </rPr>
          <t>hidemi:</t>
        </r>
        <r>
          <rPr>
            <sz val="9"/>
            <color indexed="81"/>
            <rFont val="Tahoma"/>
            <family val="2"/>
          </rPr>
          <t xml:space="preserve">
Market tends to decline early in year under pressure from producer selling, spring wheat planting, and expectations for new-crop harvest May-July. Final or secondary low often comes in August, coinciding with harvest of spring wheat, before post-harvest rally into year end.</t>
        </r>
      </text>
    </comment>
    <comment ref="B85" authorId="1" shapeId="0">
      <text>
        <r>
          <rPr>
            <b/>
            <sz val="9"/>
            <color indexed="81"/>
            <rFont val="Tahoma"/>
            <family val="2"/>
          </rPr>
          <t>hidemi:</t>
        </r>
        <r>
          <rPr>
            <sz val="9"/>
            <color indexed="81"/>
            <rFont val="Tahoma"/>
            <family val="2"/>
          </rPr>
          <t xml:space="preserve">
Oats also suffer effects of "February Break." Market joins spring rally into April/May planting before declining into mid-July/late August harvest. Post-harvest rally carries into new tax year. Notice FND for various contracts punctuates market declines.</t>
        </r>
      </text>
    </comment>
    <comment ref="B86" authorId="1" shapeId="0">
      <text>
        <r>
          <rPr>
            <b/>
            <sz val="9"/>
            <color indexed="81"/>
            <rFont val="Tahoma"/>
            <family val="2"/>
          </rPr>
          <t>hidemi:</t>
        </r>
        <r>
          <rPr>
            <sz val="9"/>
            <color indexed="81"/>
            <rFont val="Tahoma"/>
            <family val="2"/>
          </rPr>
          <t xml:space="preserve">
After a post-harvest rally into the new year, soybeans are pressured by tax-related producer selling and the maturing Brazilian crop into the notorious "February Break." With market attention turning to the new US crop by March 1, spring rally often continues into May/June planting. By summer solstice, market begins decline -- sometimes broken by July weather scare -- into crop maturity and October harvest. Post-harvest rally begins by November's FND</t>
        </r>
      </text>
    </comment>
    <comment ref="B87" authorId="1" shapeId="0">
      <text>
        <r>
          <rPr>
            <b/>
            <sz val="9"/>
            <color indexed="81"/>
            <rFont val="Tahoma"/>
            <family val="2"/>
          </rPr>
          <t>hidemi:</t>
        </r>
        <r>
          <rPr>
            <sz val="9"/>
            <color indexed="81"/>
            <rFont val="Tahoma"/>
            <family val="2"/>
          </rPr>
          <t xml:space="preserve">
With new demand as winter feed supplement exhausted, soymeal leads complex down into "February Break." Market then joins spring rally as US is primary source of global supply. By late June, new US crop is planted and market faces intense competition from new Brazilian supplies. With new crop discounted, market bounces as crushing facilities shut down for August maintenance. By October 1, consumption rises into winter</t>
        </r>
      </text>
    </comment>
    <comment ref="B88" authorId="1" shapeId="0">
      <text>
        <r>
          <rPr>
            <b/>
            <sz val="9"/>
            <color indexed="81"/>
            <rFont val="Tahoma"/>
            <family val="2"/>
          </rPr>
          <t>hidemi:</t>
        </r>
        <r>
          <rPr>
            <sz val="9"/>
            <color indexed="81"/>
            <rFont val="Tahoma"/>
            <family val="2"/>
          </rPr>
          <t xml:space="preserve">
Market mostly ignores "February Break" in a consistent rise from year end into early May peak. Once its decline begins, market finds little support -- other than occasional weather rallies -- as competitors become increasingly available. Like soymeal, soyoil has often rallied with beginning of new-crop marketing year October 1</t>
        </r>
      </text>
    </comment>
    <comment ref="B92" authorId="1" shapeId="0">
      <text>
        <r>
          <rPr>
            <b/>
            <sz val="9"/>
            <color indexed="81"/>
            <rFont val="Tahoma"/>
            <family val="2"/>
          </rPr>
          <t>hidemi:</t>
        </r>
        <r>
          <rPr>
            <sz val="9"/>
            <color indexed="81"/>
            <rFont val="Tahoma"/>
            <family val="2"/>
          </rPr>
          <t xml:space="preserve">
Breeding patterns tend to drive production pattern, with fewer animals available for slaughter during March-April while cold weather slows weight gain. Slaughter heaviest during May/June. January low often the result of price structure.</t>
        </r>
      </text>
    </comment>
    <comment ref="B93" authorId="1" shapeId="0">
      <text>
        <r>
          <rPr>
            <b/>
            <sz val="9"/>
            <color indexed="81"/>
            <rFont val="Tahoma"/>
            <family val="2"/>
          </rPr>
          <t>hidemi:</t>
        </r>
        <r>
          <rPr>
            <sz val="9"/>
            <color indexed="81"/>
            <rFont val="Tahoma"/>
            <family val="2"/>
          </rPr>
          <t xml:space="preserve">
Breeding patterns determine supply throughout year while availability of grass and corn harvest drive demand. With most cow/calf operations in regions with extreme winter weather, cows are bred to calve in spring, making supply of yearlings heavy in April-June. Demand strong into August to fill feedlots for coming corn harvest.</t>
        </r>
      </text>
    </comment>
    <comment ref="B94" authorId="1" shapeId="0">
      <text>
        <r>
          <rPr>
            <b/>
            <sz val="9"/>
            <color indexed="81"/>
            <rFont val="Tahoma"/>
            <family val="2"/>
          </rPr>
          <t>hidemi:</t>
        </r>
        <r>
          <rPr>
            <sz val="9"/>
            <color indexed="81"/>
            <rFont val="Tahoma"/>
            <family val="2"/>
          </rPr>
          <t xml:space="preserve">
Slaughter lowest, reproductive activity and weight gain slowest during heat of June-August, with slaughter heavy in fall/spring. Slaughter patterns usually built into price structure, with June and July contracts priced high whereas April and October already reflect seasonal weakness.</t>
        </r>
      </text>
    </comment>
    <comment ref="B97" authorId="1" shapeId="0">
      <text>
        <r>
          <rPr>
            <b/>
            <sz val="9"/>
            <color indexed="81"/>
            <rFont val="Tahoma"/>
            <family val="2"/>
          </rPr>
          <t>hidemi:</t>
        </r>
        <r>
          <rPr>
            <sz val="9"/>
            <color indexed="81"/>
            <rFont val="Tahoma"/>
            <family val="2"/>
          </rPr>
          <t xml:space="preserve">
Cocoa beans ripen from October through August, with two crops typically harvested. The primary producing crop runs from Oct-Mar, with a smaller crop May-Aug. The June low coincides with deliveries against the July contract, the Aug-Sep high with the end of the crop
year.</t>
        </r>
      </text>
    </comment>
    <comment ref="B98" authorId="1" shapeId="0">
      <text>
        <r>
          <rPr>
            <b/>
            <sz val="9"/>
            <color indexed="81"/>
            <rFont val="Tahoma"/>
            <family val="2"/>
          </rPr>
          <t>hidemi:</t>
        </r>
        <r>
          <rPr>
            <sz val="9"/>
            <color indexed="81"/>
            <rFont val="Tahoma"/>
            <family val="2"/>
          </rPr>
          <t xml:space="preserve">
Tax-related producer selling pressures market into FND for March contract. Increasing mill consumption and concern over planting, which begins in March, drive spring rally. With completion of planting in mid-June, market declines into harvest (September-December).</t>
        </r>
      </text>
    </comment>
    <comment ref="B99" authorId="1" shapeId="0">
      <text>
        <r>
          <rPr>
            <b/>
            <sz val="9"/>
            <color indexed="81"/>
            <rFont val="Tahoma"/>
            <family val="2"/>
          </rPr>
          <t>hidemi:</t>
        </r>
        <r>
          <rPr>
            <sz val="9"/>
            <color indexed="81"/>
            <rFont val="Tahoma"/>
            <family val="2"/>
          </rPr>
          <t xml:space="preserve">
Weather in the Northern Hemisphere most affects consumption, with weather in the Southern most likely to affect production adversely. Demand strong through European and US cool weather (rally into Sep deliveries). Market prices risk-premium going into Southern Hemisphere freeze season before demand collapses (Jul deliveries) into Northern summer heat.</t>
        </r>
      </text>
    </comment>
    <comment ref="B100" authorId="1" shapeId="0">
      <text>
        <r>
          <rPr>
            <b/>
            <sz val="9"/>
            <color indexed="81"/>
            <rFont val="Tahoma"/>
            <family val="2"/>
          </rPr>
          <t>hidemi:</t>
        </r>
        <r>
          <rPr>
            <sz val="9"/>
            <color indexed="81"/>
            <rFont val="Tahoma"/>
            <family val="2"/>
          </rPr>
          <t xml:space="preserve">
Except for Brazil and Australia, major producers are in the Northern Hemisphere. Sugar beets are planted in early spring (Mar-Apr) and harvested in fall. Sugarcane produces for several years, but is harvested mostly fall through spring. Thus, September low reflects anticipated production.</t>
        </r>
      </text>
    </comment>
    <comment ref="B101" authorId="1" shapeId="0">
      <text>
        <r>
          <rPr>
            <b/>
            <sz val="9"/>
            <color indexed="81"/>
            <rFont val="Tahoma"/>
            <family val="2"/>
          </rPr>
          <t>hidemi:</t>
        </r>
        <r>
          <rPr>
            <sz val="9"/>
            <color indexed="81"/>
            <rFont val="Tahoma"/>
            <family val="2"/>
          </rPr>
          <t xml:space="preserve">
Market rises into winter with log decks low, weather slowing timber harvest, and large developers/wholesalers building inventory for next construction season. Feb-Mar peak precedes consumption. Demand declines sharply after final spurt of buying in early September, but log decks are depleted. "Long by Halloween, out by Valentine's Day."</t>
        </r>
      </text>
    </comment>
    <comment ref="AD101" authorId="0" shapeId="0">
      <text>
        <r>
          <rPr>
            <b/>
            <sz val="9"/>
            <color indexed="81"/>
            <rFont val="Tahoma"/>
            <family val="2"/>
          </rPr>
          <t>Hidemi:</t>
        </r>
        <r>
          <rPr>
            <sz val="9"/>
            <color indexed="81"/>
            <rFont val="Tahoma"/>
            <family val="2"/>
          </rPr>
          <t xml:space="preserve">
2004,2009</t>
        </r>
      </text>
    </comment>
    <comment ref="B102" authorId="1" shapeId="0">
      <text>
        <r>
          <rPr>
            <b/>
            <sz val="9"/>
            <color indexed="81"/>
            <rFont val="Tahoma"/>
            <family val="2"/>
          </rPr>
          <t>hidemi:</t>
        </r>
        <r>
          <rPr>
            <sz val="9"/>
            <color indexed="81"/>
            <rFont val="Tahoma"/>
            <family val="2"/>
          </rPr>
          <t xml:space="preserve">
Market tends to price risk-premium prior to Florida freeze season (October high) and prior to Brazilian freeze season (May high). Florida production runs from January through June.</t>
        </r>
      </text>
    </comment>
  </commentList>
</comments>
</file>

<file path=xl/comments4.xml><?xml version="1.0" encoding="utf-8"?>
<comments xmlns="http://schemas.openxmlformats.org/spreadsheetml/2006/main">
  <authors>
    <author>Hidemi</author>
  </authors>
  <commentList>
    <comment ref="E7" authorId="0" shapeId="0">
      <text>
        <r>
          <rPr>
            <b/>
            <sz val="9"/>
            <color indexed="81"/>
            <rFont val="Tahoma"/>
            <family val="2"/>
          </rPr>
          <t>Hidemi:</t>
        </r>
        <r>
          <rPr>
            <sz val="9"/>
            <color indexed="81"/>
            <rFont val="Tahoma"/>
            <family val="2"/>
          </rPr>
          <t xml:space="preserve">
3/14/10 plus one hour
9/15/10 minus one hour</t>
        </r>
      </text>
    </comment>
  </commentList>
</comments>
</file>

<file path=xl/sharedStrings.xml><?xml version="1.0" encoding="utf-8"?>
<sst xmlns="http://schemas.openxmlformats.org/spreadsheetml/2006/main" count="7396" uniqueCount="1299">
  <si>
    <t>OJ</t>
  </si>
  <si>
    <t>lb</t>
  </si>
  <si>
    <t>NZDJPY</t>
  </si>
  <si>
    <t>CADJPY</t>
  </si>
  <si>
    <t>CHFJPY</t>
  </si>
  <si>
    <t>EURJPY</t>
  </si>
  <si>
    <t>GBPJPY</t>
  </si>
  <si>
    <t>AUDJPY</t>
  </si>
  <si>
    <t>USDJPY</t>
  </si>
  <si>
    <t>AUDUSD</t>
  </si>
  <si>
    <t>EURUSD</t>
  </si>
  <si>
    <t>EURAUD</t>
  </si>
  <si>
    <t>EURCAD</t>
  </si>
  <si>
    <t>EURNZD</t>
  </si>
  <si>
    <t>GBPUSD</t>
  </si>
  <si>
    <t>USDCAD</t>
  </si>
  <si>
    <t>USDCHF</t>
  </si>
  <si>
    <t>NZDUSD</t>
  </si>
  <si>
    <t>EURCHF</t>
  </si>
  <si>
    <t>EURGBP</t>
  </si>
  <si>
    <t>AUDCAD</t>
  </si>
  <si>
    <t>AUDCHF</t>
  </si>
  <si>
    <t>AUDNZD</t>
  </si>
  <si>
    <t>GBPAUD</t>
  </si>
  <si>
    <t>GBPCAD</t>
  </si>
  <si>
    <t>GBPNZD</t>
  </si>
  <si>
    <t>GBPCHF</t>
  </si>
  <si>
    <t>CADCHF</t>
  </si>
  <si>
    <t>NZDCHF</t>
  </si>
  <si>
    <t>NZDCAD</t>
  </si>
  <si>
    <t>20160404</t>
  </si>
  <si>
    <t>20160418</t>
  </si>
  <si>
    <t>20160502</t>
  </si>
  <si>
    <t>S</t>
  </si>
  <si>
    <t>Submit</t>
  </si>
  <si>
    <t>MONTHLY FORECAST (86 Total Markets)</t>
  </si>
  <si>
    <t>GLOBAL SYSTEMS MANAGEMENT</t>
  </si>
  <si>
    <t xml:space="preserve"> SOLAR PEAK: 2011-16 (11 YEARS)</t>
  </si>
  <si>
    <t xml:space="preserve"> EARTH CYCLE: 2012-14 (17 YEARS)</t>
  </si>
  <si>
    <t>Filtering Process</t>
  </si>
  <si>
    <t xml:space="preserve"> WAR/PEACE CYCLE: 2011 </t>
  </si>
  <si>
    <t>FINANCIAL CYCLE 2024 (17 YEARS)</t>
  </si>
  <si>
    <t>Filter</t>
  </si>
  <si>
    <t>History</t>
  </si>
  <si>
    <t>System Settings</t>
  </si>
  <si>
    <t>LO</t>
  </si>
  <si>
    <t>SO</t>
  </si>
  <si>
    <t>Long Only</t>
  </si>
  <si>
    <t>Short Only</t>
  </si>
  <si>
    <t>Disabled</t>
  </si>
  <si>
    <t>LO &amp; SO</t>
  </si>
  <si>
    <t>RDS-LO History</t>
  </si>
  <si>
    <t>RDS-SO History</t>
  </si>
  <si>
    <t>Consolidated</t>
  </si>
  <si>
    <t>STOCK INDICES (29 Total)</t>
  </si>
  <si>
    <t>STX</t>
  </si>
  <si>
    <t>Jan</t>
  </si>
  <si>
    <t>Feb</t>
  </si>
  <si>
    <t>Mar</t>
  </si>
  <si>
    <t>Apr</t>
  </si>
  <si>
    <t>May</t>
  </si>
  <si>
    <t>Jun</t>
  </si>
  <si>
    <t>Jul</t>
  </si>
  <si>
    <t>Aug</t>
  </si>
  <si>
    <t>Sep</t>
  </si>
  <si>
    <t>Oct</t>
  </si>
  <si>
    <t>Nov</t>
  </si>
  <si>
    <t>Dec</t>
  </si>
  <si>
    <t>USD - VX</t>
  </si>
  <si>
    <t>High: May-Jun // Low: Jan-Feb</t>
  </si>
  <si>
    <t>D</t>
  </si>
  <si>
    <t>L</t>
  </si>
  <si>
    <t>RDS</t>
  </si>
  <si>
    <t>USD - ES (1982)</t>
  </si>
  <si>
    <t>High: Feb//Low: Oct</t>
  </si>
  <si>
    <t>USD -YM (2002)</t>
  </si>
  <si>
    <t>High: Jan or Apr-May // Low: Mar or Jun</t>
  </si>
  <si>
    <t>USD- NQ (1996)</t>
  </si>
  <si>
    <t>High: Nov-Dec // Low: May or Aug</t>
  </si>
  <si>
    <t>USD - EMD</t>
  </si>
  <si>
    <t>High: Dec or Apr // Low: Aug or Oct</t>
  </si>
  <si>
    <t>USD - TF</t>
  </si>
  <si>
    <t>CAD - SXF</t>
  </si>
  <si>
    <t>High: Jan or Apr // Low: Aug or Oct</t>
  </si>
  <si>
    <t>MXP- IPC</t>
  </si>
  <si>
    <t>High: Dec-Jan or Apr // Low: Aug</t>
  </si>
  <si>
    <t>EURO - SXE</t>
  </si>
  <si>
    <t>High: Dec or Apr // Low: Jul-Sept</t>
  </si>
  <si>
    <t>EURO - AEX</t>
  </si>
  <si>
    <t>High: Dec-Jan // Low: Aug-Sept</t>
  </si>
  <si>
    <t>EURO - FDX</t>
  </si>
  <si>
    <t>EURO - IFS</t>
  </si>
  <si>
    <t>EURO - MFX</t>
  </si>
  <si>
    <t>EURO - SWI</t>
  </si>
  <si>
    <t>EURO - FCH</t>
  </si>
  <si>
    <t>High: Apr-May // Low: Sept-Oct</t>
  </si>
  <si>
    <t>EURO - O30</t>
  </si>
  <si>
    <t>GBP - FFI</t>
  </si>
  <si>
    <t>High: Jan-Feb // Low: Jul-Oct</t>
  </si>
  <si>
    <t>JPY - JNI</t>
  </si>
  <si>
    <t>High: Apr-May // Low: Nov</t>
  </si>
  <si>
    <t>JPY - JTI</t>
  </si>
  <si>
    <t>AUD - YAP</t>
  </si>
  <si>
    <t>High: Jan or Apr // Low: Jun or Oct</t>
  </si>
  <si>
    <t>HKD- HSI</t>
  </si>
  <si>
    <t>High: Feb or Jul // Low: Aug or Mar</t>
  </si>
  <si>
    <t>HKD- HCE</t>
  </si>
  <si>
    <t>SGD - SSG</t>
  </si>
  <si>
    <t>High: Jan // Low: Mar or Oct</t>
  </si>
  <si>
    <t>USD - STW</t>
  </si>
  <si>
    <t>KRW - KOS (1998)</t>
  </si>
  <si>
    <t>High: Dec or Apr // Low: Oct</t>
  </si>
  <si>
    <t>USD - SIN</t>
  </si>
  <si>
    <t>High: Sept or Dec // Low: May-Jun</t>
  </si>
  <si>
    <t>LSI History</t>
  </si>
  <si>
    <t>GOVERNMENT DEBT (10 Total)</t>
  </si>
  <si>
    <t>DEBT</t>
  </si>
  <si>
    <t>USD - 2 Year Note (TU)</t>
  </si>
  <si>
    <t>High: Sept/Oct // Low: Mar/Apr</t>
  </si>
  <si>
    <t>R,L</t>
  </si>
  <si>
    <t>USD - 5 Year Note (FV)</t>
  </si>
  <si>
    <t>LSI</t>
  </si>
  <si>
    <t>USD - 10 Year Note (TY)</t>
  </si>
  <si>
    <t>High: Oct/Nov // Low: Apr/May</t>
  </si>
  <si>
    <t>USD - 30 Year Bond (US)</t>
  </si>
  <si>
    <t>CAD - 10 Year (CGB)</t>
  </si>
  <si>
    <t>High: Oct-Dec // Low: Apr-Jun</t>
  </si>
  <si>
    <t>EURO - 2 Year Schatz (GBS)</t>
  </si>
  <si>
    <t>late July</t>
  </si>
  <si>
    <t>EURO - 5 Year Bobl (GBM)</t>
  </si>
  <si>
    <t>EURO - 10 Year Bund (GBL)</t>
  </si>
  <si>
    <t>GBP - 10 Year Gilt (FLG)</t>
  </si>
  <si>
    <t>JPY - 10 Year (JGB)</t>
  </si>
  <si>
    <t>CURRENCY FUTURES (17 Total)</t>
  </si>
  <si>
    <t>CUR</t>
  </si>
  <si>
    <t>Dollar Index (DX)</t>
  </si>
  <si>
    <t>High: Feb or June //Low: Sept</t>
  </si>
  <si>
    <t>EUR/USD (EUR)</t>
  </si>
  <si>
    <t>High: Oct or Dec// Low: June or Sept</t>
  </si>
  <si>
    <t>GBP/USD (GBP)</t>
  </si>
  <si>
    <t>High: Nov//Low: Mar or Sept</t>
  </si>
  <si>
    <t>EUR/GBP (RP)</t>
  </si>
  <si>
    <t>High: Mar or Dec/Jan // Low: Aug</t>
  </si>
  <si>
    <t>CHF/USD (SF)</t>
  </si>
  <si>
    <t>High: Oct or Dec //Low: Feb</t>
  </si>
  <si>
    <t>EUR/CHF (RF)</t>
  </si>
  <si>
    <t>High: Feb // Low: Sept or Nov-Dec</t>
  </si>
  <si>
    <t>JPY/USD (JY)</t>
  </si>
  <si>
    <t>High: Oct // Low: Feb or June</t>
  </si>
  <si>
    <t>EUR/JPY (RY)</t>
  </si>
  <si>
    <t>High: Dec-Jan // Low: Sept</t>
  </si>
  <si>
    <t>GBP/JPY (PJY) (2010)</t>
  </si>
  <si>
    <t>High: Apr-Jun // Low: Oct-Nov</t>
  </si>
  <si>
    <t>AUD/JPY (AJY) (2010)</t>
  </si>
  <si>
    <t>High: Apr // Low: Aug</t>
  </si>
  <si>
    <t>CAD/USD (CAD)</t>
  </si>
  <si>
    <t>High: May or July // Low:  Aug &gt; Dec</t>
  </si>
  <si>
    <t>AUD/USD (AUD)</t>
  </si>
  <si>
    <t>High: Apr-May // Low: Aug-Sept</t>
  </si>
  <si>
    <t>mid-Sept</t>
  </si>
  <si>
    <t>NZD/USD (NZD)</t>
  </si>
  <si>
    <t>High: Jan // Low : Mar or Aug</t>
  </si>
  <si>
    <t>MXP/USD (MXP)</t>
  </si>
  <si>
    <t>High: Apr-May or Jul // Low: Sept-Oct</t>
  </si>
  <si>
    <t>RUR/USD (RUR) (2007)</t>
  </si>
  <si>
    <t>High: Mar- Apr // Low: Aug or Dec</t>
  </si>
  <si>
    <t>BRL/USD (BRE) (2007)</t>
  </si>
  <si>
    <t>High: Apr or Jul  // Low: Sept</t>
  </si>
  <si>
    <t>AVT History</t>
  </si>
  <si>
    <t>METAL FUTURES (5 Total)</t>
  </si>
  <si>
    <t>NRW</t>
  </si>
  <si>
    <t>Gold (GC)</t>
  </si>
  <si>
    <t>High: Oct // Low: Jun-Jul</t>
  </si>
  <si>
    <t>Platinum (PL)</t>
  </si>
  <si>
    <t>High: Feb/Mar // Low: Jun-Sept</t>
  </si>
  <si>
    <t>Palladium (PA)</t>
  </si>
  <si>
    <t xml:space="preserve">   </t>
  </si>
  <si>
    <t>Silver (SI)</t>
  </si>
  <si>
    <t>High: Feb/Mar // Low: Jun/Aug</t>
  </si>
  <si>
    <t>R,A</t>
  </si>
  <si>
    <t>Copper (HG)</t>
  </si>
  <si>
    <t>High: Mar or Jul // Low: Jun/Oct</t>
  </si>
  <si>
    <t>ENERGY FUTURES (6 Total)</t>
  </si>
  <si>
    <t>Natural Gas (NG)</t>
  </si>
  <si>
    <t>High: Apr or Sept/Oct Low: Dec/Jan or Jun/Jul</t>
  </si>
  <si>
    <t>Sept</t>
  </si>
  <si>
    <t>Light Sweet (CL)</t>
  </si>
  <si>
    <t>High: Apr or Sept/Oct Low: Dec or Jun/Jul</t>
  </si>
  <si>
    <t>North Sea Brent (COIL)</t>
  </si>
  <si>
    <t>Heating Oil (HO)</t>
  </si>
  <si>
    <t>High: Apr or Oct/Nov // Low: Jan/Feb or Jun/Jul</t>
  </si>
  <si>
    <t>Unleaded Gas (RB)</t>
  </si>
  <si>
    <t>High: Apr/May // Low: Dec/Jan</t>
  </si>
  <si>
    <t>Gas Oil (GOIL)</t>
  </si>
  <si>
    <t>High: Apr or Sept  Low: Dec/Jan</t>
  </si>
  <si>
    <t>AG History</t>
  </si>
  <si>
    <t>GRAIN &amp; OILSEED FUTURES (8 Total)</t>
  </si>
  <si>
    <t>AG</t>
  </si>
  <si>
    <t>corn (ZC)</t>
  </si>
  <si>
    <t>High: Apr // Low: Jun-Jul</t>
  </si>
  <si>
    <t xml:space="preserve"> </t>
  </si>
  <si>
    <t>wheat (ZW)</t>
  </si>
  <si>
    <t>High: Dec-Jan // Low: Jun-Aug</t>
  </si>
  <si>
    <t>rice (ZR)</t>
  </si>
  <si>
    <t>High: Jan // Low: Jul-Aug</t>
  </si>
  <si>
    <t>oats (ZO)</t>
  </si>
  <si>
    <t>High: Nov/Jan // Low: Mar-Aug</t>
  </si>
  <si>
    <t>A,R</t>
  </si>
  <si>
    <t>soybeans (ZS)</t>
  </si>
  <si>
    <t>High: Apr-May // Low: Aug or Oct</t>
  </si>
  <si>
    <t>soybean meal (ZM)</t>
  </si>
  <si>
    <t>High: Jan or Jun-Jul // Low: Feb or Aug/Oct</t>
  </si>
  <si>
    <t>soybean oil (ZL)</t>
  </si>
  <si>
    <t>High: Mar-Apr // Low: Jul-Aug</t>
  </si>
  <si>
    <t>canola oil (ECO) (1995)</t>
  </si>
  <si>
    <t>High: May  // Low: Jan-Feb</t>
  </si>
  <si>
    <t>MEAT FUTURES (3 Total)</t>
  </si>
  <si>
    <t>live cattle (LC)</t>
  </si>
  <si>
    <t>High: Mar/Apr // Low: Jun or Nov</t>
  </si>
  <si>
    <t>feeder cattle (FC)</t>
  </si>
  <si>
    <t>High: Jan/Feb or Jul/Aug // Low: Apr-Jun or Oct/Nov</t>
  </si>
  <si>
    <t>Oct/Nov</t>
  </si>
  <si>
    <t>lean hogs (LH)</t>
  </si>
  <si>
    <t>High: Feb or Apr // Low: Jul or Oct/Nov</t>
  </si>
  <si>
    <t>AG/AVT History</t>
  </si>
  <si>
    <t>SOFT FUTURES (6 Total)</t>
  </si>
  <si>
    <t>cocoa (CC)</t>
  </si>
  <si>
    <t>High: Mar or Aug-Sep//Low: May-Jun or Nov-Dec</t>
  </si>
  <si>
    <t>cotton (CT)</t>
  </si>
  <si>
    <t>High: Mar or May/Jun // Low: Aug or Nov</t>
  </si>
  <si>
    <t>coffee (KC)</t>
  </si>
  <si>
    <t>High: Dec-Mar or May//Low: Jul</t>
  </si>
  <si>
    <t>AV</t>
  </si>
  <si>
    <t>sugar (SB)</t>
  </si>
  <si>
    <t>High: Nov-Feb//Low: May-Jun or Aug-Sept</t>
  </si>
  <si>
    <t>late-Aug</t>
  </si>
  <si>
    <t>lumber (LB)</t>
  </si>
  <si>
    <t>High: Jan-Mar//Low: Sep-Oct</t>
  </si>
  <si>
    <t>AVT</t>
  </si>
  <si>
    <t>orange juice (OJ)</t>
  </si>
  <si>
    <t>High: Oct-Nov//Low: Jan-Jun</t>
  </si>
  <si>
    <t>AUD/CAD (ACD)</t>
  </si>
  <si>
    <t>LMT (RTH)</t>
  </si>
  <si>
    <t>SAR/USD (ZAR)</t>
  </si>
  <si>
    <t>AUD 10 Year Bond</t>
  </si>
  <si>
    <t>JPY/RMB</t>
  </si>
  <si>
    <t>ILS/USD (ILS)</t>
  </si>
  <si>
    <t>USD/RMB (RMB)</t>
  </si>
  <si>
    <t>EUR/RMB (RME)</t>
  </si>
  <si>
    <t>GBP/CHF (PSF)</t>
  </si>
  <si>
    <t>illiquid</t>
  </si>
  <si>
    <t>CHF/JPY (SJY)</t>
  </si>
  <si>
    <t>KRW/USD (KRW)</t>
  </si>
  <si>
    <t>CASH</t>
  </si>
  <si>
    <t>RMB/USD (RMB)</t>
  </si>
  <si>
    <t>palm oil (FCPO)</t>
  </si>
  <si>
    <t>ethanol (AC)</t>
  </si>
  <si>
    <t>milk (DA)</t>
  </si>
  <si>
    <t>CAD/JPY (CJY)</t>
  </si>
  <si>
    <t>EUR/CAD (ECD)</t>
  </si>
  <si>
    <t>EUR/AUD (EAD)</t>
  </si>
  <si>
    <t>OTHER</t>
  </si>
  <si>
    <t>RTH</t>
  </si>
  <si>
    <t>EARLY DOWNLOAD</t>
  </si>
  <si>
    <t>DATA DOWNLOAD</t>
  </si>
  <si>
    <t>CME</t>
  </si>
  <si>
    <t>CBT</t>
  </si>
  <si>
    <t>NYMEX</t>
  </si>
  <si>
    <t>NYBOT</t>
  </si>
  <si>
    <t>ME</t>
  </si>
  <si>
    <t>LIFFE</t>
  </si>
  <si>
    <t>DTB</t>
  </si>
  <si>
    <t>OMS</t>
  </si>
  <si>
    <t>SGX</t>
  </si>
  <si>
    <t>`HKFE</t>
  </si>
  <si>
    <t>OSE</t>
  </si>
  <si>
    <t>SNFE</t>
  </si>
  <si>
    <t>GMT</t>
  </si>
  <si>
    <t>dst enabled</t>
  </si>
  <si>
    <t>GMT (-6)</t>
  </si>
  <si>
    <t>GMT (-5)</t>
  </si>
  <si>
    <t>GMT (+1)</t>
  </si>
  <si>
    <t>GMT (+8)</t>
  </si>
  <si>
    <t>GMT (+9)</t>
  </si>
  <si>
    <t>GMT (+10)</t>
  </si>
  <si>
    <t>PST</t>
  </si>
  <si>
    <t>JST</t>
  </si>
  <si>
    <t>CST</t>
  </si>
  <si>
    <t>EST</t>
  </si>
  <si>
    <t>MET</t>
  </si>
  <si>
    <t>HKT</t>
  </si>
  <si>
    <t>AEST</t>
  </si>
  <si>
    <t>AC</t>
  </si>
  <si>
    <t>energy</t>
  </si>
  <si>
    <t>financial</t>
  </si>
  <si>
    <t>AD</t>
  </si>
  <si>
    <t>Australian Dollar-CME(Floor+Electronic Combined)</t>
  </si>
  <si>
    <t>AEX</t>
  </si>
  <si>
    <t>EOE Index(Amsterdam)-EOE</t>
  </si>
  <si>
    <t>index</t>
  </si>
  <si>
    <t>BO</t>
  </si>
  <si>
    <t>Soybean Oil-CBT (Floor+Electronic Combined)</t>
  </si>
  <si>
    <t>grain</t>
  </si>
  <si>
    <t>BP</t>
  </si>
  <si>
    <t>British Pound-CME(Floor+Electronic Combined)</t>
  </si>
  <si>
    <t>C</t>
  </si>
  <si>
    <t>Corn-CBT (Floor+Electronic Combined)</t>
  </si>
  <si>
    <t>CC</t>
  </si>
  <si>
    <t>Cocoa-CSCE</t>
  </si>
  <si>
    <t>soft</t>
  </si>
  <si>
    <t>CD</t>
  </si>
  <si>
    <t>Canadian Dollar-CME(Floor+Electronic Combined)</t>
  </si>
  <si>
    <t>CGB</t>
  </si>
  <si>
    <t>Canadian Govt Bond 10Yr-ME (Floor+Electronic Combined)</t>
  </si>
  <si>
    <t>CL</t>
  </si>
  <si>
    <t>Crude Oil-Light-NYMEX(Floor+Electronic Combined)</t>
  </si>
  <si>
    <t>CT</t>
  </si>
  <si>
    <t>Cotton #2-NYCE</t>
  </si>
  <si>
    <t>meat</t>
  </si>
  <si>
    <t>DX</t>
  </si>
  <si>
    <t>U.S. Dollar Index-FINEX</t>
  </si>
  <si>
    <t>EBL</t>
  </si>
  <si>
    <t>Euro German 10 YR Bund-EUREX</t>
  </si>
  <si>
    <t>EBM</t>
  </si>
  <si>
    <t>Euro German 5YR Bobl-EUREX</t>
  </si>
  <si>
    <t>EBS</t>
  </si>
  <si>
    <t>Euro German 2YR Schatz-EUREX</t>
  </si>
  <si>
    <t>Euro(Floor+Electronic Combined)-CME</t>
  </si>
  <si>
    <t>ED</t>
  </si>
  <si>
    <t>Eurodollar-3 Mth-CME-Globex(Floor+Electronic Combined)</t>
  </si>
  <si>
    <t>EMD</t>
  </si>
  <si>
    <t>Index-S&amp;P Midcap 400 E-mini-CME</t>
  </si>
  <si>
    <t>ES</t>
  </si>
  <si>
    <t>S&amp;P 500 Index-E-mini-CME</t>
  </si>
  <si>
    <t>FC</t>
  </si>
  <si>
    <t>Cattle-Feeder-CME(Floor+Electronic Combined)</t>
  </si>
  <si>
    <t>FCH</t>
  </si>
  <si>
    <t>CAC 40 Index-EURONEXT (MATIF)</t>
  </si>
  <si>
    <t>FDX</t>
  </si>
  <si>
    <t>Dax Index-EUREX</t>
  </si>
  <si>
    <t>FEI</t>
  </si>
  <si>
    <t>EURIBOR-3 Mth-EURONEXT(LIFFE)</t>
  </si>
  <si>
    <t>FFI</t>
  </si>
  <si>
    <t>FTSE 100 Index-EURONEXT(LIFFE)</t>
  </si>
  <si>
    <t>FLG</t>
  </si>
  <si>
    <t>Gilt-Long(8.75-13yr)-EURONEXT(LIFFE)</t>
  </si>
  <si>
    <t>FSS</t>
  </si>
  <si>
    <t>Sterling Rate-3Mth-EURONEXT(LIFFE)</t>
  </si>
  <si>
    <t>FV</t>
  </si>
  <si>
    <t>T-Note-U.S. 5 Yr-CBT(Floor+Electronic Combined)</t>
  </si>
  <si>
    <t>GC</t>
  </si>
  <si>
    <t>Gold-COMEX(Floor+Electronic Combined)</t>
  </si>
  <si>
    <t>metal</t>
  </si>
  <si>
    <t>Hang Seng China Enterprises Index-HKEX(HKFE)</t>
  </si>
  <si>
    <t>HG</t>
  </si>
  <si>
    <t>CopperHG-COMEX(Floor+Electronic Combined)</t>
  </si>
  <si>
    <t>HO</t>
  </si>
  <si>
    <t>Heating Oil #2-NYMEX(Floor+Electronic Combined)</t>
  </si>
  <si>
    <t>HSI</t>
  </si>
  <si>
    <t>Hang Seng Index-HKEX(HKFE)(Combined)</t>
  </si>
  <si>
    <t>JY</t>
  </si>
  <si>
    <t>Japanese Yen-CME(Floor+Electronic Combined)</t>
  </si>
  <si>
    <t>KC</t>
  </si>
  <si>
    <t>Coffee-CSCE</t>
  </si>
  <si>
    <t>LB</t>
  </si>
  <si>
    <t>Lumber-CME (Floor+Electronic Combined)</t>
  </si>
  <si>
    <t>LC</t>
  </si>
  <si>
    <t>Cattle-Live(Floor+Electronic Combined)-CME</t>
  </si>
  <si>
    <t>LCO</t>
  </si>
  <si>
    <t>Crude-Brent(Combined)-ICE(IPE)</t>
  </si>
  <si>
    <t>LGO</t>
  </si>
  <si>
    <t>Gas Oil(Combined)-ICE(IPE)</t>
  </si>
  <si>
    <t>LH</t>
  </si>
  <si>
    <t>Hogs-Lean(Floor+Electronic Combined)-CME</t>
  </si>
  <si>
    <t>MFX</t>
  </si>
  <si>
    <t>IBEX 35 Index-MEFF</t>
  </si>
  <si>
    <t>MP</t>
  </si>
  <si>
    <t>Mexican Peso(Floor+Electronic Combined)-CME</t>
  </si>
  <si>
    <t>NE</t>
  </si>
  <si>
    <t>New Zealand Dollar-CME(Floor+Electronic Combined)</t>
  </si>
  <si>
    <t>NG</t>
  </si>
  <si>
    <t>Natural Gas-Henry Hub-NYMEX(Floor+Electronic Combined)</t>
  </si>
  <si>
    <t>NIY</t>
  </si>
  <si>
    <t>Nikkei 225 Index-Yen(Floor+Electronic Combined)-CME</t>
  </si>
  <si>
    <t>NQ</t>
  </si>
  <si>
    <t>Nasdaq 100 Index-E-mini</t>
  </si>
  <si>
    <t>O2</t>
  </si>
  <si>
    <t>Oats-CBT (Floor+Electronic Combined)</t>
  </si>
  <si>
    <t>Orange Juice-NYCE</t>
  </si>
  <si>
    <t>PA</t>
  </si>
  <si>
    <t>Palladium-NYMEX(Floor+Electronic Combined)</t>
  </si>
  <si>
    <t>PL</t>
  </si>
  <si>
    <t>Platinum-NYMEX(Floor+Electronic Combined)</t>
  </si>
  <si>
    <t>RB</t>
  </si>
  <si>
    <t>RR</t>
  </si>
  <si>
    <t>Rice(Rough)-CBT(Floor Trading Only)</t>
  </si>
  <si>
    <t>RS</t>
  </si>
  <si>
    <t>Rapeseed(Canola)-WCE</t>
  </si>
  <si>
    <t>Soybeans (Floor+Electronic Combined)-CBT</t>
  </si>
  <si>
    <t>SB</t>
  </si>
  <si>
    <t>Sugar #11-NYCE(Floor+Electronic Combined)</t>
  </si>
  <si>
    <t>SF</t>
  </si>
  <si>
    <t>Swiss Franc-CME-(Floor+Electronic Combined)</t>
  </si>
  <si>
    <t>SI</t>
  </si>
  <si>
    <t>Silver-COMEX(Floor+Electronic Combined)</t>
  </si>
  <si>
    <t>SIN</t>
  </si>
  <si>
    <t>SM</t>
  </si>
  <si>
    <t>Soybean Meal-CBT (Floor+Electronic Combined)</t>
  </si>
  <si>
    <t>SSG</t>
  </si>
  <si>
    <t>MSCI Singapore Stock Index-SGX(SIMEX)</t>
  </si>
  <si>
    <t>STW</t>
  </si>
  <si>
    <t>MSCI Taiwan Index-SGX(SIMEX)</t>
  </si>
  <si>
    <t>Swiss Market Index-EUREX</t>
  </si>
  <si>
    <t>SXE</t>
  </si>
  <si>
    <t>DJ Euro STOXX 50 Index-EUREX</t>
  </si>
  <si>
    <t>TF</t>
  </si>
  <si>
    <t>Mini Russell 2000-NYFE</t>
  </si>
  <si>
    <t>TU</t>
  </si>
  <si>
    <t>TY</t>
  </si>
  <si>
    <t>US</t>
  </si>
  <si>
    <t>T-Bond-U.S.-CBT(Floor+Electronic Combined)</t>
  </si>
  <si>
    <t>VX</t>
  </si>
  <si>
    <t>CBOE Volatility Index-CFE</t>
  </si>
  <si>
    <t>W</t>
  </si>
  <si>
    <t>Wheat-CBT (Floor+Electronic Combined)</t>
  </si>
  <si>
    <t>SPI 200 Index(w/SYCOM)-SFE</t>
  </si>
  <si>
    <t>Australian Bank Bills(90 Day)-SFE(Floor+Electronic Combined)</t>
  </si>
  <si>
    <t>YM</t>
  </si>
  <si>
    <t>DJIA Mini $5 Index-CBT</t>
  </si>
  <si>
    <t>Australian Govt Bond 6%(10Yr)-SFE(Floor+Electronic Combined)</t>
  </si>
  <si>
    <t>Australian Govt Bond 6%(3Yr)-SFE(Floor+Electronic Combined)</t>
  </si>
  <si>
    <t>pivot</t>
  </si>
  <si>
    <t>20160408</t>
  </si>
  <si>
    <t>20160420</t>
  </si>
  <si>
    <t>20160422</t>
  </si>
  <si>
    <t>Symbol Root</t>
  </si>
  <si>
    <t>Description</t>
  </si>
  <si>
    <t>Exchange</t>
  </si>
  <si>
    <t>Value 1 Pt</t>
  </si>
  <si>
    <t>Currency</t>
  </si>
  <si>
    <t>Sunday Start</t>
  </si>
  <si>
    <t>Sunday End</t>
  </si>
  <si>
    <t>Daily Start</t>
  </si>
  <si>
    <t>Daily End</t>
  </si>
  <si>
    <t>Margin (Initial)</t>
  </si>
  <si>
    <t>Margin (Maint.)</t>
  </si>
  <si>
    <t>JG</t>
  </si>
  <si>
    <t>10-Yr Japan Gov Bond</t>
  </si>
  <si>
    <t>SIMEX</t>
  </si>
  <si>
    <t>JPY</t>
  </si>
  <si>
    <t>¥500,000</t>
  </si>
  <si>
    <t>¥400,000</t>
  </si>
  <si>
    <t>BB</t>
  </si>
  <si>
    <t>10-Yr MINI Japn Gov Bond</t>
  </si>
  <si>
    <t>¥50,000</t>
  </si>
  <si>
    <t>¥40,000</t>
  </si>
  <si>
    <t>HXS</t>
  </si>
  <si>
    <t>10Yr Australian Govt Bond</t>
  </si>
  <si>
    <t>SFE</t>
  </si>
  <si>
    <t>AUD</t>
  </si>
  <si>
    <t>3,250 AUD</t>
  </si>
  <si>
    <t>2,600 AUD</t>
  </si>
  <si>
    <t>LL</t>
  </si>
  <si>
    <t>3 MONTH SHORT STERLING</t>
  </si>
  <si>
    <t>ENIR</t>
  </si>
  <si>
    <t>GBP</t>
  </si>
  <si>
    <t>£307</t>
  </si>
  <si>
    <t>£245</t>
  </si>
  <si>
    <t>HTS</t>
  </si>
  <si>
    <t>3Yr Australian Govt Bond</t>
  </si>
  <si>
    <t>1,000 AUD</t>
  </si>
  <si>
    <t>800 AUD</t>
  </si>
  <si>
    <t>HBS</t>
  </si>
  <si>
    <t>90 Day Bank Bills</t>
  </si>
  <si>
    <t>750 AUD</t>
  </si>
  <si>
    <t>600 AUD</t>
  </si>
  <si>
    <t>AEX Index</t>
  </si>
  <si>
    <t>FTA</t>
  </si>
  <si>
    <t>EUR</t>
  </si>
  <si>
    <t>@AD</t>
  </si>
  <si>
    <t>AUSTRALIAN DOLLAR</t>
  </si>
  <si>
    <t>USD</t>
  </si>
  <si>
    <t>@AE</t>
  </si>
  <si>
    <t>Bloomberg Commod Index</t>
  </si>
  <si>
    <t>CBOT</t>
  </si>
  <si>
    <t>EB</t>
  </si>
  <si>
    <t>Brent Crude Oil</t>
  </si>
  <si>
    <t>ICE</t>
  </si>
  <si>
    <t>@BP</t>
  </si>
  <si>
    <t>BRITISH POUND</t>
  </si>
  <si>
    <t>MT</t>
  </si>
  <si>
    <t>CAC40</t>
  </si>
  <si>
    <t>ENID</t>
  </si>
  <si>
    <t>CB</t>
  </si>
  <si>
    <t>Canada 10-Yr Govt Bond</t>
  </si>
  <si>
    <t>MX</t>
  </si>
  <si>
    <t>CAD</t>
  </si>
  <si>
    <t>@CD</t>
  </si>
  <si>
    <t>CANADIAN DOLLAR</t>
  </si>
  <si>
    <t>@RS</t>
  </si>
  <si>
    <t>Canola</t>
  </si>
  <si>
    <t>351 CAD</t>
  </si>
  <si>
    <t>176 CAD</t>
  </si>
  <si>
    <t>@VX</t>
  </si>
  <si>
    <t>CBOE Volatility Index VIX</t>
  </si>
  <si>
    <t>CFE</t>
  </si>
  <si>
    <t>@ZI</t>
  </si>
  <si>
    <t>CBOT 5000 oz Silver</t>
  </si>
  <si>
    <t>CHH</t>
  </si>
  <si>
    <t>CES China 120</t>
  </si>
  <si>
    <t>HKFE</t>
  </si>
  <si>
    <t>HKD</t>
  </si>
  <si>
    <t>70,743 HKD</t>
  </si>
  <si>
    <t>51,450 HKD</t>
  </si>
  <si>
    <t>QC</t>
  </si>
  <si>
    <t>Cocoa Liffe</t>
  </si>
  <si>
    <t>£1,762</t>
  </si>
  <si>
    <t>£1,410</t>
  </si>
  <si>
    <t>@CC</t>
  </si>
  <si>
    <t>COCOA</t>
  </si>
  <si>
    <t>LRC</t>
  </si>
  <si>
    <t>Coffee Robusta Liffe</t>
  </si>
  <si>
    <t>@KC</t>
  </si>
  <si>
    <t>COFFEE</t>
  </si>
  <si>
    <t>QHG</t>
  </si>
  <si>
    <t>Copper</t>
  </si>
  <si>
    <t>CMX</t>
  </si>
  <si>
    <t>@C</t>
  </si>
  <si>
    <t>CORN</t>
  </si>
  <si>
    <t>@CT</t>
  </si>
  <si>
    <t>COTTON - #2</t>
  </si>
  <si>
    <t>QCL</t>
  </si>
  <si>
    <t>CRUDE OIL</t>
  </si>
  <si>
    <t>XG</t>
  </si>
  <si>
    <t>DAX INDEX</t>
  </si>
  <si>
    <t>EUREX</t>
  </si>
  <si>
    <t>EX</t>
  </si>
  <si>
    <t>DJ EURO STOXX 50</t>
  </si>
  <si>
    <t>@M6A</t>
  </si>
  <si>
    <t>E-MICRO AUD/USD</t>
  </si>
  <si>
    <t>@MCD</t>
  </si>
  <si>
    <t>E-MICRO CAD/USD</t>
  </si>
  <si>
    <t>@MSF</t>
  </si>
  <si>
    <t>E-MICRO CHF/USD</t>
  </si>
  <si>
    <t>CHF</t>
  </si>
  <si>
    <t>@M6E</t>
  </si>
  <si>
    <t>E-MICRO EUR/USD</t>
  </si>
  <si>
    <t>@M6B</t>
  </si>
  <si>
    <t>E-MICRO GBP/USD</t>
  </si>
  <si>
    <t>QMGC</t>
  </si>
  <si>
    <t>E-Micro Gold</t>
  </si>
  <si>
    <t>@M6J</t>
  </si>
  <si>
    <t>E-MICRO USD/JPY</t>
  </si>
  <si>
    <t>¥44,527</t>
  </si>
  <si>
    <t>¥35,622</t>
  </si>
  <si>
    <t>@ME</t>
  </si>
  <si>
    <t>E-MINI EURO FX</t>
  </si>
  <si>
    <t>@JE</t>
  </si>
  <si>
    <t>E-MINI JAPANESE YEN</t>
  </si>
  <si>
    <t>@NQ</t>
  </si>
  <si>
    <t>E-MINI NASDAQ 100 STK IDX</t>
  </si>
  <si>
    <t>@ES</t>
  </si>
  <si>
    <t>E-MINI S&amp;P 500</t>
  </si>
  <si>
    <t>@QC</t>
  </si>
  <si>
    <t>Emini Copper</t>
  </si>
  <si>
    <t>@TFS</t>
  </si>
  <si>
    <t>Emini Russell</t>
  </si>
  <si>
    <t>@AC</t>
  </si>
  <si>
    <t>Ethanol</t>
  </si>
  <si>
    <t>BL</t>
  </si>
  <si>
    <t>EUREX BOBL</t>
  </si>
  <si>
    <t>BD</t>
  </si>
  <si>
    <t>EUREX BUND</t>
  </si>
  <si>
    <t>EZ</t>
  </si>
  <si>
    <t>EUREX SCHATZ</t>
  </si>
  <si>
    <t>EBE</t>
  </si>
  <si>
    <t>Euribor</t>
  </si>
  <si>
    <t>IE</t>
  </si>
  <si>
    <t>SX</t>
  </si>
  <si>
    <t>Euro Stoxx Banks</t>
  </si>
  <si>
    <t>SK</t>
  </si>
  <si>
    <t>Euro Stoxx Healthcare</t>
  </si>
  <si>
    <t>SY</t>
  </si>
  <si>
    <t>Euro Stoxx Tech</t>
  </si>
  <si>
    <t>BX</t>
  </si>
  <si>
    <t>Euro-Buxl</t>
  </si>
  <si>
    <t>LS</t>
  </si>
  <si>
    <t>Euro-Swiss Franc 3mo</t>
  </si>
  <si>
    <t>603 CHF</t>
  </si>
  <si>
    <t>482 CHF</t>
  </si>
  <si>
    <t>@ED</t>
  </si>
  <si>
    <t>EURODOLLAR</t>
  </si>
  <si>
    <t>@EU</t>
  </si>
  <si>
    <t>EUROFX</t>
  </si>
  <si>
    <t>@EJ</t>
  </si>
  <si>
    <t>Euroyen TIBOR Globex</t>
  </si>
  <si>
    <t>¥1,446,120</t>
  </si>
  <si>
    <t>¥867,500</t>
  </si>
  <si>
    <t>@GF</t>
  </si>
  <si>
    <t>FEEDER CATTLE</t>
  </si>
  <si>
    <t>LF</t>
  </si>
  <si>
    <t>FTSE 100 INDEX</t>
  </si>
  <si>
    <t>£4,262</t>
  </si>
  <si>
    <t>£3,410</t>
  </si>
  <si>
    <t>Gas Oil</t>
  </si>
  <si>
    <t>LG</t>
  </si>
  <si>
    <t>GILT LONG</t>
  </si>
  <si>
    <t>£3,937</t>
  </si>
  <si>
    <t>£3,150</t>
  </si>
  <si>
    <t>@ZG</t>
  </si>
  <si>
    <t>Gold 100 oz NYSE Liffe</t>
  </si>
  <si>
    <t>QGC</t>
  </si>
  <si>
    <t>Gold 100 oz</t>
  </si>
  <si>
    <t>HHI</t>
  </si>
  <si>
    <t>Hang Sen China Ent IDX</t>
  </si>
  <si>
    <t>39,100 HKD</t>
  </si>
  <si>
    <t>31,300 HKD</t>
  </si>
  <si>
    <t>Hang Seng Index</t>
  </si>
  <si>
    <t>98,030 HKD</t>
  </si>
  <si>
    <t>78,424 HKD</t>
  </si>
  <si>
    <t>@MW</t>
  </si>
  <si>
    <t>Hard Red Spring Wheat</t>
  </si>
  <si>
    <t>MGE</t>
  </si>
  <si>
    <t>@KW</t>
  </si>
  <si>
    <t>Hard Red Winter Wheat Electronic</t>
  </si>
  <si>
    <t>KCBT</t>
  </si>
  <si>
    <t>QHO</t>
  </si>
  <si>
    <t>Heating Oil</t>
  </si>
  <si>
    <t>NYM</t>
  </si>
  <si>
    <t>IB</t>
  </si>
  <si>
    <t>IBEX Index</t>
  </si>
  <si>
    <t>MEFF</t>
  </si>
  <si>
    <t>@JY</t>
  </si>
  <si>
    <t>JAPANESE YEN</t>
  </si>
  <si>
    <t>@HE</t>
  </si>
  <si>
    <t>LEAN HOGS</t>
  </si>
  <si>
    <t>@EM</t>
  </si>
  <si>
    <t>LIBOR</t>
  </si>
  <si>
    <t>QW</t>
  </si>
  <si>
    <t>Liffe Sugar White</t>
  </si>
  <si>
    <t>@LE</t>
  </si>
  <si>
    <t>LIVE CATTLE</t>
  </si>
  <si>
    <t>MXE</t>
  </si>
  <si>
    <t>MDAX</t>
  </si>
  <si>
    <t>@PX</t>
  </si>
  <si>
    <t>Mexican Peso</t>
  </si>
  <si>
    <t>@YC</t>
  </si>
  <si>
    <t>Mini Corn Globex</t>
  </si>
  <si>
    <t>@YM</t>
  </si>
  <si>
    <t>MINI DOW</t>
  </si>
  <si>
    <t>@YG</t>
  </si>
  <si>
    <t>Mini Gold NYSE Liffe</t>
  </si>
  <si>
    <t>MCH</t>
  </si>
  <si>
    <t>Mini Hang Sen China Ent IDX</t>
  </si>
  <si>
    <t>15,563 HKD</t>
  </si>
  <si>
    <t>12,450 HKD</t>
  </si>
  <si>
    <t>MHI</t>
  </si>
  <si>
    <t>Mini Hang Seng Index</t>
  </si>
  <si>
    <t>19,606 HKD</t>
  </si>
  <si>
    <t>15,684 HKD</t>
  </si>
  <si>
    <t>BIBX</t>
  </si>
  <si>
    <t>Mini IBEX Index</t>
  </si>
  <si>
    <t>@EMD</t>
  </si>
  <si>
    <t>Mini Midcap 400</t>
  </si>
  <si>
    <t>@MME</t>
  </si>
  <si>
    <t>Mini MSCI Emerging Markets Index</t>
  </si>
  <si>
    <t>@YI</t>
  </si>
  <si>
    <t>Mini Silver NYSE Liffe</t>
  </si>
  <si>
    <t>@YK</t>
  </si>
  <si>
    <t>Mini Soybeans Globex</t>
  </si>
  <si>
    <t>@YW</t>
  </si>
  <si>
    <t>Mini Wheat Globex</t>
  </si>
  <si>
    <t>DXM</t>
  </si>
  <si>
    <t>MINI-DAX INDEX</t>
  </si>
  <si>
    <t>@VM</t>
  </si>
  <si>
    <t>Mini-VIX</t>
  </si>
  <si>
    <t>@QM</t>
  </si>
  <si>
    <t>MINY CRUDE OIL</t>
  </si>
  <si>
    <t>@QO</t>
  </si>
  <si>
    <t>miNY Gold</t>
  </si>
  <si>
    <t>@QH</t>
  </si>
  <si>
    <t>MINY HEATING OIL</t>
  </si>
  <si>
    <t>@QG</t>
  </si>
  <si>
    <t>MINY NATURAL GAS</t>
  </si>
  <si>
    <t>@QU</t>
  </si>
  <si>
    <t>MINY RBOB GASOLINE</t>
  </si>
  <si>
    <t>@QI</t>
  </si>
  <si>
    <t>MiNY Silver</t>
  </si>
  <si>
    <t>@MFS</t>
  </si>
  <si>
    <t>MSCI EAFE Mini Index</t>
  </si>
  <si>
    <t>SS</t>
  </si>
  <si>
    <t>MSCI Singapore Index</t>
  </si>
  <si>
    <t>SGD</t>
  </si>
  <si>
    <t>£1,200</t>
  </si>
  <si>
    <t>£960</t>
  </si>
  <si>
    <t>TW</t>
  </si>
  <si>
    <t>MSCI Taiwan Index</t>
  </si>
  <si>
    <t>@ND</t>
  </si>
  <si>
    <t>NASDAQ 100 INDEX</t>
  </si>
  <si>
    <t>QNG</t>
  </si>
  <si>
    <t>Natural Gas</t>
  </si>
  <si>
    <t>@NE</t>
  </si>
  <si>
    <t>New Zealand Dollar</t>
  </si>
  <si>
    <t>@NKD</t>
  </si>
  <si>
    <t>NIKKEI 225 INDEX</t>
  </si>
  <si>
    <t>NN</t>
  </si>
  <si>
    <t>Nikkei 225 JPY</t>
  </si>
  <si>
    <t>¥1,276,880</t>
  </si>
  <si>
    <t>¥1,021,500</t>
  </si>
  <si>
    <t>@O</t>
  </si>
  <si>
    <t>Oats</t>
  </si>
  <si>
    <t>@OJ</t>
  </si>
  <si>
    <t>Orange Juice</t>
  </si>
  <si>
    <t>QPA</t>
  </si>
  <si>
    <t>PALLADIUM</t>
  </si>
  <si>
    <t>QPL</t>
  </si>
  <si>
    <t>PLATINUM</t>
  </si>
  <si>
    <t>@LB</t>
  </si>
  <si>
    <t>Random Length Lumber Globex</t>
  </si>
  <si>
    <t>QRB</t>
  </si>
  <si>
    <t>RBOB Gasoline</t>
  </si>
  <si>
    <t>@RR</t>
  </si>
  <si>
    <t>Rough Rice</t>
  </si>
  <si>
    <t>@SU</t>
  </si>
  <si>
    <t>S &amp; P VALUE IDX</t>
  </si>
  <si>
    <t>@SP</t>
  </si>
  <si>
    <t>S&amp;P 500 - GLOBEX</t>
  </si>
  <si>
    <t>XJO</t>
  </si>
  <si>
    <t>S&amp;P/ASX 200 Index</t>
  </si>
  <si>
    <t>ASX</t>
  </si>
  <si>
    <t>2,400 AUD</t>
  </si>
  <si>
    <t>QSI</t>
  </si>
  <si>
    <t>Silver 5000 oz</t>
  </si>
  <si>
    <t>@RA</t>
  </si>
  <si>
    <t>South African Rand</t>
  </si>
  <si>
    <t>@SM</t>
  </si>
  <si>
    <t>SOYBEAN MEAL</t>
  </si>
  <si>
    <t>@BO</t>
  </si>
  <si>
    <t>SOYBEAN OIL</t>
  </si>
  <si>
    <t>@S</t>
  </si>
  <si>
    <t>SOYBEANS</t>
  </si>
  <si>
    <t>IN</t>
  </si>
  <si>
    <t>SP CNX Nifty Index</t>
  </si>
  <si>
    <t>SCF</t>
  </si>
  <si>
    <t>SP/TSX Composite Mini</t>
  </si>
  <si>
    <t>5,892 CAD</t>
  </si>
  <si>
    <t>4,714 CAD</t>
  </si>
  <si>
    <t>AP</t>
  </si>
  <si>
    <t>SPI 200 Index</t>
  </si>
  <si>
    <t>8,437 AUD</t>
  </si>
  <si>
    <t>6,750 AUD</t>
  </si>
  <si>
    <t>@SB</t>
  </si>
  <si>
    <t>Sugar #11</t>
  </si>
  <si>
    <t>@SF</t>
  </si>
  <si>
    <t>SWISS FRANC</t>
  </si>
  <si>
    <t>SW</t>
  </si>
  <si>
    <t>SWISS MARKET INDEX</t>
  </si>
  <si>
    <t>8,561 CHF</t>
  </si>
  <si>
    <t>6,849 CHF</t>
  </si>
  <si>
    <t>TD</t>
  </si>
  <si>
    <t>TecDAX</t>
  </si>
  <si>
    <t>FN</t>
  </si>
  <si>
    <t>UK Natural Gas</t>
  </si>
  <si>
    <t>£1,500</t>
  </si>
  <si>
    <t>@DX</t>
  </si>
  <si>
    <t>US Dollar Index</t>
  </si>
  <si>
    <t>@TB</t>
  </si>
  <si>
    <t>US T-Bills 3mo Globex</t>
  </si>
  <si>
    <t>@US</t>
  </si>
  <si>
    <t>US T-BOND</t>
  </si>
  <si>
    <t>@TY</t>
  </si>
  <si>
    <t>US T-NOTE 10 YR</t>
  </si>
  <si>
    <t>@TU</t>
  </si>
  <si>
    <t>US T-NOTE 2 YR</t>
  </si>
  <si>
    <t>@FV</t>
  </si>
  <si>
    <t>US T-NOTE 5 YR</t>
  </si>
  <si>
    <t>@W</t>
  </si>
  <si>
    <t>WHEAT</t>
  </si>
  <si>
    <t>Margin Currency</t>
  </si>
  <si>
    <t>MARGIN</t>
  </si>
  <si>
    <t>FX</t>
  </si>
  <si>
    <t>QTY</t>
  </si>
  <si>
    <t>MKTS</t>
  </si>
  <si>
    <t>EQUITY</t>
  </si>
  <si>
    <t>MARGIN/MKT</t>
  </si>
  <si>
    <t>c2qty</t>
  </si>
  <si>
    <t>NZD</t>
  </si>
  <si>
    <t>adj</t>
  </si>
  <si>
    <t>03/17/2016</t>
  </si>
  <si>
    <t>20160426</t>
  </si>
  <si>
    <t>20160425</t>
  </si>
  <si>
    <t>HMUZ</t>
  </si>
  <si>
    <t>AUD100000</t>
  </si>
  <si>
    <t>EOE</t>
  </si>
  <si>
    <t>FGHJKMNQUVXZ</t>
  </si>
  <si>
    <t>FHKNQUVZ</t>
  </si>
  <si>
    <t>60000lb</t>
  </si>
  <si>
    <t>ZL</t>
  </si>
  <si>
    <t>GBP 62500</t>
  </si>
  <si>
    <t>HKNUZ</t>
  </si>
  <si>
    <t>5000 bu</t>
  </si>
  <si>
    <t>ZC</t>
  </si>
  <si>
    <t>CSCE</t>
  </si>
  <si>
    <t>10 tonnes</t>
  </si>
  <si>
    <t>CAD 100000</t>
  </si>
  <si>
    <t>1000 barrels</t>
  </si>
  <si>
    <t>NYCE</t>
  </si>
  <si>
    <t>HKNVZ</t>
  </si>
  <si>
    <t>50000 lbs</t>
  </si>
  <si>
    <t>FINEX</t>
  </si>
  <si>
    <t>$1000 x Index</t>
  </si>
  <si>
    <t>EUR100000</t>
  </si>
  <si>
    <t>GBL</t>
  </si>
  <si>
    <t>GBM</t>
  </si>
  <si>
    <t>GBS</t>
  </si>
  <si>
    <t>EUR 125000</t>
  </si>
  <si>
    <t>FHJMNUZ</t>
  </si>
  <si>
    <t>GE</t>
  </si>
  <si>
    <t>$100 x index</t>
  </si>
  <si>
    <t>$50 x Index</t>
  </si>
  <si>
    <t>FHJKQUVX</t>
  </si>
  <si>
    <t>GF</t>
  </si>
  <si>
    <t>EURONEXT</t>
  </si>
  <si>
    <t>EUR10 x Index</t>
  </si>
  <si>
    <t>EUR 25 x Index</t>
  </si>
  <si>
    <t>DAX</t>
  </si>
  <si>
    <t>EUR1000000</t>
  </si>
  <si>
    <t>I</t>
  </si>
  <si>
    <t>GBP 10 x INDEX</t>
  </si>
  <si>
    <t>Z</t>
  </si>
  <si>
    <t>GBP100000</t>
  </si>
  <si>
    <t>R</t>
  </si>
  <si>
    <t>GBP 500K</t>
  </si>
  <si>
    <t>l</t>
  </si>
  <si>
    <t>1/32q</t>
  </si>
  <si>
    <t>ZF</t>
  </si>
  <si>
    <t>COMEX</t>
  </si>
  <si>
    <t>GJMQVZ</t>
  </si>
  <si>
    <t>100 oz troy</t>
  </si>
  <si>
    <t>HKD50 x Index</t>
  </si>
  <si>
    <t>HHI.HK</t>
  </si>
  <si>
    <t>HKNUVZ</t>
  </si>
  <si>
    <t>25000 lbs</t>
  </si>
  <si>
    <t>42000 gallons</t>
  </si>
  <si>
    <t>HKD 50 x Index</t>
  </si>
  <si>
    <t>Gasoline-Reformulated Blendstock(Combined)-NYMEX</t>
  </si>
  <si>
    <t>JPY 12500000</t>
  </si>
  <si>
    <t>37500 lbs</t>
  </si>
  <si>
    <t>FHKNUX</t>
  </si>
  <si>
    <t>110000 board ft</t>
  </si>
  <si>
    <t>FGHJMQVZ</t>
  </si>
  <si>
    <t>40000 lbs</t>
  </si>
  <si>
    <t>LE</t>
  </si>
  <si>
    <t>IPE</t>
  </si>
  <si>
    <t>COIL</t>
  </si>
  <si>
    <t>100 tonnes</t>
  </si>
  <si>
    <t>GOIL</t>
  </si>
  <si>
    <t>GJKMNQVZ</t>
  </si>
  <si>
    <t>HE</t>
  </si>
  <si>
    <t>FHMUZ</t>
  </si>
  <si>
    <t>MXN 500000</t>
  </si>
  <si>
    <t>MXP</t>
  </si>
  <si>
    <t>$100 x Index</t>
  </si>
  <si>
    <t>100000 NZD</t>
  </si>
  <si>
    <t>10000 M Btu</t>
  </si>
  <si>
    <t>JPY 500 x Index</t>
  </si>
  <si>
    <t>$20 x Index</t>
  </si>
  <si>
    <t>ZO</t>
  </si>
  <si>
    <t>15000 lbs</t>
  </si>
  <si>
    <t>FJNV</t>
  </si>
  <si>
    <t>50 oz troy</t>
  </si>
  <si>
    <t>ZR</t>
  </si>
  <si>
    <t>FHKNQUX</t>
  </si>
  <si>
    <t>5000bu</t>
  </si>
  <si>
    <t>ZS</t>
  </si>
  <si>
    <t>HKNV</t>
  </si>
  <si>
    <t>112000 lbs</t>
  </si>
  <si>
    <t>CHF 125000</t>
  </si>
  <si>
    <t>5000 oz troy</t>
  </si>
  <si>
    <t>100 tons</t>
  </si>
  <si>
    <t>ZM</t>
  </si>
  <si>
    <t>SMI</t>
  </si>
  <si>
    <t>EUR 10 x Index</t>
  </si>
  <si>
    <t>ESTX50</t>
  </si>
  <si>
    <t>NYFE</t>
  </si>
  <si>
    <t>T-Note-U.S.  2 Yr (Floor+Electronic Combined)-CBT</t>
  </si>
  <si>
    <t>ZT</t>
  </si>
  <si>
    <t>ZN</t>
  </si>
  <si>
    <t>1/32h</t>
  </si>
  <si>
    <t>ZB</t>
  </si>
  <si>
    <t>VIX</t>
  </si>
  <si>
    <t>ZW</t>
  </si>
  <si>
    <t>AUD25 x Index</t>
  </si>
  <si>
    <t>SPI</t>
  </si>
  <si>
    <t>AUD1000000</t>
  </si>
  <si>
    <t>IR</t>
  </si>
  <si>
    <t>$5 x Index</t>
  </si>
  <si>
    <t>AUD 100000</t>
  </si>
  <si>
    <t>XT</t>
  </si>
  <si>
    <t>YT</t>
  </si>
  <si>
    <t>Symbol</t>
  </si>
  <si>
    <t>Desc</t>
  </si>
  <si>
    <t>Filename</t>
  </si>
  <si>
    <t>Months</t>
  </si>
  <si>
    <t>Multiplier</t>
  </si>
  <si>
    <t>Curency</t>
  </si>
  <si>
    <t>MultDesc</t>
  </si>
  <si>
    <t>MinTick</t>
  </si>
  <si>
    <t>Group</t>
  </si>
  <si>
    <t>Ibsym</t>
  </si>
  <si>
    <t>C2sym</t>
  </si>
  <si>
    <t>Short</t>
  </si>
  <si>
    <t>Long</t>
  </si>
  <si>
    <t>(-0.03%)</t>
  </si>
  <si>
    <t>(-0.02%)</t>
  </si>
  <si>
    <t>-</t>
  </si>
  <si>
    <t>(-0.22%)</t>
  </si>
  <si>
    <t>(-0.09%)</t>
  </si>
  <si>
    <t>(-0.01%)</t>
  </si>
  <si>
    <t>(-0.08%)</t>
  </si>
  <si>
    <t>(-0.18%)</t>
  </si>
  <si>
    <t>(-0.05%)</t>
  </si>
  <si>
    <t>(-0.20%)</t>
  </si>
  <si>
    <t>Rate</t>
  </si>
  <si>
    <t>Value</t>
  </si>
  <si>
    <t>20160331</t>
  </si>
  <si>
    <t>20160324</t>
  </si>
  <si>
    <t>chg</t>
  </si>
  <si>
    <t>seasonal</t>
  </si>
  <si>
    <t>Low: Oct or Dec // High: Feb</t>
  </si>
  <si>
    <t>bias</t>
  </si>
  <si>
    <r>
      <t>High: Mar or Aug-Sep//Low: May-</t>
    </r>
    <r>
      <rPr>
        <sz val="11"/>
        <color rgb="FFFF0000"/>
        <rFont val="Calibri"/>
        <family val="2"/>
        <scheme val="minor"/>
      </rPr>
      <t>Jun</t>
    </r>
    <r>
      <rPr>
        <sz val="11"/>
        <color theme="1"/>
        <rFont val="Calibri"/>
        <family val="2"/>
        <scheme val="minor"/>
      </rPr>
      <t xml:space="preserve"> or Nov-Dec</t>
    </r>
  </si>
  <si>
    <r>
      <t xml:space="preserve">High: Mar-Apr // Low: </t>
    </r>
    <r>
      <rPr>
        <sz val="11"/>
        <color rgb="FFFF0000"/>
        <rFont val="Calibri"/>
        <family val="2"/>
        <scheme val="minor"/>
      </rPr>
      <t>Jul</t>
    </r>
    <r>
      <rPr>
        <sz val="11"/>
        <color theme="1"/>
        <rFont val="Calibri"/>
        <family val="2"/>
        <scheme val="minor"/>
      </rPr>
      <t>-Aug</t>
    </r>
  </si>
  <si>
    <r>
      <t xml:space="preserve">High: Apr-May // Low: </t>
    </r>
    <r>
      <rPr>
        <sz val="11"/>
        <color rgb="FFFF0000"/>
        <rFont val="Calibri"/>
        <family val="2"/>
        <scheme val="minor"/>
      </rPr>
      <t>Aug</t>
    </r>
    <r>
      <rPr>
        <sz val="11"/>
        <color theme="1"/>
        <rFont val="Calibri"/>
        <family val="2"/>
        <scheme val="minor"/>
      </rPr>
      <t>-Sept</t>
    </r>
  </si>
  <si>
    <r>
      <t xml:space="preserve">High: May or </t>
    </r>
    <r>
      <rPr>
        <sz val="11"/>
        <color rgb="FF00B050"/>
        <rFont val="Calibri"/>
        <family val="2"/>
        <scheme val="minor"/>
      </rPr>
      <t>July</t>
    </r>
    <r>
      <rPr>
        <sz val="11"/>
        <color theme="1"/>
        <rFont val="Calibri"/>
        <family val="2"/>
        <scheme val="minor"/>
      </rPr>
      <t xml:space="preserve"> // Low:  Aug &gt; Dec</t>
    </r>
  </si>
  <si>
    <r>
      <t xml:space="preserve">Low: Apr-May // High: </t>
    </r>
    <r>
      <rPr>
        <sz val="11"/>
        <color rgb="FF00B050"/>
        <rFont val="Calibri"/>
        <family val="2"/>
        <scheme val="minor"/>
      </rPr>
      <t>Sept</t>
    </r>
    <r>
      <rPr>
        <sz val="11"/>
        <color theme="1"/>
        <rFont val="Calibri"/>
        <family val="2"/>
        <scheme val="minor"/>
      </rPr>
      <t>-Oct</t>
    </r>
  </si>
  <si>
    <r>
      <t xml:space="preserve">Low: Apr // High: </t>
    </r>
    <r>
      <rPr>
        <sz val="11"/>
        <color rgb="FF00B050"/>
        <rFont val="Calibri"/>
        <family val="2"/>
        <scheme val="minor"/>
      </rPr>
      <t>Jun</t>
    </r>
    <r>
      <rPr>
        <sz val="11"/>
        <color theme="1"/>
        <rFont val="Calibri"/>
        <family val="2"/>
        <scheme val="minor"/>
      </rPr>
      <t>-Jul</t>
    </r>
  </si>
  <si>
    <r>
      <t xml:space="preserve">High: </t>
    </r>
    <r>
      <rPr>
        <sz val="11"/>
        <color rgb="FF00B050"/>
        <rFont val="Calibri"/>
        <family val="2"/>
        <scheme val="minor"/>
      </rPr>
      <t>July?</t>
    </r>
    <r>
      <rPr>
        <sz val="11"/>
        <color theme="1"/>
        <rFont val="Calibri"/>
        <family val="2"/>
        <scheme val="minor"/>
      </rPr>
      <t xml:space="preserve">  Nov//Low: Mar or Sept</t>
    </r>
  </si>
  <si>
    <r>
      <t xml:space="preserve">Low: Feb // High: </t>
    </r>
    <r>
      <rPr>
        <sz val="11"/>
        <color rgb="FF00B050"/>
        <rFont val="Calibri"/>
        <family val="2"/>
        <scheme val="minor"/>
      </rPr>
      <t>Aug</t>
    </r>
    <r>
      <rPr>
        <sz val="11"/>
        <color theme="1"/>
        <rFont val="Calibri"/>
        <family val="2"/>
        <scheme val="minor"/>
      </rPr>
      <t>-Sept</t>
    </r>
  </si>
  <si>
    <r>
      <t xml:space="preserve">High: Apr or </t>
    </r>
    <r>
      <rPr>
        <sz val="11"/>
        <color rgb="FF00B050"/>
        <rFont val="Calibri"/>
        <family val="2"/>
        <scheme val="minor"/>
      </rPr>
      <t>Sept/Oct</t>
    </r>
    <r>
      <rPr>
        <sz val="11"/>
        <color theme="1"/>
        <rFont val="Calibri"/>
        <family val="2"/>
        <scheme val="minor"/>
      </rPr>
      <t xml:space="preserve"> Low: Dec or Jun/Jul</t>
    </r>
  </si>
  <si>
    <r>
      <t xml:space="preserve">High: </t>
    </r>
    <r>
      <rPr>
        <sz val="11"/>
        <color rgb="FF00B050"/>
        <rFont val="Calibri"/>
        <family val="2"/>
        <scheme val="minor"/>
      </rPr>
      <t>Oct</t>
    </r>
    <r>
      <rPr>
        <sz val="11"/>
        <color theme="1"/>
        <rFont val="Calibri"/>
        <family val="2"/>
        <scheme val="minor"/>
      </rPr>
      <t>-Dec // Low: Apr-Jun</t>
    </r>
  </si>
  <si>
    <r>
      <t xml:space="preserve">High: </t>
    </r>
    <r>
      <rPr>
        <sz val="11"/>
        <color rgb="FF00B050"/>
        <rFont val="Calibri"/>
        <family val="2"/>
        <scheme val="minor"/>
      </rPr>
      <t>Oct/Nov</t>
    </r>
    <r>
      <rPr>
        <sz val="11"/>
        <color theme="1"/>
        <rFont val="Calibri"/>
        <family val="2"/>
        <scheme val="minor"/>
      </rPr>
      <t xml:space="preserve"> // Low: Apr/May</t>
    </r>
  </si>
  <si>
    <t>45</t>
  </si>
  <si>
    <r>
      <t xml:space="preserve">Low: May or </t>
    </r>
    <r>
      <rPr>
        <sz val="11"/>
        <color rgb="FFFF0000"/>
        <rFont val="Calibri"/>
        <family val="2"/>
        <scheme val="minor"/>
      </rPr>
      <t>July</t>
    </r>
    <r>
      <rPr>
        <sz val="11"/>
        <color theme="1"/>
        <rFont val="Calibri"/>
        <family val="2"/>
        <scheme val="minor"/>
      </rPr>
      <t xml:space="preserve"> // High:  Aug &gt; Dec</t>
    </r>
  </si>
  <si>
    <r>
      <t xml:space="preserve">Low: Oct // High: Feb or </t>
    </r>
    <r>
      <rPr>
        <sz val="11"/>
        <color rgb="FF00B050"/>
        <rFont val="Calibri"/>
        <family val="2"/>
        <scheme val="minor"/>
      </rPr>
      <t>June</t>
    </r>
  </si>
  <si>
    <r>
      <t xml:space="preserve">High: Mar or </t>
    </r>
    <r>
      <rPr>
        <sz val="11"/>
        <color rgb="FF00B050"/>
        <rFont val="Calibri"/>
        <family val="2"/>
        <scheme val="minor"/>
      </rPr>
      <t>May/Jun</t>
    </r>
    <r>
      <rPr>
        <sz val="11"/>
        <rFont val="Calibri"/>
        <family val="2"/>
        <scheme val="minor"/>
      </rPr>
      <t xml:space="preserve"> // Low: Aug or Nov</t>
    </r>
  </si>
  <si>
    <t>20160317</t>
  </si>
  <si>
    <r>
      <t xml:space="preserve">High: Jan or </t>
    </r>
    <r>
      <rPr>
        <sz val="11"/>
        <color rgb="FF00B050"/>
        <rFont val="Calibri"/>
        <family val="2"/>
        <scheme val="minor"/>
      </rPr>
      <t>Jun-Jul</t>
    </r>
    <r>
      <rPr>
        <sz val="11"/>
        <color theme="1"/>
        <rFont val="Calibri"/>
        <family val="2"/>
        <scheme val="minor"/>
      </rPr>
      <t xml:space="preserve"> // Low: Feb or Aug/Oct</t>
    </r>
  </si>
  <si>
    <r>
      <t xml:space="preserve">High: Feb/Mar // Low: </t>
    </r>
    <r>
      <rPr>
        <sz val="11"/>
        <color rgb="FFFF0000"/>
        <rFont val="Calibri"/>
        <family val="2"/>
        <scheme val="minor"/>
      </rPr>
      <t>Jun/Aug</t>
    </r>
  </si>
  <si>
    <r>
      <t xml:space="preserve">Low: Jan or Apr-May // High: Mar or </t>
    </r>
    <r>
      <rPr>
        <sz val="11"/>
        <color rgb="FFFF0000"/>
        <rFont val="Calibri"/>
        <family val="2"/>
        <scheme val="minor"/>
      </rPr>
      <t>Jun</t>
    </r>
  </si>
  <si>
    <r>
      <t xml:space="preserve">Low: Dec or Apr // High: </t>
    </r>
    <r>
      <rPr>
        <sz val="11"/>
        <color rgb="FFFF0000"/>
        <rFont val="Calibri"/>
        <family val="2"/>
        <scheme val="minor"/>
      </rPr>
      <t>Jul</t>
    </r>
    <r>
      <rPr>
        <sz val="11"/>
        <color theme="1"/>
        <rFont val="Calibri"/>
        <family val="2"/>
        <scheme val="minor"/>
      </rPr>
      <t>-</t>
    </r>
    <r>
      <rPr>
        <sz val="11"/>
        <rFont val="Calibri"/>
        <family val="2"/>
        <scheme val="minor"/>
      </rPr>
      <t>Sept</t>
    </r>
  </si>
  <si>
    <r>
      <t xml:space="preserve">Low: </t>
    </r>
    <r>
      <rPr>
        <sz val="11"/>
        <color rgb="FFFF0000"/>
        <rFont val="Calibri"/>
        <family val="2"/>
        <scheme val="minor"/>
      </rPr>
      <t>Feb</t>
    </r>
    <r>
      <rPr>
        <sz val="11"/>
        <color theme="1"/>
        <rFont val="Calibri"/>
        <family val="2"/>
        <scheme val="minor"/>
      </rPr>
      <t xml:space="preserve"> or </t>
    </r>
    <r>
      <rPr>
        <sz val="11"/>
        <color rgb="FFFF0000"/>
        <rFont val="Calibri"/>
        <family val="2"/>
        <scheme val="minor"/>
      </rPr>
      <t>Apr</t>
    </r>
    <r>
      <rPr>
        <sz val="11"/>
        <color theme="1"/>
        <rFont val="Calibri"/>
        <family val="2"/>
        <scheme val="minor"/>
      </rPr>
      <t xml:space="preserve"> // High: </t>
    </r>
    <r>
      <rPr>
        <sz val="11"/>
        <color rgb="FF00B050"/>
        <rFont val="Calibri"/>
        <family val="2"/>
        <scheme val="minor"/>
      </rPr>
      <t>Jul</t>
    </r>
    <r>
      <rPr>
        <sz val="11"/>
        <color theme="1"/>
        <rFont val="Calibri"/>
        <family val="2"/>
        <scheme val="minor"/>
      </rPr>
      <t xml:space="preserve"> or Oct/Nov</t>
    </r>
  </si>
  <si>
    <r>
      <t xml:space="preserve">High: Jan/Feb or </t>
    </r>
    <r>
      <rPr>
        <sz val="11"/>
        <color rgb="FF00B050"/>
        <rFont val="Calibri"/>
        <family val="2"/>
        <scheme val="minor"/>
      </rPr>
      <t>Jul/Aug</t>
    </r>
    <r>
      <rPr>
        <sz val="11"/>
        <rFont val="Calibri"/>
        <family val="2"/>
        <scheme val="minor"/>
      </rPr>
      <t xml:space="preserve"> // Low: Apr-Jun or Oct/Nov</t>
    </r>
  </si>
  <si>
    <r>
      <t xml:space="preserve">High: Mar/Apr // Low: </t>
    </r>
    <r>
      <rPr>
        <sz val="11"/>
        <color rgb="FFFF0000"/>
        <rFont val="Calibri"/>
        <family val="2"/>
        <scheme val="minor"/>
      </rPr>
      <t>Jun</t>
    </r>
    <r>
      <rPr>
        <sz val="11"/>
        <color theme="1"/>
        <rFont val="Calibri"/>
        <family val="2"/>
        <scheme val="minor"/>
      </rPr>
      <t xml:space="preserve"> or Nov</t>
    </r>
  </si>
  <si>
    <r>
      <t xml:space="preserve">Low: </t>
    </r>
    <r>
      <rPr>
        <sz val="11"/>
        <color rgb="FFFF0000"/>
        <rFont val="Calibri"/>
        <family val="2"/>
        <scheme val="minor"/>
      </rPr>
      <t>Sept/Oct</t>
    </r>
    <r>
      <rPr>
        <sz val="11"/>
        <color theme="1"/>
        <rFont val="Calibri"/>
        <family val="2"/>
        <scheme val="minor"/>
      </rPr>
      <t xml:space="preserve"> // High: Mar/Apr</t>
    </r>
  </si>
  <si>
    <r>
      <t xml:space="preserve">High: Oct or Dec// Low: </t>
    </r>
    <r>
      <rPr>
        <sz val="11"/>
        <color rgb="FFFF0000"/>
        <rFont val="Calibri"/>
        <family val="2"/>
        <scheme val="minor"/>
      </rPr>
      <t>June</t>
    </r>
    <r>
      <rPr>
        <sz val="11"/>
        <color theme="1"/>
        <rFont val="Calibri"/>
        <family val="2"/>
        <scheme val="minor"/>
      </rPr>
      <t xml:space="preserve"> or Sept</t>
    </r>
  </si>
  <si>
    <t>Low: Feb // High: Oct</t>
  </si>
  <si>
    <r>
      <t xml:space="preserve">High: Oct // Low: Feb or </t>
    </r>
    <r>
      <rPr>
        <sz val="11"/>
        <color rgb="FFFF0000"/>
        <rFont val="Calibri"/>
        <family val="2"/>
        <scheme val="minor"/>
      </rPr>
      <t>June</t>
    </r>
  </si>
  <si>
    <r>
      <t xml:space="preserve">High: Dec or Apr // Low: </t>
    </r>
    <r>
      <rPr>
        <sz val="11"/>
        <color rgb="FF00B050"/>
        <rFont val="Calibri"/>
        <family val="2"/>
        <scheme val="minor"/>
      </rPr>
      <t>Aug</t>
    </r>
    <r>
      <rPr>
        <sz val="11"/>
        <color theme="1"/>
        <rFont val="Calibri"/>
        <family val="2"/>
        <scheme val="minor"/>
      </rPr>
      <t xml:space="preserve"> or Oct</t>
    </r>
  </si>
  <si>
    <r>
      <t xml:space="preserve">High: Apr-May or </t>
    </r>
    <r>
      <rPr>
        <sz val="11"/>
        <color rgb="FF00B050"/>
        <rFont val="Calibri"/>
        <family val="2"/>
        <scheme val="minor"/>
      </rPr>
      <t>Jul</t>
    </r>
    <r>
      <rPr>
        <sz val="11"/>
        <color theme="1"/>
        <rFont val="Calibri"/>
        <family val="2"/>
        <scheme val="minor"/>
      </rPr>
      <t xml:space="preserve"> // Low: Sept-Oct</t>
    </r>
  </si>
  <si>
    <r>
      <t xml:space="preserve">High: Nov-Dec // Low: May or </t>
    </r>
    <r>
      <rPr>
        <sz val="11"/>
        <color rgb="FF00B050"/>
        <rFont val="Calibri"/>
        <family val="2"/>
        <scheme val="minor"/>
      </rPr>
      <t>Aug</t>
    </r>
  </si>
  <si>
    <r>
      <t xml:space="preserve">High: Apr // Low: </t>
    </r>
    <r>
      <rPr>
        <sz val="11"/>
        <color rgb="FFFF0000"/>
        <rFont val="Calibri"/>
        <family val="2"/>
        <scheme val="minor"/>
      </rPr>
      <t>Aug</t>
    </r>
  </si>
  <si>
    <t>50</t>
  </si>
  <si>
    <t>20160509</t>
  </si>
  <si>
    <r>
      <t xml:space="preserve">High: Mar or Dec/Jan // Low: </t>
    </r>
    <r>
      <rPr>
        <sz val="11"/>
        <color rgb="FFFF0000"/>
        <rFont val="Calibri"/>
        <family val="2"/>
        <scheme val="minor"/>
      </rPr>
      <t>Aug</t>
    </r>
  </si>
  <si>
    <r>
      <t>High: Apr-</t>
    </r>
    <r>
      <rPr>
        <sz val="11"/>
        <color rgb="FF00B050"/>
        <rFont val="Calibri"/>
        <family val="2"/>
        <scheme val="minor"/>
      </rPr>
      <t>Jun</t>
    </r>
    <r>
      <rPr>
        <sz val="11"/>
        <color theme="1"/>
        <rFont val="Calibri"/>
        <family val="2"/>
        <scheme val="minor"/>
      </rPr>
      <t xml:space="preserve"> // Low: Oct-Nov</t>
    </r>
  </si>
  <si>
    <t>June</t>
  </si>
  <si>
    <t>20160523</t>
  </si>
  <si>
    <t>bearish engulfing on 5/23</t>
  </si>
  <si>
    <r>
      <t xml:space="preserve">High: Jan // Low : Mar or </t>
    </r>
    <r>
      <rPr>
        <sz val="11"/>
        <color rgb="FFFF0000"/>
        <rFont val="Calibri"/>
        <family val="2"/>
        <scheme val="minor"/>
      </rPr>
      <t>Aug</t>
    </r>
  </si>
  <si>
    <r>
      <t xml:space="preserve">Low: May or July // High:  </t>
    </r>
    <r>
      <rPr>
        <sz val="11"/>
        <color rgb="FF00B050"/>
        <rFont val="Calibri"/>
        <family val="2"/>
        <scheme val="minor"/>
      </rPr>
      <t>Aug</t>
    </r>
    <r>
      <rPr>
        <sz val="11"/>
        <color theme="1"/>
        <rFont val="Calibri"/>
        <family val="2"/>
        <scheme val="minor"/>
      </rPr>
      <t xml:space="preserve"> &gt; Dec</t>
    </r>
  </si>
  <si>
    <r>
      <t xml:space="preserve">High: Mar or </t>
    </r>
    <r>
      <rPr>
        <sz val="11"/>
        <color rgb="FF00B050"/>
        <rFont val="Calibri"/>
        <family val="2"/>
        <scheme val="minor"/>
      </rPr>
      <t>Aug</t>
    </r>
    <r>
      <rPr>
        <sz val="11"/>
        <color theme="1"/>
        <rFont val="Calibri"/>
        <family val="2"/>
        <scheme val="minor"/>
      </rPr>
      <t>-Sep//Low: May-</t>
    </r>
    <r>
      <rPr>
        <sz val="11"/>
        <color rgb="FFFF0000"/>
        <rFont val="Calibri"/>
        <family val="2"/>
        <scheme val="minor"/>
      </rPr>
      <t>Jun</t>
    </r>
    <r>
      <rPr>
        <sz val="11"/>
        <color theme="1"/>
        <rFont val="Calibri"/>
        <family val="2"/>
        <scheme val="minor"/>
      </rPr>
      <t xml:space="preserve"> or Nov-Dec</t>
    </r>
  </si>
  <si>
    <t>20160516</t>
  </si>
  <si>
    <r>
      <t xml:space="preserve">High: Feb or </t>
    </r>
    <r>
      <rPr>
        <sz val="11"/>
        <color rgb="FF00B050"/>
        <rFont val="Calibri"/>
        <family val="2"/>
        <scheme val="minor"/>
      </rPr>
      <t>June</t>
    </r>
    <r>
      <rPr>
        <sz val="11"/>
        <color theme="1"/>
        <rFont val="Calibri"/>
        <family val="2"/>
        <scheme val="minor"/>
      </rPr>
      <t xml:space="preserve"> //Low: Sept</t>
    </r>
  </si>
  <si>
    <r>
      <t>High: Oct // Low:</t>
    </r>
    <r>
      <rPr>
        <sz val="11"/>
        <color rgb="FFFF0000"/>
        <rFont val="Calibri"/>
        <family val="2"/>
        <scheme val="minor"/>
      </rPr>
      <t xml:space="preserve"> Jun-Jul</t>
    </r>
  </si>
  <si>
    <r>
      <t xml:space="preserve">High: Mar or </t>
    </r>
    <r>
      <rPr>
        <sz val="11"/>
        <color rgb="FF00B050"/>
        <rFont val="Calibri"/>
        <family val="2"/>
        <scheme val="minor"/>
      </rPr>
      <t>Jul</t>
    </r>
    <r>
      <rPr>
        <sz val="11"/>
        <color theme="1"/>
        <rFont val="Calibri"/>
        <family val="2"/>
        <scheme val="minor"/>
      </rPr>
      <t xml:space="preserve"> // Low: Jun/Oct</t>
    </r>
  </si>
  <si>
    <r>
      <t xml:space="preserve">Low: Apr or Oct/Nov // High: Jan/Feb or </t>
    </r>
    <r>
      <rPr>
        <sz val="11"/>
        <color rgb="FF00B050"/>
        <rFont val="Calibri"/>
        <family val="2"/>
        <scheme val="minor"/>
      </rPr>
      <t>Jun/Jul</t>
    </r>
  </si>
  <si>
    <r>
      <t xml:space="preserve">High: Dec-Mar or May//Low: </t>
    </r>
    <r>
      <rPr>
        <sz val="11"/>
        <color rgb="FFFF0000"/>
        <rFont val="Calibri"/>
        <family val="2"/>
        <scheme val="minor"/>
      </rPr>
      <t>Jul</t>
    </r>
  </si>
  <si>
    <r>
      <t xml:space="preserve">High: Dec or Apr // Low: </t>
    </r>
    <r>
      <rPr>
        <sz val="11"/>
        <color rgb="FFFF0000"/>
        <rFont val="Calibri"/>
        <family val="2"/>
        <scheme val="minor"/>
      </rPr>
      <t>Aug</t>
    </r>
    <r>
      <rPr>
        <sz val="11"/>
        <color theme="1"/>
        <rFont val="Calibri"/>
        <family val="2"/>
        <scheme val="minor"/>
      </rPr>
      <t xml:space="preserve"> or Oct</t>
    </r>
  </si>
  <si>
    <r>
      <t xml:space="preserve">High: Jan // Low: </t>
    </r>
    <r>
      <rPr>
        <sz val="11"/>
        <color rgb="FFFF0000"/>
        <rFont val="Calibri"/>
        <family val="2"/>
        <scheme val="minor"/>
      </rPr>
      <t>Jul</t>
    </r>
    <r>
      <rPr>
        <sz val="11"/>
        <color theme="1"/>
        <rFont val="Calibri"/>
        <family val="2"/>
        <scheme val="minor"/>
      </rPr>
      <t>-Aug</t>
    </r>
  </si>
  <si>
    <r>
      <t xml:space="preserve">High: Feb/Mar // Low: </t>
    </r>
    <r>
      <rPr>
        <sz val="11"/>
        <color rgb="FFFF0000"/>
        <rFont val="Calibri"/>
        <family val="2"/>
        <scheme val="minor"/>
      </rPr>
      <t>Jun</t>
    </r>
    <r>
      <rPr>
        <sz val="11"/>
        <color theme="1"/>
        <rFont val="Calibri"/>
        <family val="2"/>
        <scheme val="minor"/>
      </rPr>
      <t>-Sept</t>
    </r>
  </si>
  <si>
    <r>
      <t xml:space="preserve">High: Apr/May // Low: </t>
    </r>
    <r>
      <rPr>
        <sz val="11"/>
        <color rgb="FFFF0000"/>
        <rFont val="Calibri"/>
        <family val="2"/>
        <scheme val="minor"/>
      </rPr>
      <t>Dec/Jan</t>
    </r>
  </si>
  <si>
    <r>
      <t xml:space="preserve">High: </t>
    </r>
    <r>
      <rPr>
        <sz val="11"/>
        <color theme="9"/>
        <rFont val="Calibri"/>
        <family val="2"/>
        <scheme val="minor"/>
      </rPr>
      <t>Dec</t>
    </r>
    <r>
      <rPr>
        <sz val="11"/>
        <color theme="1"/>
        <rFont val="Calibri"/>
        <family val="2"/>
        <scheme val="minor"/>
      </rPr>
      <t xml:space="preserve"> or Apr // Low: Aug or Oct</t>
    </r>
  </si>
  <si>
    <r>
      <t xml:space="preserve">High: Apr-May // Low: </t>
    </r>
    <r>
      <rPr>
        <sz val="11"/>
        <color rgb="FFFF0000"/>
        <rFont val="Calibri"/>
        <family val="2"/>
        <scheme val="minor"/>
      </rPr>
      <t>Aug</t>
    </r>
    <r>
      <rPr>
        <sz val="11"/>
        <color theme="1"/>
        <rFont val="Calibri"/>
        <family val="2"/>
        <scheme val="minor"/>
      </rPr>
      <t xml:space="preserve"> or Oct</t>
    </r>
  </si>
  <si>
    <r>
      <t>Low: Nov-Feb//High: May-</t>
    </r>
    <r>
      <rPr>
        <sz val="11"/>
        <color rgb="FF00B050"/>
        <rFont val="Calibri"/>
        <family val="2"/>
        <scheme val="minor"/>
      </rPr>
      <t>Jun</t>
    </r>
    <r>
      <rPr>
        <sz val="11"/>
        <color theme="1"/>
        <rFont val="Calibri"/>
        <family val="2"/>
        <scheme val="minor"/>
      </rPr>
      <t xml:space="preserve"> or Aug-Sept</t>
    </r>
  </si>
  <si>
    <t>20160510</t>
  </si>
  <si>
    <r>
      <t>High: Apr or Sept/Oct Low: Dec/Jan or</t>
    </r>
    <r>
      <rPr>
        <sz val="11"/>
        <color rgb="FFFF0000"/>
        <rFont val="Calibri"/>
        <family val="2"/>
        <scheme val="minor"/>
      </rPr>
      <t xml:space="preserve"> Jun/Jul</t>
    </r>
  </si>
  <si>
    <t>value</t>
  </si>
  <si>
    <r>
      <t>High: Oct-Dec // Low: Apr-</t>
    </r>
    <r>
      <rPr>
        <sz val="11"/>
        <color theme="9" tint="-0.249977111117893"/>
        <rFont val="Calibri"/>
        <family val="2"/>
        <scheme val="minor"/>
      </rPr>
      <t>Jun</t>
    </r>
  </si>
  <si>
    <r>
      <t xml:space="preserve">High: Feb or </t>
    </r>
    <r>
      <rPr>
        <sz val="11"/>
        <color theme="9" tint="-0.249977111117893"/>
        <rFont val="Calibri"/>
        <family val="2"/>
        <scheme val="minor"/>
      </rPr>
      <t>June</t>
    </r>
    <r>
      <rPr>
        <sz val="11"/>
        <color theme="1"/>
        <rFont val="Calibri"/>
        <family val="2"/>
        <scheme val="minor"/>
      </rPr>
      <t xml:space="preserve"> //Low: Sept</t>
    </r>
  </si>
  <si>
    <r>
      <t xml:space="preserve">High: </t>
    </r>
    <r>
      <rPr>
        <sz val="11"/>
        <color theme="9" tint="-0.249977111117893"/>
        <rFont val="Calibri"/>
        <family val="2"/>
        <scheme val="minor"/>
      </rPr>
      <t>Sept/Oct</t>
    </r>
    <r>
      <rPr>
        <sz val="11"/>
        <color theme="1"/>
        <rFont val="Calibri"/>
        <family val="2"/>
        <scheme val="minor"/>
      </rPr>
      <t xml:space="preserve"> // Low: Mar/Apr</t>
    </r>
  </si>
  <si>
    <r>
      <t xml:space="preserve">High: Oct // Low: </t>
    </r>
    <r>
      <rPr>
        <sz val="11"/>
        <color rgb="FFFF0000"/>
        <rFont val="Calibri"/>
        <family val="2"/>
        <scheme val="minor"/>
      </rPr>
      <t>Jun</t>
    </r>
    <r>
      <rPr>
        <sz val="11"/>
        <color theme="1"/>
        <rFont val="Calibri"/>
        <family val="2"/>
        <scheme val="minor"/>
      </rPr>
      <t>-Jul</t>
    </r>
  </si>
  <si>
    <r>
      <t xml:space="preserve">High: </t>
    </r>
    <r>
      <rPr>
        <sz val="11"/>
        <color theme="9"/>
        <rFont val="Calibri"/>
        <family val="2"/>
        <scheme val="minor"/>
      </rPr>
      <t>Sept</t>
    </r>
    <r>
      <rPr>
        <sz val="11"/>
        <color theme="1"/>
        <rFont val="Calibri"/>
        <family val="2"/>
        <scheme val="minor"/>
      </rPr>
      <t>/Oct // Low: Mar/Apr</t>
    </r>
  </si>
  <si>
    <r>
      <t>High: Oct-Dec // Low: Apr-</t>
    </r>
    <r>
      <rPr>
        <sz val="11"/>
        <color theme="9"/>
        <rFont val="Calibri"/>
        <family val="2"/>
        <scheme val="minor"/>
      </rPr>
      <t>Jun</t>
    </r>
  </si>
  <si>
    <r>
      <t>High: Oct-Nov//Low: Jan-</t>
    </r>
    <r>
      <rPr>
        <sz val="11"/>
        <color rgb="FFFF0000"/>
        <rFont val="Calibri"/>
        <family val="2"/>
        <scheme val="minor"/>
      </rPr>
      <t>Jun</t>
    </r>
  </si>
  <si>
    <r>
      <t xml:space="preserve">High: </t>
    </r>
    <r>
      <rPr>
        <sz val="11"/>
        <color rgb="FFFF0000"/>
        <rFont val="Calibri"/>
        <family val="2"/>
        <scheme val="minor"/>
      </rPr>
      <t>Oct</t>
    </r>
    <r>
      <rPr>
        <sz val="11"/>
        <color theme="1"/>
        <rFont val="Calibri"/>
        <family val="2"/>
        <scheme val="minor"/>
      </rPr>
      <t xml:space="preserve"> or Dec //Low: Feb</t>
    </r>
  </si>
  <si>
    <r>
      <t xml:space="preserve">High: </t>
    </r>
    <r>
      <rPr>
        <sz val="11"/>
        <color rgb="FF00B050"/>
        <rFont val="Calibri"/>
        <family val="2"/>
        <scheme val="minor"/>
      </rPr>
      <t>Sept</t>
    </r>
    <r>
      <rPr>
        <sz val="11"/>
        <color theme="1"/>
        <rFont val="Calibri"/>
        <family val="2"/>
        <scheme val="minor"/>
      </rPr>
      <t>/Oct // Low: Mar/Apr</t>
    </r>
  </si>
  <si>
    <r>
      <t>High:</t>
    </r>
    <r>
      <rPr>
        <sz val="11"/>
        <color rgb="FF00B050"/>
        <rFont val="Calibri"/>
        <family val="2"/>
        <scheme val="minor"/>
      </rPr>
      <t xml:space="preserve"> Oct</t>
    </r>
    <r>
      <rPr>
        <sz val="11"/>
        <color theme="1"/>
        <rFont val="Calibri"/>
        <family val="2"/>
        <scheme val="minor"/>
      </rPr>
      <t>/Nov // Low: Apr/May</t>
    </r>
  </si>
  <si>
    <t>AD_0_I0R.TXT</t>
  </si>
  <si>
    <t>AEX0130R.TXT</t>
  </si>
  <si>
    <t>BO20_I0R.TXT</t>
  </si>
  <si>
    <t>BP_0_I0R.TXT</t>
  </si>
  <si>
    <t>C2_0_I0R.TXT</t>
  </si>
  <si>
    <t>CC_0_I0R.TXT</t>
  </si>
  <si>
    <t>CD_0_I0R.TXT</t>
  </si>
  <si>
    <t>CGB1420R.TXT</t>
  </si>
  <si>
    <t>CL20_I0R.TXT</t>
  </si>
  <si>
    <t>CT_0_I0R.TXT</t>
  </si>
  <si>
    <t>DX_0_I0R.TXT</t>
  </si>
  <si>
    <t>EBL0_I0R.TXT</t>
  </si>
  <si>
    <t>EBM0_I0R.TXT</t>
  </si>
  <si>
    <t>EBS0_I0R.TXT</t>
  </si>
  <si>
    <t>CU_0_I0R.TXT</t>
  </si>
  <si>
    <t>ED_0_I0R.TXT</t>
  </si>
  <si>
    <t>EMD0_I0R.TXT</t>
  </si>
  <si>
    <t>ES_0_I0R.TXT</t>
  </si>
  <si>
    <t>FC_0_I0R.TXT</t>
  </si>
  <si>
    <t>FCH0130R.TXT</t>
  </si>
  <si>
    <t>FDX0_I0R.TXT</t>
  </si>
  <si>
    <t>FEI0_I0R.TXT</t>
  </si>
  <si>
    <t>FFI0_I0R.TXT</t>
  </si>
  <si>
    <t>FLG0_I0R.TXT</t>
  </si>
  <si>
    <t>FSS0_I0R.TXT</t>
  </si>
  <si>
    <t>FV_1410R.TXT</t>
  </si>
  <si>
    <t>GC20_I0R.TXT</t>
  </si>
  <si>
    <t>HCE0_I0R.TXT</t>
  </si>
  <si>
    <t>HG20_I0R.TXT</t>
  </si>
  <si>
    <t>HO20_I0R.TXT</t>
  </si>
  <si>
    <t>HSI0_I0R.TXT</t>
  </si>
  <si>
    <t>RB20_I0R.TXT</t>
  </si>
  <si>
    <t>JY_0_I0R.TXT</t>
  </si>
  <si>
    <t>KC_0_I0R.TXT</t>
  </si>
  <si>
    <t>LB_0_I0R.TXT</t>
  </si>
  <si>
    <t>LC_0_I0R.TXT</t>
  </si>
  <si>
    <t>LCO0_I0R.TXT</t>
  </si>
  <si>
    <t>LGO0_I0R.TXT</t>
  </si>
  <si>
    <t>LH_0_I0R.TXT</t>
  </si>
  <si>
    <t>MP_0_I0R.TXT</t>
  </si>
  <si>
    <t>NE_0_I0R.TXT</t>
  </si>
  <si>
    <t>NG20_I0R.TXT</t>
  </si>
  <si>
    <t>NIY0_I0R.TXT</t>
  </si>
  <si>
    <t>NQ_0_I0R.TXT</t>
  </si>
  <si>
    <t>O2_0_I0R.TXT</t>
  </si>
  <si>
    <t>OJ_0_I0R.TXT</t>
  </si>
  <si>
    <t>PA20_I0R.TXT</t>
  </si>
  <si>
    <t>PL20_I0R.TXT</t>
  </si>
  <si>
    <t>RR20_I0R.TXT</t>
  </si>
  <si>
    <t>S2_0_I0R.TXT</t>
  </si>
  <si>
    <t>SB20_I0R.TXT</t>
  </si>
  <si>
    <t>SF_0_I0R.TXT</t>
  </si>
  <si>
    <t>SI20_I0R.TXT</t>
  </si>
  <si>
    <t>SM20_I0R.TXT</t>
  </si>
  <si>
    <t>SSG0_I0R.TXT</t>
  </si>
  <si>
    <t>STW0_I0R.TXT</t>
  </si>
  <si>
    <t>SWI0_I0R.TXT</t>
  </si>
  <si>
    <t>SXE0_I0R.TXT</t>
  </si>
  <si>
    <t>TF20_I0R.TXT</t>
  </si>
  <si>
    <t>TU21410R.TXT</t>
  </si>
  <si>
    <t>TY_1410R.TXT</t>
  </si>
  <si>
    <t>US_1410R.TXT</t>
  </si>
  <si>
    <t>VX_0_I0R.TXT</t>
  </si>
  <si>
    <t>W2_0_I0R.TXT</t>
  </si>
  <si>
    <t>YAP20_I0R.TXT</t>
  </si>
  <si>
    <t>YBA20_I0R.TXT</t>
  </si>
  <si>
    <t>YM_0_I0R.TXT</t>
  </si>
  <si>
    <t>YTC20_I0R.TXT</t>
  </si>
  <si>
    <t>YTT20_I0R.TXT</t>
  </si>
  <si>
    <t>Robusta Coffee-EURONEXT(LCE)</t>
  </si>
  <si>
    <t>Ethanol-CBT</t>
  </si>
  <si>
    <t>MW2</t>
  </si>
  <si>
    <t>KW2</t>
  </si>
  <si>
    <t>HARD RED SPRING WHEAT</t>
  </si>
  <si>
    <t>HARD RED WINTER WHEAT</t>
  </si>
  <si>
    <t>SB2</t>
  </si>
  <si>
    <t>LSU</t>
  </si>
  <si>
    <t>MEM</t>
  </si>
  <si>
    <t>NYSE Liffe</t>
  </si>
  <si>
    <t>S&amp;P CNX Nifty Index (Combined Session)</t>
  </si>
  <si>
    <t>SJB</t>
  </si>
  <si>
    <t>mini 10-Year Japanese Govt Bond (evening+Day Combined)</t>
  </si>
  <si>
    <t>mini MSCI Emerging Markets Index(ICE-US)</t>
  </si>
  <si>
    <t>Ea</t>
  </si>
  <si>
    <t>b</t>
  </si>
  <si>
    <t>c</t>
  </si>
  <si>
    <t>d</t>
  </si>
  <si>
    <t>e</t>
  </si>
  <si>
    <t>f</t>
  </si>
  <si>
    <t>g</t>
  </si>
  <si>
    <t>h</t>
  </si>
  <si>
    <t>$ATR</t>
  </si>
  <si>
    <t>BO2</t>
  </si>
  <si>
    <t>C2</t>
  </si>
  <si>
    <t>CC2</t>
  </si>
  <si>
    <t>CT2</t>
  </si>
  <si>
    <t>CU</t>
  </si>
  <si>
    <t>KC2</t>
  </si>
  <si>
    <t>50 X INDEX</t>
  </si>
  <si>
    <t>29000 GAL</t>
  </si>
  <si>
    <t>RR2</t>
  </si>
  <si>
    <t>FHKNQX</t>
  </si>
  <si>
    <t>20 TONNES</t>
  </si>
  <si>
    <t>S2</t>
  </si>
  <si>
    <t>SM2</t>
  </si>
  <si>
    <t>TF2</t>
  </si>
  <si>
    <t>TY3</t>
  </si>
  <si>
    <t>T-Note-U.S. 10 Yr w/Prj A-CBT(Floor+Electronic Combined)</t>
  </si>
  <si>
    <t>YA2</t>
  </si>
  <si>
    <t>JPY 10,000,000</t>
  </si>
  <si>
    <t>20160411</t>
  </si>
  <si>
    <t>YB2</t>
  </si>
  <si>
    <t>HCM</t>
  </si>
  <si>
    <t>HIC</t>
  </si>
  <si>
    <t>YT2</t>
  </si>
  <si>
    <t>YT3</t>
  </si>
  <si>
    <t>$2x index</t>
  </si>
  <si>
    <t>USD / 10 tonnes</t>
  </si>
  <si>
    <t>RB2</t>
  </si>
  <si>
    <t>White Sugar (#5)-EURONEXT(LCE)</t>
  </si>
  <si>
    <t>USD/ 50 tonnes</t>
  </si>
  <si>
    <t>HKQVZ</t>
  </si>
  <si>
    <t>CL2</t>
  </si>
  <si>
    <t>GC2</t>
  </si>
  <si>
    <t>HG2</t>
  </si>
  <si>
    <t>HO2</t>
  </si>
  <si>
    <t>NG2</t>
  </si>
  <si>
    <t>PA2</t>
  </si>
  <si>
    <t>PL2</t>
  </si>
  <si>
    <t>SI2</t>
  </si>
  <si>
    <t>W2</t>
  </si>
  <si>
    <t>DX2</t>
  </si>
  <si>
    <t>10 AUD</t>
  </si>
  <si>
    <t>check</t>
  </si>
  <si>
    <t>diff</t>
  </si>
  <si>
    <t>g/l</t>
  </si>
  <si>
    <t>0.00 AUD</t>
  </si>
  <si>
    <t>0.80 CAD</t>
  </si>
  <si>
    <t>122 HKD</t>
  </si>
  <si>
    <t>O</t>
  </si>
  <si>
    <t>TFS</t>
  </si>
  <si>
    <t>KW</t>
  </si>
  <si>
    <t>MW</t>
  </si>
  <si>
    <t>YA</t>
  </si>
  <si>
    <t>YB</t>
  </si>
  <si>
    <t>CSI</t>
  </si>
  <si>
    <t>RTComm</t>
  </si>
  <si>
    <t>Final QTY</t>
  </si>
  <si>
    <t>0.01 AUD</t>
  </si>
  <si>
    <t>PctChg</t>
  </si>
  <si>
    <t>Act</t>
  </si>
  <si>
    <t>ACT</t>
  </si>
  <si>
    <t>£0.00</t>
  </si>
  <si>
    <t>0.00 CHF</t>
  </si>
  <si>
    <t>(¥0.01)</t>
  </si>
  <si>
    <t>ATR20</t>
  </si>
  <si>
    <t>ACT2016-06-01 00:00:00</t>
  </si>
  <si>
    <t>prev</t>
  </si>
  <si>
    <t>ACC</t>
  </si>
  <si>
    <t>PNL</t>
  </si>
  <si>
    <t>0.00 HKD</t>
  </si>
  <si>
    <t>$ATR*QTY</t>
  </si>
  <si>
    <t>SEA</t>
  </si>
  <si>
    <t>VALUE</t>
  </si>
  <si>
    <t>AD4</t>
  </si>
  <si>
    <t>AD5</t>
  </si>
  <si>
    <t>AD6</t>
  </si>
  <si>
    <t>AD!</t>
  </si>
  <si>
    <t>AD7</t>
  </si>
  <si>
    <t>CHFX0 (CHFCAD)</t>
  </si>
  <si>
    <t>JPYX0 (JPYCAD)</t>
  </si>
  <si>
    <t>JPYXE(JPYCHF)</t>
  </si>
  <si>
    <t>EU1</t>
  </si>
  <si>
    <t>EU2</t>
  </si>
  <si>
    <t>EU5</t>
  </si>
  <si>
    <t>EU6</t>
  </si>
  <si>
    <t>EU7</t>
  </si>
  <si>
    <t>EU#</t>
  </si>
  <si>
    <t>EU9</t>
  </si>
  <si>
    <t>AD3(AUDGBP)</t>
  </si>
  <si>
    <t>DRC</t>
  </si>
  <si>
    <t>DR^</t>
  </si>
  <si>
    <t>DR9</t>
  </si>
  <si>
    <t>DR%</t>
  </si>
  <si>
    <t>DR5</t>
  </si>
  <si>
    <t>CHFXC(CHFNZD)</t>
  </si>
  <si>
    <t>JPYXC(JPYNZD)</t>
  </si>
  <si>
    <t>QE%(USDNZD)</t>
  </si>
  <si>
    <t>QE2</t>
  </si>
  <si>
    <t>QE}</t>
  </si>
  <si>
    <t>QE9</t>
  </si>
  <si>
    <t>3</t>
  </si>
  <si>
    <t>ACCSIG</t>
  </si>
  <si>
    <t>ACCSEA</t>
  </si>
  <si>
    <t>$$$</t>
  </si>
  <si>
    <t>PNL SIG</t>
  </si>
  <si>
    <t>PNL SEA</t>
  </si>
  <si>
    <t>GAS</t>
  </si>
  <si>
    <t>v3</t>
  </si>
  <si>
    <t>v4 FX EQUITY</t>
  </si>
  <si>
    <t>v3 FX EQUITY</t>
  </si>
  <si>
    <t>LAST</t>
  </si>
  <si>
    <t>WRANK</t>
  </si>
  <si>
    <t>%LO</t>
  </si>
  <si>
    <t>MINI-Dax Index-EUREX</t>
  </si>
  <si>
    <t>EUR 5 x Index</t>
  </si>
  <si>
    <t>S-adj</t>
  </si>
  <si>
    <t>FIN</t>
  </si>
  <si>
    <t>SIG</t>
  </si>
  <si>
    <t>AD3i</t>
  </si>
  <si>
    <t>CHFX0i</t>
  </si>
  <si>
    <t>CHFXCi</t>
  </si>
  <si>
    <t>JPYX0i</t>
  </si>
  <si>
    <t>JPYXCi</t>
  </si>
  <si>
    <t>JPYXEi</t>
  </si>
  <si>
    <t>QE%i</t>
  </si>
  <si>
    <t>CAD9</t>
  </si>
  <si>
    <t>12AM</t>
  </si>
  <si>
    <t>4AM</t>
  </si>
  <si>
    <t>8AM</t>
  </si>
  <si>
    <t>12PM</t>
  </si>
  <si>
    <t>4PM</t>
  </si>
  <si>
    <t>8PM</t>
  </si>
  <si>
    <t>group</t>
  </si>
  <si>
    <t>currency</t>
  </si>
  <si>
    <t>rates</t>
  </si>
  <si>
    <t>pnl</t>
  </si>
  <si>
    <t>CURRENCIES</t>
  </si>
  <si>
    <t>a.</t>
  </si>
  <si>
    <t>Prep for next day:Copy over cols, erase old data</t>
  </si>
  <si>
    <t>b.</t>
  </si>
  <si>
    <t>c.</t>
  </si>
  <si>
    <t>FUTURES</t>
  </si>
  <si>
    <t>d.</t>
  </si>
  <si>
    <t>Update Seasonals</t>
  </si>
  <si>
    <t>a. Download data from CSI. Check if all files have been updated.</t>
  </si>
  <si>
    <t>i. clear checklist</t>
  </si>
  <si>
    <t>V4 FUTURES EQUITY</t>
  </si>
  <si>
    <t>V4 FUTURES RISK %</t>
  </si>
  <si>
    <t>OTHER TODO</t>
  </si>
  <si>
    <t>Update Data and Process Orders</t>
  </si>
  <si>
    <t>groups</t>
  </si>
  <si>
    <t>last</t>
  </si>
  <si>
    <t>next</t>
  </si>
  <si>
    <t>ACT-L</t>
  </si>
  <si>
    <t>ACT-S</t>
  </si>
  <si>
    <t>T</t>
  </si>
  <si>
    <t>ACCURACY</t>
  </si>
  <si>
    <t>SEA2</t>
  </si>
  <si>
    <t>SEA1</t>
  </si>
  <si>
    <t>Check ATR, LAST, copy over PC, ACT, update system Equity</t>
  </si>
  <si>
    <t>PNL SEA2</t>
  </si>
  <si>
    <t>PNL SEA1</t>
  </si>
  <si>
    <t>0.00 SGD</t>
  </si>
  <si>
    <t>Futures</t>
  </si>
  <si>
    <t>Sunday</t>
  </si>
  <si>
    <t>order 4pmEST</t>
  </si>
  <si>
    <t>Sydney Open</t>
  </si>
  <si>
    <t>NY Close</t>
  </si>
  <si>
    <t>MT4 (Cyprus)</t>
  </si>
  <si>
    <t>proc(4:45amEST)</t>
  </si>
  <si>
    <t>proc(8:45amEST)</t>
  </si>
  <si>
    <t>proc(12:45pmEST)</t>
  </si>
  <si>
    <t>proc(4:45pmEST)</t>
  </si>
  <si>
    <t>proc(8:45pmEST)</t>
  </si>
  <si>
    <t>proc(12:45amEST)</t>
  </si>
  <si>
    <t>CSI Ready</t>
  </si>
  <si>
    <t>SRUN</t>
  </si>
  <si>
    <t>SEA3</t>
  </si>
  <si>
    <t>PNL SEA3</t>
  </si>
  <si>
    <t>x</t>
  </si>
  <si>
    <t>iv. check CSI for contract roles, update system.csv</t>
  </si>
  <si>
    <t>f.  system.csv- Update quantity</t>
  </si>
  <si>
    <t>normal</t>
  </si>
  <si>
    <t>inverted</t>
  </si>
  <si>
    <t>TRUE</t>
  </si>
  <si>
    <t>ii. Paste cols older than 2 trading days as values</t>
  </si>
  <si>
    <t>iii. update system Equity</t>
  </si>
  <si>
    <t>i. copy over new cols,  erase old signals,sea,act,runs, prior adjustments</t>
  </si>
  <si>
    <t>vStart</t>
  </si>
  <si>
    <t>c. SignalBook/system.csv (1-2hrs)</t>
  </si>
  <si>
    <t>b. run all v4 futures (1-2hrs?)</t>
  </si>
  <si>
    <t>g. push to server, run v4orders</t>
  </si>
  <si>
    <t>v. exit expiring contracts</t>
  </si>
  <si>
    <t>h. check seasonals, adjust positions,lookbacks, vstarts as needed</t>
  </si>
  <si>
    <t>FALSE</t>
  </si>
  <si>
    <t>DPS</t>
  </si>
  <si>
    <t>e. Signalbook-Check ATR, LAST, copy over SIG/ACT/SEA/vStart/Safef cols</t>
  </si>
  <si>
    <t>safef</t>
  </si>
  <si>
    <t>value-noDPS</t>
  </si>
  <si>
    <t>value-DPS</t>
  </si>
  <si>
    <t>PNL SIG-noDPS</t>
  </si>
  <si>
    <t>PNL SIG-DPS</t>
  </si>
  <si>
    <t>Connect to VPN, open currenciesATR, update rates</t>
  </si>
  <si>
    <t>SIG-L</t>
  </si>
  <si>
    <t>SIG-S</t>
  </si>
  <si>
    <t>ACT-TOT</t>
  </si>
  <si>
    <t>ACT-SIG</t>
  </si>
  <si>
    <r>
      <t xml:space="preserve">d. </t>
    </r>
    <r>
      <rPr>
        <b/>
        <sz val="11"/>
        <color theme="1"/>
        <rFont val="Calibri"/>
        <family val="2"/>
        <scheme val="minor"/>
      </rPr>
      <t>Run v4size</t>
    </r>
    <r>
      <rPr>
        <sz val="11"/>
        <color theme="1"/>
        <rFont val="Calibri"/>
        <family val="2"/>
        <scheme val="minor"/>
      </rPr>
      <t>, v4C orders (sig delay), Open futuresATR</t>
    </r>
  </si>
  <si>
    <t>Signal Switching</t>
  </si>
  <si>
    <t>ADJ</t>
  </si>
</sst>
</file>

<file path=xl/styles.xml><?xml version="1.0" encoding="utf-8"?>
<styleSheet xmlns="http://schemas.openxmlformats.org/spreadsheetml/2006/main" xmlns:mc="http://schemas.openxmlformats.org/markup-compatibility/2006" xmlns:x14ac="http://schemas.microsoft.com/office/spreadsheetml/2009/9/ac" mc:Ignorable="x14ac">
  <numFmts count="14">
    <numFmt numFmtId="6" formatCode="&quot;$&quot;#,##0_);[Red]\(&quot;$&quot;#,##0\)"/>
    <numFmt numFmtId="8" formatCode="&quot;$&quot;#,##0.00_);[Red]\(&quot;$&quot;#,##0.00\)"/>
    <numFmt numFmtId="44" formatCode="_(&quot;$&quot;* #,##0.00_);_(&quot;$&quot;* \(#,##0.00\);_(&quot;$&quot;* &quot;-&quot;??_);_(@_)"/>
    <numFmt numFmtId="43" formatCode="_(* #,##0.00_);_(* \(#,##0.00\);_(* &quot;-&quot;??_);_(@_)"/>
    <numFmt numFmtId="164" formatCode="_(* #,##0_);_(* \(#,##0\);_(* &quot;-&quot;??_);_(@_)"/>
    <numFmt numFmtId="165" formatCode="[$€-2]\ #,##0;[Red]\-[$€-2]\ #,##0"/>
    <numFmt numFmtId="166" formatCode="0.0"/>
    <numFmt numFmtId="167" formatCode="[$€-2]\ #,##0.00;[Red]\-[$€-2]\ #,##0.00"/>
    <numFmt numFmtId="168" formatCode="_(&quot;$&quot;* #,##0_);_(&quot;$&quot;* \(#,##0\);_(&quot;$&quot;* &quot;-&quot;??_);_(@_)"/>
    <numFmt numFmtId="169" formatCode="_(* #,##0.00000000_);_(* \(#,##0.00000000\);_(* &quot;-&quot;??_);_(@_)"/>
    <numFmt numFmtId="170" formatCode="_(* #,##0.0_);_(* \(#,##0.0\);_(* &quot;-&quot;??_);_(@_)"/>
    <numFmt numFmtId="171" formatCode="0.000000"/>
    <numFmt numFmtId="172" formatCode="_(* #,##0.0000000_);_(* \(#,##0.0000000\);_(* &quot;-&quot;??_);_(@_)"/>
    <numFmt numFmtId="173" formatCode="0.0%"/>
  </numFmts>
  <fonts count="26" x14ac:knownFonts="1">
    <font>
      <sz val="11"/>
      <color theme="1"/>
      <name val="Calibri"/>
      <family val="2"/>
      <scheme val="minor"/>
    </font>
    <font>
      <sz val="9"/>
      <color indexed="81"/>
      <name val="Tahoma"/>
      <family val="2"/>
    </font>
    <font>
      <b/>
      <sz val="9"/>
      <color indexed="81"/>
      <name val="Tahoma"/>
      <family val="2"/>
    </font>
    <font>
      <sz val="11"/>
      <name val="Calibri"/>
      <family val="2"/>
      <scheme val="minor"/>
    </font>
    <font>
      <sz val="11"/>
      <color theme="4" tint="-0.249977111117893"/>
      <name val="Calibri"/>
      <family val="2"/>
      <scheme val="minor"/>
    </font>
    <font>
      <sz val="11"/>
      <color theme="1"/>
      <name val="Calibri"/>
      <family val="2"/>
      <scheme val="minor"/>
    </font>
    <font>
      <b/>
      <sz val="11"/>
      <color theme="0"/>
      <name val="Calibri"/>
      <family val="2"/>
      <scheme val="minor"/>
    </font>
    <font>
      <sz val="11"/>
      <color rgb="FFFF0000"/>
      <name val="Calibri"/>
      <family val="2"/>
      <scheme val="minor"/>
    </font>
    <font>
      <sz val="11"/>
      <color theme="0"/>
      <name val="Calibri"/>
      <family val="2"/>
      <scheme val="minor"/>
    </font>
    <font>
      <b/>
      <sz val="12"/>
      <color theme="8" tint="0.79998168889431442"/>
      <name val="Calibri"/>
      <family val="2"/>
      <scheme val="minor"/>
    </font>
    <font>
      <sz val="11"/>
      <color rgb="FFFFFF00"/>
      <name val="Calibri"/>
      <family val="2"/>
      <scheme val="minor"/>
    </font>
    <font>
      <b/>
      <sz val="12"/>
      <name val="Calibri"/>
      <family val="2"/>
      <scheme val="minor"/>
    </font>
    <font>
      <b/>
      <sz val="12"/>
      <color theme="0" tint="-0.34998626667073579"/>
      <name val="Calibri"/>
      <family val="2"/>
      <scheme val="minor"/>
    </font>
    <font>
      <u/>
      <sz val="11"/>
      <name val="Calibri"/>
      <family val="2"/>
      <scheme val="minor"/>
    </font>
    <font>
      <sz val="11"/>
      <color theme="4" tint="0.39997558519241921"/>
      <name val="Calibri"/>
      <family val="2"/>
      <scheme val="minor"/>
    </font>
    <font>
      <sz val="11"/>
      <color rgb="FF0070C0"/>
      <name val="Calibri"/>
      <family val="2"/>
      <scheme val="minor"/>
    </font>
    <font>
      <u/>
      <sz val="11"/>
      <color theme="1"/>
      <name val="Calibri"/>
      <family val="2"/>
      <scheme val="minor"/>
    </font>
    <font>
      <b/>
      <u/>
      <sz val="11"/>
      <color theme="0"/>
      <name val="Calibri"/>
      <family val="2"/>
      <scheme val="minor"/>
    </font>
    <font>
      <b/>
      <sz val="11"/>
      <color rgb="FF00B0F0"/>
      <name val="Calibri"/>
      <family val="2"/>
      <scheme val="minor"/>
    </font>
    <font>
      <b/>
      <sz val="11"/>
      <color rgb="FFFF0000"/>
      <name val="Calibri"/>
      <family val="2"/>
      <scheme val="minor"/>
    </font>
    <font>
      <b/>
      <u/>
      <sz val="11"/>
      <color theme="1"/>
      <name val="Calibri"/>
      <family val="2"/>
      <scheme val="minor"/>
    </font>
    <font>
      <sz val="11"/>
      <color rgb="FF00B0F0"/>
      <name val="Calibri"/>
      <family val="2"/>
      <scheme val="minor"/>
    </font>
    <font>
      <sz val="11"/>
      <color rgb="FF00B050"/>
      <name val="Calibri"/>
      <family val="2"/>
      <scheme val="minor"/>
    </font>
    <font>
      <sz val="11"/>
      <color theme="9"/>
      <name val="Calibri"/>
      <family val="2"/>
      <scheme val="minor"/>
    </font>
    <font>
      <sz val="11"/>
      <color theme="9" tint="-0.249977111117893"/>
      <name val="Calibri"/>
      <family val="2"/>
      <scheme val="minor"/>
    </font>
    <font>
      <b/>
      <sz val="11"/>
      <color theme="1"/>
      <name val="Calibri"/>
      <family val="2"/>
      <scheme val="minor"/>
    </font>
  </fonts>
  <fills count="30">
    <fill>
      <patternFill patternType="none"/>
    </fill>
    <fill>
      <patternFill patternType="gray125"/>
    </fill>
    <fill>
      <patternFill patternType="solid">
        <fgColor theme="0" tint="-0.499984740745262"/>
        <bgColor indexed="64"/>
      </patternFill>
    </fill>
    <fill>
      <patternFill patternType="solid">
        <fgColor theme="3" tint="0.59999389629810485"/>
        <bgColor indexed="64"/>
      </patternFill>
    </fill>
    <fill>
      <patternFill patternType="solid">
        <fgColor theme="1"/>
        <bgColor indexed="64"/>
      </patternFill>
    </fill>
    <fill>
      <patternFill patternType="solid">
        <fgColor theme="3" tint="-0.249977111117893"/>
        <bgColor indexed="64"/>
      </patternFill>
    </fill>
    <fill>
      <patternFill patternType="solid">
        <fgColor rgb="FFFFC000"/>
        <bgColor indexed="64"/>
      </patternFill>
    </fill>
    <fill>
      <patternFill patternType="solid">
        <fgColor rgb="FFFF0000"/>
        <bgColor indexed="64"/>
      </patternFill>
    </fill>
    <fill>
      <patternFill patternType="solid">
        <fgColor theme="6" tint="0.59999389629810485"/>
        <bgColor indexed="64"/>
      </patternFill>
    </fill>
    <fill>
      <patternFill patternType="solid">
        <fgColor rgb="FF00B0F0"/>
        <bgColor indexed="64"/>
      </patternFill>
    </fill>
    <fill>
      <patternFill patternType="solid">
        <fgColor rgb="FF7030A0"/>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theme="6" tint="0.39997558519241921"/>
        <bgColor indexed="64"/>
      </patternFill>
    </fill>
    <fill>
      <patternFill patternType="solid">
        <fgColor rgb="FFCC6600"/>
        <bgColor indexed="64"/>
      </patternFill>
    </fill>
    <fill>
      <patternFill patternType="solid">
        <fgColor theme="6" tint="-0.249977111117893"/>
        <bgColor indexed="64"/>
      </patternFill>
    </fill>
    <fill>
      <patternFill patternType="solid">
        <fgColor rgb="FF3333FF"/>
        <bgColor indexed="64"/>
      </patternFill>
    </fill>
    <fill>
      <patternFill patternType="solid">
        <fgColor theme="7" tint="0.39997558519241921"/>
        <bgColor indexed="64"/>
      </patternFill>
    </fill>
    <fill>
      <patternFill patternType="solid">
        <fgColor rgb="FF92D050"/>
        <bgColor indexed="64"/>
      </patternFill>
    </fill>
    <fill>
      <patternFill patternType="solid">
        <fgColor rgb="FF00B050"/>
        <bgColor indexed="64"/>
      </patternFill>
    </fill>
    <fill>
      <patternFill patternType="solid">
        <fgColor rgb="FFFFFF00"/>
        <bgColor indexed="64"/>
      </patternFill>
    </fill>
    <fill>
      <patternFill patternType="solid">
        <fgColor rgb="FFC00000"/>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theme="4"/>
        <bgColor indexed="64"/>
      </patternFill>
    </fill>
    <fill>
      <patternFill patternType="solid">
        <fgColor theme="7"/>
        <bgColor indexed="64"/>
      </patternFill>
    </fill>
    <fill>
      <patternFill patternType="solid">
        <fgColor theme="2"/>
        <bgColor indexed="64"/>
      </patternFill>
    </fill>
  </fills>
  <borders count="24">
    <border>
      <left/>
      <right/>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right/>
      <top/>
      <bottom style="double">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s>
  <cellStyleXfs count="4">
    <xf numFmtId="0" fontId="0" fillId="0" borderId="0"/>
    <xf numFmtId="43" fontId="5" fillId="0" borderId="0" applyFont="0" applyFill="0" applyBorder="0" applyAlignment="0" applyProtection="0"/>
    <xf numFmtId="44" fontId="5" fillId="0" borderId="0" applyFont="0" applyFill="0" applyBorder="0" applyAlignment="0" applyProtection="0"/>
    <xf numFmtId="9" fontId="5" fillId="0" borderId="0" applyFont="0" applyFill="0" applyBorder="0" applyAlignment="0" applyProtection="0"/>
  </cellStyleXfs>
  <cellXfs count="318">
    <xf numFmtId="0" fontId="0" fillId="0" borderId="0" xfId="0"/>
    <xf numFmtId="0" fontId="0" fillId="0" borderId="0" xfId="0" applyFill="1"/>
    <xf numFmtId="0" fontId="0" fillId="0" borderId="0" xfId="0" quotePrefix="1"/>
    <xf numFmtId="0" fontId="3" fillId="0" borderId="0" xfId="0" applyFont="1"/>
    <xf numFmtId="0" fontId="4" fillId="0" borderId="0" xfId="0" applyFont="1"/>
    <xf numFmtId="0" fontId="3" fillId="0" borderId="0" xfId="0" applyFont="1" applyFill="1"/>
    <xf numFmtId="0" fontId="8" fillId="0" borderId="0" xfId="0" applyFont="1" applyFill="1"/>
    <xf numFmtId="0" fontId="0" fillId="0" borderId="0" xfId="0" applyFill="1" applyBorder="1"/>
    <xf numFmtId="0" fontId="12" fillId="0" borderId="0" xfId="0" applyFont="1" applyFill="1" applyBorder="1" applyAlignment="1"/>
    <xf numFmtId="0" fontId="11" fillId="0" borderId="1" xfId="0" applyFont="1" applyFill="1" applyBorder="1" applyAlignment="1">
      <alignment horizontal="center"/>
    </xf>
    <xf numFmtId="0" fontId="11" fillId="0" borderId="0" xfId="0" applyFont="1" applyFill="1" applyBorder="1" applyAlignment="1">
      <alignment horizontal="center"/>
    </xf>
    <xf numFmtId="0" fontId="11" fillId="0" borderId="1" xfId="0" applyFont="1" applyFill="1" applyBorder="1" applyAlignment="1"/>
    <xf numFmtId="14" fontId="13" fillId="0" borderId="2" xfId="0" applyNumberFormat="1" applyFont="1" applyFill="1" applyBorder="1" applyAlignment="1">
      <alignment horizontal="center"/>
    </xf>
    <xf numFmtId="14" fontId="13" fillId="0" borderId="3" xfId="0" applyNumberFormat="1" applyFont="1" applyFill="1" applyBorder="1" applyAlignment="1">
      <alignment horizontal="center"/>
    </xf>
    <xf numFmtId="0" fontId="0" fillId="0" borderId="4" xfId="0" applyFill="1" applyBorder="1"/>
    <xf numFmtId="0" fontId="14" fillId="0" borderId="0" xfId="0" applyFont="1" applyFill="1"/>
    <xf numFmtId="14" fontId="3" fillId="0" borderId="6" xfId="0" applyNumberFormat="1" applyFont="1" applyFill="1" applyBorder="1" applyAlignment="1">
      <alignment horizontal="center"/>
    </xf>
    <xf numFmtId="14" fontId="3" fillId="0" borderId="2" xfId="0" applyNumberFormat="1" applyFont="1" applyFill="1" applyBorder="1" applyAlignment="1">
      <alignment horizontal="center"/>
    </xf>
    <xf numFmtId="0" fontId="0" fillId="0" borderId="1" xfId="0" applyFill="1" applyBorder="1"/>
    <xf numFmtId="164" fontId="15" fillId="0" borderId="1" xfId="1" applyNumberFormat="1" applyFont="1" applyFill="1" applyBorder="1" applyAlignment="1">
      <alignment horizontal="center"/>
    </xf>
    <xf numFmtId="164" fontId="7" fillId="0" borderId="1" xfId="1" applyNumberFormat="1" applyFont="1" applyFill="1" applyBorder="1" applyAlignment="1">
      <alignment horizontal="center"/>
    </xf>
    <xf numFmtId="14" fontId="3" fillId="0" borderId="1" xfId="0" applyNumberFormat="1" applyFont="1" applyFill="1" applyBorder="1" applyAlignment="1">
      <alignment horizontal="center"/>
    </xf>
    <xf numFmtId="0" fontId="17" fillId="0" borderId="5" xfId="0" applyFont="1" applyFill="1" applyBorder="1" applyAlignment="1">
      <alignment horizontal="center" wrapText="1"/>
    </xf>
    <xf numFmtId="0" fontId="0" fillId="11" borderId="4" xfId="0" applyFill="1" applyBorder="1"/>
    <xf numFmtId="0" fontId="0" fillId="0" borderId="4" xfId="0" applyFill="1" applyBorder="1" applyAlignment="1">
      <alignment wrapText="1"/>
    </xf>
    <xf numFmtId="14" fontId="15" fillId="4" borderId="6" xfId="0" applyNumberFormat="1" applyFont="1" applyFill="1" applyBorder="1" applyAlignment="1">
      <alignment horizontal="center"/>
    </xf>
    <xf numFmtId="164" fontId="0" fillId="9" borderId="6" xfId="1" applyNumberFormat="1" applyFont="1" applyFill="1" applyBorder="1" applyAlignment="1">
      <alignment horizontal="center"/>
    </xf>
    <xf numFmtId="0" fontId="0" fillId="7" borderId="6" xfId="0" applyFill="1" applyBorder="1" applyAlignment="1">
      <alignment horizontal="center"/>
    </xf>
    <xf numFmtId="0" fontId="8" fillId="2" borderId="6" xfId="0" applyFont="1" applyFill="1" applyBorder="1" applyAlignment="1">
      <alignment horizontal="center"/>
    </xf>
    <xf numFmtId="0" fontId="18" fillId="2" borderId="6" xfId="0" applyFont="1" applyFill="1" applyBorder="1" applyAlignment="1">
      <alignment horizontal="center"/>
    </xf>
    <xf numFmtId="14" fontId="3" fillId="7" borderId="6" xfId="0" applyNumberFormat="1" applyFont="1" applyFill="1" applyBorder="1" applyAlignment="1">
      <alignment horizontal="center"/>
    </xf>
    <xf numFmtId="0" fontId="19" fillId="2" borderId="6" xfId="0" applyFont="1" applyFill="1" applyBorder="1" applyAlignment="1">
      <alignment horizontal="center"/>
    </xf>
    <xf numFmtId="0" fontId="7" fillId="2" borderId="6" xfId="0" applyFont="1" applyFill="1" applyBorder="1" applyAlignment="1">
      <alignment horizontal="center"/>
    </xf>
    <xf numFmtId="14" fontId="3" fillId="2" borderId="6" xfId="0" applyNumberFormat="1" applyFont="1" applyFill="1" applyBorder="1" applyAlignment="1">
      <alignment horizontal="center"/>
    </xf>
    <xf numFmtId="14" fontId="3" fillId="9" borderId="6" xfId="0" applyNumberFormat="1" applyFont="1" applyFill="1" applyBorder="1" applyAlignment="1">
      <alignment horizontal="center"/>
    </xf>
    <xf numFmtId="14" fontId="3" fillId="6" borderId="6" xfId="0" applyNumberFormat="1" applyFont="1" applyFill="1" applyBorder="1" applyAlignment="1">
      <alignment horizontal="center"/>
    </xf>
    <xf numFmtId="0" fontId="0" fillId="12" borderId="4" xfId="0" applyFill="1" applyBorder="1"/>
    <xf numFmtId="0" fontId="0" fillId="12" borderId="4" xfId="0" applyFill="1" applyBorder="1" applyAlignment="1">
      <alignment wrapText="1"/>
    </xf>
    <xf numFmtId="0" fontId="0" fillId="13" borderId="4" xfId="0" applyFill="1" applyBorder="1"/>
    <xf numFmtId="0" fontId="0" fillId="13" borderId="4" xfId="0" applyFill="1" applyBorder="1" applyAlignment="1">
      <alignment wrapText="1"/>
    </xf>
    <xf numFmtId="0" fontId="8" fillId="7" borderId="6" xfId="0" applyFont="1" applyFill="1" applyBorder="1" applyAlignment="1">
      <alignment horizontal="center"/>
    </xf>
    <xf numFmtId="0" fontId="0" fillId="14" borderId="4" xfId="0" applyFill="1" applyBorder="1"/>
    <xf numFmtId="0" fontId="0" fillId="0" borderId="1" xfId="0" applyFill="1" applyBorder="1" applyAlignment="1">
      <alignment wrapText="1"/>
    </xf>
    <xf numFmtId="17" fontId="0" fillId="0" borderId="6" xfId="0" applyNumberFormat="1" applyFill="1" applyBorder="1" applyAlignment="1">
      <alignment horizontal="center"/>
    </xf>
    <xf numFmtId="0" fontId="0" fillId="0" borderId="6" xfId="0" applyFill="1" applyBorder="1" applyAlignment="1">
      <alignment horizontal="center"/>
    </xf>
    <xf numFmtId="0" fontId="3" fillId="0" borderId="6" xfId="0" applyFont="1" applyFill="1" applyBorder="1" applyAlignment="1">
      <alignment horizontal="center"/>
    </xf>
    <xf numFmtId="0" fontId="3" fillId="0" borderId="1" xfId="0" applyFont="1" applyFill="1" applyBorder="1" applyAlignment="1">
      <alignment horizontal="center"/>
    </xf>
    <xf numFmtId="0" fontId="8" fillId="9" borderId="6" xfId="0" applyFont="1" applyFill="1" applyBorder="1" applyAlignment="1">
      <alignment horizontal="center"/>
    </xf>
    <xf numFmtId="0" fontId="7" fillId="9" borderId="6" xfId="0" applyFont="1" applyFill="1" applyBorder="1" applyAlignment="1">
      <alignment horizontal="center"/>
    </xf>
    <xf numFmtId="17" fontId="3" fillId="4" borderId="6" xfId="0" quotePrefix="1" applyNumberFormat="1" applyFont="1" applyFill="1" applyBorder="1" applyAlignment="1">
      <alignment horizontal="center"/>
    </xf>
    <xf numFmtId="0" fontId="3" fillId="2" borderId="6" xfId="0" applyFont="1" applyFill="1" applyBorder="1" applyAlignment="1">
      <alignment horizontal="center"/>
    </xf>
    <xf numFmtId="0" fontId="3" fillId="9" borderId="6" xfId="0" applyFont="1" applyFill="1" applyBorder="1" applyAlignment="1">
      <alignment horizontal="center"/>
    </xf>
    <xf numFmtId="0" fontId="3" fillId="7" borderId="6" xfId="0" applyFont="1" applyFill="1" applyBorder="1" applyAlignment="1">
      <alignment horizontal="center"/>
    </xf>
    <xf numFmtId="164" fontId="3" fillId="2" borderId="6" xfId="1" applyNumberFormat="1" applyFont="1" applyFill="1" applyBorder="1" applyAlignment="1">
      <alignment horizontal="center"/>
    </xf>
    <xf numFmtId="164" fontId="3" fillId="7" borderId="6" xfId="1" applyNumberFormat="1" applyFont="1" applyFill="1" applyBorder="1" applyAlignment="1">
      <alignment horizontal="center"/>
    </xf>
    <xf numFmtId="164" fontId="7" fillId="2" borderId="6" xfId="1" applyNumberFormat="1" applyFont="1" applyFill="1" applyBorder="1" applyAlignment="1">
      <alignment horizontal="center"/>
    </xf>
    <xf numFmtId="164" fontId="3" fillId="9" borderId="6" xfId="1" applyNumberFormat="1" applyFont="1" applyFill="1" applyBorder="1" applyAlignment="1">
      <alignment horizontal="center"/>
    </xf>
    <xf numFmtId="0" fontId="3" fillId="12" borderId="4" xfId="0" applyFont="1" applyFill="1" applyBorder="1"/>
    <xf numFmtId="0" fontId="0" fillId="3" borderId="4" xfId="0" applyFill="1" applyBorder="1"/>
    <xf numFmtId="0" fontId="0" fillId="2" borderId="6" xfId="0" applyFill="1" applyBorder="1" applyAlignment="1">
      <alignment horizontal="center"/>
    </xf>
    <xf numFmtId="164" fontId="0" fillId="2" borderId="6" xfId="1" applyNumberFormat="1" applyFont="1" applyFill="1" applyBorder="1" applyAlignment="1">
      <alignment horizontal="center"/>
    </xf>
    <xf numFmtId="0" fontId="0" fillId="8" borderId="4" xfId="0" applyFill="1" applyBorder="1"/>
    <xf numFmtId="0" fontId="0" fillId="4" borderId="6" xfId="0" applyFill="1" applyBorder="1" applyAlignment="1">
      <alignment horizontal="center"/>
    </xf>
    <xf numFmtId="0" fontId="20" fillId="0" borderId="5" xfId="0" applyFont="1" applyFill="1" applyBorder="1" applyAlignment="1">
      <alignment horizontal="center" wrapText="1"/>
    </xf>
    <xf numFmtId="164" fontId="0" fillId="6" borderId="6" xfId="1" applyNumberFormat="1" applyFont="1" applyFill="1" applyBorder="1" applyAlignment="1">
      <alignment horizontal="center"/>
    </xf>
    <xf numFmtId="0" fontId="0" fillId="9" borderId="6" xfId="0" applyFill="1" applyBorder="1" applyAlignment="1">
      <alignment horizontal="center"/>
    </xf>
    <xf numFmtId="0" fontId="0" fillId="6" borderId="6" xfId="0" applyFill="1" applyBorder="1" applyAlignment="1">
      <alignment horizontal="center"/>
    </xf>
    <xf numFmtId="0" fontId="0" fillId="0" borderId="4" xfId="0" applyBorder="1"/>
    <xf numFmtId="14" fontId="3" fillId="0" borderId="6" xfId="0" applyNumberFormat="1" applyFont="1" applyFill="1" applyBorder="1" applyAlignment="1"/>
    <xf numFmtId="14" fontId="3" fillId="0" borderId="1" xfId="0" applyNumberFormat="1" applyFont="1" applyFill="1" applyBorder="1" applyAlignment="1"/>
    <xf numFmtId="0" fontId="0" fillId="4" borderId="6" xfId="0" quotePrefix="1" applyFont="1" applyFill="1" applyBorder="1" applyAlignment="1">
      <alignment horizontal="center"/>
    </xf>
    <xf numFmtId="0" fontId="21" fillId="2" borderId="6" xfId="0" applyFont="1" applyFill="1" applyBorder="1" applyAlignment="1">
      <alignment horizontal="center"/>
    </xf>
    <xf numFmtId="0" fontId="21" fillId="9" borderId="6" xfId="0" applyFont="1" applyFill="1" applyBorder="1" applyAlignment="1">
      <alignment horizontal="center"/>
    </xf>
    <xf numFmtId="164" fontId="0" fillId="7" borderId="6" xfId="1" applyNumberFormat="1" applyFont="1" applyFill="1" applyBorder="1" applyAlignment="1">
      <alignment horizontal="center"/>
    </xf>
    <xf numFmtId="14" fontId="3" fillId="4" borderId="6" xfId="0" applyNumberFormat="1" applyFont="1" applyFill="1" applyBorder="1" applyAlignment="1">
      <alignment horizontal="center"/>
    </xf>
    <xf numFmtId="164" fontId="7" fillId="9" borderId="6" xfId="1" applyNumberFormat="1" applyFont="1" applyFill="1" applyBorder="1" applyAlignment="1">
      <alignment horizontal="center"/>
    </xf>
    <xf numFmtId="0" fontId="8" fillId="0" borderId="6" xfId="0" applyFont="1" applyFill="1" applyBorder="1" applyAlignment="1">
      <alignment horizontal="center"/>
    </xf>
    <xf numFmtId="0" fontId="3" fillId="4" borderId="6" xfId="0" applyFont="1" applyFill="1" applyBorder="1" applyAlignment="1">
      <alignment horizontal="center"/>
    </xf>
    <xf numFmtId="0" fontId="3" fillId="4" borderId="6" xfId="0" quotePrefix="1" applyFont="1" applyFill="1" applyBorder="1" applyAlignment="1">
      <alignment horizontal="center"/>
    </xf>
    <xf numFmtId="0" fontId="15" fillId="0" borderId="6" xfId="0" applyFont="1" applyFill="1" applyBorder="1" applyAlignment="1">
      <alignment horizontal="center"/>
    </xf>
    <xf numFmtId="0" fontId="21" fillId="7" borderId="6" xfId="0" applyFont="1" applyFill="1" applyBorder="1" applyAlignment="1">
      <alignment horizontal="center"/>
    </xf>
    <xf numFmtId="0" fontId="3" fillId="6" borderId="6" xfId="0" applyFont="1" applyFill="1" applyBorder="1" applyAlignment="1">
      <alignment horizontal="center"/>
    </xf>
    <xf numFmtId="0" fontId="0" fillId="0" borderId="0" xfId="0" applyFill="1" applyAlignment="1">
      <alignment horizontal="center" wrapText="1"/>
    </xf>
    <xf numFmtId="0" fontId="0" fillId="18" borderId="4" xfId="0" applyFill="1" applyBorder="1"/>
    <xf numFmtId="164" fontId="0" fillId="0" borderId="6" xfId="1" applyNumberFormat="1" applyFont="1" applyFill="1" applyBorder="1" applyAlignment="1">
      <alignment horizontal="center"/>
    </xf>
    <xf numFmtId="0" fontId="0" fillId="18" borderId="4" xfId="0" applyFill="1" applyBorder="1" applyAlignment="1">
      <alignment wrapText="1"/>
    </xf>
    <xf numFmtId="14" fontId="7" fillId="0" borderId="6" xfId="0" applyNumberFormat="1" applyFont="1" applyFill="1" applyBorder="1" applyAlignment="1">
      <alignment horizontal="center"/>
    </xf>
    <xf numFmtId="14" fontId="15" fillId="0" borderId="6" xfId="0" applyNumberFormat="1" applyFont="1" applyFill="1" applyBorder="1" applyAlignment="1">
      <alignment horizontal="center"/>
    </xf>
    <xf numFmtId="164" fontId="3" fillId="0" borderId="6" xfId="1" applyNumberFormat="1" applyFont="1" applyFill="1" applyBorder="1" applyAlignment="1">
      <alignment horizontal="center"/>
    </xf>
    <xf numFmtId="0" fontId="0" fillId="19" borderId="0" xfId="0" applyFill="1"/>
    <xf numFmtId="20" fontId="0" fillId="20" borderId="0" xfId="0" applyNumberFormat="1" applyFill="1"/>
    <xf numFmtId="0" fontId="0" fillId="9" borderId="0" xfId="0" applyFill="1"/>
    <xf numFmtId="20" fontId="0" fillId="0" borderId="7" xfId="0" applyNumberFormat="1" applyFill="1" applyBorder="1"/>
    <xf numFmtId="0" fontId="0" fillId="9" borderId="0" xfId="0" applyFill="1" applyBorder="1"/>
    <xf numFmtId="0" fontId="0" fillId="0" borderId="8" xfId="0" applyBorder="1"/>
    <xf numFmtId="0" fontId="0" fillId="7" borderId="0" xfId="0" applyFill="1" applyBorder="1"/>
    <xf numFmtId="0" fontId="0" fillId="21" borderId="0" xfId="0" applyFill="1"/>
    <xf numFmtId="0" fontId="0" fillId="20" borderId="0" xfId="0" applyFill="1"/>
    <xf numFmtId="20" fontId="0" fillId="19" borderId="0" xfId="0" applyNumberFormat="1" applyFill="1"/>
    <xf numFmtId="20" fontId="0" fillId="9" borderId="0" xfId="0" applyNumberFormat="1" applyFill="1"/>
    <xf numFmtId="0" fontId="0" fillId="22" borderId="0" xfId="0" applyFill="1"/>
    <xf numFmtId="0" fontId="0" fillId="20" borderId="7" xfId="0" applyFill="1" applyBorder="1"/>
    <xf numFmtId="0" fontId="0" fillId="0" borderId="7" xfId="0" applyFill="1" applyBorder="1"/>
    <xf numFmtId="20" fontId="0" fillId="0" borderId="0" xfId="0" applyNumberFormat="1" applyFill="1"/>
    <xf numFmtId="0" fontId="0" fillId="20" borderId="0" xfId="0" applyFill="1" applyBorder="1"/>
    <xf numFmtId="20" fontId="0" fillId="0" borderId="0" xfId="0" applyNumberFormat="1"/>
    <xf numFmtId="20" fontId="0" fillId="20" borderId="0" xfId="0" applyNumberFormat="1" applyFill="1" applyBorder="1"/>
    <xf numFmtId="3" fontId="0" fillId="0" borderId="0" xfId="0" applyNumberFormat="1"/>
    <xf numFmtId="165" fontId="0" fillId="0" borderId="0" xfId="0" applyNumberFormat="1"/>
    <xf numFmtId="6" fontId="0" fillId="0" borderId="0" xfId="0" applyNumberFormat="1"/>
    <xf numFmtId="8" fontId="0" fillId="0" borderId="0" xfId="0" applyNumberFormat="1"/>
    <xf numFmtId="43" fontId="0" fillId="0" borderId="0" xfId="1" applyFont="1"/>
    <xf numFmtId="0" fontId="0" fillId="13" borderId="0" xfId="0" applyFill="1"/>
    <xf numFmtId="0" fontId="0" fillId="23" borderId="0" xfId="0" applyFill="1"/>
    <xf numFmtId="166" fontId="0" fillId="0" borderId="0" xfId="0" applyNumberFormat="1"/>
    <xf numFmtId="8" fontId="0" fillId="21" borderId="0" xfId="0" applyNumberFormat="1" applyFill="1"/>
    <xf numFmtId="14" fontId="0" fillId="13" borderId="0" xfId="0" quotePrefix="1" applyNumberFormat="1" applyFill="1"/>
    <xf numFmtId="14" fontId="0" fillId="0" borderId="0" xfId="0" quotePrefix="1" applyNumberFormat="1" applyFill="1"/>
    <xf numFmtId="0" fontId="0" fillId="0" borderId="0" xfId="0" quotePrefix="1" applyFill="1"/>
    <xf numFmtId="0" fontId="0" fillId="0" borderId="2" xfId="0" applyBorder="1"/>
    <xf numFmtId="0" fontId="0" fillId="22" borderId="4" xfId="0" applyFill="1" applyBorder="1"/>
    <xf numFmtId="0" fontId="0" fillId="19" borderId="4" xfId="0" applyFill="1" applyBorder="1"/>
    <xf numFmtId="0" fontId="0" fillId="9" borderId="4" xfId="0" applyFill="1" applyBorder="1"/>
    <xf numFmtId="0" fontId="0" fillId="21" borderId="4" xfId="0" applyFill="1" applyBorder="1"/>
    <xf numFmtId="20" fontId="0" fillId="20" borderId="4" xfId="0" applyNumberFormat="1" applyFill="1" applyBorder="1"/>
    <xf numFmtId="0" fontId="0" fillId="20" borderId="4" xfId="0" applyFill="1" applyBorder="1"/>
    <xf numFmtId="0" fontId="0" fillId="19" borderId="5" xfId="0" applyFill="1" applyBorder="1"/>
    <xf numFmtId="20" fontId="0" fillId="19" borderId="4" xfId="0" applyNumberFormat="1" applyFill="1" applyBorder="1"/>
    <xf numFmtId="0" fontId="0" fillId="0" borderId="0" xfId="0" applyBorder="1"/>
    <xf numFmtId="20" fontId="0" fillId="9" borderId="0" xfId="0" applyNumberFormat="1" applyFill="1" applyBorder="1"/>
    <xf numFmtId="0" fontId="0" fillId="22" borderId="0" xfId="0" applyFill="1" applyBorder="1"/>
    <xf numFmtId="0" fontId="0" fillId="19" borderId="0" xfId="0" applyFill="1" applyBorder="1"/>
    <xf numFmtId="4" fontId="0" fillId="0" borderId="0" xfId="0" applyNumberFormat="1"/>
    <xf numFmtId="16" fontId="0" fillId="0" borderId="0" xfId="0" applyNumberFormat="1"/>
    <xf numFmtId="49" fontId="0" fillId="0" borderId="0" xfId="0" applyNumberFormat="1"/>
    <xf numFmtId="10" fontId="0" fillId="0" borderId="0" xfId="0" applyNumberFormat="1"/>
    <xf numFmtId="12" fontId="0" fillId="0" borderId="0" xfId="0" applyNumberFormat="1"/>
    <xf numFmtId="13" fontId="0" fillId="0" borderId="0" xfId="0" applyNumberFormat="1"/>
    <xf numFmtId="167" fontId="0" fillId="0" borderId="0" xfId="0" applyNumberFormat="1"/>
    <xf numFmtId="164" fontId="0" fillId="0" borderId="0" xfId="1" applyNumberFormat="1" applyFont="1"/>
    <xf numFmtId="168" fontId="0" fillId="0" borderId="0" xfId="2" applyNumberFormat="1" applyFont="1"/>
    <xf numFmtId="22" fontId="0" fillId="0" borderId="0" xfId="0" applyNumberFormat="1"/>
    <xf numFmtId="43" fontId="0" fillId="0" borderId="0" xfId="0" applyNumberFormat="1"/>
    <xf numFmtId="166" fontId="0" fillId="13" borderId="0" xfId="0" applyNumberFormat="1" applyFill="1"/>
    <xf numFmtId="166" fontId="0" fillId="21" borderId="0" xfId="0" applyNumberFormat="1" applyFill="1"/>
    <xf numFmtId="43" fontId="0" fillId="0" borderId="0" xfId="1" applyNumberFormat="1" applyFont="1"/>
    <xf numFmtId="0" fontId="3" fillId="0" borderId="0" xfId="0" quotePrefix="1" applyFont="1"/>
    <xf numFmtId="0" fontId="3" fillId="0" borderId="0" xfId="0" quotePrefix="1" applyFont="1" applyFill="1"/>
    <xf numFmtId="4" fontId="0" fillId="23" borderId="0" xfId="0" applyNumberFormat="1" applyFill="1"/>
    <xf numFmtId="49" fontId="0" fillId="23" borderId="0" xfId="0" applyNumberFormat="1" applyFill="1"/>
    <xf numFmtId="4" fontId="7" fillId="0" borderId="0" xfId="0" applyNumberFormat="1" applyFont="1"/>
    <xf numFmtId="0" fontId="3" fillId="23" borderId="0" xfId="0" applyFont="1" applyFill="1"/>
    <xf numFmtId="4" fontId="3" fillId="23" borderId="0" xfId="0" applyNumberFormat="1" applyFont="1" applyFill="1"/>
    <xf numFmtId="49" fontId="0" fillId="0" borderId="0" xfId="0" applyNumberFormat="1" applyFill="1"/>
    <xf numFmtId="169" fontId="0" fillId="0" borderId="0" xfId="0" applyNumberFormat="1"/>
    <xf numFmtId="44" fontId="0" fillId="0" borderId="0" xfId="2" applyFont="1"/>
    <xf numFmtId="164" fontId="0" fillId="0" borderId="0" xfId="1" applyNumberFormat="1" applyFont="1" applyAlignment="1">
      <alignment horizontal="right"/>
    </xf>
    <xf numFmtId="0" fontId="0" fillId="11" borderId="0" xfId="0" applyFill="1"/>
    <xf numFmtId="0" fontId="7" fillId="11" borderId="0" xfId="0" applyFont="1" applyFill="1"/>
    <xf numFmtId="0" fontId="3" fillId="11" borderId="0" xfId="0" applyFont="1" applyFill="1"/>
    <xf numFmtId="44" fontId="7" fillId="0" borderId="0" xfId="2" applyFont="1"/>
    <xf numFmtId="43" fontId="0" fillId="23" borderId="0" xfId="0" applyNumberFormat="1" applyFill="1"/>
    <xf numFmtId="44" fontId="7" fillId="21" borderId="0" xfId="2" applyFont="1" applyFill="1"/>
    <xf numFmtId="170" fontId="0" fillId="0" borderId="0" xfId="1" applyNumberFormat="1" applyFont="1"/>
    <xf numFmtId="10" fontId="0" fillId="23" borderId="0" xfId="0" applyNumberFormat="1" applyFill="1"/>
    <xf numFmtId="6" fontId="0" fillId="23" borderId="0" xfId="0" applyNumberFormat="1" applyFill="1"/>
    <xf numFmtId="8" fontId="0" fillId="23" borderId="0" xfId="0" applyNumberFormat="1" applyFill="1"/>
    <xf numFmtId="0" fontId="0" fillId="0" borderId="0" xfId="0" applyNumberFormat="1"/>
    <xf numFmtId="0" fontId="4" fillId="0" borderId="0" xfId="0" applyNumberFormat="1" applyFont="1"/>
    <xf numFmtId="171" fontId="0" fillId="0" borderId="0" xfId="0" applyNumberFormat="1"/>
    <xf numFmtId="0" fontId="0" fillId="0" borderId="0" xfId="0" quotePrefix="1" applyFont="1" applyFill="1"/>
    <xf numFmtId="0" fontId="0" fillId="0" borderId="0" xfId="0" quotePrefix="1" applyFont="1"/>
    <xf numFmtId="167" fontId="0" fillId="23" borderId="0" xfId="0" applyNumberFormat="1" applyFill="1"/>
    <xf numFmtId="164" fontId="0" fillId="0" borderId="0" xfId="0" applyNumberFormat="1"/>
    <xf numFmtId="11" fontId="0" fillId="0" borderId="0" xfId="0" applyNumberFormat="1" applyFill="1"/>
    <xf numFmtId="2" fontId="3" fillId="0" borderId="0" xfId="0" applyNumberFormat="1" applyFont="1"/>
    <xf numFmtId="164" fontId="7" fillId="0" borderId="0" xfId="1" applyNumberFormat="1" applyFont="1" applyAlignment="1">
      <alignment horizontal="right"/>
    </xf>
    <xf numFmtId="44" fontId="3" fillId="0" borderId="0" xfId="2" applyFont="1"/>
    <xf numFmtId="43" fontId="0" fillId="0" borderId="9" xfId="1" applyFont="1" applyBorder="1"/>
    <xf numFmtId="0" fontId="0" fillId="0" borderId="10" xfId="0" applyFill="1" applyBorder="1"/>
    <xf numFmtId="43" fontId="0" fillId="0" borderId="11" xfId="1" applyFont="1" applyBorder="1"/>
    <xf numFmtId="0" fontId="0" fillId="0" borderId="12" xfId="0" applyFill="1" applyBorder="1"/>
    <xf numFmtId="0" fontId="0" fillId="13" borderId="12" xfId="0" applyFill="1" applyBorder="1"/>
    <xf numFmtId="43" fontId="0" fillId="0" borderId="13" xfId="1" applyFont="1" applyBorder="1"/>
    <xf numFmtId="0" fontId="0" fillId="0" borderId="14" xfId="0" applyFill="1" applyBorder="1"/>
    <xf numFmtId="0" fontId="0" fillId="0" borderId="0" xfId="0" applyAlignment="1">
      <alignment horizontal="left" indent="2"/>
    </xf>
    <xf numFmtId="0" fontId="7" fillId="0" borderId="0" xfId="0" applyFont="1"/>
    <xf numFmtId="173" fontId="0" fillId="0" borderId="0" xfId="3" applyNumberFormat="1" applyFont="1"/>
    <xf numFmtId="173" fontId="0" fillId="0" borderId="0" xfId="3" applyNumberFormat="1" applyFont="1" applyFill="1"/>
    <xf numFmtId="173" fontId="3" fillId="0" borderId="0" xfId="3" applyNumberFormat="1" applyFont="1" applyFill="1"/>
    <xf numFmtId="0" fontId="0" fillId="21" borderId="16" xfId="0" applyFill="1" applyBorder="1"/>
    <xf numFmtId="170" fontId="0" fillId="0" borderId="17" xfId="1" applyNumberFormat="1" applyFont="1" applyBorder="1"/>
    <xf numFmtId="170" fontId="0" fillId="0" borderId="15" xfId="1" applyNumberFormat="1" applyFont="1" applyBorder="1"/>
    <xf numFmtId="164" fontId="3" fillId="0" borderId="16" xfId="1" applyNumberFormat="1" applyFont="1" applyBorder="1"/>
    <xf numFmtId="9" fontId="3" fillId="0" borderId="16" xfId="3" applyFont="1" applyBorder="1"/>
    <xf numFmtId="164" fontId="0" fillId="0" borderId="16" xfId="1" applyNumberFormat="1" applyFont="1" applyBorder="1"/>
    <xf numFmtId="2" fontId="3" fillId="21" borderId="16" xfId="0" applyNumberFormat="1" applyFont="1" applyFill="1" applyBorder="1"/>
    <xf numFmtId="9" fontId="0" fillId="0" borderId="0" xfId="3" applyFont="1" applyBorder="1"/>
    <xf numFmtId="40" fontId="0" fillId="0" borderId="0" xfId="0" applyNumberFormat="1"/>
    <xf numFmtId="40" fontId="3" fillId="0" borderId="16" xfId="1" applyNumberFormat="1" applyFont="1" applyBorder="1"/>
    <xf numFmtId="40" fontId="0" fillId="0" borderId="0" xfId="1" applyNumberFormat="1" applyFont="1"/>
    <xf numFmtId="2" fontId="3" fillId="0" borderId="16" xfId="0" applyNumberFormat="1" applyFont="1" applyFill="1" applyBorder="1"/>
    <xf numFmtId="0" fontId="0" fillId="13" borderId="0" xfId="0" applyNumberFormat="1" applyFill="1"/>
    <xf numFmtId="172" fontId="0" fillId="13" borderId="0" xfId="1" applyNumberFormat="1" applyFont="1" applyFill="1"/>
    <xf numFmtId="0" fontId="0" fillId="0" borderId="0" xfId="0" applyNumberFormat="1" applyFill="1"/>
    <xf numFmtId="9" fontId="0" fillId="0" borderId="0" xfId="3" applyFont="1"/>
    <xf numFmtId="14" fontId="0" fillId="0" borderId="0" xfId="0" applyNumberFormat="1"/>
    <xf numFmtId="43" fontId="0" fillId="13" borderId="0" xfId="1" applyFont="1" applyFill="1"/>
    <xf numFmtId="10" fontId="0" fillId="0" borderId="0" xfId="3" applyNumberFormat="1" applyFont="1"/>
    <xf numFmtId="0" fontId="0" fillId="0" borderId="1" xfId="0" applyBorder="1"/>
    <xf numFmtId="0" fontId="0" fillId="0" borderId="1" xfId="0" applyBorder="1" applyAlignment="1">
      <alignment horizontal="center"/>
    </xf>
    <xf numFmtId="164" fontId="0" fillId="0" borderId="1" xfId="1" applyNumberFormat="1" applyFont="1" applyBorder="1"/>
    <xf numFmtId="9" fontId="0" fillId="0" borderId="1" xfId="3" applyFont="1" applyBorder="1"/>
    <xf numFmtId="173" fontId="0" fillId="0" borderId="1" xfId="3" applyNumberFormat="1" applyFont="1" applyBorder="1"/>
    <xf numFmtId="40" fontId="0" fillId="0" borderId="1" xfId="0" applyNumberFormat="1" applyBorder="1"/>
    <xf numFmtId="0" fontId="0" fillId="0" borderId="0" xfId="0" applyAlignment="1">
      <alignment horizontal="right"/>
    </xf>
    <xf numFmtId="0" fontId="0" fillId="0" borderId="1" xfId="0" applyBorder="1" applyAlignment="1">
      <alignment horizontal="right"/>
    </xf>
    <xf numFmtId="0" fontId="0" fillId="0" borderId="18" xfId="0" applyBorder="1"/>
    <xf numFmtId="0" fontId="0" fillId="0" borderId="19" xfId="0" applyBorder="1"/>
    <xf numFmtId="0" fontId="0" fillId="0" borderId="17" xfId="0" applyBorder="1"/>
    <xf numFmtId="0" fontId="7" fillId="21" borderId="0" xfId="0" applyFont="1" applyFill="1"/>
    <xf numFmtId="0" fontId="0" fillId="0" borderId="7" xfId="0" applyBorder="1"/>
    <xf numFmtId="20" fontId="0" fillId="9" borderId="7" xfId="0" applyNumberFormat="1" applyFill="1" applyBorder="1"/>
    <xf numFmtId="0" fontId="0" fillId="22" borderId="7" xfId="0" applyFill="1" applyBorder="1"/>
    <xf numFmtId="20" fontId="0" fillId="20" borderId="7" xfId="0" applyNumberFormat="1" applyFill="1" applyBorder="1"/>
    <xf numFmtId="0" fontId="0" fillId="19" borderId="7" xfId="0" applyFill="1" applyBorder="1"/>
    <xf numFmtId="0" fontId="0" fillId="0" borderId="21" xfId="0" applyBorder="1"/>
    <xf numFmtId="20" fontId="0" fillId="9" borderId="22" xfId="0" applyNumberFormat="1" applyFill="1" applyBorder="1"/>
    <xf numFmtId="0" fontId="0" fillId="22" borderId="22" xfId="0" applyFill="1" applyBorder="1"/>
    <xf numFmtId="0" fontId="0" fillId="0" borderId="22" xfId="0" applyBorder="1"/>
    <xf numFmtId="0" fontId="0" fillId="19" borderId="22" xfId="0" applyFill="1" applyBorder="1"/>
    <xf numFmtId="0" fontId="0" fillId="0" borderId="22" xfId="0" applyFill="1" applyBorder="1"/>
    <xf numFmtId="20" fontId="0" fillId="20" borderId="22" xfId="0" applyNumberFormat="1" applyFill="1" applyBorder="1"/>
    <xf numFmtId="0" fontId="0" fillId="20" borderId="22" xfId="0" applyFill="1" applyBorder="1"/>
    <xf numFmtId="0" fontId="0" fillId="20" borderId="23" xfId="0" applyFill="1" applyBorder="1"/>
    <xf numFmtId="0" fontId="0" fillId="0" borderId="20" xfId="0" applyBorder="1"/>
    <xf numFmtId="20" fontId="0" fillId="9" borderId="20" xfId="0" applyNumberFormat="1" applyFill="1" applyBorder="1"/>
    <xf numFmtId="0" fontId="0" fillId="0" borderId="20" xfId="0" applyFill="1" applyBorder="1"/>
    <xf numFmtId="0" fontId="0" fillId="19" borderId="20" xfId="0" applyFill="1" applyBorder="1"/>
    <xf numFmtId="0" fontId="0" fillId="20" borderId="20" xfId="0" applyFill="1" applyBorder="1"/>
    <xf numFmtId="20" fontId="0" fillId="20" borderId="20" xfId="0" applyNumberFormat="1" applyFill="1" applyBorder="1"/>
    <xf numFmtId="9" fontId="3" fillId="0" borderId="0" xfId="3" applyFont="1" applyBorder="1"/>
    <xf numFmtId="0" fontId="0" fillId="0" borderId="9" xfId="0" applyBorder="1"/>
    <xf numFmtId="0" fontId="0" fillId="0" borderId="10" xfId="0" applyBorder="1"/>
    <xf numFmtId="0" fontId="0" fillId="0" borderId="11" xfId="0" applyBorder="1"/>
    <xf numFmtId="0" fontId="0" fillId="0" borderId="12" xfId="0" applyBorder="1"/>
    <xf numFmtId="0" fontId="3" fillId="0" borderId="11" xfId="0" applyFont="1" applyBorder="1"/>
    <xf numFmtId="0" fontId="3" fillId="0" borderId="11" xfId="0" applyFont="1" applyFill="1" applyBorder="1"/>
    <xf numFmtId="0" fontId="0" fillId="0" borderId="13" xfId="0" applyBorder="1"/>
    <xf numFmtId="0" fontId="0" fillId="0" borderId="14" xfId="0" applyBorder="1"/>
    <xf numFmtId="0" fontId="3" fillId="0" borderId="19" xfId="0" applyFont="1" applyBorder="1"/>
    <xf numFmtId="0" fontId="3" fillId="0" borderId="19" xfId="0" applyFont="1" applyFill="1" applyBorder="1"/>
    <xf numFmtId="0" fontId="0" fillId="0" borderId="18" xfId="0" applyFill="1" applyBorder="1"/>
    <xf numFmtId="0" fontId="0" fillId="0" borderId="19" xfId="0" applyFill="1" applyBorder="1"/>
    <xf numFmtId="11" fontId="0" fillId="0" borderId="19" xfId="0" applyNumberFormat="1" applyFill="1" applyBorder="1"/>
    <xf numFmtId="0" fontId="0" fillId="0" borderId="17" xfId="0" applyFill="1" applyBorder="1"/>
    <xf numFmtId="0" fontId="0" fillId="21" borderId="18" xfId="0" applyFill="1" applyBorder="1"/>
    <xf numFmtId="0" fontId="0" fillId="21" borderId="19" xfId="0" applyFill="1" applyBorder="1"/>
    <xf numFmtId="0" fontId="0" fillId="21" borderId="17" xfId="0" applyFill="1" applyBorder="1"/>
    <xf numFmtId="0" fontId="0" fillId="24" borderId="1" xfId="0" applyFill="1" applyBorder="1" applyAlignment="1">
      <alignment horizontal="right"/>
    </xf>
    <xf numFmtId="0" fontId="0" fillId="24" borderId="0" xfId="0" applyFill="1"/>
    <xf numFmtId="9" fontId="0" fillId="24" borderId="0" xfId="3" applyFont="1" applyFill="1"/>
    <xf numFmtId="0" fontId="0" fillId="24" borderId="1" xfId="0" applyFill="1" applyBorder="1"/>
    <xf numFmtId="0" fontId="0" fillId="25" borderId="1" xfId="0" applyFill="1" applyBorder="1" applyAlignment="1">
      <alignment horizontal="right"/>
    </xf>
    <xf numFmtId="0" fontId="0" fillId="25" borderId="0" xfId="0" applyFill="1"/>
    <xf numFmtId="9" fontId="0" fillId="25" borderId="0" xfId="3" applyFont="1" applyFill="1"/>
    <xf numFmtId="0" fontId="0" fillId="25" borderId="1" xfId="0" applyFill="1" applyBorder="1"/>
    <xf numFmtId="14" fontId="0" fillId="0" borderId="18" xfId="0" applyNumberFormat="1" applyBorder="1"/>
    <xf numFmtId="14" fontId="0" fillId="0" borderId="19" xfId="0" applyNumberFormat="1" applyBorder="1"/>
    <xf numFmtId="14" fontId="0" fillId="0" borderId="17" xfId="0" applyNumberFormat="1" applyBorder="1"/>
    <xf numFmtId="9" fontId="0" fillId="26" borderId="0" xfId="3" applyFont="1" applyFill="1" applyBorder="1"/>
    <xf numFmtId="9" fontId="3" fillId="24" borderId="16" xfId="3" applyFont="1" applyFill="1" applyBorder="1"/>
    <xf numFmtId="0" fontId="0" fillId="12" borderId="0" xfId="0" applyFill="1"/>
    <xf numFmtId="0" fontId="0" fillId="6" borderId="0" xfId="0" applyFill="1"/>
    <xf numFmtId="0" fontId="0" fillId="27" borderId="0" xfId="0" applyFill="1"/>
    <xf numFmtId="40" fontId="0" fillId="27" borderId="0" xfId="0" applyNumberFormat="1" applyFill="1"/>
    <xf numFmtId="0" fontId="0" fillId="28" borderId="0" xfId="0" applyFill="1"/>
    <xf numFmtId="40" fontId="0" fillId="28" borderId="0" xfId="0" applyNumberFormat="1" applyFill="1"/>
    <xf numFmtId="40" fontId="0" fillId="29" borderId="0" xfId="0" applyNumberFormat="1" applyFill="1"/>
    <xf numFmtId="0" fontId="0" fillId="29" borderId="1" xfId="0" applyFill="1" applyBorder="1"/>
    <xf numFmtId="0" fontId="0" fillId="29" borderId="0" xfId="0" applyFill="1"/>
    <xf numFmtId="0" fontId="0" fillId="23" borderId="7" xfId="0" applyFill="1" applyBorder="1"/>
    <xf numFmtId="38" fontId="0" fillId="0" borderId="0" xfId="0" applyNumberFormat="1"/>
    <xf numFmtId="38" fontId="0" fillId="0" borderId="1" xfId="0" applyNumberFormat="1" applyBorder="1"/>
    <xf numFmtId="0" fontId="17" fillId="17" borderId="4" xfId="0" applyFont="1" applyFill="1" applyBorder="1" applyAlignment="1">
      <alignment horizontal="center" wrapText="1"/>
    </xf>
    <xf numFmtId="0" fontId="17" fillId="17" borderId="5" xfId="0" applyFont="1" applyFill="1" applyBorder="1" applyAlignment="1">
      <alignment horizontal="center" wrapText="1"/>
    </xf>
    <xf numFmtId="0" fontId="16" fillId="0" borderId="1" xfId="0" applyFont="1" applyFill="1" applyBorder="1" applyAlignment="1">
      <alignment horizontal="center"/>
    </xf>
    <xf numFmtId="0" fontId="16" fillId="0" borderId="4" xfId="0" applyFont="1" applyFill="1" applyBorder="1" applyAlignment="1">
      <alignment horizontal="center"/>
    </xf>
    <xf numFmtId="0" fontId="20" fillId="15" borderId="1" xfId="0" applyFont="1" applyFill="1" applyBorder="1" applyAlignment="1">
      <alignment horizontal="center" wrapText="1"/>
    </xf>
    <xf numFmtId="0" fontId="20" fillId="15" borderId="4" xfId="0" applyFont="1" applyFill="1" applyBorder="1" applyAlignment="1">
      <alignment horizontal="center" wrapText="1"/>
    </xf>
    <xf numFmtId="0" fontId="20" fillId="15" borderId="5" xfId="0" applyFont="1" applyFill="1" applyBorder="1" applyAlignment="1">
      <alignment horizontal="center" wrapText="1"/>
    </xf>
    <xf numFmtId="0" fontId="20" fillId="16" borderId="4" xfId="0" applyFont="1" applyFill="1" applyBorder="1" applyAlignment="1">
      <alignment horizontal="center" wrapText="1"/>
    </xf>
    <xf numFmtId="0" fontId="20" fillId="16" borderId="5" xfId="0" applyFont="1" applyFill="1" applyBorder="1" applyAlignment="1">
      <alignment horizontal="center" wrapText="1"/>
    </xf>
    <xf numFmtId="0" fontId="17" fillId="10" borderId="1" xfId="0" applyFont="1" applyFill="1" applyBorder="1" applyAlignment="1">
      <alignment horizontal="center" wrapText="1"/>
    </xf>
    <xf numFmtId="0" fontId="17" fillId="10" borderId="4" xfId="0" applyFont="1" applyFill="1" applyBorder="1" applyAlignment="1">
      <alignment horizontal="center" wrapText="1"/>
    </xf>
    <xf numFmtId="0" fontId="17" fillId="10" borderId="5" xfId="0" applyFont="1" applyFill="1" applyBorder="1" applyAlignment="1">
      <alignment horizontal="center" wrapText="1"/>
    </xf>
    <xf numFmtId="0" fontId="10" fillId="4" borderId="0" xfId="0" applyFont="1" applyFill="1" applyAlignment="1">
      <alignment horizontal="center"/>
    </xf>
    <xf numFmtId="14" fontId="3" fillId="0" borderId="2" xfId="0" applyNumberFormat="1" applyFont="1" applyFill="1" applyBorder="1" applyAlignment="1">
      <alignment horizontal="center"/>
    </xf>
    <xf numFmtId="14" fontId="3" fillId="0" borderId="4" xfId="0" applyNumberFormat="1" applyFont="1" applyFill="1" applyBorder="1" applyAlignment="1">
      <alignment horizontal="center"/>
    </xf>
    <xf numFmtId="14" fontId="3" fillId="0" borderId="5" xfId="0" applyNumberFormat="1" applyFont="1" applyFill="1" applyBorder="1" applyAlignment="1">
      <alignment horizontal="center"/>
    </xf>
    <xf numFmtId="164" fontId="0" fillId="9" borderId="2" xfId="1" applyNumberFormat="1" applyFont="1" applyFill="1" applyBorder="1" applyAlignment="1">
      <alignment horizontal="center"/>
    </xf>
    <xf numFmtId="164" fontId="0" fillId="9" borderId="4" xfId="1" applyNumberFormat="1" applyFont="1" applyFill="1" applyBorder="1" applyAlignment="1">
      <alignment horizontal="center"/>
    </xf>
    <xf numFmtId="164" fontId="0" fillId="9" borderId="5" xfId="1" applyNumberFormat="1" applyFont="1" applyFill="1" applyBorder="1" applyAlignment="1">
      <alignment horizontal="center"/>
    </xf>
    <xf numFmtId="0" fontId="0" fillId="7" borderId="2" xfId="0" applyFill="1" applyBorder="1" applyAlignment="1">
      <alignment horizontal="center"/>
    </xf>
    <xf numFmtId="0" fontId="0" fillId="7" borderId="4" xfId="0" applyFill="1" applyBorder="1" applyAlignment="1">
      <alignment horizontal="center"/>
    </xf>
    <xf numFmtId="0" fontId="0" fillId="7" borderId="5" xfId="0" applyFill="1" applyBorder="1" applyAlignment="1">
      <alignment horizontal="center"/>
    </xf>
    <xf numFmtId="0" fontId="8" fillId="2" borderId="2" xfId="0" applyFont="1" applyFill="1" applyBorder="1" applyAlignment="1">
      <alignment horizontal="center"/>
    </xf>
    <xf numFmtId="0" fontId="8" fillId="2" borderId="4" xfId="0" applyFont="1" applyFill="1" applyBorder="1" applyAlignment="1">
      <alignment horizontal="center"/>
    </xf>
    <xf numFmtId="0" fontId="8" fillId="2" borderId="5" xfId="0" applyFont="1" applyFill="1" applyBorder="1" applyAlignment="1">
      <alignment horizontal="center"/>
    </xf>
    <xf numFmtId="0" fontId="3" fillId="6" borderId="2" xfId="0" applyFont="1" applyFill="1" applyBorder="1" applyAlignment="1">
      <alignment horizontal="center"/>
    </xf>
    <xf numFmtId="0" fontId="3" fillId="6" borderId="4" xfId="0" applyFont="1" applyFill="1" applyBorder="1" applyAlignment="1">
      <alignment horizontal="center"/>
    </xf>
    <xf numFmtId="0" fontId="3" fillId="6" borderId="5" xfId="0" applyFont="1" applyFill="1" applyBorder="1" applyAlignment="1">
      <alignment horizontal="center"/>
    </xf>
    <xf numFmtId="14" fontId="6" fillId="4" borderId="0" xfId="0" applyNumberFormat="1" applyFont="1" applyFill="1" applyAlignment="1">
      <alignment horizontal="center"/>
    </xf>
    <xf numFmtId="14" fontId="9" fillId="5" borderId="0" xfId="0" applyNumberFormat="1" applyFont="1" applyFill="1" applyBorder="1" applyAlignment="1">
      <alignment horizontal="center"/>
    </xf>
    <xf numFmtId="0" fontId="9" fillId="5" borderId="0" xfId="0" applyFont="1" applyFill="1" applyBorder="1" applyAlignment="1">
      <alignment horizontal="center"/>
    </xf>
    <xf numFmtId="14" fontId="11" fillId="0" borderId="0" xfId="0" applyNumberFormat="1" applyFont="1" applyFill="1" applyBorder="1" applyAlignment="1">
      <alignment horizontal="center"/>
    </xf>
    <xf numFmtId="0" fontId="11" fillId="0" borderId="0" xfId="0" applyFont="1" applyFill="1" applyBorder="1" applyAlignment="1">
      <alignment horizontal="center"/>
    </xf>
    <xf numFmtId="14" fontId="12" fillId="0" borderId="0" xfId="0" applyNumberFormat="1" applyFont="1" applyFill="1" applyBorder="1" applyAlignment="1">
      <alignment horizontal="center"/>
    </xf>
  </cellXfs>
  <cellStyles count="4">
    <cellStyle name="Comma" xfId="1" builtinId="3"/>
    <cellStyle name="Currency" xfId="2" builtinId="4"/>
    <cellStyle name="Normal" xfId="0" builtinId="0"/>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4.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hidemi-DESK\Users\hidemi\Desktop\201106%20-DAILY%20(1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Dropbox/archive/2012/201207%20-DAILY.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Z:\TSDP\data\futuresATR.csv"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Z:\TSDP\data\currenciesATR.csv"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LASH"/>
      <sheetName val="EXECUTED"/>
      <sheetName val="FORECAST"/>
      <sheetName val="."/>
      <sheetName val="R2"/>
      <sheetName val="timezones(PST)"/>
      <sheetName val="timezones (jst)"/>
      <sheetName val="LOOKUP (2)"/>
    </sheetNames>
    <sheetDataSet>
      <sheetData sheetId="0"/>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LASH"/>
      <sheetName val="NETRISK"/>
      <sheetName val="FORECAST"/>
      <sheetName val="EXECUTED"/>
      <sheetName val="."/>
      <sheetName val="R2"/>
      <sheetName val="timezones (jst)"/>
      <sheetName val="timezones(PST)"/>
      <sheetName val="LOOKUP_netrisk"/>
      <sheetName val="lookup_flash"/>
    </sheetNames>
    <sheetDataSet>
      <sheetData sheetId="0"/>
      <sheetData sheetId="1"/>
      <sheetData sheetId="2"/>
      <sheetData sheetId="3"/>
      <sheetData sheetId="4"/>
      <sheetData sheetId="5"/>
      <sheetData sheetId="6"/>
      <sheetData sheetId="7"/>
      <sheetData sheetId="8"/>
      <sheetData sheetId="9"/>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uturesATR"/>
    </sheetNames>
    <sheetDataSet>
      <sheetData sheetId="0">
        <row r="1">
          <cell r="E1" t="str">
            <v>PC2016-06-23 00:00:00</v>
          </cell>
        </row>
        <row r="2">
          <cell r="A2" t="str">
            <v>AC</v>
          </cell>
          <cell r="B2" t="str">
            <v>@ACQ6</v>
          </cell>
          <cell r="C2">
            <v>1.57</v>
          </cell>
          <cell r="D2">
            <v>3.4694372500000001E-2</v>
          </cell>
          <cell r="E2">
            <v>-1.2626266883199999E-3</v>
          </cell>
          <cell r="F2">
            <v>-1</v>
          </cell>
        </row>
        <row r="3">
          <cell r="A3" t="str">
            <v>AD</v>
          </cell>
          <cell r="B3" t="str">
            <v>@ADU6</v>
          </cell>
          <cell r="C3">
            <v>0.75760000000000005</v>
          </cell>
          <cell r="D3">
            <v>8.277764E-3</v>
          </cell>
          <cell r="E3">
            <v>1.2563485698999999E-2</v>
          </cell>
          <cell r="F3">
            <v>1</v>
          </cell>
        </row>
        <row r="4">
          <cell r="A4" t="str">
            <v>AEX</v>
          </cell>
          <cell r="B4" t="str">
            <v>AEXN6</v>
          </cell>
          <cell r="C4">
            <v>449.15</v>
          </cell>
          <cell r="D4">
            <v>7.0854426589999999</v>
          </cell>
          <cell r="E4">
            <v>1.95210532289E-2</v>
          </cell>
          <cell r="F4">
            <v>1</v>
          </cell>
        </row>
        <row r="5">
          <cell r="A5" t="str">
            <v>BO</v>
          </cell>
          <cell r="B5" t="str">
            <v>@BOZ6</v>
          </cell>
          <cell r="C5">
            <v>32.46</v>
          </cell>
          <cell r="D5">
            <v>0.65655596549999995</v>
          </cell>
          <cell r="E5">
            <v>6.8238213399500003E-3</v>
          </cell>
          <cell r="F5">
            <v>1</v>
          </cell>
        </row>
        <row r="6">
          <cell r="A6" t="str">
            <v>BP</v>
          </cell>
          <cell r="B6" t="str">
            <v>@BPU6</v>
          </cell>
          <cell r="C6">
            <v>1.4813000000000001</v>
          </cell>
          <cell r="D6">
            <v>1.7134779499999999E-2</v>
          </cell>
          <cell r="E6">
            <v>7.8927672314100007E-3</v>
          </cell>
          <cell r="F6">
            <v>1</v>
          </cell>
        </row>
        <row r="7">
          <cell r="A7" t="str">
            <v>C</v>
          </cell>
          <cell r="B7" t="str">
            <v>@CU6</v>
          </cell>
          <cell r="C7">
            <v>392.5</v>
          </cell>
          <cell r="D7">
            <v>11.1550042955</v>
          </cell>
          <cell r="E7">
            <v>-1.4438166980499999E-2</v>
          </cell>
          <cell r="F7">
            <v>-1</v>
          </cell>
        </row>
        <row r="8">
          <cell r="A8" t="str">
            <v>CC</v>
          </cell>
          <cell r="B8" t="str">
            <v>@CCU6</v>
          </cell>
          <cell r="C8">
            <v>3184</v>
          </cell>
          <cell r="D8">
            <v>55.544484570000002</v>
          </cell>
          <cell r="E8">
            <v>8.8719898605799999E-3</v>
          </cell>
          <cell r="F8">
            <v>1</v>
          </cell>
        </row>
        <row r="9">
          <cell r="A9" t="str">
            <v>CD</v>
          </cell>
          <cell r="B9" t="str">
            <v>@CDU6</v>
          </cell>
          <cell r="C9">
            <v>0.78139999999999998</v>
          </cell>
          <cell r="D9">
            <v>6.7654639999999997E-3</v>
          </cell>
          <cell r="E9">
            <v>2.18032576632E-3</v>
          </cell>
          <cell r="F9">
            <v>1</v>
          </cell>
        </row>
        <row r="10">
          <cell r="A10" t="str">
            <v>CGB</v>
          </cell>
          <cell r="B10" t="str">
            <v>CBU6</v>
          </cell>
          <cell r="C10">
            <v>145</v>
          </cell>
          <cell r="D10">
            <v>0.64149999999999996</v>
          </cell>
          <cell r="E10">
            <v>-6.1686086360499999E-3</v>
          </cell>
          <cell r="F10">
            <v>-1</v>
          </cell>
        </row>
        <row r="11">
          <cell r="A11" t="str">
            <v>CL</v>
          </cell>
          <cell r="B11" t="str">
            <v>QCLQ6</v>
          </cell>
          <cell r="C11">
            <v>50.11</v>
          </cell>
          <cell r="D11">
            <v>1.3967163325</v>
          </cell>
          <cell r="E11">
            <v>1.99470791777E-2</v>
          </cell>
          <cell r="F11">
            <v>1</v>
          </cell>
        </row>
        <row r="12">
          <cell r="A12" t="str">
            <v>CT</v>
          </cell>
          <cell r="B12" t="str">
            <v>@CTZ6</v>
          </cell>
          <cell r="C12">
            <v>65.42</v>
          </cell>
          <cell r="D12">
            <v>1.2964642525000001</v>
          </cell>
          <cell r="E12">
            <v>1.37920347125E-2</v>
          </cell>
          <cell r="F12">
            <v>1</v>
          </cell>
        </row>
        <row r="13">
          <cell r="A13" t="str">
            <v>CU</v>
          </cell>
          <cell r="B13" t="str">
            <v>@EUU6</v>
          </cell>
          <cell r="C13">
            <v>1.1390499999999999</v>
          </cell>
          <cell r="D13">
            <v>9.4570785000000004E-3</v>
          </cell>
          <cell r="E13">
            <v>3.9220870791500002E-3</v>
          </cell>
          <cell r="F13">
            <v>1</v>
          </cell>
        </row>
        <row r="14">
          <cell r="A14" t="str">
            <v>DX</v>
          </cell>
          <cell r="B14" t="str">
            <v>@DXU6</v>
          </cell>
          <cell r="C14">
            <v>93.527000000000001</v>
          </cell>
          <cell r="D14">
            <v>0.66187490400000004</v>
          </cell>
          <cell r="E14">
            <v>-2.46378975661E-3</v>
          </cell>
          <cell r="F14">
            <v>-1</v>
          </cell>
        </row>
        <row r="15">
          <cell r="A15" t="str">
            <v>EBL</v>
          </cell>
          <cell r="B15" t="str">
            <v>BDU6</v>
          </cell>
          <cell r="C15">
            <v>163.95</v>
          </cell>
          <cell r="D15">
            <v>0.58497690049999995</v>
          </cell>
          <cell r="E15">
            <v>-1.7049260183900001E-3</v>
          </cell>
          <cell r="F15">
            <v>-1</v>
          </cell>
        </row>
        <row r="16">
          <cell r="A16" t="str">
            <v>EBM</v>
          </cell>
          <cell r="B16" t="str">
            <v>BLU6</v>
          </cell>
          <cell r="C16">
            <v>132.80000000000001</v>
          </cell>
          <cell r="D16">
            <v>0.16081065950000001</v>
          </cell>
          <cell r="E16">
            <v>-4.5160319132900003E-4</v>
          </cell>
          <cell r="F16">
            <v>-1</v>
          </cell>
        </row>
        <row r="17">
          <cell r="A17" t="str">
            <v>EBS</v>
          </cell>
          <cell r="B17" t="str">
            <v>EZU6</v>
          </cell>
          <cell r="C17">
            <v>111.89</v>
          </cell>
          <cell r="D17">
            <v>3.9743298500000003E-2</v>
          </cell>
          <cell r="E17">
            <v>-2.2338381807599999E-4</v>
          </cell>
          <cell r="F17">
            <v>-1</v>
          </cell>
        </row>
        <row r="18">
          <cell r="A18" t="str">
            <v>ED</v>
          </cell>
          <cell r="B18" t="str">
            <v>@EDZ6</v>
          </cell>
          <cell r="C18">
            <v>99.174999999999997</v>
          </cell>
          <cell r="D18">
            <v>4.0250000000000001E-2</v>
          </cell>
          <cell r="E18">
            <v>-2.01623065679E-4</v>
          </cell>
          <cell r="F18">
            <v>-1</v>
          </cell>
        </row>
        <row r="19">
          <cell r="A19" t="str">
            <v>EMD</v>
          </cell>
          <cell r="B19" t="str">
            <v>@EMDU6</v>
          </cell>
          <cell r="C19">
            <v>1514.3</v>
          </cell>
          <cell r="D19">
            <v>16.588965938000001</v>
          </cell>
          <cell r="E19">
            <v>1.8633122561500001E-2</v>
          </cell>
          <cell r="F19">
            <v>1</v>
          </cell>
        </row>
        <row r="20">
          <cell r="A20" t="str">
            <v>ES</v>
          </cell>
          <cell r="B20" t="str">
            <v>@ESU6</v>
          </cell>
          <cell r="C20">
            <v>2105.75</v>
          </cell>
          <cell r="D20">
            <v>18.846135513499998</v>
          </cell>
          <cell r="E20">
            <v>1.3964126640199999E-2</v>
          </cell>
          <cell r="F20">
            <v>1</v>
          </cell>
        </row>
        <row r="21">
          <cell r="A21" t="str">
            <v>FC</v>
          </cell>
          <cell r="B21" t="str">
            <v>@GFQ6</v>
          </cell>
          <cell r="C21">
            <v>142.375</v>
          </cell>
          <cell r="D21">
            <v>2.89</v>
          </cell>
          <cell r="E21">
            <v>1.5694667380099999E-2</v>
          </cell>
          <cell r="F21">
            <v>1</v>
          </cell>
        </row>
        <row r="22">
          <cell r="A22" t="str">
            <v>FCH</v>
          </cell>
          <cell r="B22" t="str">
            <v>MTN6</v>
          </cell>
          <cell r="C22">
            <v>4462.5</v>
          </cell>
          <cell r="D22">
            <v>69.764413211000004</v>
          </cell>
          <cell r="E22">
            <v>1.9766910420500002E-2</v>
          </cell>
          <cell r="F22">
            <v>1</v>
          </cell>
        </row>
        <row r="23">
          <cell r="A23" t="str">
            <v>FDX</v>
          </cell>
          <cell r="B23" t="str">
            <v>DXMU6</v>
          </cell>
          <cell r="C23">
            <v>10236.5</v>
          </cell>
          <cell r="D23">
            <v>173.20675697499999</v>
          </cell>
          <cell r="E23">
            <v>1.05632064761E-2</v>
          </cell>
          <cell r="F23">
            <v>1</v>
          </cell>
        </row>
        <row r="24">
          <cell r="A24" t="str">
            <v>FEI</v>
          </cell>
          <cell r="B24" t="str">
            <v>IEZ6</v>
          </cell>
          <cell r="C24">
            <v>100.295</v>
          </cell>
          <cell r="D24">
            <v>1.175E-2</v>
          </cell>
          <cell r="E24">
            <v>-4.9850448653999998E-5</v>
          </cell>
          <cell r="F24">
            <v>-1</v>
          </cell>
        </row>
        <row r="25">
          <cell r="A25" t="str">
            <v>FFI</v>
          </cell>
          <cell r="B25" t="str">
            <v>LFU6</v>
          </cell>
          <cell r="C25">
            <v>6285.5</v>
          </cell>
          <cell r="D25">
            <v>95.780110254500002</v>
          </cell>
          <cell r="E25">
            <v>5.4386947132700003E-3</v>
          </cell>
          <cell r="F25">
            <v>1</v>
          </cell>
        </row>
        <row r="26">
          <cell r="A26" t="str">
            <v>FLG</v>
          </cell>
          <cell r="B26" t="str">
            <v>LGU6</v>
          </cell>
          <cell r="C26">
            <v>123.7</v>
          </cell>
          <cell r="D26">
            <v>0.65700000000000003</v>
          </cell>
          <cell r="E26">
            <v>-3.46411020704E-3</v>
          </cell>
          <cell r="F26">
            <v>-1</v>
          </cell>
        </row>
        <row r="27">
          <cell r="A27" t="str">
            <v>FSS</v>
          </cell>
          <cell r="B27" t="str">
            <v>LLZ6</v>
          </cell>
          <cell r="C27">
            <v>99.41</v>
          </cell>
          <cell r="D27">
            <v>3.0499999999999999E-2</v>
          </cell>
          <cell r="E27">
            <v>0</v>
          </cell>
          <cell r="F27">
            <v>1</v>
          </cell>
        </row>
        <row r="28">
          <cell r="A28" t="str">
            <v>FV</v>
          </cell>
          <cell r="B28" t="str">
            <v>@FVU6</v>
          </cell>
          <cell r="C28">
            <v>120.9296875</v>
          </cell>
          <cell r="D28">
            <v>0.3046875</v>
          </cell>
          <cell r="E28">
            <v>-2.3846352152599999E-3</v>
          </cell>
          <cell r="F28">
            <v>-1</v>
          </cell>
        </row>
        <row r="29">
          <cell r="A29" t="str">
            <v>GC</v>
          </cell>
          <cell r="B29" t="str">
            <v>QGCQ6</v>
          </cell>
          <cell r="C29">
            <v>1263.0999999999999</v>
          </cell>
          <cell r="D29">
            <v>17.670000000000002</v>
          </cell>
          <cell r="E29">
            <v>-5.4330708661399999E-3</v>
          </cell>
          <cell r="F29">
            <v>-1</v>
          </cell>
        </row>
        <row r="30">
          <cell r="A30" t="str">
            <v>HCM</v>
          </cell>
          <cell r="B30" t="str">
            <v>HHIM6</v>
          </cell>
          <cell r="C30">
            <v>8714</v>
          </cell>
          <cell r="D30">
            <v>169.90629921300001</v>
          </cell>
          <cell r="E30">
            <v>6.8168688619299998E-3</v>
          </cell>
          <cell r="F30">
            <v>1</v>
          </cell>
        </row>
        <row r="31">
          <cell r="A31" t="str">
            <v>HG</v>
          </cell>
          <cell r="B31" t="str">
            <v>QHGU6</v>
          </cell>
          <cell r="C31">
            <v>216.55</v>
          </cell>
          <cell r="D31">
            <v>4.4484418164999999</v>
          </cell>
          <cell r="E31">
            <v>1.38108614232E-2</v>
          </cell>
          <cell r="F31">
            <v>1</v>
          </cell>
        </row>
        <row r="32">
          <cell r="A32" t="str">
            <v>HIC</v>
          </cell>
          <cell r="B32" t="str">
            <v>HSIM6</v>
          </cell>
          <cell r="C32">
            <v>20893</v>
          </cell>
          <cell r="D32">
            <v>330.43926739599999</v>
          </cell>
          <cell r="E32">
            <v>7.2313551559600002E-3</v>
          </cell>
          <cell r="F32">
            <v>1</v>
          </cell>
        </row>
        <row r="33">
          <cell r="A33" t="str">
            <v>HO</v>
          </cell>
          <cell r="B33" t="str">
            <v>QHOQ6</v>
          </cell>
          <cell r="C33">
            <v>1.5317000000000001</v>
          </cell>
          <cell r="D33">
            <v>3.9701058999999997E-2</v>
          </cell>
          <cell r="E33">
            <v>1.0822939351900001E-2</v>
          </cell>
          <cell r="F33">
            <v>1</v>
          </cell>
        </row>
        <row r="34">
          <cell r="A34" t="str">
            <v>JY</v>
          </cell>
          <cell r="B34" t="str">
            <v>@JYU6</v>
          </cell>
          <cell r="C34">
            <v>0.94820000000000004</v>
          </cell>
          <cell r="D34">
            <v>1.04911745E-2</v>
          </cell>
          <cell r="E34">
            <v>-1.27544380238E-2</v>
          </cell>
          <cell r="F34">
            <v>-1</v>
          </cell>
        </row>
        <row r="35">
          <cell r="A35" t="str">
            <v>KC</v>
          </cell>
          <cell r="B35" t="str">
            <v>@KCU6</v>
          </cell>
          <cell r="C35">
            <v>142.9</v>
          </cell>
          <cell r="D35">
            <v>4.4926405625000001</v>
          </cell>
          <cell r="E35">
            <v>2.2906227630600001E-2</v>
          </cell>
          <cell r="F35">
            <v>1</v>
          </cell>
        </row>
        <row r="36">
          <cell r="A36" t="str">
            <v>KW</v>
          </cell>
          <cell r="B36" t="str">
            <v>@KWU6</v>
          </cell>
          <cell r="C36">
            <v>445.5</v>
          </cell>
          <cell r="D36">
            <v>11.832977558</v>
          </cell>
          <cell r="E36">
            <v>-1.21951219512E-2</v>
          </cell>
          <cell r="F36">
            <v>-1</v>
          </cell>
        </row>
        <row r="37">
          <cell r="A37" t="str">
            <v>LB</v>
          </cell>
          <cell r="B37" t="str">
            <v>@LBU6</v>
          </cell>
          <cell r="C37">
            <v>311</v>
          </cell>
          <cell r="D37">
            <v>6.8799799210000003</v>
          </cell>
          <cell r="E37">
            <v>9.0850097339400006E-3</v>
          </cell>
          <cell r="F37">
            <v>1</v>
          </cell>
        </row>
        <row r="38">
          <cell r="A38" t="str">
            <v>LC</v>
          </cell>
          <cell r="B38" t="str">
            <v>@LEQ6</v>
          </cell>
          <cell r="C38">
            <v>113.85</v>
          </cell>
          <cell r="D38">
            <v>2.1425000000000001</v>
          </cell>
          <cell r="E38">
            <v>1.9932810750300001E-2</v>
          </cell>
          <cell r="F38">
            <v>1</v>
          </cell>
        </row>
        <row r="39">
          <cell r="A39" t="str">
            <v>LCO</v>
          </cell>
          <cell r="B39" t="str">
            <v>EBZ6</v>
          </cell>
          <cell r="C39">
            <v>52.81</v>
          </cell>
          <cell r="D39">
            <v>1.3260000000000001</v>
          </cell>
          <cell r="E39">
            <v>1.98918501352E-2</v>
          </cell>
          <cell r="F39">
            <v>1</v>
          </cell>
        </row>
        <row r="40">
          <cell r="A40" t="str">
            <v>LGO</v>
          </cell>
          <cell r="B40" t="str">
            <v>GASQ6</v>
          </cell>
          <cell r="C40">
            <v>452.5</v>
          </cell>
          <cell r="D40">
            <v>12.881524803</v>
          </cell>
          <cell r="E40">
            <v>5.5555555555600001E-3</v>
          </cell>
          <cell r="F40">
            <v>1</v>
          </cell>
        </row>
        <row r="41">
          <cell r="A41" t="str">
            <v>LH</v>
          </cell>
          <cell r="B41" t="str">
            <v>@HEQ6</v>
          </cell>
          <cell r="C41">
            <v>85.45</v>
          </cell>
          <cell r="D41">
            <v>1.5119218615000001</v>
          </cell>
          <cell r="E41">
            <v>-4.6592894583599997E-3</v>
          </cell>
          <cell r="F41">
            <v>-1</v>
          </cell>
        </row>
        <row r="42">
          <cell r="A42" t="str">
            <v>LRC</v>
          </cell>
          <cell r="B42" t="str">
            <v>LRCU6</v>
          </cell>
          <cell r="C42">
            <v>1718</v>
          </cell>
          <cell r="D42">
            <v>31.525822470000001</v>
          </cell>
          <cell r="E42">
            <v>5.8548009367700004E-3</v>
          </cell>
          <cell r="F42">
            <v>1</v>
          </cell>
        </row>
        <row r="43">
          <cell r="A43" t="str">
            <v>LSU</v>
          </cell>
          <cell r="B43" t="str">
            <v>QWQ6</v>
          </cell>
          <cell r="C43">
            <v>533.70000000000005</v>
          </cell>
          <cell r="D43">
            <v>10.685</v>
          </cell>
          <cell r="E43">
            <v>5.6529112492900001E-3</v>
          </cell>
          <cell r="F43">
            <v>1</v>
          </cell>
        </row>
        <row r="44">
          <cell r="A44" t="str">
            <v>MEM</v>
          </cell>
          <cell r="B44" t="str">
            <v>@MMEU6</v>
          </cell>
          <cell r="C44">
            <v>844.9</v>
          </cell>
          <cell r="D44">
            <v>12.814506494</v>
          </cell>
          <cell r="E44">
            <v>2.4990901370900001E-2</v>
          </cell>
          <cell r="F44">
            <v>1</v>
          </cell>
        </row>
        <row r="45">
          <cell r="A45" t="str">
            <v>MFX</v>
          </cell>
          <cell r="B45" t="str">
            <v>IBN6</v>
          </cell>
          <cell r="C45">
            <v>8814.2999999999993</v>
          </cell>
          <cell r="D45">
            <v>168.196167981</v>
          </cell>
          <cell r="E45">
            <v>1.40587429965E-2</v>
          </cell>
          <cell r="F45">
            <v>1</v>
          </cell>
        </row>
        <row r="46">
          <cell r="A46" t="str">
            <v>MP</v>
          </cell>
          <cell r="B46" t="str">
            <v>@PXU6</v>
          </cell>
          <cell r="C46">
            <v>5.4210000000000001E-2</v>
          </cell>
          <cell r="D46">
            <v>6.3633549999999998E-4</v>
          </cell>
          <cell r="E46">
            <v>1.1380597014900001E-2</v>
          </cell>
          <cell r="F46">
            <v>1</v>
          </cell>
        </row>
        <row r="47">
          <cell r="A47" t="str">
            <v>MW</v>
          </cell>
          <cell r="B47" t="str">
            <v>@MWU6</v>
          </cell>
          <cell r="C47">
            <v>531</v>
          </cell>
          <cell r="D47">
            <v>9.6850082665000006</v>
          </cell>
          <cell r="E47">
            <v>-7.0126227208999999E-3</v>
          </cell>
          <cell r="F47">
            <v>-1</v>
          </cell>
        </row>
        <row r="48">
          <cell r="A48" t="str">
            <v>NE</v>
          </cell>
          <cell r="B48" t="str">
            <v>@NEU6</v>
          </cell>
          <cell r="C48">
            <v>0.72130000000000005</v>
          </cell>
          <cell r="D48">
            <v>8.0512450000000003E-3</v>
          </cell>
          <cell r="E48">
            <v>9.9411929431500005E-3</v>
          </cell>
          <cell r="F48">
            <v>1</v>
          </cell>
        </row>
        <row r="49">
          <cell r="A49" t="str">
            <v>NG</v>
          </cell>
          <cell r="B49" t="str">
            <v>QNGU6</v>
          </cell>
          <cell r="C49">
            <v>2.7440000000000002</v>
          </cell>
          <cell r="D49">
            <v>8.5944277499999999E-2</v>
          </cell>
          <cell r="E49">
            <v>7.3421439060200001E-3</v>
          </cell>
          <cell r="F49">
            <v>1</v>
          </cell>
        </row>
        <row r="50">
          <cell r="A50" t="str">
            <v>NIY</v>
          </cell>
          <cell r="B50" t="str">
            <v>@NKDU6</v>
          </cell>
          <cell r="C50">
            <v>16495</v>
          </cell>
          <cell r="D50">
            <v>370.25414688400002</v>
          </cell>
          <cell r="E50">
            <v>3.54676710609E-2</v>
          </cell>
          <cell r="F50">
            <v>1</v>
          </cell>
        </row>
        <row r="51">
          <cell r="A51" t="str">
            <v>NQ</v>
          </cell>
          <cell r="B51" t="str">
            <v>@NQU6</v>
          </cell>
          <cell r="C51">
            <v>4462.5</v>
          </cell>
          <cell r="D51">
            <v>44.960507194500003</v>
          </cell>
          <cell r="E51">
            <v>1.5473887814299999E-2</v>
          </cell>
          <cell r="F51">
            <v>1</v>
          </cell>
        </row>
        <row r="52">
          <cell r="A52" t="str">
            <v>O</v>
          </cell>
          <cell r="B52" t="str">
            <v>@OZ6</v>
          </cell>
          <cell r="C52">
            <v>210</v>
          </cell>
          <cell r="D52">
            <v>6.2584033615000001</v>
          </cell>
          <cell r="E52">
            <v>-3.1141868512100001E-2</v>
          </cell>
          <cell r="F52">
            <v>-1</v>
          </cell>
        </row>
        <row r="53">
          <cell r="A53" t="str">
            <v>OJ</v>
          </cell>
          <cell r="B53" t="str">
            <v>@OJU6</v>
          </cell>
          <cell r="C53">
            <v>171.55</v>
          </cell>
          <cell r="D53">
            <v>4.7855224104999996</v>
          </cell>
          <cell r="E53">
            <v>2.3568019093099999E-2</v>
          </cell>
          <cell r="F53">
            <v>1</v>
          </cell>
        </row>
        <row r="54">
          <cell r="A54" t="str">
            <v>PA</v>
          </cell>
          <cell r="B54" t="str">
            <v>QPAU6</v>
          </cell>
          <cell r="C54">
            <v>565.9</v>
          </cell>
          <cell r="D54">
            <v>15.8</v>
          </cell>
          <cell r="E54">
            <v>6.4917741218299997E-3</v>
          </cell>
          <cell r="F54">
            <v>1</v>
          </cell>
        </row>
        <row r="55">
          <cell r="A55" t="str">
            <v>PL</v>
          </cell>
          <cell r="B55" t="str">
            <v>QPLV6</v>
          </cell>
          <cell r="C55">
            <v>968.1</v>
          </cell>
          <cell r="D55">
            <v>19.548295372999998</v>
          </cell>
          <cell r="E55">
            <v>-1.77556818182E-2</v>
          </cell>
          <cell r="F55">
            <v>-1</v>
          </cell>
        </row>
        <row r="56">
          <cell r="A56" t="str">
            <v>RB</v>
          </cell>
          <cell r="B56" t="str">
            <v>QRBQ6</v>
          </cell>
          <cell r="C56">
            <v>1.6115999999999999</v>
          </cell>
          <cell r="D56">
            <v>4.67565125E-2</v>
          </cell>
          <cell r="E56">
            <v>1.05342362679E-2</v>
          </cell>
          <cell r="F56">
            <v>1</v>
          </cell>
        </row>
        <row r="57">
          <cell r="A57" t="str">
            <v>RR</v>
          </cell>
          <cell r="B57" t="str">
            <v>@RRU6</v>
          </cell>
          <cell r="C57">
            <v>11.04</v>
          </cell>
          <cell r="D57">
            <v>0.2672778515</v>
          </cell>
          <cell r="E57">
            <v>-1.6918967052500001E-2</v>
          </cell>
          <cell r="F57">
            <v>-1</v>
          </cell>
        </row>
        <row r="58">
          <cell r="A58" t="str">
            <v>RS</v>
          </cell>
          <cell r="B58" t="str">
            <v>@RSX6</v>
          </cell>
          <cell r="C58">
            <v>485.2</v>
          </cell>
          <cell r="D58">
            <v>9.0262192999999993</v>
          </cell>
          <cell r="E58">
            <v>-1.16113261357E-2</v>
          </cell>
          <cell r="F58">
            <v>-1</v>
          </cell>
        </row>
        <row r="59">
          <cell r="A59" t="str">
            <v>S</v>
          </cell>
          <cell r="B59" t="str">
            <v>@SX6</v>
          </cell>
          <cell r="C59">
            <v>1101.5</v>
          </cell>
          <cell r="D59">
            <v>27.416501913000001</v>
          </cell>
          <cell r="E59">
            <v>-1.3655697336E-2</v>
          </cell>
          <cell r="F59">
            <v>-1</v>
          </cell>
        </row>
        <row r="60">
          <cell r="A60" t="str">
            <v>SB</v>
          </cell>
          <cell r="B60" t="str">
            <v>@SBV6</v>
          </cell>
          <cell r="C60">
            <v>19.190000000000001</v>
          </cell>
          <cell r="D60">
            <v>0.54013615550000005</v>
          </cell>
          <cell r="E60">
            <v>1.04329681794E-3</v>
          </cell>
          <cell r="F60">
            <v>1</v>
          </cell>
        </row>
        <row r="61">
          <cell r="A61" t="str">
            <v>SF</v>
          </cell>
          <cell r="B61" t="str">
            <v>@SFU6</v>
          </cell>
          <cell r="C61">
            <v>1.0490999999999999</v>
          </cell>
          <cell r="D61">
            <v>7.7490694999999997E-3</v>
          </cell>
          <cell r="E61">
            <v>6.6768409004199999E-4</v>
          </cell>
          <cell r="F61">
            <v>1</v>
          </cell>
        </row>
        <row r="62">
          <cell r="A62" t="str">
            <v>SI</v>
          </cell>
          <cell r="B62" t="str">
            <v>QSIU6</v>
          </cell>
          <cell r="C62">
            <v>1741</v>
          </cell>
          <cell r="D62">
            <v>33.033649799999999</v>
          </cell>
          <cell r="E62">
            <v>2.3682994443299998E-3</v>
          </cell>
          <cell r="F62">
            <v>1</v>
          </cell>
        </row>
        <row r="63">
          <cell r="A63" t="str">
            <v>SIN</v>
          </cell>
          <cell r="B63" t="str">
            <v>INM6</v>
          </cell>
          <cell r="C63">
            <v>8300</v>
          </cell>
          <cell r="D63">
            <v>94.775000000000006</v>
          </cell>
          <cell r="E63">
            <v>1.1701608971199999E-2</v>
          </cell>
          <cell r="F63">
            <v>1</v>
          </cell>
        </row>
        <row r="64">
          <cell r="A64" t="str">
            <v>SJB</v>
          </cell>
          <cell r="B64" t="str">
            <v>BBU6</v>
          </cell>
          <cell r="C64">
            <v>152.15</v>
          </cell>
          <cell r="D64">
            <v>0.212464808</v>
          </cell>
          <cell r="E64">
            <v>2.6296758924400002E-4</v>
          </cell>
          <cell r="F64">
            <v>1</v>
          </cell>
        </row>
        <row r="65">
          <cell r="A65" t="str">
            <v>SM</v>
          </cell>
          <cell r="B65" t="str">
            <v>@SMZ6</v>
          </cell>
          <cell r="C65">
            <v>381</v>
          </cell>
          <cell r="D65">
            <v>11.797382468</v>
          </cell>
          <cell r="E65">
            <v>-2.5575447570299999E-2</v>
          </cell>
          <cell r="F65">
            <v>-1</v>
          </cell>
        </row>
        <row r="66">
          <cell r="A66" t="str">
            <v>SMI</v>
          </cell>
          <cell r="B66" t="str">
            <v>SWU6</v>
          </cell>
          <cell r="C66">
            <v>7981</v>
          </cell>
          <cell r="D66">
            <v>117.454829807</v>
          </cell>
          <cell r="E66">
            <v>4.15198792149E-3</v>
          </cell>
          <cell r="F66">
            <v>1</v>
          </cell>
        </row>
        <row r="67">
          <cell r="A67" t="str">
            <v>SSG</v>
          </cell>
          <cell r="B67" t="str">
            <v>SSM6</v>
          </cell>
          <cell r="C67">
            <v>312.7</v>
          </cell>
          <cell r="D67">
            <v>4.1174999999999997</v>
          </cell>
          <cell r="E67">
            <v>4.4972695149400003E-3</v>
          </cell>
          <cell r="F67">
            <v>1</v>
          </cell>
        </row>
        <row r="68">
          <cell r="A68" t="str">
            <v>STW</v>
          </cell>
          <cell r="B68" t="str">
            <v>TWM6</v>
          </cell>
          <cell r="C68">
            <v>319.5</v>
          </cell>
          <cell r="D68">
            <v>4.2610450364999997</v>
          </cell>
          <cell r="E68">
            <v>1.2535255405799999E-3</v>
          </cell>
          <cell r="F68">
            <v>1</v>
          </cell>
        </row>
        <row r="69">
          <cell r="A69" t="str">
            <v>SXE</v>
          </cell>
          <cell r="B69" t="str">
            <v>EXU6</v>
          </cell>
          <cell r="C69">
            <v>3027</v>
          </cell>
          <cell r="D69">
            <v>55.069613748999998</v>
          </cell>
          <cell r="E69">
            <v>1.1697860962600001E-2</v>
          </cell>
          <cell r="F69">
            <v>1</v>
          </cell>
        </row>
        <row r="70">
          <cell r="A70" t="str">
            <v>TF</v>
          </cell>
          <cell r="B70" t="str">
            <v>@TFSU6</v>
          </cell>
          <cell r="C70">
            <v>1169.8</v>
          </cell>
          <cell r="D70">
            <v>15.69683764</v>
          </cell>
          <cell r="E70">
            <v>2.3357536523499998E-2</v>
          </cell>
          <cell r="F70">
            <v>1</v>
          </cell>
        </row>
        <row r="71">
          <cell r="A71" t="str">
            <v>TU</v>
          </cell>
          <cell r="B71" t="str">
            <v>@TUU6</v>
          </cell>
          <cell r="C71">
            <v>109.25</v>
          </cell>
          <cell r="D71">
            <v>0.11757812500000001</v>
          </cell>
          <cell r="E71">
            <v>-8.5738782509300004E-4</v>
          </cell>
          <cell r="F71">
            <v>-1</v>
          </cell>
        </row>
        <row r="72">
          <cell r="A72" t="str">
            <v>TY</v>
          </cell>
          <cell r="B72" t="str">
            <v>@TYU6</v>
          </cell>
          <cell r="C72">
            <v>130.8125</v>
          </cell>
          <cell r="D72">
            <v>0.48906250000000001</v>
          </cell>
          <cell r="E72">
            <v>-4.04472995479E-3</v>
          </cell>
          <cell r="F72">
            <v>-1</v>
          </cell>
        </row>
        <row r="73">
          <cell r="A73" t="str">
            <v>US</v>
          </cell>
          <cell r="B73" t="str">
            <v>@USU6</v>
          </cell>
          <cell r="C73">
            <v>166.09375</v>
          </cell>
          <cell r="D73">
            <v>1.2984374999999999</v>
          </cell>
          <cell r="E73">
            <v>-9.6888392025299992E-3</v>
          </cell>
          <cell r="F73">
            <v>-1</v>
          </cell>
        </row>
        <row r="74">
          <cell r="A74" t="str">
            <v>VX</v>
          </cell>
          <cell r="B74" t="str">
            <v>@VXN6</v>
          </cell>
          <cell r="C74">
            <v>16.675000000000001</v>
          </cell>
          <cell r="D74">
            <v>1.320653171</v>
          </cell>
          <cell r="E74">
            <v>-0.14157014157</v>
          </cell>
          <cell r="F74">
            <v>-1</v>
          </cell>
        </row>
        <row r="75">
          <cell r="A75" t="str">
            <v>W</v>
          </cell>
          <cell r="B75" t="str">
            <v>@WU6</v>
          </cell>
          <cell r="C75">
            <v>465.75</v>
          </cell>
          <cell r="D75">
            <v>12.844267015</v>
          </cell>
          <cell r="E75">
            <v>-1.37638962414E-2</v>
          </cell>
          <cell r="F75">
            <v>-1</v>
          </cell>
        </row>
        <row r="76">
          <cell r="A76" t="str">
            <v>YA</v>
          </cell>
          <cell r="B76" t="str">
            <v>APU6</v>
          </cell>
          <cell r="C76">
            <v>5234</v>
          </cell>
          <cell r="D76">
            <v>61.314624277</v>
          </cell>
          <cell r="E76">
            <v>3.2585777266599999E-3</v>
          </cell>
          <cell r="F76">
            <v>1</v>
          </cell>
        </row>
        <row r="77">
          <cell r="A77" t="str">
            <v>YB</v>
          </cell>
          <cell r="B77" t="str">
            <v>HBSU6</v>
          </cell>
          <cell r="C77">
            <v>98.07</v>
          </cell>
          <cell r="D77">
            <v>3.15E-2</v>
          </cell>
          <cell r="E77">
            <v>0</v>
          </cell>
          <cell r="F77">
            <v>1</v>
          </cell>
        </row>
        <row r="78">
          <cell r="A78" t="str">
            <v>YM</v>
          </cell>
          <cell r="B78" t="str">
            <v>@YMU6</v>
          </cell>
          <cell r="C78">
            <v>17915</v>
          </cell>
          <cell r="D78">
            <v>157.49400997399999</v>
          </cell>
          <cell r="E78">
            <v>1.28335594754E-2</v>
          </cell>
          <cell r="F78">
            <v>1</v>
          </cell>
        </row>
        <row r="79">
          <cell r="A79" t="str">
            <v>YT2</v>
          </cell>
          <cell r="B79" t="str">
            <v>HTSU6</v>
          </cell>
          <cell r="C79">
            <v>98.34</v>
          </cell>
          <cell r="D79">
            <v>6.3027816E-2</v>
          </cell>
          <cell r="E79">
            <v>-3.0497102775199999E-4</v>
          </cell>
          <cell r="F79">
            <v>-1</v>
          </cell>
        </row>
        <row r="80">
          <cell r="A80" t="str">
            <v>YT3</v>
          </cell>
          <cell r="B80" t="str">
            <v>HXSU6</v>
          </cell>
          <cell r="C80">
            <v>97.734999999999999</v>
          </cell>
          <cell r="D80">
            <v>6.6844678500000004E-2</v>
          </cell>
          <cell r="E80">
            <v>-3.0685828261600001E-4</v>
          </cell>
          <cell r="F80">
            <v>-1</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urrenciesATR"/>
    </sheetNames>
    <sheetDataSet>
      <sheetData sheetId="0">
        <row r="1">
          <cell r="B1" t="str">
            <v>Close2016.06.24 16:00</v>
          </cell>
          <cell r="C1" t="str">
            <v>ATR20</v>
          </cell>
        </row>
        <row r="2">
          <cell r="B2">
            <v>1.0483499999999999</v>
          </cell>
          <cell r="C2">
            <v>3.8769999999999998E-3</v>
          </cell>
        </row>
        <row r="3">
          <cell r="B3">
            <v>1.84195</v>
          </cell>
          <cell r="C3">
            <v>2.5554500000000001E-2</v>
          </cell>
        </row>
        <row r="4">
          <cell r="B4">
            <v>76.316999999999993</v>
          </cell>
          <cell r="C4">
            <v>1.1434500000000001</v>
          </cell>
        </row>
        <row r="5">
          <cell r="B5">
            <v>0.72458</v>
          </cell>
          <cell r="C5">
            <v>5.2445E-3</v>
          </cell>
        </row>
        <row r="6">
          <cell r="B6">
            <v>0.74663000000000002</v>
          </cell>
          <cell r="C6">
            <v>5.3229999999999996E-3</v>
          </cell>
        </row>
        <row r="7">
          <cell r="B7">
            <v>0.96775999999999995</v>
          </cell>
          <cell r="C7">
            <v>5.1985E-3</v>
          </cell>
        </row>
        <row r="8">
          <cell r="B8">
            <v>0.92279</v>
          </cell>
          <cell r="C8">
            <v>5.6305000000000001E-3</v>
          </cell>
        </row>
        <row r="9">
          <cell r="B9">
            <v>0.74846999999999997</v>
          </cell>
          <cell r="C9">
            <v>4.6864999999999997E-3</v>
          </cell>
        </row>
        <row r="10">
          <cell r="B10">
            <v>0.69086000000000003</v>
          </cell>
          <cell r="C10">
            <v>5.522E-3</v>
          </cell>
        </row>
        <row r="11">
          <cell r="B11">
            <v>1.9312499999999999</v>
          </cell>
          <cell r="C11">
            <v>2.7067500000000001E-2</v>
          </cell>
        </row>
        <row r="12">
          <cell r="B12">
            <v>1.33511</v>
          </cell>
          <cell r="C12">
            <v>2.2383500000000001E-2</v>
          </cell>
        </row>
        <row r="13">
          <cell r="B13">
            <v>1.3757200000000001</v>
          </cell>
          <cell r="C13">
            <v>2.30175E-2</v>
          </cell>
        </row>
        <row r="14">
          <cell r="B14">
            <v>140.61000000000001</v>
          </cell>
          <cell r="C14">
            <v>3.4005999999999998</v>
          </cell>
        </row>
        <row r="15">
          <cell r="B15">
            <v>1.78311</v>
          </cell>
          <cell r="C15">
            <v>2.5905999999999998E-2</v>
          </cell>
        </row>
        <row r="16">
          <cell r="B16">
            <v>1.5676300000000001</v>
          </cell>
          <cell r="C16">
            <v>1.0322E-2</v>
          </cell>
        </row>
        <row r="17">
          <cell r="B17">
            <v>1.4949600000000001</v>
          </cell>
          <cell r="C17">
            <v>9.5040000000000003E-3</v>
          </cell>
        </row>
        <row r="18">
          <cell r="B18">
            <v>1.4471700000000001</v>
          </cell>
          <cell r="C18">
            <v>8.7615000000000002E-3</v>
          </cell>
        </row>
        <row r="19">
          <cell r="B19">
            <v>114.123</v>
          </cell>
          <cell r="C19">
            <v>1.6774500000000001</v>
          </cell>
        </row>
        <row r="20">
          <cell r="B20">
            <v>1.08362</v>
          </cell>
          <cell r="C20">
            <v>7.3755000000000001E-3</v>
          </cell>
        </row>
        <row r="21">
          <cell r="B21">
            <v>0.81140000000000001</v>
          </cell>
          <cell r="C21">
            <v>9.6319999999999999E-3</v>
          </cell>
        </row>
        <row r="22">
          <cell r="B22">
            <v>1.1164700000000001</v>
          </cell>
          <cell r="C22">
            <v>8.2284999999999997E-3</v>
          </cell>
        </row>
        <row r="23">
          <cell r="B23">
            <v>78.838999999999999</v>
          </cell>
          <cell r="C23">
            <v>1.0526</v>
          </cell>
        </row>
        <row r="24">
          <cell r="B24">
            <v>72.774000000000001</v>
          </cell>
          <cell r="C24">
            <v>1.0649500000000001</v>
          </cell>
        </row>
        <row r="25">
          <cell r="B25">
            <v>105.29300000000001</v>
          </cell>
          <cell r="C25">
            <v>1.2881</v>
          </cell>
        </row>
        <row r="26">
          <cell r="B26">
            <v>0.71192999999999995</v>
          </cell>
          <cell r="C26">
            <v>5.0670000000000003E-3</v>
          </cell>
        </row>
        <row r="27">
          <cell r="B27">
            <v>0.97050999999999998</v>
          </cell>
          <cell r="C27">
            <v>5.5890000000000002E-3</v>
          </cell>
        </row>
        <row r="28">
          <cell r="B28">
            <v>1.29619</v>
          </cell>
          <cell r="C28">
            <v>7.1454999999999999E-3</v>
          </cell>
        </row>
        <row r="29">
          <cell r="B29">
            <v>102.21599999999999</v>
          </cell>
          <cell r="C29">
            <v>1.0178499999999999</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printerSettings" Target="../printerSettings/printerSettings3.bin"/><Relationship Id="rId1" Type="http://schemas.openxmlformats.org/officeDocument/2006/relationships/hyperlink" Target="http://www.spectrumcommodities.com/education/commodity/charts/sp.html" TargetMode="External"/><Relationship Id="rId4" Type="http://schemas.openxmlformats.org/officeDocument/2006/relationships/comments" Target="../comments3.xml"/></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6"/>
  <sheetViews>
    <sheetView workbookViewId="0">
      <selection activeCell="A22" sqref="A22"/>
    </sheetView>
  </sheetViews>
  <sheetFormatPr defaultRowHeight="15" x14ac:dyDescent="0.25"/>
  <cols>
    <col min="1" max="1" width="20.28515625" bestFit="1" customWidth="1"/>
    <col min="2" max="2" width="3.28515625" customWidth="1"/>
    <col min="3" max="3" width="3.7109375" customWidth="1"/>
  </cols>
  <sheetData>
    <row r="1" spans="1:4" x14ac:dyDescent="0.25">
      <c r="A1" s="206">
        <f ca="1">TODAY()</f>
        <v>42546</v>
      </c>
      <c r="B1" t="s">
        <v>1225</v>
      </c>
    </row>
    <row r="2" spans="1:4" x14ac:dyDescent="0.25">
      <c r="A2" t="str">
        <f>MARGIN!G11</f>
        <v>Close2016.06.24 16:00</v>
      </c>
      <c r="B2">
        <v>1</v>
      </c>
      <c r="C2" t="s">
        <v>1238</v>
      </c>
    </row>
    <row r="3" spans="1:4" x14ac:dyDescent="0.25">
      <c r="A3" t="s">
        <v>1268</v>
      </c>
      <c r="C3" t="s">
        <v>1226</v>
      </c>
      <c r="D3" t="s">
        <v>1291</v>
      </c>
    </row>
    <row r="4" spans="1:4" x14ac:dyDescent="0.25">
      <c r="C4" t="s">
        <v>1228</v>
      </c>
      <c r="D4" t="s">
        <v>1248</v>
      </c>
    </row>
    <row r="5" spans="1:4" x14ac:dyDescent="0.25">
      <c r="C5" t="s">
        <v>1229</v>
      </c>
      <c r="D5" t="s">
        <v>1227</v>
      </c>
    </row>
    <row r="6" spans="1:4" x14ac:dyDescent="0.25">
      <c r="C6" t="s">
        <v>1231</v>
      </c>
      <c r="D6" t="s">
        <v>1232</v>
      </c>
    </row>
    <row r="8" spans="1:4" x14ac:dyDescent="0.25">
      <c r="A8" t="str">
        <f>'FuturesInfo (3)'!N1</f>
        <v>PC2016-06-23 00:00:00</v>
      </c>
      <c r="B8" t="s">
        <v>1230</v>
      </c>
    </row>
    <row r="9" spans="1:4" x14ac:dyDescent="0.25">
      <c r="B9">
        <v>1</v>
      </c>
      <c r="C9" t="s">
        <v>1238</v>
      </c>
    </row>
    <row r="10" spans="1:4" x14ac:dyDescent="0.25">
      <c r="A10" t="s">
        <v>1268</v>
      </c>
      <c r="C10" t="s">
        <v>1233</v>
      </c>
    </row>
    <row r="11" spans="1:4" x14ac:dyDescent="0.25">
      <c r="A11" s="105" t="s">
        <v>1268</v>
      </c>
      <c r="C11" t="s">
        <v>1279</v>
      </c>
    </row>
    <row r="12" spans="1:4" x14ac:dyDescent="0.25">
      <c r="C12" t="s">
        <v>1278</v>
      </c>
    </row>
    <row r="13" spans="1:4" x14ac:dyDescent="0.25">
      <c r="A13" t="s">
        <v>1268</v>
      </c>
      <c r="D13" t="s">
        <v>1276</v>
      </c>
    </row>
    <row r="14" spans="1:4" x14ac:dyDescent="0.25">
      <c r="A14" t="s">
        <v>1268</v>
      </c>
      <c r="D14" t="s">
        <v>1274</v>
      </c>
    </row>
    <row r="15" spans="1:4" x14ac:dyDescent="0.25">
      <c r="A15" t="s">
        <v>1268</v>
      </c>
      <c r="D15" t="s">
        <v>1275</v>
      </c>
    </row>
    <row r="16" spans="1:4" x14ac:dyDescent="0.25">
      <c r="A16" t="s">
        <v>1268</v>
      </c>
      <c r="D16" t="s">
        <v>1269</v>
      </c>
    </row>
    <row r="17" spans="1:4" x14ac:dyDescent="0.25">
      <c r="A17" t="s">
        <v>1268</v>
      </c>
      <c r="D17" t="s">
        <v>1281</v>
      </c>
    </row>
    <row r="18" spans="1:4" x14ac:dyDescent="0.25">
      <c r="A18" s="105" t="s">
        <v>1268</v>
      </c>
      <c r="C18" t="s">
        <v>1296</v>
      </c>
    </row>
    <row r="19" spans="1:4" x14ac:dyDescent="0.25">
      <c r="A19" s="105" t="s">
        <v>1268</v>
      </c>
      <c r="C19" t="s">
        <v>1285</v>
      </c>
    </row>
    <row r="20" spans="1:4" x14ac:dyDescent="0.25">
      <c r="A20" t="s">
        <v>1268</v>
      </c>
      <c r="C20" t="s">
        <v>1270</v>
      </c>
    </row>
    <row r="21" spans="1:4" x14ac:dyDescent="0.25">
      <c r="A21" s="105" t="s">
        <v>1268</v>
      </c>
      <c r="C21" t="s">
        <v>1280</v>
      </c>
    </row>
    <row r="22" spans="1:4" x14ac:dyDescent="0.25">
      <c r="C22" t="s">
        <v>1282</v>
      </c>
    </row>
    <row r="23" spans="1:4" x14ac:dyDescent="0.25">
      <c r="C23" t="s">
        <v>1234</v>
      </c>
    </row>
    <row r="25" spans="1:4" x14ac:dyDescent="0.25">
      <c r="B25" t="s">
        <v>1237</v>
      </c>
    </row>
    <row r="26" spans="1:4" x14ac:dyDescent="0.25">
      <c r="C26" t="s">
        <v>1297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R128"/>
  <sheetViews>
    <sheetView tabSelected="1" zoomScale="85" zoomScaleNormal="85" workbookViewId="0">
      <pane xSplit="47" ySplit="12" topLeftCell="KS13" activePane="bottomRight" state="frozen"/>
      <selection pane="topRight" activeCell="BZ1" sqref="BZ1"/>
      <selection pane="bottomLeft" activeCell="A2" sqref="A2"/>
      <selection pane="bottomRight" activeCell="NU8" sqref="NU8"/>
    </sheetView>
  </sheetViews>
  <sheetFormatPr defaultRowHeight="15" outlineLevelRow="1" x14ac:dyDescent="0.25"/>
  <cols>
    <col min="1" max="1" width="8.5703125" bestFit="1" customWidth="1"/>
    <col min="2" max="2" width="8.5703125" style="167" bestFit="1" customWidth="1"/>
    <col min="3" max="3" width="8.5703125" style="167" customWidth="1"/>
    <col min="4" max="4" width="9.140625" hidden="1" customWidth="1"/>
    <col min="5" max="5" width="3" hidden="1" customWidth="1"/>
    <col min="6" max="8" width="9.140625" hidden="1" customWidth="1"/>
    <col min="9" max="9" width="3.5703125" hidden="1" customWidth="1"/>
    <col min="10" max="11" width="9.140625" hidden="1" customWidth="1"/>
    <col min="12" max="12" width="3" hidden="1" customWidth="1"/>
    <col min="13" max="15" width="9.140625" hidden="1" customWidth="1"/>
    <col min="16" max="16" width="3.5703125" hidden="1" customWidth="1"/>
    <col min="17" max="17" width="9.140625" hidden="1" customWidth="1"/>
    <col min="18" max="18" width="4.5703125" hidden="1" customWidth="1"/>
    <col min="19" max="19" width="44.7109375" hidden="1" customWidth="1"/>
    <col min="20" max="20" width="9.140625" hidden="1" customWidth="1"/>
    <col min="21" max="21" width="3" hidden="1" customWidth="1"/>
    <col min="22" max="24" width="9.140625" hidden="1" customWidth="1"/>
    <col min="25" max="25" width="2.7109375" hidden="1" customWidth="1"/>
    <col min="26" max="26" width="9.7109375" hidden="1" customWidth="1"/>
    <col min="27" max="27" width="9" hidden="1" customWidth="1"/>
    <col min="28" max="28" width="4.5703125" hidden="1" customWidth="1"/>
    <col min="29" max="29" width="47.85546875" hidden="1" customWidth="1"/>
    <col min="30" max="30" width="10.7109375" hidden="1" customWidth="1"/>
    <col min="31" max="31" width="3" hidden="1" customWidth="1"/>
    <col min="32" max="32" width="7.28515625" hidden="1" customWidth="1"/>
    <col min="33" max="33" width="5.7109375" hidden="1" customWidth="1"/>
    <col min="34" max="34" width="5" hidden="1" customWidth="1"/>
    <col min="35" max="35" width="13.28515625" hidden="1" customWidth="1"/>
    <col min="36" max="36" width="2.28515625" hidden="1" customWidth="1"/>
    <col min="37" max="37" width="9.7109375" hidden="1" customWidth="1"/>
    <col min="38" max="38" width="9" hidden="1" customWidth="1"/>
    <col min="39" max="39" width="4.5703125" hidden="1" customWidth="1"/>
    <col min="40" max="40" width="47.85546875" hidden="1" customWidth="1"/>
    <col min="41" max="41" width="10.7109375" hidden="1" customWidth="1"/>
    <col min="42" max="42" width="3" hidden="1" customWidth="1"/>
    <col min="43" max="43" width="7.28515625" hidden="1" customWidth="1"/>
    <col min="44" max="44" width="5.7109375" hidden="1" customWidth="1"/>
    <col min="45" max="45" width="5" hidden="1" customWidth="1"/>
    <col min="46" max="46" width="13.28515625" hidden="1" customWidth="1"/>
    <col min="47" max="47" width="2.7109375" hidden="1" customWidth="1"/>
    <col min="48" max="48" width="4" hidden="1" customWidth="1"/>
    <col min="49" max="49" width="9" hidden="1" customWidth="1"/>
    <col min="50" max="50" width="4.5703125" hidden="1" customWidth="1"/>
    <col min="51" max="51" width="33.28515625" hidden="1" customWidth="1"/>
    <col min="52" max="52" width="10.7109375" hidden="1" customWidth="1"/>
    <col min="53" max="53" width="3" hidden="1" customWidth="1"/>
    <col min="54" max="54" width="7.28515625" hidden="1" customWidth="1"/>
    <col min="55" max="55" width="5.7109375" hidden="1" customWidth="1"/>
    <col min="56" max="56" width="5" hidden="1" customWidth="1"/>
    <col min="57" max="57" width="13.28515625" hidden="1" customWidth="1"/>
    <col min="58" max="58" width="2.140625" hidden="1" customWidth="1"/>
    <col min="59" max="59" width="4" hidden="1" customWidth="1"/>
    <col min="60" max="60" width="12.7109375" hidden="1" customWidth="1"/>
    <col min="61" max="62" width="4.5703125" hidden="1" customWidth="1"/>
    <col min="63" max="63" width="33.28515625" hidden="1" customWidth="1"/>
    <col min="64" max="64" width="9" hidden="1" customWidth="1"/>
    <col min="65" max="65" width="3" hidden="1" customWidth="1"/>
    <col min="66" max="66" width="7.28515625" hidden="1" customWidth="1"/>
    <col min="67" max="67" width="5.7109375" hidden="1" customWidth="1"/>
    <col min="68" max="68" width="5" hidden="1" customWidth="1"/>
    <col min="69" max="69" width="13.28515625" hidden="1" customWidth="1"/>
    <col min="70" max="70" width="11.28515625" hidden="1" customWidth="1"/>
    <col min="71" max="71" width="2.7109375" hidden="1" customWidth="1"/>
    <col min="72" max="72" width="5" hidden="1" customWidth="1"/>
    <col min="73" max="73" width="9" hidden="1" customWidth="1"/>
    <col min="74" max="77" width="4.5703125" hidden="1" customWidth="1"/>
    <col min="78" max="78" width="12.7109375" style="187" hidden="1" customWidth="1"/>
    <col min="79" max="79" width="9" hidden="1" customWidth="1"/>
    <col min="80" max="80" width="3" hidden="1" customWidth="1"/>
    <col min="81" max="81" width="7.28515625" hidden="1" customWidth="1"/>
    <col min="82" max="82" width="5.7109375" hidden="1" customWidth="1"/>
    <col min="83" max="84" width="5" hidden="1" customWidth="1"/>
    <col min="85" max="85" width="14.28515625" hidden="1" customWidth="1"/>
    <col min="86" max="87" width="11.28515625" hidden="1" customWidth="1"/>
    <col min="88" max="88" width="2.42578125" hidden="1" customWidth="1"/>
    <col min="89" max="89" width="5" hidden="1" customWidth="1"/>
    <col min="90" max="90" width="9" hidden="1" customWidth="1"/>
    <col min="91" max="94" width="4.5703125" hidden="1" customWidth="1"/>
    <col min="95" max="95" width="14.42578125" hidden="1" customWidth="1"/>
    <col min="96" max="96" width="9" hidden="1" customWidth="1"/>
    <col min="97" max="97" width="3" hidden="1" customWidth="1"/>
    <col min="98" max="98" width="7.28515625" hidden="1" customWidth="1"/>
    <col min="99" max="100" width="5.7109375" hidden="1" customWidth="1"/>
    <col min="101" max="101" width="5" hidden="1" customWidth="1"/>
    <col min="102" max="102" width="14.28515625" hidden="1" customWidth="1"/>
    <col min="103" max="103" width="10.7109375" style="198" hidden="1" customWidth="1"/>
    <col min="104" max="104" width="11.42578125" style="198" hidden="1" customWidth="1"/>
    <col min="105" max="105" width="1.28515625" hidden="1" customWidth="1"/>
    <col min="106" max="106" width="8.5703125" hidden="1" customWidth="1"/>
    <col min="107" max="107" width="10" hidden="1" customWidth="1"/>
    <col min="108" max="108" width="9" hidden="1" customWidth="1"/>
    <col min="109" max="109" width="7.7109375" hidden="1" customWidth="1"/>
    <col min="110" max="110" width="7.42578125" hidden="1" customWidth="1"/>
    <col min="111" max="111" width="4.5703125" hidden="1" customWidth="1"/>
    <col min="112" max="112" width="14.42578125" hidden="1" customWidth="1"/>
    <col min="113" max="113" width="9" hidden="1" customWidth="1"/>
    <col min="114" max="114" width="3" hidden="1" customWidth="1"/>
    <col min="115" max="115" width="7.28515625" hidden="1" customWidth="1"/>
    <col min="116" max="117" width="5.7109375" hidden="1" customWidth="1"/>
    <col min="118" max="118" width="5" hidden="1" customWidth="1"/>
    <col min="119" max="119" width="14.28515625" hidden="1" customWidth="1"/>
    <col min="120" max="121" width="10.7109375" style="198" hidden="1" customWidth="1"/>
    <col min="122" max="122" width="1.7109375" hidden="1" customWidth="1"/>
    <col min="123" max="123" width="8.5703125" hidden="1" customWidth="1"/>
    <col min="124" max="124" width="10" hidden="1" customWidth="1"/>
    <col min="125" max="125" width="9" hidden="1" customWidth="1"/>
    <col min="126" max="126" width="8" hidden="1" customWidth="1"/>
    <col min="127" max="127" width="4.5703125" hidden="1" customWidth="1"/>
    <col min="128" max="128" width="5.5703125" hidden="1" customWidth="1"/>
    <col min="129" max="129" width="14.42578125" hidden="1" customWidth="1"/>
    <col min="130" max="130" width="9" hidden="1" customWidth="1"/>
    <col min="131" max="131" width="8.42578125" hidden="1" customWidth="1"/>
    <col min="132" max="132" width="7.28515625" hidden="1" customWidth="1"/>
    <col min="133" max="134" width="5.7109375" hidden="1" customWidth="1"/>
    <col min="135" max="135" width="5" hidden="1" customWidth="1"/>
    <col min="136" max="136" width="14.28515625" hidden="1" customWidth="1"/>
    <col min="137" max="138" width="10.7109375" style="198" hidden="1" customWidth="1"/>
    <col min="139" max="139" width="1.28515625" hidden="1" customWidth="1"/>
    <col min="140" max="140" width="8.5703125" hidden="1" customWidth="1"/>
    <col min="141" max="141" width="10" hidden="1" customWidth="1"/>
    <col min="142" max="142" width="5.28515625" hidden="1" customWidth="1"/>
    <col min="143" max="143" width="6.140625" hidden="1" customWidth="1"/>
    <col min="144" max="144" width="9" hidden="1" customWidth="1"/>
    <col min="145" max="146" width="12.85546875" hidden="1" customWidth="1"/>
    <col min="147" max="147" width="5.5703125" hidden="1" customWidth="1"/>
    <col min="148" max="148" width="13.7109375" hidden="1" customWidth="1"/>
    <col min="149" max="149" width="13.28515625" hidden="1" customWidth="1"/>
    <col min="150" max="151" width="7.28515625" hidden="1" customWidth="1"/>
    <col min="152" max="153" width="5.7109375" hidden="1" customWidth="1"/>
    <col min="154" max="154" width="5" hidden="1" customWidth="1"/>
    <col min="155" max="155" width="14.28515625" hidden="1" customWidth="1"/>
    <col min="156" max="158" width="10.7109375" style="198" hidden="1" customWidth="1"/>
    <col min="159" max="159" width="1.7109375" hidden="1" customWidth="1"/>
    <col min="160" max="160" width="8.5703125" hidden="1" customWidth="1"/>
    <col min="161" max="161" width="10" hidden="1" customWidth="1"/>
    <col min="162" max="162" width="5.28515625" hidden="1" customWidth="1"/>
    <col min="163" max="163" width="6.140625" hidden="1" customWidth="1"/>
    <col min="164" max="164" width="9" hidden="1" customWidth="1"/>
    <col min="165" max="166" width="12.85546875" hidden="1" customWidth="1"/>
    <col min="167" max="167" width="5.5703125" hidden="1" customWidth="1"/>
    <col min="168" max="168" width="13.7109375" hidden="1" customWidth="1"/>
    <col min="169" max="169" width="13.28515625" hidden="1" customWidth="1"/>
    <col min="170" max="171" width="7.28515625" hidden="1" customWidth="1"/>
    <col min="172" max="173" width="5.7109375" hidden="1" customWidth="1"/>
    <col min="174" max="174" width="5" hidden="1" customWidth="1"/>
    <col min="175" max="175" width="14.28515625" hidden="1" customWidth="1"/>
    <col min="176" max="178" width="10.7109375" style="198" hidden="1" customWidth="1"/>
    <col min="179" max="179" width="1.5703125" hidden="1" customWidth="1"/>
    <col min="180" max="180" width="8.5703125" hidden="1" customWidth="1"/>
    <col min="181" max="181" width="10" hidden="1" customWidth="1"/>
    <col min="182" max="183" width="5.28515625" hidden="1" customWidth="1"/>
    <col min="184" max="185" width="6.140625" hidden="1" customWidth="1"/>
    <col min="186" max="186" width="9" hidden="1" customWidth="1"/>
    <col min="187" max="188" width="12.85546875" hidden="1" customWidth="1"/>
    <col min="189" max="190" width="5.5703125" hidden="1" customWidth="1"/>
    <col min="191" max="191" width="13.7109375" hidden="1" customWidth="1"/>
    <col min="192" max="192" width="13.28515625" hidden="1" customWidth="1"/>
    <col min="193" max="194" width="7.28515625" hidden="1" customWidth="1"/>
    <col min="195" max="196" width="5.7109375" hidden="1" customWidth="1"/>
    <col min="197" max="197" width="5" hidden="1" customWidth="1"/>
    <col min="198" max="198" width="14.28515625" hidden="1" customWidth="1"/>
    <col min="199" max="202" width="10.7109375" style="198" hidden="1" customWidth="1"/>
    <col min="203" max="203" width="1.5703125" hidden="1" customWidth="1"/>
    <col min="204" max="204" width="8.5703125" hidden="1" customWidth="1"/>
    <col min="205" max="205" width="10" hidden="1" customWidth="1"/>
    <col min="206" max="207" width="5.28515625" hidden="1" customWidth="1"/>
    <col min="208" max="209" width="6.140625" hidden="1" customWidth="1"/>
    <col min="210" max="210" width="9" hidden="1" customWidth="1"/>
    <col min="211" max="212" width="12.85546875" hidden="1" customWidth="1"/>
    <col min="213" max="214" width="5.5703125" hidden="1" customWidth="1"/>
    <col min="215" max="215" width="13.7109375" hidden="1" customWidth="1"/>
    <col min="216" max="216" width="13.28515625" hidden="1" customWidth="1"/>
    <col min="217" max="218" width="7.28515625" hidden="1" customWidth="1"/>
    <col min="219" max="220" width="5.7109375" hidden="1" customWidth="1"/>
    <col min="221" max="221" width="5" hidden="1" customWidth="1"/>
    <col min="222" max="222" width="14.28515625" hidden="1" customWidth="1"/>
    <col min="223" max="226" width="10.7109375" style="198" hidden="1" customWidth="1"/>
    <col min="227" max="227" width="1.85546875" hidden="1" customWidth="1"/>
    <col min="228" max="228" width="8.5703125" hidden="1" customWidth="1"/>
    <col min="229" max="229" width="10" hidden="1" customWidth="1"/>
    <col min="230" max="231" width="5.28515625" hidden="1" customWidth="1"/>
    <col min="232" max="233" width="6.140625" hidden="1" customWidth="1"/>
    <col min="234" max="234" width="9" hidden="1" customWidth="1"/>
    <col min="235" max="236" width="12.85546875" hidden="1" customWidth="1"/>
    <col min="237" max="238" width="5.5703125" hidden="1" customWidth="1"/>
    <col min="239" max="239" width="13.7109375" hidden="1" customWidth="1"/>
    <col min="240" max="240" width="13.28515625" hidden="1" customWidth="1"/>
    <col min="241" max="242" width="7.28515625" hidden="1" customWidth="1"/>
    <col min="243" max="244" width="5.7109375" hidden="1" customWidth="1"/>
    <col min="245" max="245" width="5" hidden="1" customWidth="1"/>
    <col min="246" max="247" width="14.28515625" hidden="1" customWidth="1"/>
    <col min="248" max="248" width="14.42578125" style="198" hidden="1" customWidth="1"/>
    <col min="249" max="249" width="11.85546875" style="198" hidden="1" customWidth="1"/>
    <col min="250" max="252" width="10.7109375" style="198" hidden="1" customWidth="1"/>
    <col min="253" max="253" width="1.5703125" hidden="1" customWidth="1"/>
    <col min="254" max="254" width="8.5703125" hidden="1" customWidth="1"/>
    <col min="255" max="255" width="10" hidden="1" customWidth="1"/>
    <col min="256" max="257" width="5.28515625" hidden="1" customWidth="1"/>
    <col min="258" max="259" width="6.140625" hidden="1" customWidth="1"/>
    <col min="260" max="260" width="9" hidden="1" customWidth="1"/>
    <col min="261" max="262" width="12.85546875" hidden="1" customWidth="1"/>
    <col min="263" max="264" width="5.5703125" hidden="1" customWidth="1"/>
    <col min="265" max="265" width="13.7109375" hidden="1" customWidth="1"/>
    <col min="266" max="266" width="13.28515625" hidden="1" customWidth="1"/>
    <col min="267" max="268" width="7.28515625" hidden="1" customWidth="1"/>
    <col min="269" max="270" width="5.7109375" hidden="1" customWidth="1"/>
    <col min="271" max="271" width="5" hidden="1" customWidth="1"/>
    <col min="272" max="273" width="14.28515625" hidden="1" customWidth="1"/>
    <col min="274" max="274" width="14.42578125" style="198" hidden="1" customWidth="1"/>
    <col min="275" max="275" width="11.85546875" style="198" hidden="1" customWidth="1"/>
    <col min="276" max="278" width="10.7109375" style="198" hidden="1" customWidth="1"/>
    <col min="279" max="279" width="2.42578125" hidden="1" customWidth="1"/>
    <col min="280" max="280" width="8.5703125" hidden="1" customWidth="1"/>
    <col min="281" max="281" width="10" hidden="1" customWidth="1"/>
    <col min="282" max="283" width="5.28515625" hidden="1" customWidth="1"/>
    <col min="284" max="285" width="6.140625" hidden="1" customWidth="1"/>
    <col min="286" max="286" width="9" hidden="1" customWidth="1"/>
    <col min="287" max="288" width="12.85546875" hidden="1" customWidth="1"/>
    <col min="289" max="290" width="5.5703125" hidden="1" customWidth="1"/>
    <col min="291" max="291" width="13.7109375" hidden="1" customWidth="1"/>
    <col min="292" max="292" width="13.28515625" hidden="1" customWidth="1"/>
    <col min="293" max="294" width="7.28515625" hidden="1" customWidth="1"/>
    <col min="295" max="296" width="5.7109375" hidden="1" customWidth="1"/>
    <col min="297" max="297" width="5" hidden="1" customWidth="1"/>
    <col min="298" max="299" width="14.28515625" hidden="1" customWidth="1"/>
    <col min="300" max="300" width="14.42578125" style="198" hidden="1" customWidth="1"/>
    <col min="301" max="301" width="11.85546875" style="198" hidden="1" customWidth="1"/>
    <col min="302" max="304" width="10.7109375" style="198" hidden="1" customWidth="1"/>
    <col min="305" max="305" width="1.42578125" customWidth="1"/>
    <col min="306" max="306" width="8.5703125" hidden="1" customWidth="1"/>
    <col min="307" max="307" width="10" hidden="1" customWidth="1"/>
    <col min="308" max="309" width="5.28515625" hidden="1" customWidth="1"/>
    <col min="310" max="311" width="6.140625" hidden="1" customWidth="1"/>
    <col min="312" max="312" width="9" hidden="1" customWidth="1"/>
    <col min="313" max="314" width="12.85546875" hidden="1" customWidth="1"/>
    <col min="315" max="316" width="5.5703125" hidden="1" customWidth="1"/>
    <col min="317" max="317" width="13.7109375" hidden="1" customWidth="1"/>
    <col min="318" max="318" width="13.28515625" hidden="1" customWidth="1"/>
    <col min="319" max="320" width="7.28515625" hidden="1" customWidth="1"/>
    <col min="321" max="322" width="5.7109375" hidden="1" customWidth="1"/>
    <col min="323" max="323" width="5" hidden="1" customWidth="1"/>
    <col min="324" max="325" width="14.28515625" hidden="1" customWidth="1"/>
    <col min="326" max="326" width="14.42578125" style="198" hidden="1" customWidth="1"/>
    <col min="327" max="327" width="11.85546875" style="198" hidden="1" customWidth="1"/>
    <col min="328" max="330" width="10.7109375" style="198" hidden="1" customWidth="1"/>
    <col min="331" max="331" width="2.28515625" hidden="1" customWidth="1"/>
    <col min="332" max="332" width="8.5703125" hidden="1" customWidth="1"/>
    <col min="333" max="333" width="10" hidden="1" customWidth="1"/>
    <col min="334" max="335" width="5.28515625" hidden="1" customWidth="1"/>
    <col min="336" max="337" width="6.140625" hidden="1" customWidth="1"/>
    <col min="338" max="338" width="9" hidden="1" customWidth="1"/>
    <col min="339" max="340" width="12.85546875" hidden="1" customWidth="1"/>
    <col min="341" max="342" width="5.5703125" hidden="1" customWidth="1"/>
    <col min="343" max="343" width="13.7109375" hidden="1" customWidth="1"/>
    <col min="344" max="344" width="13.28515625" hidden="1" customWidth="1"/>
    <col min="345" max="346" width="7.28515625" hidden="1" customWidth="1"/>
    <col min="347" max="349" width="5.7109375" hidden="1" customWidth="1"/>
    <col min="350" max="351" width="14.28515625" hidden="1" customWidth="1"/>
    <col min="352" max="352" width="14.42578125" style="198" hidden="1" customWidth="1"/>
    <col min="353" max="353" width="11.85546875" style="198" hidden="1" customWidth="1"/>
    <col min="354" max="356" width="10.7109375" style="198" hidden="1" customWidth="1"/>
    <col min="357" max="357" width="1.5703125" hidden="1" customWidth="1"/>
    <col min="358" max="358" width="8.5703125" hidden="1" customWidth="1"/>
    <col min="359" max="359" width="10" hidden="1" customWidth="1"/>
    <col min="360" max="361" width="5.28515625" hidden="1" customWidth="1"/>
    <col min="362" max="363" width="6.140625" hidden="1" customWidth="1"/>
    <col min="364" max="364" width="9" hidden="1" customWidth="1"/>
    <col min="365" max="366" width="12.85546875" hidden="1" customWidth="1"/>
    <col min="367" max="368" width="5.5703125" hidden="1" customWidth="1"/>
    <col min="369" max="369" width="13.7109375" hidden="1" customWidth="1"/>
    <col min="370" max="370" width="13.28515625" hidden="1" customWidth="1"/>
    <col min="371" max="372" width="7.28515625" hidden="1" customWidth="1"/>
    <col min="373" max="374" width="5.7109375" hidden="1" customWidth="1"/>
    <col min="375" max="375" width="5" hidden="1" customWidth="1"/>
    <col min="376" max="377" width="14.28515625" hidden="1" customWidth="1"/>
    <col min="378" max="378" width="14.42578125" style="198" hidden="1" customWidth="1"/>
    <col min="379" max="379" width="11.85546875" style="198" hidden="1" customWidth="1"/>
    <col min="380" max="382" width="10.7109375" style="198" hidden="1" customWidth="1"/>
    <col min="383" max="383" width="1.7109375" hidden="1" customWidth="1"/>
    <col min="384" max="384" width="8.5703125" bestFit="1" customWidth="1"/>
    <col min="385" max="385" width="10" bestFit="1" customWidth="1"/>
    <col min="386" max="386" width="5.28515625" bestFit="1" customWidth="1"/>
    <col min="387" max="387" width="5.28515625" customWidth="1"/>
    <col min="388" max="388" width="6.140625" bestFit="1" customWidth="1"/>
    <col min="389" max="389" width="6.140625" customWidth="1"/>
    <col min="390" max="390" width="9" bestFit="1" customWidth="1"/>
    <col min="391" max="392" width="12.85546875" customWidth="1"/>
    <col min="393" max="393" width="5.5703125" bestFit="1" customWidth="1"/>
    <col min="394" max="394" width="5.5703125" customWidth="1"/>
    <col min="395" max="395" width="13.7109375" customWidth="1"/>
    <col min="396" max="396" width="13.28515625" customWidth="1"/>
    <col min="397" max="398" width="7.28515625" bestFit="1" customWidth="1"/>
    <col min="399" max="399" width="5.7109375" bestFit="1" customWidth="1"/>
    <col min="400" max="400" width="5.7109375" customWidth="1"/>
    <col min="401" max="401" width="6.140625" bestFit="1" customWidth="1"/>
    <col min="402" max="402" width="14.28515625" bestFit="1" customWidth="1"/>
    <col min="403" max="403" width="14.28515625" customWidth="1"/>
    <col min="404" max="404" width="14.42578125" style="198" bestFit="1" customWidth="1"/>
    <col min="405" max="405" width="11.85546875" style="198" bestFit="1" customWidth="1"/>
    <col min="406" max="408" width="10.7109375" style="198" customWidth="1"/>
    <col min="409" max="409" width="2.42578125" customWidth="1"/>
    <col min="410" max="410" width="8.5703125" bestFit="1" customWidth="1"/>
    <col min="411" max="411" width="10" bestFit="1" customWidth="1"/>
    <col min="412" max="412" width="5.28515625" bestFit="1" customWidth="1"/>
    <col min="413" max="413" width="5.28515625" customWidth="1"/>
    <col min="414" max="414" width="6.140625" bestFit="1" customWidth="1"/>
    <col min="415" max="415" width="6.140625" customWidth="1"/>
    <col min="416" max="416" width="9" bestFit="1" customWidth="1"/>
    <col min="417" max="418" width="12.85546875" customWidth="1"/>
    <col min="419" max="419" width="5.5703125" bestFit="1" customWidth="1"/>
    <col min="420" max="420" width="5.5703125" customWidth="1"/>
    <col min="421" max="421" width="13.7109375" customWidth="1"/>
    <col min="422" max="422" width="13.28515625" customWidth="1"/>
    <col min="423" max="424" width="7.28515625" bestFit="1" customWidth="1"/>
    <col min="425" max="425" width="5.7109375" bestFit="1" customWidth="1"/>
    <col min="426" max="426" width="5.7109375" customWidth="1"/>
    <col min="427" max="427" width="6.140625" bestFit="1" customWidth="1"/>
    <col min="428" max="428" width="14.28515625" bestFit="1" customWidth="1"/>
    <col min="429" max="429" width="14.28515625" customWidth="1"/>
    <col min="430" max="430" width="14.42578125" style="198" bestFit="1" customWidth="1"/>
    <col min="431" max="431" width="11.85546875" style="198" bestFit="1" customWidth="1"/>
    <col min="432" max="434" width="10.7109375" style="198" customWidth="1"/>
    <col min="435" max="435" width="2.140625" customWidth="1"/>
    <col min="436" max="436" width="8.5703125" bestFit="1" customWidth="1"/>
    <col min="437" max="437" width="10" bestFit="1" customWidth="1"/>
    <col min="438" max="438" width="5.28515625" bestFit="1" customWidth="1"/>
    <col min="439" max="439" width="5.28515625" customWidth="1"/>
    <col min="440" max="440" width="6.140625" bestFit="1" customWidth="1"/>
    <col min="441" max="441" width="6.140625" customWidth="1"/>
    <col min="442" max="442" width="9" bestFit="1" customWidth="1"/>
    <col min="443" max="444" width="12.85546875" customWidth="1"/>
    <col min="445" max="445" width="5.5703125" bestFit="1" customWidth="1"/>
    <col min="446" max="446" width="5.5703125" customWidth="1"/>
    <col min="447" max="447" width="13.7109375" customWidth="1"/>
    <col min="448" max="448" width="13.28515625" customWidth="1"/>
    <col min="449" max="450" width="7.28515625" bestFit="1" customWidth="1"/>
    <col min="451" max="451" width="5.7109375" bestFit="1" customWidth="1"/>
    <col min="452" max="452" width="5.7109375" customWidth="1"/>
    <col min="453" max="453" width="6.140625" bestFit="1" customWidth="1"/>
    <col min="454" max="454" width="14.28515625" bestFit="1" customWidth="1"/>
    <col min="455" max="455" width="14.28515625" customWidth="1"/>
    <col min="456" max="456" width="14.42578125" style="198" bestFit="1" customWidth="1"/>
    <col min="457" max="457" width="11.85546875" style="198" bestFit="1" customWidth="1"/>
    <col min="458" max="460" width="10.7109375" style="198" customWidth="1"/>
    <col min="461" max="461" width="2.140625" customWidth="1"/>
    <col min="462" max="462" width="8.5703125" bestFit="1" customWidth="1"/>
    <col min="463" max="463" width="10" bestFit="1" customWidth="1"/>
    <col min="464" max="464" width="5.28515625" bestFit="1" customWidth="1"/>
    <col min="465" max="465" width="5.28515625" customWidth="1"/>
    <col min="466" max="466" width="6.140625" bestFit="1" customWidth="1"/>
    <col min="467" max="467" width="6.140625" customWidth="1"/>
    <col min="468" max="468" width="9" bestFit="1" customWidth="1"/>
    <col min="469" max="470" width="12.85546875" customWidth="1"/>
    <col min="471" max="471" width="5.5703125" bestFit="1" customWidth="1"/>
    <col min="472" max="472" width="5.5703125" customWidth="1"/>
    <col min="473" max="473" width="13.7109375" customWidth="1"/>
    <col min="474" max="474" width="13.28515625" customWidth="1"/>
    <col min="475" max="476" width="7.28515625" bestFit="1" customWidth="1"/>
    <col min="477" max="477" width="5.7109375" bestFit="1" customWidth="1"/>
    <col min="478" max="478" width="5.7109375" customWidth="1"/>
    <col min="479" max="479" width="6.140625" bestFit="1" customWidth="1"/>
    <col min="480" max="480" width="14.28515625" bestFit="1" customWidth="1"/>
    <col min="481" max="481" width="14.28515625" customWidth="1"/>
    <col min="482" max="482" width="14.42578125" style="198" bestFit="1" customWidth="1"/>
    <col min="483" max="483" width="11.85546875" style="198" bestFit="1" customWidth="1"/>
    <col min="484" max="486" width="10.7109375" style="198" customWidth="1"/>
  </cols>
  <sheetData>
    <row r="1" spans="1:486" outlineLevel="1" x14ac:dyDescent="0.25">
      <c r="DD1">
        <v>20160606</v>
      </c>
      <c r="DE1" t="s">
        <v>1224</v>
      </c>
      <c r="DH1" t="s">
        <v>1160</v>
      </c>
      <c r="DI1" t="s">
        <v>1224</v>
      </c>
      <c r="DU1">
        <v>20160607</v>
      </c>
      <c r="DV1" t="s">
        <v>1224</v>
      </c>
      <c r="DY1" t="s">
        <v>1160</v>
      </c>
      <c r="DZ1" t="s">
        <v>1224</v>
      </c>
      <c r="EA1" s="209" t="s">
        <v>1241</v>
      </c>
      <c r="EC1" s="215" t="s">
        <v>1242</v>
      </c>
      <c r="ED1" s="215" t="s">
        <v>1243</v>
      </c>
      <c r="EE1" s="215" t="s">
        <v>1244</v>
      </c>
      <c r="EJ1" s="210" t="s">
        <v>1239</v>
      </c>
      <c r="EK1" s="210" t="s">
        <v>1240</v>
      </c>
      <c r="EL1" s="210"/>
      <c r="EM1" s="209"/>
      <c r="EN1" s="209">
        <v>20160608</v>
      </c>
      <c r="EO1" s="209" t="s">
        <v>1224</v>
      </c>
      <c r="EP1" s="209"/>
      <c r="EQ1" s="209"/>
      <c r="ER1" s="209" t="s">
        <v>1247</v>
      </c>
      <c r="ES1" s="209" t="s">
        <v>1224</v>
      </c>
      <c r="ET1" s="209" t="s">
        <v>1241</v>
      </c>
      <c r="EV1" s="216" t="s">
        <v>1242</v>
      </c>
      <c r="EW1" s="216" t="s">
        <v>1243</v>
      </c>
      <c r="EX1" s="216" t="s">
        <v>1244</v>
      </c>
      <c r="FD1" s="210" t="s">
        <v>1239</v>
      </c>
      <c r="FE1" s="210" t="s">
        <v>1240</v>
      </c>
      <c r="FF1" s="210"/>
      <c r="FG1" s="209"/>
      <c r="FH1" s="209">
        <v>20160609</v>
      </c>
      <c r="FI1" s="209" t="s">
        <v>1224</v>
      </c>
      <c r="FJ1" s="209"/>
      <c r="FK1" s="209"/>
      <c r="FL1" s="209" t="s">
        <v>1247</v>
      </c>
      <c r="FM1" s="209" t="s">
        <v>1224</v>
      </c>
      <c r="FN1" s="209" t="s">
        <v>1241</v>
      </c>
      <c r="FP1" s="216" t="s">
        <v>1242</v>
      </c>
      <c r="FQ1" s="216" t="s">
        <v>1243</v>
      </c>
      <c r="FR1" s="216" t="s">
        <v>1244</v>
      </c>
      <c r="FX1" s="210" t="s">
        <v>1239</v>
      </c>
      <c r="FY1" s="210" t="s">
        <v>1240</v>
      </c>
      <c r="FZ1" s="210"/>
      <c r="GA1" s="210"/>
      <c r="GB1" s="209"/>
      <c r="GC1" s="209"/>
      <c r="GD1" s="209">
        <v>20160610</v>
      </c>
      <c r="GE1" s="209" t="s">
        <v>1224</v>
      </c>
      <c r="GF1" s="209"/>
      <c r="GG1" s="209"/>
      <c r="GH1" s="209" t="s">
        <v>1247</v>
      </c>
      <c r="GI1" s="209" t="s">
        <v>1224</v>
      </c>
      <c r="GJ1" s="209" t="s">
        <v>1241</v>
      </c>
      <c r="GM1" s="263" t="s">
        <v>1242</v>
      </c>
      <c r="GN1" s="264"/>
      <c r="GO1" s="259" t="s">
        <v>1243</v>
      </c>
      <c r="GP1" s="260"/>
      <c r="GQ1" s="216" t="s">
        <v>1244</v>
      </c>
      <c r="GV1" s="210" t="s">
        <v>1239</v>
      </c>
      <c r="GW1" s="210" t="s">
        <v>1240</v>
      </c>
      <c r="GX1" s="210"/>
      <c r="GY1" s="210"/>
      <c r="GZ1" s="209"/>
      <c r="HA1" s="209"/>
      <c r="HB1" s="209">
        <v>20160613</v>
      </c>
      <c r="HC1" s="209" t="s">
        <v>1224</v>
      </c>
      <c r="HD1" s="209"/>
      <c r="HE1" s="209"/>
      <c r="HF1" s="209" t="s">
        <v>1247</v>
      </c>
      <c r="HG1" s="209" t="s">
        <v>1224</v>
      </c>
      <c r="HH1" s="209" t="s">
        <v>1241</v>
      </c>
      <c r="HK1" s="263" t="s">
        <v>1242</v>
      </c>
      <c r="HL1" s="264"/>
      <c r="HM1" s="259" t="s">
        <v>1243</v>
      </c>
      <c r="HN1" s="260"/>
      <c r="HO1" s="216" t="s">
        <v>1244</v>
      </c>
      <c r="HT1" s="210" t="s">
        <v>1239</v>
      </c>
      <c r="HU1" s="210" t="s">
        <v>1240</v>
      </c>
      <c r="HV1" s="210"/>
      <c r="HW1" s="210"/>
      <c r="HX1" s="209"/>
      <c r="HY1" s="209"/>
      <c r="HZ1" s="209">
        <v>20160614</v>
      </c>
      <c r="IA1" s="209" t="s">
        <v>1224</v>
      </c>
      <c r="IB1" s="209"/>
      <c r="IC1" s="209"/>
      <c r="ID1" s="279" t="s">
        <v>1247</v>
      </c>
      <c r="IE1" s="209" t="s">
        <v>1224</v>
      </c>
      <c r="IF1" s="209" t="s">
        <v>1241</v>
      </c>
      <c r="IH1" s="264" t="s">
        <v>1242</v>
      </c>
      <c r="II1" s="264"/>
      <c r="IJ1" s="264" t="s">
        <v>1292</v>
      </c>
      <c r="IK1" s="264"/>
      <c r="IL1" s="259" t="s">
        <v>1243</v>
      </c>
      <c r="IM1" s="259"/>
      <c r="IN1" s="259" t="s">
        <v>1293</v>
      </c>
      <c r="IO1" s="259"/>
      <c r="IP1" s="216" t="s">
        <v>1294</v>
      </c>
      <c r="IQ1" s="216" t="s">
        <v>1295</v>
      </c>
      <c r="IT1" s="210" t="s">
        <v>1239</v>
      </c>
      <c r="IU1" s="210" t="s">
        <v>1240</v>
      </c>
      <c r="IV1" s="210"/>
      <c r="IW1" s="210"/>
      <c r="IX1" s="209"/>
      <c r="IY1" s="209"/>
      <c r="IZ1" s="209">
        <v>20160615</v>
      </c>
      <c r="JA1" s="209" t="s">
        <v>1224</v>
      </c>
      <c r="JB1" s="209"/>
      <c r="JC1" s="209"/>
      <c r="JD1" s="279" t="s">
        <v>1247</v>
      </c>
      <c r="JE1" s="209" t="s">
        <v>1224</v>
      </c>
      <c r="JF1" s="209" t="s">
        <v>1241</v>
      </c>
      <c r="JH1" s="264" t="s">
        <v>1242</v>
      </c>
      <c r="JI1" s="264"/>
      <c r="JJ1" s="264" t="s">
        <v>1292</v>
      </c>
      <c r="JK1" s="264"/>
      <c r="JL1" s="259" t="s">
        <v>1243</v>
      </c>
      <c r="JM1" s="259"/>
      <c r="JN1" s="259" t="s">
        <v>1293</v>
      </c>
      <c r="JO1" s="259"/>
      <c r="JP1" s="216" t="s">
        <v>1294</v>
      </c>
      <c r="JQ1" s="216" t="s">
        <v>1295</v>
      </c>
      <c r="JT1" s="210" t="s">
        <v>1239</v>
      </c>
      <c r="JU1" s="210" t="s">
        <v>1240</v>
      </c>
      <c r="JV1" s="210"/>
      <c r="JW1" s="210"/>
      <c r="JX1" s="209"/>
      <c r="JY1" s="209"/>
      <c r="JZ1" s="209">
        <v>20160616</v>
      </c>
      <c r="KA1" s="209" t="s">
        <v>1224</v>
      </c>
      <c r="KB1" s="209"/>
      <c r="KC1" s="209"/>
      <c r="KD1" s="279" t="s">
        <v>1247</v>
      </c>
      <c r="KE1" s="209" t="s">
        <v>1224</v>
      </c>
      <c r="KF1" s="209" t="s">
        <v>1241</v>
      </c>
      <c r="KH1" s="264" t="s">
        <v>1242</v>
      </c>
      <c r="KI1" s="264"/>
      <c r="KJ1" s="264" t="s">
        <v>1292</v>
      </c>
      <c r="KK1" s="264"/>
      <c r="KL1" s="259" t="s">
        <v>1243</v>
      </c>
      <c r="KM1" s="259"/>
      <c r="KN1" s="259" t="s">
        <v>1293</v>
      </c>
      <c r="KO1" s="259"/>
      <c r="KP1" s="216" t="s">
        <v>1294</v>
      </c>
      <c r="KQ1" s="216" t="s">
        <v>1295</v>
      </c>
      <c r="KT1" s="210" t="s">
        <v>1239</v>
      </c>
      <c r="KU1" s="210" t="s">
        <v>1240</v>
      </c>
      <c r="KV1" s="210"/>
      <c r="KW1" s="210"/>
      <c r="KX1" s="209"/>
      <c r="KY1" s="209"/>
      <c r="KZ1" s="209">
        <v>20160617</v>
      </c>
      <c r="LA1" s="209" t="s">
        <v>1224</v>
      </c>
      <c r="LB1" s="209"/>
      <c r="LC1" s="209"/>
      <c r="LD1" s="279" t="s">
        <v>1247</v>
      </c>
      <c r="LE1" s="209" t="s">
        <v>1224</v>
      </c>
      <c r="LF1" s="209" t="s">
        <v>1241</v>
      </c>
      <c r="LH1" s="264" t="s">
        <v>1242</v>
      </c>
      <c r="LI1" s="264"/>
      <c r="LJ1" s="264" t="s">
        <v>1292</v>
      </c>
      <c r="LK1" s="264"/>
      <c r="LL1" s="259" t="s">
        <v>1243</v>
      </c>
      <c r="LM1" s="259"/>
      <c r="LN1" s="259" t="s">
        <v>1293</v>
      </c>
      <c r="LO1" s="259"/>
      <c r="LP1" s="216" t="s">
        <v>1294</v>
      </c>
      <c r="LQ1" s="216" t="s">
        <v>1295</v>
      </c>
      <c r="LT1" s="210" t="s">
        <v>1239</v>
      </c>
      <c r="LU1" s="210" t="s">
        <v>1240</v>
      </c>
      <c r="LV1" s="210"/>
      <c r="LW1" s="210"/>
      <c r="LX1" s="209"/>
      <c r="LY1" s="209"/>
      <c r="LZ1" s="209">
        <v>20160620</v>
      </c>
      <c r="MA1" s="209" t="s">
        <v>1224</v>
      </c>
      <c r="MB1" s="209"/>
      <c r="MC1" s="209"/>
      <c r="MD1" s="279" t="s">
        <v>1247</v>
      </c>
      <c r="ME1" s="209" t="s">
        <v>1224</v>
      </c>
      <c r="MF1" s="209" t="s">
        <v>1241</v>
      </c>
      <c r="MH1" s="264" t="s">
        <v>1242</v>
      </c>
      <c r="MI1" s="264"/>
      <c r="MJ1" s="264" t="s">
        <v>1292</v>
      </c>
      <c r="MK1" s="264"/>
      <c r="ML1" s="259" t="s">
        <v>1243</v>
      </c>
      <c r="MM1" s="259"/>
      <c r="MN1" s="259" t="s">
        <v>1293</v>
      </c>
      <c r="MO1" s="259"/>
      <c r="MP1" s="216" t="s">
        <v>1294</v>
      </c>
      <c r="MQ1" s="216" t="s">
        <v>1295</v>
      </c>
      <c r="MT1" s="210" t="s">
        <v>1239</v>
      </c>
      <c r="MU1" s="210" t="s">
        <v>1240</v>
      </c>
      <c r="MV1" s="210"/>
      <c r="MW1" s="210"/>
      <c r="MX1" s="209"/>
      <c r="MY1" s="209"/>
      <c r="MZ1" s="209">
        <v>20160621</v>
      </c>
      <c r="NA1" s="209" t="s">
        <v>1224</v>
      </c>
      <c r="NB1" s="209"/>
      <c r="NC1" s="209"/>
      <c r="ND1" s="279" t="s">
        <v>1247</v>
      </c>
      <c r="NE1" s="209" t="s">
        <v>1224</v>
      </c>
      <c r="NF1" s="209" t="s">
        <v>1241</v>
      </c>
      <c r="NH1" s="264" t="s">
        <v>1242</v>
      </c>
      <c r="NI1" s="264"/>
      <c r="NJ1" s="264" t="s">
        <v>1292</v>
      </c>
      <c r="NK1" s="264"/>
      <c r="NL1" s="259" t="s">
        <v>1243</v>
      </c>
      <c r="NM1" s="259"/>
      <c r="NN1" s="259" t="s">
        <v>1293</v>
      </c>
      <c r="NO1" s="259"/>
      <c r="NP1" s="216" t="s">
        <v>1294</v>
      </c>
      <c r="NQ1" s="216" t="s">
        <v>1295</v>
      </c>
      <c r="NT1" s="210" t="s">
        <v>1239</v>
      </c>
      <c r="NU1" s="210" t="s">
        <v>1240</v>
      </c>
      <c r="NV1" s="210"/>
      <c r="NW1" s="210"/>
      <c r="NX1" s="209"/>
      <c r="NY1" s="209"/>
      <c r="NZ1" s="209">
        <v>20160622</v>
      </c>
      <c r="OA1" s="209" t="s">
        <v>1224</v>
      </c>
      <c r="OB1" s="209"/>
      <c r="OC1" s="209"/>
      <c r="OD1" s="279" t="s">
        <v>1247</v>
      </c>
      <c r="OE1" s="209" t="s">
        <v>1224</v>
      </c>
      <c r="OF1" s="209" t="s">
        <v>1241</v>
      </c>
      <c r="OH1" s="264" t="s">
        <v>1242</v>
      </c>
      <c r="OI1" s="264"/>
      <c r="OJ1" s="264" t="s">
        <v>1292</v>
      </c>
      <c r="OK1" s="264"/>
      <c r="OL1" s="259" t="s">
        <v>1243</v>
      </c>
      <c r="OM1" s="259"/>
      <c r="ON1" s="259" t="s">
        <v>1293</v>
      </c>
      <c r="OO1" s="259"/>
      <c r="OP1" s="216" t="s">
        <v>1294</v>
      </c>
      <c r="OQ1" s="216" t="s">
        <v>1295</v>
      </c>
      <c r="OT1" s="210" t="s">
        <v>1239</v>
      </c>
      <c r="OU1" s="210" t="s">
        <v>1240</v>
      </c>
      <c r="OV1" s="210"/>
      <c r="OW1" s="210"/>
      <c r="OX1" s="209"/>
      <c r="OY1" s="209"/>
      <c r="OZ1" s="209">
        <f>OU12</f>
        <v>20160623</v>
      </c>
      <c r="PA1" s="209" t="s">
        <v>1224</v>
      </c>
      <c r="PB1" s="209"/>
      <c r="PC1" s="209"/>
      <c r="PD1" s="279" t="str">
        <f>OV12</f>
        <v>SEA1</v>
      </c>
      <c r="PE1" s="209" t="s">
        <v>1224</v>
      </c>
      <c r="PF1" s="209" t="s">
        <v>1241</v>
      </c>
      <c r="PH1" s="264" t="s">
        <v>1242</v>
      </c>
      <c r="PI1" s="264"/>
      <c r="PJ1" s="264" t="s">
        <v>1292</v>
      </c>
      <c r="PK1" s="264"/>
      <c r="PL1" s="259" t="s">
        <v>1243</v>
      </c>
      <c r="PM1" s="259"/>
      <c r="PN1" s="259" t="s">
        <v>1293</v>
      </c>
      <c r="PO1" s="259"/>
      <c r="PP1" s="216" t="s">
        <v>1294</v>
      </c>
      <c r="PQ1" s="216" t="s">
        <v>1295</v>
      </c>
      <c r="PT1" s="210" t="s">
        <v>1239</v>
      </c>
      <c r="PU1" s="210" t="s">
        <v>1240</v>
      </c>
      <c r="PV1" s="210"/>
      <c r="PW1" s="210"/>
      <c r="PX1" s="209"/>
      <c r="PY1" s="209"/>
      <c r="PZ1" s="209">
        <f>PU12</f>
        <v>20160624</v>
      </c>
      <c r="QA1" s="209" t="s">
        <v>1224</v>
      </c>
      <c r="QB1" s="209"/>
      <c r="QC1" s="209"/>
      <c r="QD1" s="279" t="str">
        <f>PV12</f>
        <v>SEA1</v>
      </c>
      <c r="QE1" s="209" t="s">
        <v>1224</v>
      </c>
      <c r="QF1" s="209" t="s">
        <v>1241</v>
      </c>
      <c r="QH1" s="264" t="s">
        <v>1242</v>
      </c>
      <c r="QI1" s="264"/>
      <c r="QJ1" s="264" t="s">
        <v>1292</v>
      </c>
      <c r="QK1" s="264"/>
      <c r="QL1" s="259" t="s">
        <v>1243</v>
      </c>
      <c r="QM1" s="259"/>
      <c r="QN1" s="259" t="s">
        <v>1293</v>
      </c>
      <c r="QO1" s="259"/>
      <c r="QP1" s="216" t="s">
        <v>1294</v>
      </c>
      <c r="QQ1" s="216" t="s">
        <v>1295</v>
      </c>
      <c r="QT1" s="210" t="s">
        <v>1239</v>
      </c>
      <c r="QU1" s="210" t="s">
        <v>1240</v>
      </c>
      <c r="QV1" s="210"/>
      <c r="QW1" s="210"/>
      <c r="QX1" s="209"/>
      <c r="QY1" s="209"/>
      <c r="QZ1" s="209">
        <f>QU12</f>
        <v>20160625</v>
      </c>
      <c r="RA1" s="209" t="s">
        <v>1224</v>
      </c>
      <c r="RB1" s="209"/>
      <c r="RC1" s="209"/>
      <c r="RD1" s="279" t="str">
        <f>QV12</f>
        <v>SEA1</v>
      </c>
      <c r="RE1" s="209" t="s">
        <v>1224</v>
      </c>
      <c r="RF1" s="209" t="s">
        <v>1241</v>
      </c>
      <c r="RH1" s="264" t="s">
        <v>1242</v>
      </c>
      <c r="RI1" s="264"/>
      <c r="RJ1" s="264" t="s">
        <v>1292</v>
      </c>
      <c r="RK1" s="264"/>
      <c r="RL1" s="259" t="s">
        <v>1243</v>
      </c>
      <c r="RM1" s="259"/>
      <c r="RN1" s="259" t="s">
        <v>1293</v>
      </c>
      <c r="RO1" s="259"/>
      <c r="RP1" s="216" t="s">
        <v>1294</v>
      </c>
      <c r="RQ1" s="216" t="s">
        <v>1295</v>
      </c>
    </row>
    <row r="2" spans="1:486" outlineLevel="1" x14ac:dyDescent="0.25">
      <c r="A2" t="s">
        <v>1222</v>
      </c>
      <c r="C2">
        <f>COUNTIF($C$14:$C$92,A2)</f>
        <v>8</v>
      </c>
      <c r="DB2" t="s">
        <v>1222</v>
      </c>
      <c r="DC2" s="139">
        <v>3</v>
      </c>
      <c r="DD2" s="205">
        <v>0.375</v>
      </c>
      <c r="DE2" s="139">
        <v>-4614.1209658585976</v>
      </c>
      <c r="DG2" s="139">
        <v>7</v>
      </c>
      <c r="DH2" s="205">
        <v>0.875</v>
      </c>
      <c r="DI2" s="139">
        <v>9861.4545909829922</v>
      </c>
      <c r="DS2" t="s">
        <v>1222</v>
      </c>
      <c r="DT2" s="139">
        <v>4</v>
      </c>
      <c r="DU2" s="205">
        <v>0.5</v>
      </c>
      <c r="DV2" s="139">
        <v>1433.4742951031926</v>
      </c>
      <c r="DX2" s="139">
        <v>7</v>
      </c>
      <c r="DY2" s="205">
        <v>0.875</v>
      </c>
      <c r="DZ2" s="139">
        <v>9557.9359433911195</v>
      </c>
      <c r="EA2" t="s">
        <v>1271</v>
      </c>
      <c r="EC2">
        <v>7</v>
      </c>
      <c r="ED2">
        <v>1</v>
      </c>
      <c r="EE2">
        <v>8</v>
      </c>
      <c r="EJ2" t="s">
        <v>1222</v>
      </c>
      <c r="EK2" t="s">
        <v>1271</v>
      </c>
      <c r="EM2" s="139">
        <v>2</v>
      </c>
      <c r="EN2" s="205">
        <v>0.25</v>
      </c>
      <c r="EO2" s="139">
        <v>-884.02545027516817</v>
      </c>
      <c r="EP2" s="139"/>
      <c r="EQ2" s="139">
        <v>3</v>
      </c>
      <c r="ER2" s="205">
        <v>0.375</v>
      </c>
      <c r="ES2" s="139">
        <v>-2010.865044068642</v>
      </c>
      <c r="ET2" t="s">
        <v>1272</v>
      </c>
      <c r="EV2">
        <v>2</v>
      </c>
      <c r="EW2">
        <v>6</v>
      </c>
      <c r="EX2">
        <v>8</v>
      </c>
      <c r="FD2" t="s">
        <v>1222</v>
      </c>
      <c r="FE2" t="s">
        <v>1272</v>
      </c>
      <c r="FG2" s="139">
        <v>0</v>
      </c>
      <c r="FH2" s="205">
        <v>0</v>
      </c>
      <c r="FI2" s="139">
        <v>-13982.19338059851</v>
      </c>
      <c r="FJ2" s="139"/>
      <c r="FK2" s="139">
        <v>2</v>
      </c>
      <c r="FL2" s="205">
        <v>0.25</v>
      </c>
      <c r="FM2" s="139">
        <v>-11610.155933575272</v>
      </c>
      <c r="FN2" t="s">
        <v>1272</v>
      </c>
      <c r="FP2">
        <v>1</v>
      </c>
      <c r="FQ2">
        <v>7</v>
      </c>
      <c r="FR2">
        <v>8</v>
      </c>
      <c r="FX2" t="s">
        <v>1222</v>
      </c>
      <c r="FY2" t="s">
        <v>1272</v>
      </c>
      <c r="GB2" s="139">
        <v>3</v>
      </c>
      <c r="GC2" s="139"/>
      <c r="GD2" s="205">
        <v>0.375</v>
      </c>
      <c r="GE2" s="139">
        <v>-463.03789007705336</v>
      </c>
      <c r="GF2" s="139"/>
      <c r="GG2" s="139">
        <v>3</v>
      </c>
      <c r="GH2" s="205">
        <v>0.375</v>
      </c>
      <c r="GI2" s="139">
        <v>-3166.7029964791996</v>
      </c>
      <c r="GJ2" t="s">
        <v>1272</v>
      </c>
      <c r="GL2" t="s">
        <v>1222</v>
      </c>
      <c r="GM2" s="264">
        <v>4</v>
      </c>
      <c r="GN2" s="265">
        <v>0.5</v>
      </c>
      <c r="GO2" s="260">
        <v>4</v>
      </c>
      <c r="GP2" s="261">
        <v>0.5</v>
      </c>
      <c r="GQ2">
        <v>8</v>
      </c>
      <c r="GV2" t="s">
        <v>1222</v>
      </c>
      <c r="GW2" s="272" t="s">
        <v>1272</v>
      </c>
      <c r="GZ2" s="139">
        <v>4</v>
      </c>
      <c r="HA2" s="139"/>
      <c r="HB2" s="205">
        <v>0.5</v>
      </c>
      <c r="HC2" s="139">
        <v>-682.26383719488399</v>
      </c>
      <c r="HD2" s="139"/>
      <c r="HE2" s="139">
        <v>2</v>
      </c>
      <c r="HF2" s="205">
        <v>0.25</v>
      </c>
      <c r="HG2" s="139">
        <v>-6998.6922275905818</v>
      </c>
      <c r="HH2" t="s">
        <v>1272</v>
      </c>
      <c r="HJ2" t="s">
        <v>1222</v>
      </c>
      <c r="HK2" s="264">
        <v>2</v>
      </c>
      <c r="HL2" s="265">
        <v>0.25</v>
      </c>
      <c r="HM2" s="260">
        <v>6</v>
      </c>
      <c r="HN2" s="261">
        <v>0.75</v>
      </c>
      <c r="HO2">
        <v>8</v>
      </c>
      <c r="HT2" t="s">
        <v>1222</v>
      </c>
      <c r="HU2" s="276" t="s">
        <v>1272</v>
      </c>
      <c r="HX2" s="139">
        <v>5</v>
      </c>
      <c r="HY2" s="139"/>
      <c r="HZ2" s="205">
        <v>0.625</v>
      </c>
      <c r="IA2" s="139">
        <v>2214.1332839529268</v>
      </c>
      <c r="IB2" s="139"/>
      <c r="IC2" s="139">
        <v>6</v>
      </c>
      <c r="ID2" s="205">
        <v>0.75</v>
      </c>
      <c r="IE2" s="139">
        <v>5521.3355755931352</v>
      </c>
      <c r="IF2" t="s">
        <v>1271</v>
      </c>
      <c r="IG2" t="s">
        <v>1222</v>
      </c>
      <c r="IH2" s="264">
        <v>6</v>
      </c>
      <c r="II2" s="265">
        <v>0.75</v>
      </c>
      <c r="IJ2" s="264">
        <v>7</v>
      </c>
      <c r="IK2" s="265">
        <v>0.875</v>
      </c>
      <c r="IL2" s="260">
        <v>2</v>
      </c>
      <c r="IM2" s="261">
        <v>0.25</v>
      </c>
      <c r="IN2" s="260">
        <v>1</v>
      </c>
      <c r="IO2" s="265">
        <v>0.125</v>
      </c>
      <c r="IP2">
        <v>8</v>
      </c>
      <c r="IQ2" s="282">
        <v>8</v>
      </c>
      <c r="IT2" t="s">
        <v>1222</v>
      </c>
      <c r="IU2" s="276" t="s">
        <v>1271</v>
      </c>
      <c r="IX2" s="139">
        <v>3</v>
      </c>
      <c r="IY2" s="139"/>
      <c r="IZ2" s="205">
        <v>0.375</v>
      </c>
      <c r="JA2" s="139">
        <v>831.63452425305456</v>
      </c>
      <c r="JB2" s="139"/>
      <c r="JC2" s="139">
        <v>3</v>
      </c>
      <c r="JD2" s="205">
        <v>0.375</v>
      </c>
      <c r="JE2" s="139">
        <v>292.07918351334217</v>
      </c>
      <c r="JF2" t="s">
        <v>1271</v>
      </c>
      <c r="JG2" t="s">
        <v>1222</v>
      </c>
      <c r="JH2" s="264">
        <v>3</v>
      </c>
      <c r="JI2" s="265">
        <v>0.375</v>
      </c>
      <c r="JJ2" s="264">
        <v>6</v>
      </c>
      <c r="JK2" s="265">
        <v>0.75</v>
      </c>
      <c r="JL2" s="260">
        <v>5</v>
      </c>
      <c r="JM2" s="261">
        <v>0.625</v>
      </c>
      <c r="JN2" s="260">
        <v>2</v>
      </c>
      <c r="JO2" s="265">
        <v>0.25</v>
      </c>
      <c r="JP2">
        <v>8</v>
      </c>
      <c r="JQ2" s="282">
        <v>8</v>
      </c>
      <c r="JT2" t="s">
        <v>1222</v>
      </c>
      <c r="JU2" s="276" t="s">
        <v>1271</v>
      </c>
      <c r="JX2" s="139">
        <v>6</v>
      </c>
      <c r="JY2" s="139"/>
      <c r="JZ2" s="205">
        <v>0.75</v>
      </c>
      <c r="KA2" s="139">
        <v>2633.1677919387398</v>
      </c>
      <c r="KB2" s="139"/>
      <c r="KC2" s="139">
        <v>6</v>
      </c>
      <c r="KD2" s="205">
        <v>0.75</v>
      </c>
      <c r="KE2" s="139">
        <v>4157.5947624039909</v>
      </c>
      <c r="KF2" t="s">
        <v>1271</v>
      </c>
      <c r="KG2" t="s">
        <v>1222</v>
      </c>
      <c r="KH2" s="264">
        <v>8</v>
      </c>
      <c r="KI2" s="265">
        <v>1</v>
      </c>
      <c r="KJ2" s="264">
        <v>6</v>
      </c>
      <c r="KK2" s="265">
        <v>0.75</v>
      </c>
      <c r="KL2" s="260">
        <v>0</v>
      </c>
      <c r="KM2" s="261">
        <v>0</v>
      </c>
      <c r="KN2" s="260">
        <v>2</v>
      </c>
      <c r="KO2" s="265">
        <v>0.25</v>
      </c>
      <c r="KP2">
        <v>8</v>
      </c>
      <c r="KQ2" s="282">
        <v>8</v>
      </c>
      <c r="KT2" t="s">
        <v>1222</v>
      </c>
      <c r="KU2" s="276" t="s">
        <v>1271</v>
      </c>
      <c r="KX2" s="139">
        <v>7</v>
      </c>
      <c r="KY2" s="139"/>
      <c r="KZ2" s="205">
        <v>0.875</v>
      </c>
      <c r="LA2" s="139">
        <v>11680.029233498326</v>
      </c>
      <c r="LB2" s="139"/>
      <c r="LC2" s="139">
        <v>5</v>
      </c>
      <c r="LD2" s="205">
        <v>0.625</v>
      </c>
      <c r="LE2" s="139">
        <v>4883.9824700782792</v>
      </c>
      <c r="LF2" t="s">
        <v>1271</v>
      </c>
      <c r="LG2" t="s">
        <v>1222</v>
      </c>
      <c r="LH2" s="264">
        <v>7</v>
      </c>
      <c r="LI2" s="265">
        <v>0.875</v>
      </c>
      <c r="LJ2" s="264">
        <v>8</v>
      </c>
      <c r="LK2" s="265">
        <v>1</v>
      </c>
      <c r="LL2" s="260">
        <v>1</v>
      </c>
      <c r="LM2" s="261">
        <v>0.125</v>
      </c>
      <c r="LN2" s="260">
        <v>0</v>
      </c>
      <c r="LO2" s="265">
        <v>0</v>
      </c>
      <c r="LP2">
        <v>8</v>
      </c>
      <c r="LQ2" s="282">
        <v>8</v>
      </c>
      <c r="LT2" t="s">
        <v>1222</v>
      </c>
      <c r="LU2" s="276" t="s">
        <v>1271</v>
      </c>
      <c r="LX2" s="139">
        <v>5</v>
      </c>
      <c r="LY2" s="139"/>
      <c r="LZ2" s="205">
        <v>0.625</v>
      </c>
      <c r="MA2" s="139">
        <v>-1103.4403096854003</v>
      </c>
      <c r="MB2" s="139"/>
      <c r="MC2" s="139">
        <v>3</v>
      </c>
      <c r="MD2" s="205">
        <v>0.375</v>
      </c>
      <c r="ME2" s="139">
        <v>-3541.3244501129984</v>
      </c>
      <c r="MF2" t="s">
        <v>1272</v>
      </c>
      <c r="MG2" t="s">
        <v>1222</v>
      </c>
      <c r="MH2" s="264">
        <v>5</v>
      </c>
      <c r="MI2" s="265">
        <v>0.625</v>
      </c>
      <c r="MJ2" s="264">
        <v>8</v>
      </c>
      <c r="MK2" s="265">
        <v>1</v>
      </c>
      <c r="ML2" s="260">
        <v>3</v>
      </c>
      <c r="MM2" s="261">
        <v>0.375</v>
      </c>
      <c r="MN2" s="260">
        <v>0</v>
      </c>
      <c r="MO2" s="265">
        <v>0</v>
      </c>
      <c r="MP2">
        <v>8</v>
      </c>
      <c r="MQ2" s="282">
        <v>8</v>
      </c>
      <c r="MT2" t="s">
        <v>1222</v>
      </c>
      <c r="MU2" s="276" t="s">
        <v>1272</v>
      </c>
      <c r="MX2" s="139">
        <v>7</v>
      </c>
      <c r="MY2" s="139"/>
      <c r="MZ2" s="205">
        <v>0.875</v>
      </c>
      <c r="NA2" s="139">
        <v>5399.0570725259477</v>
      </c>
      <c r="NB2" s="139"/>
      <c r="NC2" s="139">
        <v>5</v>
      </c>
      <c r="ND2" s="205">
        <v>0.625</v>
      </c>
      <c r="NE2" s="139">
        <v>1566.1273443567252</v>
      </c>
      <c r="NF2" t="s">
        <v>1271</v>
      </c>
      <c r="NG2" t="s">
        <v>1222</v>
      </c>
      <c r="NH2" s="264">
        <v>7</v>
      </c>
      <c r="NI2" s="265">
        <v>0.875</v>
      </c>
      <c r="NJ2" s="264">
        <v>6</v>
      </c>
      <c r="NK2" s="265">
        <v>0.75</v>
      </c>
      <c r="NL2" s="260">
        <v>1</v>
      </c>
      <c r="NM2" s="261">
        <v>0.125</v>
      </c>
      <c r="NN2" s="260">
        <v>2</v>
      </c>
      <c r="NO2" s="265">
        <v>0.25</v>
      </c>
      <c r="NP2">
        <v>8</v>
      </c>
      <c r="NQ2" s="282">
        <v>8</v>
      </c>
      <c r="NT2" t="s">
        <v>1222</v>
      </c>
      <c r="NU2" s="276" t="s">
        <v>1271</v>
      </c>
      <c r="NX2" s="139">
        <v>1</v>
      </c>
      <c r="NY2" s="139"/>
      <c r="NZ2" s="205">
        <v>0.125</v>
      </c>
      <c r="OA2" s="139">
        <v>-8608.305530427544</v>
      </c>
      <c r="OB2" s="139"/>
      <c r="OC2" s="139">
        <v>6</v>
      </c>
      <c r="OD2" s="205">
        <v>0.75</v>
      </c>
      <c r="OE2" s="139">
        <v>1622.4207450766426</v>
      </c>
      <c r="OF2" t="s">
        <v>1271</v>
      </c>
      <c r="OG2" t="s">
        <v>1222</v>
      </c>
      <c r="OH2" s="264">
        <v>7</v>
      </c>
      <c r="OI2" s="265">
        <v>0.875</v>
      </c>
      <c r="OJ2" s="264">
        <v>2</v>
      </c>
      <c r="OK2" s="265">
        <v>0.25</v>
      </c>
      <c r="OL2" s="260">
        <v>1</v>
      </c>
      <c r="OM2" s="261">
        <v>0.125</v>
      </c>
      <c r="ON2" s="260">
        <v>6</v>
      </c>
      <c r="OO2" s="265">
        <v>0.75</v>
      </c>
      <c r="OP2">
        <v>8</v>
      </c>
      <c r="OQ2" s="282">
        <v>8</v>
      </c>
      <c r="OT2" t="s">
        <v>1222</v>
      </c>
      <c r="OU2" s="276" t="str">
        <f>OF2</f>
        <v>normal</v>
      </c>
      <c r="OX2" s="139">
        <f>SUMIF($C$14:$C$92,OT2,PA$14:PA$92)</f>
        <v>0</v>
      </c>
      <c r="OY2" s="139"/>
      <c r="OZ2" s="205">
        <f t="shared" ref="OZ2:OZ10" si="0">OX2/$C2</f>
        <v>0</v>
      </c>
      <c r="PA2" s="139">
        <f t="shared" ref="PA2:PA9" si="1">SUMIF($C$14:$C$92,OT2,PN$14:PN$92)</f>
        <v>0</v>
      </c>
      <c r="PB2" s="139"/>
      <c r="PC2" s="139">
        <f t="shared" ref="PC2:PC9" si="2">SUMIF($C$14:$C$92,OT2,PB$14:PB$92)</f>
        <v>0</v>
      </c>
      <c r="PD2" s="205">
        <f t="shared" ref="PD2:PD10" si="3">PC2/$C2</f>
        <v>0</v>
      </c>
      <c r="PE2" s="139">
        <f t="shared" ref="PE2:PE9" si="4">SUMIF($C$14:$C$92,OT2,PP$14:PP$92)</f>
        <v>0</v>
      </c>
      <c r="PF2" t="str">
        <f>IF(AND(PD2&lt;0.5,PE2&lt;0),"inverted","normal")</f>
        <v>normal</v>
      </c>
      <c r="PG2" t="str">
        <f>OT2</f>
        <v>currency</v>
      </c>
      <c r="PH2" s="264">
        <f t="shared" ref="PH2:PH9" si="5">SUMIFS(OZ$14:OZ$92,OZ$14:OZ$92,1,$C$14:$C$92,OT2)</f>
        <v>0</v>
      </c>
      <c r="PI2" s="265" t="e">
        <f t="shared" ref="PI2:PI10" si="6">PH2/PP2</f>
        <v>#DIV/0!</v>
      </c>
      <c r="PJ2" s="264">
        <f>SUMIFS(OU$14:OU$92,OU$14:OU$92,1,$C$14:$C$92,OT2)</f>
        <v>7</v>
      </c>
      <c r="PK2" s="265" t="e">
        <f t="shared" ref="PK2:PK10" si="7">PJ2/PP2</f>
        <v>#DIV/0!</v>
      </c>
      <c r="PL2" s="260">
        <f t="shared" ref="PL2:PL9" si="8">ABS(SUMIFS(OZ$14:OZ$92,OZ$14:OZ$92,-1,$C$14:$C$92,OT2))</f>
        <v>0</v>
      </c>
      <c r="PM2" s="261" t="e">
        <f t="shared" ref="PM2:PM10" si="9">PL2/PP2</f>
        <v>#DIV/0!</v>
      </c>
      <c r="PN2" s="260">
        <f t="shared" ref="PN2:PN9" si="10">ABS(SUMIFS(OU$14:OU$92,OU$14:OU$92,-1,$C$14:$C$92,OT2))</f>
        <v>1</v>
      </c>
      <c r="PO2" s="265" t="e">
        <f t="shared" ref="PO2:PO10" si="11">PN2/PP2</f>
        <v>#DIV/0!</v>
      </c>
      <c r="PP2">
        <f t="shared" ref="PP2:PP10" si="12">PH2+PL2</f>
        <v>0</v>
      </c>
      <c r="PQ2" s="282">
        <f>PN2+PJ2</f>
        <v>8</v>
      </c>
      <c r="PT2" t="s">
        <v>1222</v>
      </c>
      <c r="PU2" s="276" t="str">
        <f>PF2</f>
        <v>normal</v>
      </c>
      <c r="PX2" s="139">
        <f>SUMIF($C$14:$C$92,PT2,QA$14:QA$92)</f>
        <v>8</v>
      </c>
      <c r="PY2" s="139"/>
      <c r="PZ2" s="205">
        <f t="shared" ref="PZ2:PZ10" si="13">PX2/$C2</f>
        <v>1</v>
      </c>
      <c r="QA2" s="139">
        <f t="shared" ref="QA2:QA9" si="14">SUMIF($C$14:$C$92,PT2,QN$14:QN$92)</f>
        <v>0</v>
      </c>
      <c r="QB2" s="139"/>
      <c r="QC2" s="139">
        <f t="shared" ref="QC2:QC9" si="15">SUMIF($C$14:$C$92,PT2,QB$14:QB$92)</f>
        <v>8</v>
      </c>
      <c r="QD2" s="205">
        <f t="shared" ref="QD2:QD10" si="16">QC2/$C2</f>
        <v>1</v>
      </c>
      <c r="QE2" s="139">
        <f t="shared" ref="QE2:QE9" si="17">SUMIF($C$14:$C$92,PT2,QP$14:QP$92)</f>
        <v>0</v>
      </c>
      <c r="QF2" t="str">
        <f>IF(AND(QD2&lt;0.5,QE2&lt;0),"inverted","normal")</f>
        <v>normal</v>
      </c>
      <c r="QG2" t="str">
        <f>PT2</f>
        <v>currency</v>
      </c>
      <c r="QH2" s="264">
        <f t="shared" ref="QH2:QH9" si="18">SUMIFS(PZ$14:PZ$92,PZ$14:PZ$92,1,$C$14:$C$92,PT2)</f>
        <v>0</v>
      </c>
      <c r="QI2" s="265" t="e">
        <f t="shared" ref="QI2:QI10" si="19">QH2/QP2</f>
        <v>#DIV/0!</v>
      </c>
      <c r="QJ2" s="264">
        <f>SUMIFS(PU$14:PU$92,PU$14:PU$92,1,$C$14:$C$92,PT2)</f>
        <v>0</v>
      </c>
      <c r="QK2" s="265" t="e">
        <f t="shared" ref="QK2:QK10" si="20">QJ2/QP2</f>
        <v>#DIV/0!</v>
      </c>
      <c r="QL2" s="260">
        <f t="shared" ref="QL2:QL9" si="21">ABS(SUMIFS(PZ$14:PZ$92,PZ$14:PZ$92,-1,$C$14:$C$92,PT2))</f>
        <v>0</v>
      </c>
      <c r="QM2" s="261" t="e">
        <f t="shared" ref="QM2:QM10" si="22">QL2/QP2</f>
        <v>#DIV/0!</v>
      </c>
      <c r="QN2" s="260">
        <f t="shared" ref="QN2:QN9" si="23">ABS(SUMIFS(PU$14:PU$92,PU$14:PU$92,-1,$C$14:$C$92,PT2))</f>
        <v>0</v>
      </c>
      <c r="QO2" s="265" t="e">
        <f t="shared" ref="QO2:QO10" si="24">QN2/QP2</f>
        <v>#DIV/0!</v>
      </c>
      <c r="QP2">
        <f t="shared" ref="QP2:QP10" si="25">QH2+QL2</f>
        <v>0</v>
      </c>
      <c r="QQ2" s="282">
        <f>QN2+QJ2</f>
        <v>0</v>
      </c>
      <c r="QT2" t="s">
        <v>1222</v>
      </c>
      <c r="QU2" s="276" t="str">
        <f>QF2</f>
        <v>normal</v>
      </c>
      <c r="QX2" s="139">
        <f>SUMIF($C$14:$C$92,QT2,RA$14:RA$92)</f>
        <v>8</v>
      </c>
      <c r="QY2" s="139"/>
      <c r="QZ2" s="205">
        <f t="shared" ref="QZ2:QZ10" si="26">QX2/$C2</f>
        <v>1</v>
      </c>
      <c r="RA2" s="139">
        <f t="shared" ref="RA2:RA9" si="27">SUMIF($C$14:$C$92,QT2,RN$14:RN$92)</f>
        <v>0</v>
      </c>
      <c r="RB2" s="139"/>
      <c r="RC2" s="139">
        <f t="shared" ref="RC2:RC9" si="28">SUMIF($C$14:$C$92,QT2,RB$14:RB$92)</f>
        <v>8</v>
      </c>
      <c r="RD2" s="205">
        <f t="shared" ref="RD2:RD10" si="29">RC2/$C2</f>
        <v>1</v>
      </c>
      <c r="RE2" s="139">
        <f t="shared" ref="RE2:RE9" si="30">SUMIF($C$14:$C$92,QT2,RP$14:RP$92)</f>
        <v>0</v>
      </c>
      <c r="RF2" t="str">
        <f>IF(AND(RD2&lt;0.5,RE2&lt;0),"inverted","normal")</f>
        <v>normal</v>
      </c>
      <c r="RG2" t="str">
        <f>QT2</f>
        <v>currency</v>
      </c>
      <c r="RH2" s="264">
        <f t="shared" ref="RH2:RH9" si="31">SUMIFS(QZ$14:QZ$92,QZ$14:QZ$92,1,$C$14:$C$92,QT2)</f>
        <v>0</v>
      </c>
      <c r="RI2" s="265" t="e">
        <f t="shared" ref="RI2:RI10" si="32">RH2/RP2</f>
        <v>#DIV/0!</v>
      </c>
      <c r="RJ2" s="264">
        <f>SUMIFS(QU$14:QU$92,QU$14:QU$92,1,$C$14:$C$92,QT2)</f>
        <v>0</v>
      </c>
      <c r="RK2" s="265" t="e">
        <f t="shared" ref="RK2:RK10" si="33">RJ2/RP2</f>
        <v>#DIV/0!</v>
      </c>
      <c r="RL2" s="260">
        <f t="shared" ref="RL2:RL9" si="34">ABS(SUMIFS(QZ$14:QZ$92,QZ$14:QZ$92,-1,$C$14:$C$92,QT2))</f>
        <v>0</v>
      </c>
      <c r="RM2" s="261" t="e">
        <f t="shared" ref="RM2:RM10" si="35">RL2/RP2</f>
        <v>#DIV/0!</v>
      </c>
      <c r="RN2" s="260">
        <f t="shared" ref="RN2:RN9" si="36">ABS(SUMIFS(QU$14:QU$92,QU$14:QU$92,-1,$C$14:$C$92,QT2))</f>
        <v>0</v>
      </c>
      <c r="RO2" s="265" t="e">
        <f t="shared" ref="RO2:RO10" si="37">RN2/RP2</f>
        <v>#DIV/0!</v>
      </c>
      <c r="RP2">
        <f t="shared" ref="RP2:RP10" si="38">RH2+RL2</f>
        <v>0</v>
      </c>
      <c r="RQ2" s="282">
        <f>RN2+RJ2</f>
        <v>0</v>
      </c>
    </row>
    <row r="3" spans="1:486" outlineLevel="1" x14ac:dyDescent="0.25">
      <c r="A3" s="1" t="s">
        <v>293</v>
      </c>
      <c r="C3">
        <f t="shared" ref="C3:C9" si="39">COUNTIF($C$14:$C$92,A3)</f>
        <v>7</v>
      </c>
      <c r="DB3" s="1" t="s">
        <v>293</v>
      </c>
      <c r="DC3" s="139">
        <v>5</v>
      </c>
      <c r="DD3" s="205">
        <v>0.7142857142857143</v>
      </c>
      <c r="DE3" s="139">
        <v>2189.9551517107666</v>
      </c>
      <c r="DG3" s="139">
        <v>2</v>
      </c>
      <c r="DH3" s="205">
        <v>0.2857142857142857</v>
      </c>
      <c r="DI3" s="139">
        <v>-3591.4875865482691</v>
      </c>
      <c r="DS3" s="1" t="s">
        <v>293</v>
      </c>
      <c r="DT3" s="139">
        <v>5</v>
      </c>
      <c r="DU3" s="205">
        <v>0.7142857142857143</v>
      </c>
      <c r="DV3" s="139">
        <v>6527.2016411907161</v>
      </c>
      <c r="DX3" s="139">
        <v>2</v>
      </c>
      <c r="DY3" s="205">
        <v>0.2857142857142857</v>
      </c>
      <c r="DZ3" s="139">
        <v>-5910.730599253181</v>
      </c>
      <c r="EA3" t="s">
        <v>1272</v>
      </c>
      <c r="EC3">
        <v>5</v>
      </c>
      <c r="ED3">
        <v>2</v>
      </c>
      <c r="EE3">
        <v>7</v>
      </c>
      <c r="EJ3" s="1" t="s">
        <v>293</v>
      </c>
      <c r="EK3" t="s">
        <v>1272</v>
      </c>
      <c r="EM3" s="139">
        <v>2</v>
      </c>
      <c r="EN3" s="205">
        <v>0.2857142857142857</v>
      </c>
      <c r="EO3" s="139">
        <v>1143.0339381074466</v>
      </c>
      <c r="EP3" s="139"/>
      <c r="EQ3" s="139">
        <v>4</v>
      </c>
      <c r="ER3" s="205">
        <v>0.5714285714285714</v>
      </c>
      <c r="ES3" s="139">
        <v>-2698.2546054922923</v>
      </c>
      <c r="ET3" t="s">
        <v>1271</v>
      </c>
      <c r="EV3">
        <v>1</v>
      </c>
      <c r="EW3">
        <v>6</v>
      </c>
      <c r="EX3">
        <v>7</v>
      </c>
      <c r="FD3" s="1" t="s">
        <v>293</v>
      </c>
      <c r="FE3" t="s">
        <v>1271</v>
      </c>
      <c r="FG3" s="139">
        <v>3</v>
      </c>
      <c r="FH3" s="205">
        <v>0.42857142857142855</v>
      </c>
      <c r="FI3" s="139">
        <v>-929.45592162278808</v>
      </c>
      <c r="FJ3" s="139"/>
      <c r="FK3" s="139">
        <v>5</v>
      </c>
      <c r="FL3" s="205">
        <v>0.7142857142857143</v>
      </c>
      <c r="FM3" s="139">
        <v>7744.6072267181407</v>
      </c>
      <c r="FN3" t="s">
        <v>1271</v>
      </c>
      <c r="FP3">
        <v>0</v>
      </c>
      <c r="FQ3">
        <v>7</v>
      </c>
      <c r="FR3">
        <v>7</v>
      </c>
      <c r="FX3" s="1" t="s">
        <v>293</v>
      </c>
      <c r="FY3" t="s">
        <v>1271</v>
      </c>
      <c r="GB3" s="139">
        <v>3</v>
      </c>
      <c r="GC3" s="139"/>
      <c r="GD3" s="205">
        <v>0.42857142857142855</v>
      </c>
      <c r="GE3" s="139">
        <v>-1627.8992514218994</v>
      </c>
      <c r="GF3" s="139"/>
      <c r="GG3" s="139">
        <v>5</v>
      </c>
      <c r="GH3" s="205">
        <v>0.7142857142857143</v>
      </c>
      <c r="GI3" s="139">
        <v>5654.4330699593338</v>
      </c>
      <c r="GJ3" t="s">
        <v>1271</v>
      </c>
      <c r="GL3" t="s">
        <v>293</v>
      </c>
      <c r="GM3" s="264">
        <v>3</v>
      </c>
      <c r="GN3" s="265">
        <v>0.42857142857142855</v>
      </c>
      <c r="GO3" s="260">
        <v>4</v>
      </c>
      <c r="GP3" s="261">
        <v>0.5714285714285714</v>
      </c>
      <c r="GQ3">
        <v>7</v>
      </c>
      <c r="GV3" s="1" t="s">
        <v>293</v>
      </c>
      <c r="GW3" s="272" t="s">
        <v>1271</v>
      </c>
      <c r="GZ3" s="139">
        <v>2</v>
      </c>
      <c r="HA3" s="139"/>
      <c r="HB3" s="205">
        <v>0.2857142857142857</v>
      </c>
      <c r="HC3" s="139">
        <v>-1778.8955857065671</v>
      </c>
      <c r="HD3" s="139"/>
      <c r="HE3" s="139">
        <v>5</v>
      </c>
      <c r="HF3" s="205">
        <v>0.7142857142857143</v>
      </c>
      <c r="HG3" s="139">
        <v>-633.33614702687134</v>
      </c>
      <c r="HH3" t="s">
        <v>1271</v>
      </c>
      <c r="HJ3" t="s">
        <v>293</v>
      </c>
      <c r="HK3" s="264">
        <v>2</v>
      </c>
      <c r="HL3" s="265">
        <v>0.2857142857142857</v>
      </c>
      <c r="HM3" s="260">
        <v>5</v>
      </c>
      <c r="HN3" s="261">
        <v>0.7142857142857143</v>
      </c>
      <c r="HO3">
        <v>7</v>
      </c>
      <c r="HT3" s="1" t="s">
        <v>293</v>
      </c>
      <c r="HU3" s="276" t="s">
        <v>1271</v>
      </c>
      <c r="HX3" s="139">
        <v>2</v>
      </c>
      <c r="HY3" s="139"/>
      <c r="HZ3" s="205">
        <v>0.2857142857142857</v>
      </c>
      <c r="IA3" s="139">
        <v>-4853.4281558318844</v>
      </c>
      <c r="IB3" s="139"/>
      <c r="IC3" s="139">
        <v>6</v>
      </c>
      <c r="ID3" s="205">
        <v>0.8571428571428571</v>
      </c>
      <c r="IE3" s="139">
        <v>6779.1745739395601</v>
      </c>
      <c r="IF3" t="s">
        <v>1271</v>
      </c>
      <c r="IG3" t="s">
        <v>293</v>
      </c>
      <c r="IH3" s="264">
        <v>0</v>
      </c>
      <c r="II3" s="265">
        <v>0</v>
      </c>
      <c r="IJ3" s="264">
        <v>5</v>
      </c>
      <c r="IK3" s="265">
        <v>0.7142857142857143</v>
      </c>
      <c r="IL3" s="260">
        <v>7</v>
      </c>
      <c r="IM3" s="261">
        <v>1</v>
      </c>
      <c r="IN3" s="260">
        <v>2</v>
      </c>
      <c r="IO3" s="265">
        <v>0.2857142857142857</v>
      </c>
      <c r="IP3">
        <v>7</v>
      </c>
      <c r="IQ3" s="282">
        <v>7</v>
      </c>
      <c r="IT3" s="1" t="s">
        <v>293</v>
      </c>
      <c r="IU3" s="276" t="s">
        <v>1271</v>
      </c>
      <c r="IX3" s="139">
        <v>4</v>
      </c>
      <c r="IY3" s="139"/>
      <c r="IZ3" s="205">
        <v>0.5714285714285714</v>
      </c>
      <c r="JA3" s="139">
        <v>4897.8243454455624</v>
      </c>
      <c r="JB3" s="139"/>
      <c r="JC3" s="139">
        <v>6</v>
      </c>
      <c r="JD3" s="205">
        <v>0.8571428571428571</v>
      </c>
      <c r="JE3" s="139">
        <v>9313.1316777727643</v>
      </c>
      <c r="JF3" t="s">
        <v>1271</v>
      </c>
      <c r="JG3" t="s">
        <v>293</v>
      </c>
      <c r="JH3" s="264">
        <v>0</v>
      </c>
      <c r="JI3" s="265">
        <v>0</v>
      </c>
      <c r="JJ3" s="264">
        <v>3</v>
      </c>
      <c r="JK3" s="265">
        <v>0.42857142857142855</v>
      </c>
      <c r="JL3" s="260">
        <v>7</v>
      </c>
      <c r="JM3" s="261">
        <v>1</v>
      </c>
      <c r="JN3" s="260">
        <v>4</v>
      </c>
      <c r="JO3" s="265">
        <v>0.5714285714285714</v>
      </c>
      <c r="JP3">
        <v>7</v>
      </c>
      <c r="JQ3" s="282">
        <v>7</v>
      </c>
      <c r="JT3" s="1" t="s">
        <v>293</v>
      </c>
      <c r="JU3" s="276" t="s">
        <v>1271</v>
      </c>
      <c r="JX3" s="139">
        <v>1</v>
      </c>
      <c r="JY3" s="139"/>
      <c r="JZ3" s="205">
        <v>0.14285714285714285</v>
      </c>
      <c r="KA3" s="139">
        <v>-13908.386993628368</v>
      </c>
      <c r="KB3" s="139"/>
      <c r="KC3" s="139">
        <v>1</v>
      </c>
      <c r="KD3" s="205">
        <v>0.14285714285714285</v>
      </c>
      <c r="KE3" s="139">
        <v>-12298.573665102949</v>
      </c>
      <c r="KF3" t="s">
        <v>1272</v>
      </c>
      <c r="KG3" t="s">
        <v>293</v>
      </c>
      <c r="KH3" s="264">
        <v>7</v>
      </c>
      <c r="KI3" s="265">
        <v>1</v>
      </c>
      <c r="KJ3" s="264">
        <v>1</v>
      </c>
      <c r="KK3" s="265">
        <v>0.14285714285714285</v>
      </c>
      <c r="KL3" s="260">
        <v>0</v>
      </c>
      <c r="KM3" s="261">
        <v>0</v>
      </c>
      <c r="KN3" s="260">
        <v>6</v>
      </c>
      <c r="KO3" s="265">
        <v>0.8571428571428571</v>
      </c>
      <c r="KP3">
        <v>7</v>
      </c>
      <c r="KQ3" s="282">
        <v>7</v>
      </c>
      <c r="KT3" s="1" t="s">
        <v>293</v>
      </c>
      <c r="KU3" s="276" t="s">
        <v>1272</v>
      </c>
      <c r="KX3" s="139">
        <v>5</v>
      </c>
      <c r="KY3" s="139"/>
      <c r="KZ3" s="205">
        <v>0.7142857142857143</v>
      </c>
      <c r="LA3" s="139">
        <v>9044.9748698508283</v>
      </c>
      <c r="LB3" s="139"/>
      <c r="LC3" s="139">
        <v>2</v>
      </c>
      <c r="LD3" s="205">
        <v>0.2857142857142857</v>
      </c>
      <c r="LE3" s="139">
        <v>-9044.9748698508283</v>
      </c>
      <c r="LF3" t="s">
        <v>1272</v>
      </c>
      <c r="LG3" t="s">
        <v>293</v>
      </c>
      <c r="LH3" s="264">
        <v>6</v>
      </c>
      <c r="LI3" s="265">
        <v>0.8571428571428571</v>
      </c>
      <c r="LJ3" s="264">
        <v>6</v>
      </c>
      <c r="LK3" s="265">
        <v>0.8571428571428571</v>
      </c>
      <c r="LL3" s="260">
        <v>1</v>
      </c>
      <c r="LM3" s="261">
        <v>0.14285714285714285</v>
      </c>
      <c r="LN3" s="260">
        <v>1</v>
      </c>
      <c r="LO3" s="265">
        <v>0.14285714285714285</v>
      </c>
      <c r="LP3">
        <v>7</v>
      </c>
      <c r="LQ3" s="282">
        <v>7</v>
      </c>
      <c r="LT3" s="1" t="s">
        <v>293</v>
      </c>
      <c r="LU3" s="276" t="s">
        <v>1272</v>
      </c>
      <c r="LX3" s="139">
        <v>2</v>
      </c>
      <c r="LY3" s="139"/>
      <c r="LZ3" s="205">
        <v>0.2857142857142857</v>
      </c>
      <c r="MA3" s="139">
        <v>-4548.2366336355381</v>
      </c>
      <c r="MB3" s="139"/>
      <c r="MC3" s="139">
        <v>2</v>
      </c>
      <c r="MD3" s="205">
        <v>0.2857142857142857</v>
      </c>
      <c r="ME3" s="139">
        <v>2181.6118807002877</v>
      </c>
      <c r="MF3" t="s">
        <v>1271</v>
      </c>
      <c r="MG3" t="s">
        <v>293</v>
      </c>
      <c r="MH3" s="264">
        <v>3</v>
      </c>
      <c r="MI3" s="265">
        <v>0.42857142857142855</v>
      </c>
      <c r="MJ3" s="264">
        <v>6</v>
      </c>
      <c r="MK3" s="265">
        <v>0.8571428571428571</v>
      </c>
      <c r="ML3" s="260">
        <v>4</v>
      </c>
      <c r="MM3" s="261">
        <v>0.5714285714285714</v>
      </c>
      <c r="MN3" s="260">
        <v>1</v>
      </c>
      <c r="MO3" s="265">
        <v>0.14285714285714285</v>
      </c>
      <c r="MP3">
        <v>7</v>
      </c>
      <c r="MQ3" s="282">
        <v>7</v>
      </c>
      <c r="MT3" s="1" t="s">
        <v>293</v>
      </c>
      <c r="MU3" s="276" t="s">
        <v>1271</v>
      </c>
      <c r="MX3" s="139">
        <v>3</v>
      </c>
      <c r="MY3" s="139"/>
      <c r="MZ3" s="205">
        <v>0.42857142857142855</v>
      </c>
      <c r="NA3" s="139">
        <v>-1655.8520084267354</v>
      </c>
      <c r="NB3" s="139"/>
      <c r="NC3" s="139">
        <v>2</v>
      </c>
      <c r="ND3" s="205">
        <v>0.2857142857142857</v>
      </c>
      <c r="NE3" s="139">
        <v>-1488.3157658525706</v>
      </c>
      <c r="NF3" t="s">
        <v>1272</v>
      </c>
      <c r="NG3" t="s">
        <v>293</v>
      </c>
      <c r="NH3" s="264">
        <v>2</v>
      </c>
      <c r="NI3" s="265">
        <v>0.2857142857142857</v>
      </c>
      <c r="NJ3" s="264">
        <v>4</v>
      </c>
      <c r="NK3" s="265">
        <v>0.5714285714285714</v>
      </c>
      <c r="NL3" s="260">
        <v>5</v>
      </c>
      <c r="NM3" s="261">
        <v>0.7142857142857143</v>
      </c>
      <c r="NN3" s="260">
        <v>3</v>
      </c>
      <c r="NO3" s="265">
        <v>0.42857142857142855</v>
      </c>
      <c r="NP3">
        <v>7</v>
      </c>
      <c r="NQ3" s="282">
        <v>7</v>
      </c>
      <c r="NT3" s="1" t="s">
        <v>293</v>
      </c>
      <c r="NU3" s="276" t="s">
        <v>1272</v>
      </c>
      <c r="NX3" s="139">
        <v>4</v>
      </c>
      <c r="NY3" s="139"/>
      <c r="NZ3" s="205">
        <v>0.5714285714285714</v>
      </c>
      <c r="OA3" s="139">
        <v>1719.9770223185592</v>
      </c>
      <c r="OB3" s="139"/>
      <c r="OC3" s="139">
        <v>6</v>
      </c>
      <c r="OD3" s="205">
        <v>0.8571428571428571</v>
      </c>
      <c r="OE3" s="139">
        <v>4724.628853064014</v>
      </c>
      <c r="OF3" t="s">
        <v>1271</v>
      </c>
      <c r="OG3" t="s">
        <v>293</v>
      </c>
      <c r="OH3" s="264">
        <v>6</v>
      </c>
      <c r="OI3" s="265">
        <v>0.8571428571428571</v>
      </c>
      <c r="OJ3" s="264">
        <v>3</v>
      </c>
      <c r="OK3" s="265">
        <v>0.42857142857142855</v>
      </c>
      <c r="OL3" s="260">
        <v>1</v>
      </c>
      <c r="OM3" s="261">
        <v>0.14285714285714285</v>
      </c>
      <c r="ON3" s="260">
        <v>4</v>
      </c>
      <c r="OO3" s="265">
        <v>0.5714285714285714</v>
      </c>
      <c r="OP3">
        <v>7</v>
      </c>
      <c r="OQ3" s="282">
        <v>7</v>
      </c>
      <c r="OT3" s="1" t="s">
        <v>293</v>
      </c>
      <c r="OU3" s="276" t="str">
        <f t="shared" ref="OU3:OU9" si="40">OF3</f>
        <v>normal</v>
      </c>
      <c r="OX3" s="139">
        <f>SUMIF($C$14:$C$92,OT3,PA$14:PA$92)</f>
        <v>0</v>
      </c>
      <c r="OY3" s="139"/>
      <c r="OZ3" s="205">
        <f t="shared" si="0"/>
        <v>0</v>
      </c>
      <c r="PA3" s="139">
        <f t="shared" si="1"/>
        <v>0</v>
      </c>
      <c r="PB3" s="139"/>
      <c r="PC3" s="139">
        <f t="shared" si="2"/>
        <v>0</v>
      </c>
      <c r="PD3" s="205">
        <f t="shared" si="3"/>
        <v>0</v>
      </c>
      <c r="PE3" s="139">
        <f t="shared" si="4"/>
        <v>0</v>
      </c>
      <c r="PF3" t="str">
        <f>IF(AND(PD3&lt;0.5,PE3&lt;0),"inverted","normal")</f>
        <v>normal</v>
      </c>
      <c r="PG3" t="str">
        <f t="shared" ref="PG3:PG9" si="41">OT3</f>
        <v>energy</v>
      </c>
      <c r="PH3" s="264">
        <f t="shared" si="5"/>
        <v>0</v>
      </c>
      <c r="PI3" s="265" t="e">
        <f t="shared" si="6"/>
        <v>#DIV/0!</v>
      </c>
      <c r="PJ3" s="264">
        <f t="shared" ref="PJ3:PJ9" si="42">SUMIFS(OU$14:OU$92,OU$14:OU$92,1,$C$14:$C$92,OT3)</f>
        <v>4</v>
      </c>
      <c r="PK3" s="265" t="e">
        <f t="shared" si="7"/>
        <v>#DIV/0!</v>
      </c>
      <c r="PL3" s="260">
        <f t="shared" si="8"/>
        <v>0</v>
      </c>
      <c r="PM3" s="261" t="e">
        <f t="shared" si="9"/>
        <v>#DIV/0!</v>
      </c>
      <c r="PN3" s="260">
        <f t="shared" si="10"/>
        <v>3</v>
      </c>
      <c r="PO3" s="265" t="e">
        <f t="shared" si="11"/>
        <v>#DIV/0!</v>
      </c>
      <c r="PP3">
        <f t="shared" si="12"/>
        <v>0</v>
      </c>
      <c r="PQ3" s="282">
        <f t="shared" ref="PQ3:PQ9" si="43">PN3+PJ3</f>
        <v>7</v>
      </c>
      <c r="PT3" s="1" t="s">
        <v>293</v>
      </c>
      <c r="PU3" s="276" t="str">
        <f t="shared" ref="PU3:PU9" si="44">PF3</f>
        <v>normal</v>
      </c>
      <c r="PX3" s="139">
        <f>SUMIF($C$14:$C$92,PT3,QA$14:QA$92)</f>
        <v>7</v>
      </c>
      <c r="PY3" s="139"/>
      <c r="PZ3" s="205">
        <f t="shared" si="13"/>
        <v>1</v>
      </c>
      <c r="QA3" s="139">
        <f t="shared" si="14"/>
        <v>0</v>
      </c>
      <c r="QB3" s="139"/>
      <c r="QC3" s="139">
        <f t="shared" si="15"/>
        <v>7</v>
      </c>
      <c r="QD3" s="205">
        <f t="shared" si="16"/>
        <v>1</v>
      </c>
      <c r="QE3" s="139">
        <f t="shared" si="17"/>
        <v>0</v>
      </c>
      <c r="QF3" t="str">
        <f>IF(AND(QD3&lt;0.5,QE3&lt;0),"inverted","normal")</f>
        <v>normal</v>
      </c>
      <c r="QG3" t="str">
        <f t="shared" ref="QG3:QG9" si="45">PT3</f>
        <v>energy</v>
      </c>
      <c r="QH3" s="264">
        <f t="shared" si="18"/>
        <v>0</v>
      </c>
      <c r="QI3" s="265" t="e">
        <f t="shared" si="19"/>
        <v>#DIV/0!</v>
      </c>
      <c r="QJ3" s="264">
        <f t="shared" ref="QJ3:QJ9" si="46">SUMIFS(PU$14:PU$92,PU$14:PU$92,1,$C$14:$C$92,PT3)</f>
        <v>0</v>
      </c>
      <c r="QK3" s="265" t="e">
        <f t="shared" si="20"/>
        <v>#DIV/0!</v>
      </c>
      <c r="QL3" s="260">
        <f t="shared" si="21"/>
        <v>0</v>
      </c>
      <c r="QM3" s="261" t="e">
        <f t="shared" si="22"/>
        <v>#DIV/0!</v>
      </c>
      <c r="QN3" s="260">
        <f t="shared" si="23"/>
        <v>0</v>
      </c>
      <c r="QO3" s="265" t="e">
        <f t="shared" si="24"/>
        <v>#DIV/0!</v>
      </c>
      <c r="QP3">
        <f t="shared" si="25"/>
        <v>0</v>
      </c>
      <c r="QQ3" s="282">
        <f t="shared" ref="QQ3:QQ9" si="47">QN3+QJ3</f>
        <v>0</v>
      </c>
      <c r="QT3" s="1" t="s">
        <v>293</v>
      </c>
      <c r="QU3" s="276" t="str">
        <f t="shared" ref="QU3:QU9" si="48">QF3</f>
        <v>normal</v>
      </c>
      <c r="QX3" s="139">
        <f>SUMIF($C$14:$C$92,QT3,RA$14:RA$92)</f>
        <v>7</v>
      </c>
      <c r="QY3" s="139"/>
      <c r="QZ3" s="205">
        <f t="shared" si="26"/>
        <v>1</v>
      </c>
      <c r="RA3" s="139">
        <f t="shared" si="27"/>
        <v>0</v>
      </c>
      <c r="RB3" s="139"/>
      <c r="RC3" s="139">
        <f t="shared" si="28"/>
        <v>7</v>
      </c>
      <c r="RD3" s="205">
        <f t="shared" si="29"/>
        <v>1</v>
      </c>
      <c r="RE3" s="139">
        <f t="shared" si="30"/>
        <v>0</v>
      </c>
      <c r="RF3" t="str">
        <f>IF(AND(RD3&lt;0.5,RE3&lt;0),"inverted","normal")</f>
        <v>normal</v>
      </c>
      <c r="RG3" t="str">
        <f t="shared" ref="RG3:RG9" si="49">QT3</f>
        <v>energy</v>
      </c>
      <c r="RH3" s="264">
        <f t="shared" si="31"/>
        <v>0</v>
      </c>
      <c r="RI3" s="265" t="e">
        <f t="shared" si="32"/>
        <v>#DIV/0!</v>
      </c>
      <c r="RJ3" s="264">
        <f t="shared" ref="RJ3:RJ9" si="50">SUMIFS(QU$14:QU$92,QU$14:QU$92,1,$C$14:$C$92,QT3)</f>
        <v>0</v>
      </c>
      <c r="RK3" s="265" t="e">
        <f t="shared" si="33"/>
        <v>#DIV/0!</v>
      </c>
      <c r="RL3" s="260">
        <f t="shared" si="34"/>
        <v>0</v>
      </c>
      <c r="RM3" s="261" t="e">
        <f t="shared" si="35"/>
        <v>#DIV/0!</v>
      </c>
      <c r="RN3" s="260">
        <f t="shared" si="36"/>
        <v>0</v>
      </c>
      <c r="RO3" s="265" t="e">
        <f t="shared" si="37"/>
        <v>#DIV/0!</v>
      </c>
      <c r="RP3">
        <f t="shared" si="38"/>
        <v>0</v>
      </c>
      <c r="RQ3" s="282">
        <f t="shared" ref="RQ3:RQ9" si="51">RN3+RJ3</f>
        <v>0</v>
      </c>
    </row>
    <row r="4" spans="1:486" outlineLevel="1" x14ac:dyDescent="0.25">
      <c r="A4" s="1" t="s">
        <v>302</v>
      </c>
      <c r="C4">
        <f t="shared" si="39"/>
        <v>10</v>
      </c>
      <c r="DB4" s="1" t="s">
        <v>1223</v>
      </c>
      <c r="DC4" s="139">
        <v>8</v>
      </c>
      <c r="DD4" s="205">
        <v>0.5</v>
      </c>
      <c r="DE4" s="139">
        <v>-3214.5597555645645</v>
      </c>
      <c r="DG4" s="139">
        <v>11</v>
      </c>
      <c r="DH4" s="205">
        <v>0.6875</v>
      </c>
      <c r="DI4" s="139">
        <v>2774.845033223909</v>
      </c>
      <c r="DS4" s="1" t="s">
        <v>302</v>
      </c>
      <c r="DT4" s="139">
        <v>6</v>
      </c>
      <c r="DU4" s="205">
        <v>0.6</v>
      </c>
      <c r="DV4" s="139">
        <v>702.77081406700586</v>
      </c>
      <c r="DX4" s="139">
        <v>3</v>
      </c>
      <c r="DY4" s="205">
        <v>0.3</v>
      </c>
      <c r="DZ4" s="139">
        <v>-7370.4392470262792</v>
      </c>
      <c r="EA4" t="s">
        <v>1272</v>
      </c>
      <c r="EC4">
        <v>9</v>
      </c>
      <c r="ED4">
        <v>1</v>
      </c>
      <c r="EE4">
        <v>10</v>
      </c>
      <c r="EJ4" s="1" t="s">
        <v>302</v>
      </c>
      <c r="EK4" t="s">
        <v>1272</v>
      </c>
      <c r="EM4" s="139">
        <v>2</v>
      </c>
      <c r="EN4" s="205">
        <v>0.2</v>
      </c>
      <c r="EO4" s="139">
        <v>-6786.4455636520979</v>
      </c>
      <c r="EP4" s="139"/>
      <c r="EQ4" s="139">
        <v>5</v>
      </c>
      <c r="ER4" s="205">
        <v>0.5</v>
      </c>
      <c r="ES4" s="139">
        <v>-1210.4550398739807</v>
      </c>
      <c r="ET4" t="s">
        <v>1271</v>
      </c>
      <c r="EV4">
        <v>1</v>
      </c>
      <c r="EW4">
        <v>9</v>
      </c>
      <c r="EX4">
        <v>10</v>
      </c>
      <c r="FD4" s="1" t="s">
        <v>302</v>
      </c>
      <c r="FE4" t="s">
        <v>1271</v>
      </c>
      <c r="FG4" s="139">
        <v>5</v>
      </c>
      <c r="FH4" s="205">
        <v>0.5</v>
      </c>
      <c r="FI4" s="139">
        <v>-2091.9776150267994</v>
      </c>
      <c r="FJ4" s="139"/>
      <c r="FK4" s="139">
        <v>5</v>
      </c>
      <c r="FL4" s="205">
        <v>0.5</v>
      </c>
      <c r="FM4" s="139">
        <v>2295.80252506032</v>
      </c>
      <c r="FN4" t="s">
        <v>1271</v>
      </c>
      <c r="FP4">
        <v>3</v>
      </c>
      <c r="FQ4">
        <v>7</v>
      </c>
      <c r="FR4">
        <v>10</v>
      </c>
      <c r="FX4" s="1" t="s">
        <v>302</v>
      </c>
      <c r="FY4" t="s">
        <v>1271</v>
      </c>
      <c r="GB4" s="139">
        <v>4</v>
      </c>
      <c r="GC4" s="139"/>
      <c r="GD4" s="205">
        <v>0.4</v>
      </c>
      <c r="GE4" s="139">
        <v>135.91313091754887</v>
      </c>
      <c r="GF4" s="139"/>
      <c r="GG4" s="139">
        <v>4</v>
      </c>
      <c r="GH4" s="205">
        <v>0.4</v>
      </c>
      <c r="GI4" s="139">
        <v>2003.2657550867063</v>
      </c>
      <c r="GJ4" t="s">
        <v>1271</v>
      </c>
      <c r="GL4" t="s">
        <v>302</v>
      </c>
      <c r="GM4" s="264">
        <v>4</v>
      </c>
      <c r="GN4" s="265">
        <v>0.4</v>
      </c>
      <c r="GO4" s="260">
        <v>6</v>
      </c>
      <c r="GP4" s="261">
        <v>0.6</v>
      </c>
      <c r="GQ4">
        <v>10</v>
      </c>
      <c r="GV4" s="1" t="s">
        <v>302</v>
      </c>
      <c r="GW4" s="272" t="s">
        <v>1271</v>
      </c>
      <c r="GZ4" s="139">
        <v>6</v>
      </c>
      <c r="HA4" s="139"/>
      <c r="HB4" s="205">
        <v>0.6</v>
      </c>
      <c r="HC4" s="139">
        <v>2088.2188057880567</v>
      </c>
      <c r="HD4" s="139"/>
      <c r="HE4" s="139">
        <v>5</v>
      </c>
      <c r="HF4" s="205">
        <v>0.5</v>
      </c>
      <c r="HG4" s="139">
        <v>566.76342146691889</v>
      </c>
      <c r="HH4" t="s">
        <v>1271</v>
      </c>
      <c r="HJ4" t="s">
        <v>302</v>
      </c>
      <c r="HK4" s="264">
        <v>4</v>
      </c>
      <c r="HL4" s="265">
        <v>0.4</v>
      </c>
      <c r="HM4" s="260">
        <v>6</v>
      </c>
      <c r="HN4" s="261">
        <v>0.6</v>
      </c>
      <c r="HO4">
        <v>10</v>
      </c>
      <c r="HT4" s="1" t="s">
        <v>302</v>
      </c>
      <c r="HU4" s="276" t="s">
        <v>1271</v>
      </c>
      <c r="HX4" s="139">
        <v>6</v>
      </c>
      <c r="HY4" s="139"/>
      <c r="HZ4" s="205">
        <v>0.6</v>
      </c>
      <c r="IA4" s="139">
        <v>2011.6626019274381</v>
      </c>
      <c r="IB4" s="139"/>
      <c r="IC4" s="139">
        <v>2</v>
      </c>
      <c r="ID4" s="205">
        <v>0.2</v>
      </c>
      <c r="IE4" s="139">
        <v>-3427.4495286872134</v>
      </c>
      <c r="IF4" t="s">
        <v>1272</v>
      </c>
      <c r="IG4" t="s">
        <v>302</v>
      </c>
      <c r="IH4" s="264">
        <v>1</v>
      </c>
      <c r="II4" s="265">
        <v>0.1</v>
      </c>
      <c r="IJ4" s="264">
        <v>5</v>
      </c>
      <c r="IK4" s="265">
        <v>0.5</v>
      </c>
      <c r="IL4" s="260">
        <v>9</v>
      </c>
      <c r="IM4" s="261">
        <v>0.9</v>
      </c>
      <c r="IN4" s="260">
        <v>5</v>
      </c>
      <c r="IO4" s="265">
        <v>0.5</v>
      </c>
      <c r="IP4">
        <v>10</v>
      </c>
      <c r="IQ4" s="282">
        <v>10</v>
      </c>
      <c r="IT4" s="1" t="s">
        <v>302</v>
      </c>
      <c r="IU4" s="276" t="s">
        <v>1272</v>
      </c>
      <c r="IX4" s="139">
        <v>3</v>
      </c>
      <c r="IY4" s="139"/>
      <c r="IZ4" s="205">
        <v>0.3</v>
      </c>
      <c r="JA4" s="139">
        <v>-6550.5883098913755</v>
      </c>
      <c r="JB4" s="139"/>
      <c r="JC4" s="139">
        <v>1</v>
      </c>
      <c r="JD4" s="205">
        <v>0.1</v>
      </c>
      <c r="JE4" s="139">
        <v>-13323.055078884163</v>
      </c>
      <c r="JF4" t="s">
        <v>1272</v>
      </c>
      <c r="JG4" t="s">
        <v>302</v>
      </c>
      <c r="JH4" s="264">
        <v>1</v>
      </c>
      <c r="JI4" s="265">
        <v>0.1</v>
      </c>
      <c r="JJ4" s="264">
        <v>6</v>
      </c>
      <c r="JK4" s="265">
        <v>0.6</v>
      </c>
      <c r="JL4" s="260">
        <v>9</v>
      </c>
      <c r="JM4" s="261">
        <v>0.9</v>
      </c>
      <c r="JN4" s="260">
        <v>4</v>
      </c>
      <c r="JO4" s="265">
        <v>0.4</v>
      </c>
      <c r="JP4">
        <v>10</v>
      </c>
      <c r="JQ4" s="282">
        <v>10</v>
      </c>
      <c r="JT4" s="1" t="s">
        <v>302</v>
      </c>
      <c r="JU4" s="276" t="s">
        <v>1272</v>
      </c>
      <c r="JX4" s="139">
        <v>5</v>
      </c>
      <c r="JY4" s="139"/>
      <c r="JZ4" s="205">
        <v>0.5</v>
      </c>
      <c r="KA4" s="139">
        <v>-674.89226734738986</v>
      </c>
      <c r="KB4" s="139"/>
      <c r="KC4" s="139">
        <v>4</v>
      </c>
      <c r="KD4" s="205">
        <v>0.4</v>
      </c>
      <c r="KE4" s="139">
        <v>-7580.2118805036453</v>
      </c>
      <c r="KF4" t="s">
        <v>1272</v>
      </c>
      <c r="KG4" t="s">
        <v>302</v>
      </c>
      <c r="KH4" s="264">
        <v>9</v>
      </c>
      <c r="KI4" s="265">
        <v>0.9</v>
      </c>
      <c r="KJ4" s="264">
        <v>4</v>
      </c>
      <c r="KK4" s="265">
        <v>0.4</v>
      </c>
      <c r="KL4" s="260">
        <v>1</v>
      </c>
      <c r="KM4" s="261">
        <v>0.1</v>
      </c>
      <c r="KN4" s="260">
        <v>6</v>
      </c>
      <c r="KO4" s="265">
        <v>0.6</v>
      </c>
      <c r="KP4">
        <v>10</v>
      </c>
      <c r="KQ4" s="282">
        <v>10</v>
      </c>
      <c r="KT4" s="1" t="s">
        <v>302</v>
      </c>
      <c r="KU4" s="276" t="s">
        <v>1272</v>
      </c>
      <c r="KX4" s="139">
        <v>4</v>
      </c>
      <c r="KY4" s="139"/>
      <c r="KZ4" s="205">
        <v>0.4</v>
      </c>
      <c r="LA4" s="139">
        <v>-1406.1929442534188</v>
      </c>
      <c r="LB4" s="139"/>
      <c r="LC4" s="139">
        <v>6</v>
      </c>
      <c r="LD4" s="205">
        <v>0.6</v>
      </c>
      <c r="LE4" s="139">
        <v>5254.5130544141521</v>
      </c>
      <c r="LF4" t="s">
        <v>1271</v>
      </c>
      <c r="LG4" t="s">
        <v>302</v>
      </c>
      <c r="LH4" s="264">
        <v>1</v>
      </c>
      <c r="LI4" s="265">
        <v>0.1</v>
      </c>
      <c r="LJ4" s="264">
        <v>7</v>
      </c>
      <c r="LK4" s="265">
        <v>0.7</v>
      </c>
      <c r="LL4" s="260">
        <v>9</v>
      </c>
      <c r="LM4" s="261">
        <v>0.9</v>
      </c>
      <c r="LN4" s="260">
        <v>3</v>
      </c>
      <c r="LO4" s="265">
        <v>0.3</v>
      </c>
      <c r="LP4">
        <v>10</v>
      </c>
      <c r="LQ4" s="282">
        <v>10</v>
      </c>
      <c r="LT4" s="1" t="s">
        <v>302</v>
      </c>
      <c r="LU4" s="276" t="s">
        <v>1271</v>
      </c>
      <c r="LX4" s="139">
        <v>4</v>
      </c>
      <c r="LY4" s="139"/>
      <c r="LZ4" s="205">
        <v>0.4</v>
      </c>
      <c r="MA4" s="139">
        <v>-1597.279372074699</v>
      </c>
      <c r="MB4" s="139"/>
      <c r="MC4" s="139">
        <v>8</v>
      </c>
      <c r="MD4" s="205">
        <v>0.8</v>
      </c>
      <c r="ME4" s="139">
        <v>12199.789035854237</v>
      </c>
      <c r="MF4" t="s">
        <v>1271</v>
      </c>
      <c r="MG4" t="s">
        <v>302</v>
      </c>
      <c r="MH4" s="264">
        <v>0</v>
      </c>
      <c r="MI4" s="265">
        <v>0</v>
      </c>
      <c r="MJ4" s="264">
        <v>6</v>
      </c>
      <c r="MK4" s="265">
        <v>0.6</v>
      </c>
      <c r="ML4" s="260">
        <v>10</v>
      </c>
      <c r="MM4" s="261">
        <v>1</v>
      </c>
      <c r="MN4" s="260">
        <v>4</v>
      </c>
      <c r="MO4" s="265">
        <v>0.4</v>
      </c>
      <c r="MP4">
        <v>10</v>
      </c>
      <c r="MQ4" s="282">
        <v>10</v>
      </c>
      <c r="MT4" s="1" t="s">
        <v>302</v>
      </c>
      <c r="MU4" s="276" t="s">
        <v>1271</v>
      </c>
      <c r="MX4" s="139">
        <v>4</v>
      </c>
      <c r="MY4" s="139"/>
      <c r="MZ4" s="205">
        <v>0.4</v>
      </c>
      <c r="NA4" s="139">
        <v>736.27128173070753</v>
      </c>
      <c r="NB4" s="139"/>
      <c r="NC4" s="139">
        <v>6</v>
      </c>
      <c r="ND4" s="205">
        <v>0.6</v>
      </c>
      <c r="NE4" s="139">
        <v>1030.2524794692758</v>
      </c>
      <c r="NF4" t="s">
        <v>1271</v>
      </c>
      <c r="NG4" t="s">
        <v>302</v>
      </c>
      <c r="NH4" s="264">
        <v>4</v>
      </c>
      <c r="NI4" s="265">
        <v>0.4</v>
      </c>
      <c r="NJ4" s="264">
        <v>2</v>
      </c>
      <c r="NK4" s="265">
        <v>0.2</v>
      </c>
      <c r="NL4" s="260">
        <v>6</v>
      </c>
      <c r="NM4" s="261">
        <v>0.6</v>
      </c>
      <c r="NN4" s="260">
        <v>8</v>
      </c>
      <c r="NO4" s="265">
        <v>0.8</v>
      </c>
      <c r="NP4">
        <v>10</v>
      </c>
      <c r="NQ4" s="282">
        <v>10</v>
      </c>
      <c r="NT4" s="1" t="s">
        <v>302</v>
      </c>
      <c r="NU4" s="276" t="s">
        <v>1271</v>
      </c>
      <c r="NX4" s="139">
        <v>7</v>
      </c>
      <c r="NY4" s="139"/>
      <c r="NZ4" s="205">
        <v>0.7</v>
      </c>
      <c r="OA4" s="139">
        <v>4998.428784250953</v>
      </c>
      <c r="OB4" s="139"/>
      <c r="OC4" s="139">
        <v>7</v>
      </c>
      <c r="OD4" s="205">
        <v>0.7</v>
      </c>
      <c r="OE4" s="139">
        <v>6972.9665916350577</v>
      </c>
      <c r="OF4" t="s">
        <v>1271</v>
      </c>
      <c r="OG4" t="s">
        <v>302</v>
      </c>
      <c r="OH4" s="264">
        <v>1</v>
      </c>
      <c r="OI4" s="265">
        <v>0.1</v>
      </c>
      <c r="OJ4" s="264">
        <v>2</v>
      </c>
      <c r="OK4" s="265">
        <v>0.2</v>
      </c>
      <c r="OL4" s="260">
        <v>9</v>
      </c>
      <c r="OM4" s="261">
        <v>0.9</v>
      </c>
      <c r="ON4" s="260">
        <v>8</v>
      </c>
      <c r="OO4" s="265">
        <v>0.8</v>
      </c>
      <c r="OP4">
        <v>10</v>
      </c>
      <c r="OQ4" s="282">
        <v>10</v>
      </c>
      <c r="OT4" s="1" t="s">
        <v>302</v>
      </c>
      <c r="OU4" s="276" t="str">
        <f t="shared" si="40"/>
        <v>normal</v>
      </c>
      <c r="OX4" s="139">
        <f t="shared" ref="OX4:OX9" si="52">SUMIF($C$14:$C$92,OT4,PA$14:PA$92)</f>
        <v>0</v>
      </c>
      <c r="OY4" s="139"/>
      <c r="OZ4" s="205">
        <f t="shared" si="0"/>
        <v>0</v>
      </c>
      <c r="PA4" s="139">
        <f t="shared" si="1"/>
        <v>0</v>
      </c>
      <c r="PB4" s="139"/>
      <c r="PC4" s="139">
        <f t="shared" si="2"/>
        <v>0</v>
      </c>
      <c r="PD4" s="205">
        <f t="shared" si="3"/>
        <v>0</v>
      </c>
      <c r="PE4" s="139">
        <f t="shared" si="4"/>
        <v>0</v>
      </c>
      <c r="PF4" t="str">
        <f t="shared" ref="PF4:PF9" si="53">IF(AND(PD4&lt;0.5,PE4&lt;0),"inverted","normal")</f>
        <v>normal</v>
      </c>
      <c r="PG4" t="str">
        <f t="shared" si="41"/>
        <v>grain</v>
      </c>
      <c r="PH4" s="264">
        <f t="shared" si="5"/>
        <v>0</v>
      </c>
      <c r="PI4" s="265" t="e">
        <f t="shared" si="6"/>
        <v>#DIV/0!</v>
      </c>
      <c r="PJ4" s="264">
        <f t="shared" si="42"/>
        <v>2</v>
      </c>
      <c r="PK4" s="265" t="e">
        <f t="shared" si="7"/>
        <v>#DIV/0!</v>
      </c>
      <c r="PL4" s="260">
        <f t="shared" si="8"/>
        <v>0</v>
      </c>
      <c r="PM4" s="261" t="e">
        <f t="shared" si="9"/>
        <v>#DIV/0!</v>
      </c>
      <c r="PN4" s="260">
        <f t="shared" si="10"/>
        <v>8</v>
      </c>
      <c r="PO4" s="265" t="e">
        <f t="shared" si="11"/>
        <v>#DIV/0!</v>
      </c>
      <c r="PP4">
        <f t="shared" si="12"/>
        <v>0</v>
      </c>
      <c r="PQ4" s="282">
        <f t="shared" si="43"/>
        <v>10</v>
      </c>
      <c r="PT4" s="1" t="s">
        <v>302</v>
      </c>
      <c r="PU4" s="276" t="str">
        <f t="shared" si="44"/>
        <v>normal</v>
      </c>
      <c r="PX4" s="139">
        <f t="shared" ref="PX4:PX9" si="54">SUMIF($C$14:$C$92,PT4,QA$14:QA$92)</f>
        <v>10</v>
      </c>
      <c r="PY4" s="139"/>
      <c r="PZ4" s="205">
        <f t="shared" si="13"/>
        <v>1</v>
      </c>
      <c r="QA4" s="139">
        <f t="shared" si="14"/>
        <v>0</v>
      </c>
      <c r="QB4" s="139"/>
      <c r="QC4" s="139">
        <f t="shared" si="15"/>
        <v>10</v>
      </c>
      <c r="QD4" s="205">
        <f t="shared" si="16"/>
        <v>1</v>
      </c>
      <c r="QE4" s="139">
        <f t="shared" si="17"/>
        <v>0</v>
      </c>
      <c r="QF4" t="str">
        <f t="shared" ref="QF4:QF9" si="55">IF(AND(QD4&lt;0.5,QE4&lt;0),"inverted","normal")</f>
        <v>normal</v>
      </c>
      <c r="QG4" t="str">
        <f t="shared" si="45"/>
        <v>grain</v>
      </c>
      <c r="QH4" s="264">
        <f t="shared" si="18"/>
        <v>0</v>
      </c>
      <c r="QI4" s="265" t="e">
        <f t="shared" si="19"/>
        <v>#DIV/0!</v>
      </c>
      <c r="QJ4" s="264">
        <f t="shared" si="46"/>
        <v>0</v>
      </c>
      <c r="QK4" s="265" t="e">
        <f t="shared" si="20"/>
        <v>#DIV/0!</v>
      </c>
      <c r="QL4" s="260">
        <f t="shared" si="21"/>
        <v>0</v>
      </c>
      <c r="QM4" s="261" t="e">
        <f t="shared" si="22"/>
        <v>#DIV/0!</v>
      </c>
      <c r="QN4" s="260">
        <f t="shared" si="23"/>
        <v>0</v>
      </c>
      <c r="QO4" s="265" t="e">
        <f t="shared" si="24"/>
        <v>#DIV/0!</v>
      </c>
      <c r="QP4">
        <f t="shared" si="25"/>
        <v>0</v>
      </c>
      <c r="QQ4" s="282">
        <f t="shared" si="47"/>
        <v>0</v>
      </c>
      <c r="QT4" s="1" t="s">
        <v>302</v>
      </c>
      <c r="QU4" s="276" t="str">
        <f t="shared" si="48"/>
        <v>normal</v>
      </c>
      <c r="QX4" s="139">
        <f t="shared" ref="QX4:QX9" si="56">SUMIF($C$14:$C$92,QT4,RA$14:RA$92)</f>
        <v>10</v>
      </c>
      <c r="QY4" s="139"/>
      <c r="QZ4" s="205">
        <f t="shared" si="26"/>
        <v>1</v>
      </c>
      <c r="RA4" s="139">
        <f t="shared" si="27"/>
        <v>0</v>
      </c>
      <c r="RB4" s="139"/>
      <c r="RC4" s="139">
        <f t="shared" si="28"/>
        <v>10</v>
      </c>
      <c r="RD4" s="205">
        <f t="shared" si="29"/>
        <v>1</v>
      </c>
      <c r="RE4" s="139">
        <f t="shared" si="30"/>
        <v>0</v>
      </c>
      <c r="RF4" t="str">
        <f t="shared" ref="RF4:RF9" si="57">IF(AND(RD4&lt;0.5,RE4&lt;0),"inverted","normal")</f>
        <v>normal</v>
      </c>
      <c r="RG4" t="str">
        <f t="shared" si="49"/>
        <v>grain</v>
      </c>
      <c r="RH4" s="264">
        <f t="shared" si="31"/>
        <v>0</v>
      </c>
      <c r="RI4" s="265" t="e">
        <f t="shared" si="32"/>
        <v>#DIV/0!</v>
      </c>
      <c r="RJ4" s="264">
        <f t="shared" si="50"/>
        <v>0</v>
      </c>
      <c r="RK4" s="265" t="e">
        <f t="shared" si="33"/>
        <v>#DIV/0!</v>
      </c>
      <c r="RL4" s="260">
        <f t="shared" si="34"/>
        <v>0</v>
      </c>
      <c r="RM4" s="261" t="e">
        <f t="shared" si="35"/>
        <v>#DIV/0!</v>
      </c>
      <c r="RN4" s="260">
        <f t="shared" si="36"/>
        <v>0</v>
      </c>
      <c r="RO4" s="265" t="e">
        <f t="shared" si="37"/>
        <v>#DIV/0!</v>
      </c>
      <c r="RP4">
        <f t="shared" si="38"/>
        <v>0</v>
      </c>
      <c r="RQ4" s="282">
        <f t="shared" si="51"/>
        <v>0</v>
      </c>
    </row>
    <row r="5" spans="1:486" outlineLevel="1" x14ac:dyDescent="0.25">
      <c r="A5" s="1" t="s">
        <v>299</v>
      </c>
      <c r="C5">
        <f t="shared" si="39"/>
        <v>22</v>
      </c>
      <c r="DB5" s="1" t="s">
        <v>302</v>
      </c>
      <c r="DC5" s="139">
        <v>6</v>
      </c>
      <c r="DD5" s="205">
        <v>0.6</v>
      </c>
      <c r="DE5" s="139">
        <v>-669.87873010315286</v>
      </c>
      <c r="DG5" s="139">
        <v>6</v>
      </c>
      <c r="DH5" s="205">
        <v>0.6</v>
      </c>
      <c r="DI5" s="139">
        <v>2020.8409021505997</v>
      </c>
      <c r="DS5" s="1" t="s">
        <v>299</v>
      </c>
      <c r="DT5" s="139">
        <v>15</v>
      </c>
      <c r="DU5" s="205">
        <v>0.68181818181818177</v>
      </c>
      <c r="DV5" s="139">
        <v>5490.5334660605176</v>
      </c>
      <c r="DX5" s="139">
        <v>9</v>
      </c>
      <c r="DY5" s="205">
        <v>0.40909090909090912</v>
      </c>
      <c r="DZ5" s="139">
        <v>880.03579301553248</v>
      </c>
      <c r="EA5" t="s">
        <v>1271</v>
      </c>
      <c r="EC5">
        <v>13</v>
      </c>
      <c r="ED5">
        <v>9</v>
      </c>
      <c r="EE5">
        <v>22</v>
      </c>
      <c r="EJ5" s="1" t="s">
        <v>299</v>
      </c>
      <c r="EK5" t="s">
        <v>1271</v>
      </c>
      <c r="EM5" s="139">
        <v>7</v>
      </c>
      <c r="EN5" s="205">
        <v>0.31818181818181818</v>
      </c>
      <c r="EO5" s="139">
        <v>-5263.8834406523138</v>
      </c>
      <c r="EP5" s="139"/>
      <c r="EQ5" s="139">
        <v>15</v>
      </c>
      <c r="ER5" s="205">
        <v>0.68181818181818177</v>
      </c>
      <c r="ES5" s="139">
        <v>8978.9839886672871</v>
      </c>
      <c r="ET5" t="s">
        <v>1271</v>
      </c>
      <c r="EV5">
        <v>2</v>
      </c>
      <c r="EW5">
        <v>17</v>
      </c>
      <c r="EX5">
        <v>19</v>
      </c>
      <c r="FD5" s="1" t="s">
        <v>299</v>
      </c>
      <c r="FE5" t="s">
        <v>1271</v>
      </c>
      <c r="FG5" s="139">
        <v>13</v>
      </c>
      <c r="FH5" s="205">
        <v>0.59090909090909094</v>
      </c>
      <c r="FI5" s="139">
        <v>14122.604962351632</v>
      </c>
      <c r="FJ5" s="139"/>
      <c r="FK5" s="139">
        <v>18</v>
      </c>
      <c r="FL5" s="205">
        <v>0.81818181818181823</v>
      </c>
      <c r="FM5" s="139">
        <v>41241.23674630114</v>
      </c>
      <c r="FN5" t="s">
        <v>1271</v>
      </c>
      <c r="FP5">
        <v>3</v>
      </c>
      <c r="FQ5">
        <v>18</v>
      </c>
      <c r="FR5">
        <v>21</v>
      </c>
      <c r="FX5" s="1" t="s">
        <v>299</v>
      </c>
      <c r="FY5" t="s">
        <v>1271</v>
      </c>
      <c r="GB5" s="139">
        <v>15</v>
      </c>
      <c r="GC5" s="139"/>
      <c r="GD5" s="205">
        <v>0.68181818181818177</v>
      </c>
      <c r="GE5" s="139">
        <v>22738.299010501607</v>
      </c>
      <c r="GF5" s="139"/>
      <c r="GG5" s="139">
        <v>14</v>
      </c>
      <c r="GH5" s="205">
        <v>0.63636363636363635</v>
      </c>
      <c r="GI5" s="139">
        <v>11205.68007551234</v>
      </c>
      <c r="GJ5" t="s">
        <v>1271</v>
      </c>
      <c r="GL5" t="s">
        <v>299</v>
      </c>
      <c r="GM5" s="264">
        <v>1</v>
      </c>
      <c r="GN5" s="265">
        <v>4.5454545454545456E-2</v>
      </c>
      <c r="GO5" s="260">
        <v>21</v>
      </c>
      <c r="GP5" s="261">
        <v>0.95454545454545459</v>
      </c>
      <c r="GQ5">
        <v>22</v>
      </c>
      <c r="GV5" s="1" t="s">
        <v>299</v>
      </c>
      <c r="GW5" s="272" t="s">
        <v>1271</v>
      </c>
      <c r="GZ5" s="139">
        <v>14</v>
      </c>
      <c r="HA5" s="139"/>
      <c r="HB5" s="205">
        <v>0.63636363636363635</v>
      </c>
      <c r="HC5" s="139">
        <v>17740.886041515776</v>
      </c>
      <c r="HD5" s="139"/>
      <c r="HE5" s="139">
        <v>10</v>
      </c>
      <c r="HF5" s="205">
        <v>0.45454545454545453</v>
      </c>
      <c r="HG5" s="139">
        <v>7974.2005816497904</v>
      </c>
      <c r="HH5" t="s">
        <v>1271</v>
      </c>
      <c r="HJ5" t="s">
        <v>299</v>
      </c>
      <c r="HK5" s="264">
        <v>2</v>
      </c>
      <c r="HL5" s="265">
        <v>9.0909090909090912E-2</v>
      </c>
      <c r="HM5" s="260">
        <v>20</v>
      </c>
      <c r="HN5" s="261">
        <v>0.90909090909090906</v>
      </c>
      <c r="HO5">
        <v>22</v>
      </c>
      <c r="HT5" s="1" t="s">
        <v>299</v>
      </c>
      <c r="HU5" s="276" t="s">
        <v>1271</v>
      </c>
      <c r="HX5" s="139">
        <v>8</v>
      </c>
      <c r="HY5" s="139"/>
      <c r="HZ5" s="205">
        <v>0.36363636363636365</v>
      </c>
      <c r="IA5" s="139">
        <v>-7232.8449490941348</v>
      </c>
      <c r="IB5" s="139"/>
      <c r="IC5" s="139">
        <v>10</v>
      </c>
      <c r="ID5" s="205">
        <v>0.45454545454545453</v>
      </c>
      <c r="IE5" s="139">
        <v>-3338.1628328296583</v>
      </c>
      <c r="IF5" t="s">
        <v>1272</v>
      </c>
      <c r="IG5" t="s">
        <v>299</v>
      </c>
      <c r="IH5" s="264">
        <v>16</v>
      </c>
      <c r="II5" s="265">
        <v>0.72727272727272729</v>
      </c>
      <c r="IJ5" s="264">
        <v>6</v>
      </c>
      <c r="IK5" s="265">
        <v>0.27272727272727271</v>
      </c>
      <c r="IL5" s="260">
        <v>6</v>
      </c>
      <c r="IM5" s="261">
        <v>0.27272727272727271</v>
      </c>
      <c r="IN5" s="260">
        <v>16</v>
      </c>
      <c r="IO5" s="265">
        <v>0.72727272727272729</v>
      </c>
      <c r="IP5">
        <v>22</v>
      </c>
      <c r="IQ5" s="282">
        <v>22</v>
      </c>
      <c r="IT5" s="1" t="s">
        <v>299</v>
      </c>
      <c r="IU5" s="276" t="s">
        <v>1272</v>
      </c>
      <c r="IX5" s="139">
        <v>11</v>
      </c>
      <c r="IY5" s="139"/>
      <c r="IZ5" s="205">
        <v>0.5</v>
      </c>
      <c r="JA5" s="139">
        <v>357.58039361663782</v>
      </c>
      <c r="JB5" s="139"/>
      <c r="JC5" s="139">
        <v>12</v>
      </c>
      <c r="JD5" s="205">
        <v>0.54545454545454541</v>
      </c>
      <c r="JE5" s="139">
        <v>-3105.8195639801802</v>
      </c>
      <c r="JF5" t="s">
        <v>1271</v>
      </c>
      <c r="JG5" t="s">
        <v>299</v>
      </c>
      <c r="JH5" s="264">
        <v>6</v>
      </c>
      <c r="JI5" s="265">
        <v>0.27272727272727271</v>
      </c>
      <c r="JJ5" s="264">
        <v>11</v>
      </c>
      <c r="JK5" s="265">
        <v>0.5</v>
      </c>
      <c r="JL5" s="260">
        <v>16</v>
      </c>
      <c r="JM5" s="261">
        <v>0.72727272727272729</v>
      </c>
      <c r="JN5" s="260">
        <v>11</v>
      </c>
      <c r="JO5" s="265">
        <v>0.5</v>
      </c>
      <c r="JP5">
        <v>22</v>
      </c>
      <c r="JQ5" s="282">
        <v>22</v>
      </c>
      <c r="JT5" s="1" t="s">
        <v>299</v>
      </c>
      <c r="JU5" s="276" t="s">
        <v>1271</v>
      </c>
      <c r="JX5" s="139">
        <v>10</v>
      </c>
      <c r="JY5" s="139"/>
      <c r="JZ5" s="205">
        <v>0.45454545454545453</v>
      </c>
      <c r="KA5" s="139">
        <v>-4898.358371591632</v>
      </c>
      <c r="KB5" s="139"/>
      <c r="KC5" s="139">
        <v>12</v>
      </c>
      <c r="KD5" s="205">
        <v>0.54545454545454541</v>
      </c>
      <c r="KE5" s="139">
        <v>1608.6542521871215</v>
      </c>
      <c r="KF5" t="s">
        <v>1271</v>
      </c>
      <c r="KG5" t="s">
        <v>299</v>
      </c>
      <c r="KH5" s="264">
        <v>15</v>
      </c>
      <c r="KI5" s="265">
        <v>0.68181818181818177</v>
      </c>
      <c r="KJ5" s="264">
        <v>7</v>
      </c>
      <c r="KK5" s="265">
        <v>0.31818181818181818</v>
      </c>
      <c r="KL5" s="260">
        <v>7</v>
      </c>
      <c r="KM5" s="261">
        <v>0.31818181818181818</v>
      </c>
      <c r="KN5" s="260">
        <v>15</v>
      </c>
      <c r="KO5" s="265">
        <v>0.68181818181818177</v>
      </c>
      <c r="KP5">
        <v>22</v>
      </c>
      <c r="KQ5" s="282">
        <v>22</v>
      </c>
      <c r="KT5" s="1" t="s">
        <v>299</v>
      </c>
      <c r="KU5" s="276" t="s">
        <v>1271</v>
      </c>
      <c r="KX5" s="139">
        <v>9</v>
      </c>
      <c r="KY5" s="139"/>
      <c r="KZ5" s="205">
        <v>0.40909090909090912</v>
      </c>
      <c r="LA5" s="139">
        <v>-16630.998454726876</v>
      </c>
      <c r="LB5" s="139"/>
      <c r="LC5" s="139">
        <v>11</v>
      </c>
      <c r="LD5" s="205">
        <v>0.5</v>
      </c>
      <c r="LE5" s="139">
        <v>-8419.9173874349108</v>
      </c>
      <c r="LF5" t="s">
        <v>1271</v>
      </c>
      <c r="LG5" t="s">
        <v>299</v>
      </c>
      <c r="LH5" s="264">
        <v>20</v>
      </c>
      <c r="LI5" s="265">
        <v>0.90909090909090906</v>
      </c>
      <c r="LJ5" s="264">
        <v>9</v>
      </c>
      <c r="LK5" s="265">
        <v>0.40909090909090912</v>
      </c>
      <c r="LL5" s="260">
        <v>2</v>
      </c>
      <c r="LM5" s="261">
        <v>9.0909090909090912E-2</v>
      </c>
      <c r="LN5" s="260">
        <v>13</v>
      </c>
      <c r="LO5" s="265">
        <v>0.59090909090909094</v>
      </c>
      <c r="LP5">
        <v>22</v>
      </c>
      <c r="LQ5" s="282">
        <v>22</v>
      </c>
      <c r="LT5" s="1" t="s">
        <v>299</v>
      </c>
      <c r="LU5" s="276" t="s">
        <v>1271</v>
      </c>
      <c r="LX5" s="139">
        <v>12</v>
      </c>
      <c r="LY5" s="139"/>
      <c r="LZ5" s="205">
        <v>0.54545454545454541</v>
      </c>
      <c r="MA5" s="139">
        <v>637.64034284135676</v>
      </c>
      <c r="MB5" s="139"/>
      <c r="MC5" s="139">
        <v>9</v>
      </c>
      <c r="MD5" s="205">
        <v>0.40909090909090912</v>
      </c>
      <c r="ME5" s="139">
        <v>-2720.6855610388216</v>
      </c>
      <c r="MF5" t="s">
        <v>1272</v>
      </c>
      <c r="MG5" t="s">
        <v>299</v>
      </c>
      <c r="MH5" s="264">
        <v>18</v>
      </c>
      <c r="MI5" s="265">
        <v>0.81818181818181823</v>
      </c>
      <c r="MJ5" s="264">
        <v>14</v>
      </c>
      <c r="MK5" s="265">
        <v>0.63636363636363635</v>
      </c>
      <c r="ML5" s="260">
        <v>4</v>
      </c>
      <c r="MM5" s="261">
        <v>0.18181818181818182</v>
      </c>
      <c r="MN5" s="260">
        <v>8</v>
      </c>
      <c r="MO5" s="265">
        <v>0.36363636363636365</v>
      </c>
      <c r="MP5">
        <v>22</v>
      </c>
      <c r="MQ5" s="282">
        <v>22</v>
      </c>
      <c r="MT5" s="1" t="s">
        <v>299</v>
      </c>
      <c r="MU5" s="276" t="s">
        <v>1272</v>
      </c>
      <c r="MX5" s="139">
        <v>11</v>
      </c>
      <c r="MY5" s="139"/>
      <c r="MZ5" s="205">
        <v>0.5</v>
      </c>
      <c r="NA5" s="139">
        <v>424.26543121913431</v>
      </c>
      <c r="NB5" s="139"/>
      <c r="NC5" s="139">
        <v>10</v>
      </c>
      <c r="ND5" s="205">
        <v>0.45454545454545453</v>
      </c>
      <c r="NE5" s="139">
        <v>-2202.3094782583062</v>
      </c>
      <c r="NF5" t="s">
        <v>1272</v>
      </c>
      <c r="NG5" t="s">
        <v>299</v>
      </c>
      <c r="NH5" s="264">
        <v>13</v>
      </c>
      <c r="NI5" s="265">
        <v>0.59090909090909094</v>
      </c>
      <c r="NJ5" s="264">
        <v>16</v>
      </c>
      <c r="NK5" s="265">
        <v>0.72727272727272729</v>
      </c>
      <c r="NL5" s="260">
        <v>9</v>
      </c>
      <c r="NM5" s="261">
        <v>0.40909090909090912</v>
      </c>
      <c r="NN5" s="260">
        <v>6</v>
      </c>
      <c r="NO5" s="265">
        <v>0.27272727272727271</v>
      </c>
      <c r="NP5">
        <v>22</v>
      </c>
      <c r="NQ5" s="282">
        <v>22</v>
      </c>
      <c r="NT5" s="1" t="s">
        <v>299</v>
      </c>
      <c r="NU5" s="276" t="s">
        <v>1272</v>
      </c>
      <c r="NX5" s="139">
        <v>14</v>
      </c>
      <c r="NY5" s="139"/>
      <c r="NZ5" s="205">
        <v>0.63636363636363635</v>
      </c>
      <c r="OA5" s="139">
        <v>7881.5058255314143</v>
      </c>
      <c r="OB5" s="139"/>
      <c r="OC5" s="139">
        <v>11</v>
      </c>
      <c r="OD5" s="205">
        <v>0.5</v>
      </c>
      <c r="OE5" s="139">
        <v>9074.5732422053989</v>
      </c>
      <c r="OF5" t="s">
        <v>1271</v>
      </c>
      <c r="OG5" t="s">
        <v>299</v>
      </c>
      <c r="OH5" s="264">
        <v>20</v>
      </c>
      <c r="OI5" s="265">
        <v>0.90909090909090906</v>
      </c>
      <c r="OJ5" s="264">
        <v>16</v>
      </c>
      <c r="OK5" s="265">
        <v>0.72727272727272729</v>
      </c>
      <c r="OL5" s="260">
        <v>2</v>
      </c>
      <c r="OM5" s="261">
        <v>9.0909090909090912E-2</v>
      </c>
      <c r="ON5" s="260">
        <v>6</v>
      </c>
      <c r="OO5" s="265">
        <v>0.27272727272727271</v>
      </c>
      <c r="OP5">
        <v>22</v>
      </c>
      <c r="OQ5" s="282">
        <v>22</v>
      </c>
      <c r="OT5" s="1" t="s">
        <v>299</v>
      </c>
      <c r="OU5" s="276" t="str">
        <f t="shared" si="40"/>
        <v>normal</v>
      </c>
      <c r="OX5" s="139">
        <f t="shared" si="52"/>
        <v>0</v>
      </c>
      <c r="OY5" s="139"/>
      <c r="OZ5" s="205">
        <f t="shared" si="0"/>
        <v>0</v>
      </c>
      <c r="PA5" s="139">
        <f t="shared" si="1"/>
        <v>0</v>
      </c>
      <c r="PB5" s="139"/>
      <c r="PC5" s="139">
        <f t="shared" si="2"/>
        <v>0</v>
      </c>
      <c r="PD5" s="205">
        <f t="shared" si="3"/>
        <v>0</v>
      </c>
      <c r="PE5" s="139">
        <f t="shared" si="4"/>
        <v>0</v>
      </c>
      <c r="PF5" t="str">
        <f t="shared" si="53"/>
        <v>normal</v>
      </c>
      <c r="PG5" t="str">
        <f t="shared" si="41"/>
        <v>index</v>
      </c>
      <c r="PH5" s="264">
        <f t="shared" si="5"/>
        <v>0</v>
      </c>
      <c r="PI5" s="265" t="e">
        <f t="shared" si="6"/>
        <v>#DIV/0!</v>
      </c>
      <c r="PJ5" s="264">
        <f t="shared" si="42"/>
        <v>14</v>
      </c>
      <c r="PK5" s="265" t="e">
        <f t="shared" si="7"/>
        <v>#DIV/0!</v>
      </c>
      <c r="PL5" s="260">
        <f t="shared" si="8"/>
        <v>0</v>
      </c>
      <c r="PM5" s="261" t="e">
        <f t="shared" si="9"/>
        <v>#DIV/0!</v>
      </c>
      <c r="PN5" s="260">
        <f t="shared" si="10"/>
        <v>8</v>
      </c>
      <c r="PO5" s="265" t="e">
        <f t="shared" si="11"/>
        <v>#DIV/0!</v>
      </c>
      <c r="PP5">
        <f t="shared" si="12"/>
        <v>0</v>
      </c>
      <c r="PQ5" s="282">
        <f t="shared" si="43"/>
        <v>22</v>
      </c>
      <c r="PT5" s="1" t="s">
        <v>299</v>
      </c>
      <c r="PU5" s="276" t="str">
        <f t="shared" si="44"/>
        <v>normal</v>
      </c>
      <c r="PX5" s="139">
        <f t="shared" si="54"/>
        <v>22</v>
      </c>
      <c r="PY5" s="139"/>
      <c r="PZ5" s="205">
        <f t="shared" si="13"/>
        <v>1</v>
      </c>
      <c r="QA5" s="139">
        <f t="shared" si="14"/>
        <v>0</v>
      </c>
      <c r="QB5" s="139"/>
      <c r="QC5" s="139">
        <f t="shared" si="15"/>
        <v>22</v>
      </c>
      <c r="QD5" s="205">
        <f t="shared" si="16"/>
        <v>1</v>
      </c>
      <c r="QE5" s="139">
        <f t="shared" si="17"/>
        <v>0</v>
      </c>
      <c r="QF5" t="str">
        <f t="shared" si="55"/>
        <v>normal</v>
      </c>
      <c r="QG5" t="str">
        <f t="shared" si="45"/>
        <v>index</v>
      </c>
      <c r="QH5" s="264">
        <f t="shared" si="18"/>
        <v>0</v>
      </c>
      <c r="QI5" s="265" t="e">
        <f t="shared" si="19"/>
        <v>#DIV/0!</v>
      </c>
      <c r="QJ5" s="264">
        <f t="shared" si="46"/>
        <v>0</v>
      </c>
      <c r="QK5" s="265" t="e">
        <f t="shared" si="20"/>
        <v>#DIV/0!</v>
      </c>
      <c r="QL5" s="260">
        <f t="shared" si="21"/>
        <v>0</v>
      </c>
      <c r="QM5" s="261" t="e">
        <f t="shared" si="22"/>
        <v>#DIV/0!</v>
      </c>
      <c r="QN5" s="260">
        <f t="shared" si="23"/>
        <v>0</v>
      </c>
      <c r="QO5" s="265" t="e">
        <f t="shared" si="24"/>
        <v>#DIV/0!</v>
      </c>
      <c r="QP5">
        <f t="shared" si="25"/>
        <v>0</v>
      </c>
      <c r="QQ5" s="282">
        <f t="shared" si="47"/>
        <v>0</v>
      </c>
      <c r="QT5" s="1" t="s">
        <v>299</v>
      </c>
      <c r="QU5" s="276" t="str">
        <f t="shared" si="48"/>
        <v>normal</v>
      </c>
      <c r="QX5" s="139">
        <f t="shared" si="56"/>
        <v>22</v>
      </c>
      <c r="QY5" s="139"/>
      <c r="QZ5" s="205">
        <f t="shared" si="26"/>
        <v>1</v>
      </c>
      <c r="RA5" s="139">
        <f t="shared" si="27"/>
        <v>0</v>
      </c>
      <c r="RB5" s="139"/>
      <c r="RC5" s="139">
        <f t="shared" si="28"/>
        <v>22</v>
      </c>
      <c r="RD5" s="205">
        <f t="shared" si="29"/>
        <v>1</v>
      </c>
      <c r="RE5" s="139">
        <f t="shared" si="30"/>
        <v>0</v>
      </c>
      <c r="RF5" t="str">
        <f t="shared" si="57"/>
        <v>normal</v>
      </c>
      <c r="RG5" t="str">
        <f t="shared" si="49"/>
        <v>index</v>
      </c>
      <c r="RH5" s="264">
        <f t="shared" si="31"/>
        <v>0</v>
      </c>
      <c r="RI5" s="265" t="e">
        <f t="shared" si="32"/>
        <v>#DIV/0!</v>
      </c>
      <c r="RJ5" s="264">
        <f t="shared" si="50"/>
        <v>0</v>
      </c>
      <c r="RK5" s="265" t="e">
        <f t="shared" si="33"/>
        <v>#DIV/0!</v>
      </c>
      <c r="RL5" s="260">
        <f t="shared" si="34"/>
        <v>0</v>
      </c>
      <c r="RM5" s="261" t="e">
        <f t="shared" si="35"/>
        <v>#DIV/0!</v>
      </c>
      <c r="RN5" s="260">
        <f t="shared" si="36"/>
        <v>0</v>
      </c>
      <c r="RO5" s="265" t="e">
        <f t="shared" si="37"/>
        <v>#DIV/0!</v>
      </c>
      <c r="RP5">
        <f t="shared" si="38"/>
        <v>0</v>
      </c>
      <c r="RQ5" s="282">
        <f t="shared" si="51"/>
        <v>0</v>
      </c>
    </row>
    <row r="6" spans="1:486" outlineLevel="1" x14ac:dyDescent="0.25">
      <c r="A6" s="1" t="s">
        <v>318</v>
      </c>
      <c r="C6">
        <f t="shared" si="39"/>
        <v>3</v>
      </c>
      <c r="DB6" s="1" t="s">
        <v>299</v>
      </c>
      <c r="DC6" s="139">
        <v>11</v>
      </c>
      <c r="DD6" s="205">
        <v>0.5</v>
      </c>
      <c r="DE6" s="139">
        <v>5223.2010627947429</v>
      </c>
      <c r="DG6" s="139">
        <v>7</v>
      </c>
      <c r="DH6" s="205">
        <v>0.31818181818181818</v>
      </c>
      <c r="DI6" s="139">
        <v>-16083.25871068269</v>
      </c>
      <c r="DS6" s="1" t="s">
        <v>318</v>
      </c>
      <c r="DT6" s="139">
        <v>1</v>
      </c>
      <c r="DU6" s="205">
        <v>0.33333333333333331</v>
      </c>
      <c r="DV6" s="139">
        <v>-4029.5113655453974</v>
      </c>
      <c r="DX6" s="139">
        <v>2</v>
      </c>
      <c r="DY6" s="205">
        <v>0.66666666666666663</v>
      </c>
      <c r="DZ6" s="139">
        <v>4029.5113655453974</v>
      </c>
      <c r="EA6" t="s">
        <v>1271</v>
      </c>
      <c r="EC6">
        <v>3</v>
      </c>
      <c r="ED6">
        <v>0</v>
      </c>
      <c r="EE6">
        <v>3</v>
      </c>
      <c r="EJ6" s="1" t="s">
        <v>318</v>
      </c>
      <c r="EK6" t="s">
        <v>1271</v>
      </c>
      <c r="EM6" s="139">
        <v>1</v>
      </c>
      <c r="EN6" s="205">
        <v>0.33333333333333331</v>
      </c>
      <c r="EO6" s="139">
        <v>-1274.9066510456191</v>
      </c>
      <c r="EP6" s="139"/>
      <c r="EQ6" s="139">
        <v>2</v>
      </c>
      <c r="ER6" s="205">
        <v>0.66666666666666663</v>
      </c>
      <c r="ES6" s="139">
        <v>1423.2897417407366</v>
      </c>
      <c r="ET6" t="s">
        <v>1271</v>
      </c>
      <c r="EV6">
        <v>1</v>
      </c>
      <c r="EW6">
        <v>2</v>
      </c>
      <c r="EX6">
        <v>3</v>
      </c>
      <c r="FD6" s="1" t="s">
        <v>318</v>
      </c>
      <c r="FE6" t="s">
        <v>1271</v>
      </c>
      <c r="FG6" s="139">
        <v>2</v>
      </c>
      <c r="FH6" s="205">
        <v>0.66666666666666663</v>
      </c>
      <c r="FI6" s="139">
        <v>192.34311376639218</v>
      </c>
      <c r="FJ6" s="139"/>
      <c r="FK6" s="139">
        <v>0</v>
      </c>
      <c r="FL6" s="205">
        <v>0</v>
      </c>
      <c r="FM6" s="139">
        <v>-3746.9076909668038</v>
      </c>
      <c r="FN6" t="s">
        <v>1272</v>
      </c>
      <c r="FP6">
        <v>1</v>
      </c>
      <c r="FQ6">
        <v>2</v>
      </c>
      <c r="FR6">
        <v>3</v>
      </c>
      <c r="FX6" s="1" t="s">
        <v>318</v>
      </c>
      <c r="FY6" t="s">
        <v>1272</v>
      </c>
      <c r="GB6" s="139">
        <v>3</v>
      </c>
      <c r="GC6" s="139"/>
      <c r="GD6" s="205">
        <v>1</v>
      </c>
      <c r="GE6" s="139">
        <v>9815.4375732268873</v>
      </c>
      <c r="GF6" s="139"/>
      <c r="GG6" s="139">
        <v>0</v>
      </c>
      <c r="GH6" s="205">
        <v>0</v>
      </c>
      <c r="GI6" s="139">
        <v>-9815.4375732268873</v>
      </c>
      <c r="GJ6" t="s">
        <v>1272</v>
      </c>
      <c r="GL6" t="s">
        <v>318</v>
      </c>
      <c r="GM6" s="264">
        <v>1</v>
      </c>
      <c r="GN6" s="265">
        <v>0.33333333333333331</v>
      </c>
      <c r="GO6" s="260">
        <v>2</v>
      </c>
      <c r="GP6" s="261">
        <v>0.66666666666666663</v>
      </c>
      <c r="GQ6">
        <v>3</v>
      </c>
      <c r="GV6" s="1" t="s">
        <v>318</v>
      </c>
      <c r="GW6" s="272" t="s">
        <v>1272</v>
      </c>
      <c r="GZ6" s="139">
        <v>2</v>
      </c>
      <c r="HA6" s="139"/>
      <c r="HB6" s="205">
        <v>0.66666666666666663</v>
      </c>
      <c r="HC6" s="139">
        <v>2210.8461094284594</v>
      </c>
      <c r="HD6" s="139"/>
      <c r="HE6" s="139">
        <v>2</v>
      </c>
      <c r="HF6" s="205">
        <v>0.66666666666666663</v>
      </c>
      <c r="HG6" s="139">
        <v>-1102.2675911729884</v>
      </c>
      <c r="HH6" t="s">
        <v>1271</v>
      </c>
      <c r="HJ6" t="s">
        <v>318</v>
      </c>
      <c r="HK6" s="264">
        <v>3</v>
      </c>
      <c r="HL6" s="265">
        <v>1</v>
      </c>
      <c r="HM6" s="260">
        <v>0</v>
      </c>
      <c r="HN6" s="261">
        <v>0</v>
      </c>
      <c r="HO6">
        <v>3</v>
      </c>
      <c r="HT6" s="1" t="s">
        <v>318</v>
      </c>
      <c r="HU6" s="276" t="s">
        <v>1271</v>
      </c>
      <c r="HX6" s="139">
        <v>1</v>
      </c>
      <c r="HY6" s="139"/>
      <c r="HZ6" s="205">
        <v>0.33333333333333331</v>
      </c>
      <c r="IA6" s="139">
        <v>-1215.1230221939452</v>
      </c>
      <c r="IB6" s="139"/>
      <c r="IC6" s="139">
        <v>0</v>
      </c>
      <c r="ID6" s="205">
        <v>0</v>
      </c>
      <c r="IE6" s="139">
        <v>-2898.4143739999136</v>
      </c>
      <c r="IF6" t="s">
        <v>1272</v>
      </c>
      <c r="IG6" t="s">
        <v>318</v>
      </c>
      <c r="IH6" s="264">
        <v>0</v>
      </c>
      <c r="II6" s="265">
        <v>0</v>
      </c>
      <c r="IJ6" s="264">
        <v>2</v>
      </c>
      <c r="IK6" s="265">
        <v>0.66666666666666663</v>
      </c>
      <c r="IL6" s="260">
        <v>3</v>
      </c>
      <c r="IM6" s="261">
        <v>1</v>
      </c>
      <c r="IN6" s="260">
        <v>1</v>
      </c>
      <c r="IO6" s="265">
        <v>0.33333333333333331</v>
      </c>
      <c r="IP6">
        <v>3</v>
      </c>
      <c r="IQ6" s="282">
        <v>3</v>
      </c>
      <c r="IT6" s="1" t="s">
        <v>318</v>
      </c>
      <c r="IU6" s="276" t="s">
        <v>1272</v>
      </c>
      <c r="IX6" s="139">
        <v>2</v>
      </c>
      <c r="IY6" s="139"/>
      <c r="IZ6" s="205">
        <v>0.66666666666666663</v>
      </c>
      <c r="JA6" s="139">
        <v>-638.07802388391997</v>
      </c>
      <c r="JB6" s="139"/>
      <c r="JC6" s="139">
        <v>1</v>
      </c>
      <c r="JD6" s="205">
        <v>0.33333333333333331</v>
      </c>
      <c r="JE6" s="139">
        <v>638.07802388391997</v>
      </c>
      <c r="JF6" t="s">
        <v>1271</v>
      </c>
      <c r="JG6" t="s">
        <v>318</v>
      </c>
      <c r="JH6" s="264">
        <v>1</v>
      </c>
      <c r="JI6" s="265">
        <v>0.33333333333333331</v>
      </c>
      <c r="JJ6" s="264">
        <v>0</v>
      </c>
      <c r="JK6" s="265">
        <v>0</v>
      </c>
      <c r="JL6" s="260">
        <v>2</v>
      </c>
      <c r="JM6" s="261">
        <v>0.66666666666666663</v>
      </c>
      <c r="JN6" s="260">
        <v>3</v>
      </c>
      <c r="JO6" s="265">
        <v>1</v>
      </c>
      <c r="JP6">
        <v>3</v>
      </c>
      <c r="JQ6" s="282">
        <v>3</v>
      </c>
      <c r="JT6" s="1" t="s">
        <v>318</v>
      </c>
      <c r="JU6" s="276" t="s">
        <v>1271</v>
      </c>
      <c r="JX6" s="139">
        <v>3</v>
      </c>
      <c r="JY6" s="139"/>
      <c r="JZ6" s="205">
        <v>1</v>
      </c>
      <c r="KA6" s="139">
        <v>2236.2626093853642</v>
      </c>
      <c r="KB6" s="139"/>
      <c r="KC6" s="139">
        <v>1</v>
      </c>
      <c r="KD6" s="205">
        <v>0.33333333333333331</v>
      </c>
      <c r="KE6" s="139">
        <v>-1200.0391456985319</v>
      </c>
      <c r="KF6" t="s">
        <v>1272</v>
      </c>
      <c r="KG6" t="s">
        <v>318</v>
      </c>
      <c r="KH6" s="264">
        <v>0</v>
      </c>
      <c r="KI6" s="265">
        <v>0</v>
      </c>
      <c r="KJ6" s="264">
        <v>0</v>
      </c>
      <c r="KK6" s="265">
        <v>0</v>
      </c>
      <c r="KL6" s="260">
        <v>3</v>
      </c>
      <c r="KM6" s="261">
        <v>1</v>
      </c>
      <c r="KN6" s="260">
        <v>3</v>
      </c>
      <c r="KO6" s="265">
        <v>1</v>
      </c>
      <c r="KP6">
        <v>3</v>
      </c>
      <c r="KQ6" s="282">
        <v>3</v>
      </c>
      <c r="KT6" s="1" t="s">
        <v>318</v>
      </c>
      <c r="KU6" s="276" t="s">
        <v>1272</v>
      </c>
      <c r="KX6" s="139">
        <v>2</v>
      </c>
      <c r="KY6" s="139"/>
      <c r="KZ6" s="205">
        <v>0.66666666666666663</v>
      </c>
      <c r="LA6" s="139">
        <v>1816.2606892746676</v>
      </c>
      <c r="LB6" s="139"/>
      <c r="LC6" s="139">
        <v>1</v>
      </c>
      <c r="LD6" s="205">
        <v>0.33333333333333331</v>
      </c>
      <c r="LE6" s="139">
        <v>-1816.2606892746676</v>
      </c>
      <c r="LF6" t="s">
        <v>1272</v>
      </c>
      <c r="LG6" t="s">
        <v>318</v>
      </c>
      <c r="LH6" s="264">
        <v>0</v>
      </c>
      <c r="LI6" s="265">
        <v>0</v>
      </c>
      <c r="LJ6" s="264">
        <v>1</v>
      </c>
      <c r="LK6" s="265">
        <v>0.33333333333333331</v>
      </c>
      <c r="LL6" s="260">
        <v>3</v>
      </c>
      <c r="LM6" s="261">
        <v>1</v>
      </c>
      <c r="LN6" s="260">
        <v>2</v>
      </c>
      <c r="LO6" s="265">
        <v>0.66666666666666663</v>
      </c>
      <c r="LP6">
        <v>3</v>
      </c>
      <c r="LQ6" s="282">
        <v>3</v>
      </c>
      <c r="LT6" s="1" t="s">
        <v>318</v>
      </c>
      <c r="LU6" s="276" t="s">
        <v>1272</v>
      </c>
      <c r="LX6" s="139">
        <v>1</v>
      </c>
      <c r="LY6" s="139"/>
      <c r="LZ6" s="205">
        <v>0.33333333333333331</v>
      </c>
      <c r="MA6" s="139">
        <v>-1539.237638776121</v>
      </c>
      <c r="MB6" s="139"/>
      <c r="MC6" s="139">
        <v>3</v>
      </c>
      <c r="MD6" s="205">
        <v>1</v>
      </c>
      <c r="ME6" s="139">
        <v>3051.1207191593289</v>
      </c>
      <c r="MF6" t="s">
        <v>1271</v>
      </c>
      <c r="MG6" t="s">
        <v>318</v>
      </c>
      <c r="MH6" s="264">
        <v>2</v>
      </c>
      <c r="MI6" s="265">
        <v>0.66666666666666663</v>
      </c>
      <c r="MJ6" s="264">
        <v>0</v>
      </c>
      <c r="MK6" s="265">
        <v>0</v>
      </c>
      <c r="ML6" s="260">
        <v>1</v>
      </c>
      <c r="MM6" s="261">
        <v>0.33333333333333331</v>
      </c>
      <c r="MN6" s="260">
        <v>3</v>
      </c>
      <c r="MO6" s="265">
        <v>1</v>
      </c>
      <c r="MP6">
        <v>3</v>
      </c>
      <c r="MQ6" s="282">
        <v>3</v>
      </c>
      <c r="MT6" s="1" t="s">
        <v>318</v>
      </c>
      <c r="MU6" s="276" t="s">
        <v>1271</v>
      </c>
      <c r="MX6" s="139">
        <v>3</v>
      </c>
      <c r="MY6" s="139"/>
      <c r="MZ6" s="205">
        <v>1</v>
      </c>
      <c r="NA6" s="139">
        <v>3645.3310447078702</v>
      </c>
      <c r="NB6" s="139"/>
      <c r="NC6" s="139">
        <v>3</v>
      </c>
      <c r="ND6" s="205">
        <v>1</v>
      </c>
      <c r="NE6" s="139">
        <v>3645.3310447078702</v>
      </c>
      <c r="NF6" t="s">
        <v>1271</v>
      </c>
      <c r="NG6" t="s">
        <v>318</v>
      </c>
      <c r="NH6" s="264">
        <v>2</v>
      </c>
      <c r="NI6" s="265">
        <v>0.66666666666666663</v>
      </c>
      <c r="NJ6" s="264">
        <v>2</v>
      </c>
      <c r="NK6" s="265">
        <v>0.66666666666666663</v>
      </c>
      <c r="NL6" s="260">
        <v>1</v>
      </c>
      <c r="NM6" s="261">
        <v>0.33333333333333331</v>
      </c>
      <c r="NN6" s="260">
        <v>1</v>
      </c>
      <c r="NO6" s="265">
        <v>0.33333333333333331</v>
      </c>
      <c r="NP6">
        <v>3</v>
      </c>
      <c r="NQ6" s="282">
        <v>3</v>
      </c>
      <c r="NT6" s="1" t="s">
        <v>318</v>
      </c>
      <c r="NU6" s="276" t="s">
        <v>1271</v>
      </c>
      <c r="NX6" s="139">
        <v>2</v>
      </c>
      <c r="NY6" s="139"/>
      <c r="NZ6" s="205">
        <v>0.66666666666666663</v>
      </c>
      <c r="OA6" s="139">
        <v>1175.9798100766898</v>
      </c>
      <c r="OB6" s="139"/>
      <c r="OC6" s="139">
        <v>3</v>
      </c>
      <c r="OD6" s="205">
        <v>1</v>
      </c>
      <c r="OE6" s="139">
        <v>3410.5080783184271</v>
      </c>
      <c r="OF6" t="s">
        <v>1271</v>
      </c>
      <c r="OG6" t="s">
        <v>318</v>
      </c>
      <c r="OH6" s="264">
        <v>2</v>
      </c>
      <c r="OI6" s="265">
        <v>0.66666666666666663</v>
      </c>
      <c r="OJ6" s="264">
        <v>1</v>
      </c>
      <c r="OK6" s="265">
        <v>0.33333333333333331</v>
      </c>
      <c r="OL6" s="260">
        <v>1</v>
      </c>
      <c r="OM6" s="261">
        <v>0.33333333333333331</v>
      </c>
      <c r="ON6" s="260">
        <v>2</v>
      </c>
      <c r="OO6" s="265">
        <v>0.66666666666666663</v>
      </c>
      <c r="OP6">
        <v>3</v>
      </c>
      <c r="OQ6" s="282">
        <v>3</v>
      </c>
      <c r="OT6" s="1" t="s">
        <v>318</v>
      </c>
      <c r="OU6" s="276" t="str">
        <f t="shared" si="40"/>
        <v>normal</v>
      </c>
      <c r="OX6" s="139">
        <f t="shared" si="52"/>
        <v>0</v>
      </c>
      <c r="OY6" s="139"/>
      <c r="OZ6" s="205">
        <f t="shared" si="0"/>
        <v>0</v>
      </c>
      <c r="PA6" s="139">
        <f t="shared" si="1"/>
        <v>0</v>
      </c>
      <c r="PB6" s="139"/>
      <c r="PC6" s="139">
        <f t="shared" si="2"/>
        <v>0</v>
      </c>
      <c r="PD6" s="205">
        <f t="shared" si="3"/>
        <v>0</v>
      </c>
      <c r="PE6" s="139">
        <f t="shared" si="4"/>
        <v>0</v>
      </c>
      <c r="PF6" t="str">
        <f t="shared" si="53"/>
        <v>normal</v>
      </c>
      <c r="PG6" t="str">
        <f t="shared" si="41"/>
        <v>meat</v>
      </c>
      <c r="PH6" s="264">
        <f t="shared" si="5"/>
        <v>0</v>
      </c>
      <c r="PI6" s="265" t="e">
        <f t="shared" si="6"/>
        <v>#DIV/0!</v>
      </c>
      <c r="PJ6" s="264">
        <f t="shared" si="42"/>
        <v>1</v>
      </c>
      <c r="PK6" s="265" t="e">
        <f t="shared" si="7"/>
        <v>#DIV/0!</v>
      </c>
      <c r="PL6" s="260">
        <f t="shared" si="8"/>
        <v>0</v>
      </c>
      <c r="PM6" s="261" t="e">
        <f t="shared" si="9"/>
        <v>#DIV/0!</v>
      </c>
      <c r="PN6" s="260">
        <f t="shared" si="10"/>
        <v>2</v>
      </c>
      <c r="PO6" s="265" t="e">
        <f t="shared" si="11"/>
        <v>#DIV/0!</v>
      </c>
      <c r="PP6">
        <f t="shared" si="12"/>
        <v>0</v>
      </c>
      <c r="PQ6" s="282">
        <f t="shared" si="43"/>
        <v>3</v>
      </c>
      <c r="PT6" s="1" t="s">
        <v>318</v>
      </c>
      <c r="PU6" s="276" t="str">
        <f t="shared" si="44"/>
        <v>normal</v>
      </c>
      <c r="PX6" s="139">
        <f t="shared" si="54"/>
        <v>3</v>
      </c>
      <c r="PY6" s="139"/>
      <c r="PZ6" s="205">
        <f t="shared" si="13"/>
        <v>1</v>
      </c>
      <c r="QA6" s="139">
        <f t="shared" si="14"/>
        <v>0</v>
      </c>
      <c r="QB6" s="139"/>
      <c r="QC6" s="139">
        <f t="shared" si="15"/>
        <v>3</v>
      </c>
      <c r="QD6" s="205">
        <f t="shared" si="16"/>
        <v>1</v>
      </c>
      <c r="QE6" s="139">
        <f t="shared" si="17"/>
        <v>0</v>
      </c>
      <c r="QF6" t="str">
        <f t="shared" si="55"/>
        <v>normal</v>
      </c>
      <c r="QG6" t="str">
        <f t="shared" si="45"/>
        <v>meat</v>
      </c>
      <c r="QH6" s="264">
        <f t="shared" si="18"/>
        <v>0</v>
      </c>
      <c r="QI6" s="265" t="e">
        <f t="shared" si="19"/>
        <v>#DIV/0!</v>
      </c>
      <c r="QJ6" s="264">
        <f t="shared" si="46"/>
        <v>0</v>
      </c>
      <c r="QK6" s="265" t="e">
        <f t="shared" si="20"/>
        <v>#DIV/0!</v>
      </c>
      <c r="QL6" s="260">
        <f t="shared" si="21"/>
        <v>0</v>
      </c>
      <c r="QM6" s="261" t="e">
        <f t="shared" si="22"/>
        <v>#DIV/0!</v>
      </c>
      <c r="QN6" s="260">
        <f t="shared" si="23"/>
        <v>0</v>
      </c>
      <c r="QO6" s="265" t="e">
        <f t="shared" si="24"/>
        <v>#DIV/0!</v>
      </c>
      <c r="QP6">
        <f t="shared" si="25"/>
        <v>0</v>
      </c>
      <c r="QQ6" s="282">
        <f t="shared" si="47"/>
        <v>0</v>
      </c>
      <c r="QT6" s="1" t="s">
        <v>318</v>
      </c>
      <c r="QU6" s="276" t="str">
        <f t="shared" si="48"/>
        <v>normal</v>
      </c>
      <c r="QX6" s="139">
        <f t="shared" si="56"/>
        <v>3</v>
      </c>
      <c r="QY6" s="139"/>
      <c r="QZ6" s="205">
        <f t="shared" si="26"/>
        <v>1</v>
      </c>
      <c r="RA6" s="139">
        <f t="shared" si="27"/>
        <v>0</v>
      </c>
      <c r="RB6" s="139"/>
      <c r="RC6" s="139">
        <f t="shared" si="28"/>
        <v>3</v>
      </c>
      <c r="RD6" s="205">
        <f t="shared" si="29"/>
        <v>1</v>
      </c>
      <c r="RE6" s="139">
        <f t="shared" si="30"/>
        <v>0</v>
      </c>
      <c r="RF6" t="str">
        <f t="shared" si="57"/>
        <v>normal</v>
      </c>
      <c r="RG6" t="str">
        <f t="shared" si="49"/>
        <v>meat</v>
      </c>
      <c r="RH6" s="264">
        <f t="shared" si="31"/>
        <v>0</v>
      </c>
      <c r="RI6" s="265" t="e">
        <f t="shared" si="32"/>
        <v>#DIV/0!</v>
      </c>
      <c r="RJ6" s="264">
        <f t="shared" si="50"/>
        <v>0</v>
      </c>
      <c r="RK6" s="265" t="e">
        <f t="shared" si="33"/>
        <v>#DIV/0!</v>
      </c>
      <c r="RL6" s="260">
        <f t="shared" si="34"/>
        <v>0</v>
      </c>
      <c r="RM6" s="261" t="e">
        <f t="shared" si="35"/>
        <v>#DIV/0!</v>
      </c>
      <c r="RN6" s="260">
        <f t="shared" si="36"/>
        <v>0</v>
      </c>
      <c r="RO6" s="265" t="e">
        <f t="shared" si="37"/>
        <v>#DIV/0!</v>
      </c>
      <c r="RP6">
        <f t="shared" si="38"/>
        <v>0</v>
      </c>
      <c r="RQ6" s="282">
        <f t="shared" si="51"/>
        <v>0</v>
      </c>
    </row>
    <row r="7" spans="1:486" outlineLevel="1" x14ac:dyDescent="0.25">
      <c r="A7" s="1" t="s">
        <v>352</v>
      </c>
      <c r="C7">
        <f t="shared" si="39"/>
        <v>5</v>
      </c>
      <c r="DB7" s="1" t="s">
        <v>318</v>
      </c>
      <c r="DC7" s="139">
        <v>2</v>
      </c>
      <c r="DD7" s="205">
        <v>0.66666666666666663</v>
      </c>
      <c r="DE7" s="139">
        <v>-125.87299004879549</v>
      </c>
      <c r="DG7" s="139">
        <v>1</v>
      </c>
      <c r="DH7" s="205">
        <v>0.33333333333333331</v>
      </c>
      <c r="DI7" s="139">
        <v>125.87299004879549</v>
      </c>
      <c r="DS7" s="1" t="s">
        <v>352</v>
      </c>
      <c r="DT7" s="139">
        <v>2</v>
      </c>
      <c r="DU7" s="205">
        <v>0.4</v>
      </c>
      <c r="DV7" s="139">
        <v>679.8955230843867</v>
      </c>
      <c r="DX7" s="139">
        <v>2</v>
      </c>
      <c r="DY7" s="205">
        <v>0.4</v>
      </c>
      <c r="DZ7" s="139">
        <v>-3186.7836559594948</v>
      </c>
      <c r="EA7" t="s">
        <v>1272</v>
      </c>
      <c r="EC7">
        <v>5</v>
      </c>
      <c r="ED7">
        <v>0</v>
      </c>
      <c r="EE7">
        <v>5</v>
      </c>
      <c r="EJ7" s="1" t="s">
        <v>352</v>
      </c>
      <c r="EK7" t="s">
        <v>1272</v>
      </c>
      <c r="EM7" s="139">
        <v>3</v>
      </c>
      <c r="EN7" s="205">
        <v>0.6</v>
      </c>
      <c r="EO7" s="139">
        <v>639.65626336125024</v>
      </c>
      <c r="EP7" s="139"/>
      <c r="EQ7" s="139">
        <v>3</v>
      </c>
      <c r="ER7" s="205">
        <v>0.6</v>
      </c>
      <c r="ES7" s="139">
        <v>-636.67265974035672</v>
      </c>
      <c r="ET7" t="s">
        <v>1271</v>
      </c>
      <c r="EV7">
        <v>2</v>
      </c>
      <c r="EW7">
        <v>3</v>
      </c>
      <c r="EX7">
        <v>5</v>
      </c>
      <c r="FD7" s="1" t="s">
        <v>352</v>
      </c>
      <c r="FE7" t="s">
        <v>1271</v>
      </c>
      <c r="FG7" s="139">
        <v>1</v>
      </c>
      <c r="FH7" s="205">
        <v>0.2</v>
      </c>
      <c r="FI7" s="139">
        <v>-1531.0426126975842</v>
      </c>
      <c r="FJ7" s="139"/>
      <c r="FK7" s="139">
        <v>3</v>
      </c>
      <c r="FL7" s="205">
        <v>0.6</v>
      </c>
      <c r="FM7" s="139">
        <v>1963.9977098464815</v>
      </c>
      <c r="FN7" t="s">
        <v>1271</v>
      </c>
      <c r="FP7">
        <v>2</v>
      </c>
      <c r="FQ7">
        <v>3</v>
      </c>
      <c r="FR7">
        <v>5</v>
      </c>
      <c r="FX7" s="1" t="s">
        <v>352</v>
      </c>
      <c r="FY7" t="s">
        <v>1271</v>
      </c>
      <c r="GB7" s="139">
        <v>3</v>
      </c>
      <c r="GC7" s="139"/>
      <c r="GD7" s="205">
        <v>0.6</v>
      </c>
      <c r="GE7" s="139">
        <v>-1583.7059019420642</v>
      </c>
      <c r="GF7" s="139"/>
      <c r="GG7" s="139">
        <v>2</v>
      </c>
      <c r="GH7" s="205">
        <v>0.4</v>
      </c>
      <c r="GI7" s="139">
        <v>-722.350457769066</v>
      </c>
      <c r="GJ7" t="s">
        <v>1272</v>
      </c>
      <c r="GL7" t="s">
        <v>352</v>
      </c>
      <c r="GM7" s="264">
        <v>4</v>
      </c>
      <c r="GN7" s="265">
        <v>0.8</v>
      </c>
      <c r="GO7" s="260">
        <v>1</v>
      </c>
      <c r="GP7" s="261">
        <v>0.2</v>
      </c>
      <c r="GQ7">
        <v>5</v>
      </c>
      <c r="GV7" s="1" t="s">
        <v>352</v>
      </c>
      <c r="GW7" s="272" t="s">
        <v>1272</v>
      </c>
      <c r="GZ7" s="139">
        <v>3</v>
      </c>
      <c r="HA7" s="139"/>
      <c r="HB7" s="205">
        <v>0.6</v>
      </c>
      <c r="HC7" s="139">
        <v>2605.1966962220245</v>
      </c>
      <c r="HD7" s="139"/>
      <c r="HE7" s="139">
        <v>3</v>
      </c>
      <c r="HF7" s="205">
        <v>0.6</v>
      </c>
      <c r="HG7" s="139">
        <v>2655.6274496472975</v>
      </c>
      <c r="HH7" t="s">
        <v>1271</v>
      </c>
      <c r="HJ7" t="s">
        <v>352</v>
      </c>
      <c r="HK7" s="264">
        <v>1</v>
      </c>
      <c r="HL7" s="265">
        <v>0.2</v>
      </c>
      <c r="HM7" s="260">
        <v>4</v>
      </c>
      <c r="HN7" s="261">
        <v>0.8</v>
      </c>
      <c r="HO7">
        <v>5</v>
      </c>
      <c r="HT7" s="1" t="s">
        <v>352</v>
      </c>
      <c r="HU7" s="276" t="s">
        <v>1271</v>
      </c>
      <c r="HX7" s="139">
        <v>1</v>
      </c>
      <c r="HY7" s="139"/>
      <c r="HZ7" s="205">
        <v>0.2</v>
      </c>
      <c r="IA7" s="139">
        <v>-2925.9768234522012</v>
      </c>
      <c r="IB7" s="139"/>
      <c r="IC7" s="139">
        <v>4</v>
      </c>
      <c r="ID7" s="205">
        <v>0.8</v>
      </c>
      <c r="IE7" s="139">
        <v>2981.2018308546426</v>
      </c>
      <c r="IF7" t="s">
        <v>1271</v>
      </c>
      <c r="IG7" t="s">
        <v>352</v>
      </c>
      <c r="IH7" s="264">
        <v>4</v>
      </c>
      <c r="II7" s="265">
        <v>0.8</v>
      </c>
      <c r="IJ7" s="264">
        <v>0</v>
      </c>
      <c r="IK7" s="265">
        <v>0</v>
      </c>
      <c r="IL7" s="260">
        <v>1</v>
      </c>
      <c r="IM7" s="261">
        <v>0.2</v>
      </c>
      <c r="IN7" s="260">
        <v>5</v>
      </c>
      <c r="IO7" s="265">
        <v>1</v>
      </c>
      <c r="IP7">
        <v>5</v>
      </c>
      <c r="IQ7" s="282">
        <v>5</v>
      </c>
      <c r="IT7" s="1" t="s">
        <v>352</v>
      </c>
      <c r="IU7" s="276" t="s">
        <v>1271</v>
      </c>
      <c r="IX7" s="139">
        <v>3</v>
      </c>
      <c r="IY7" s="139"/>
      <c r="IZ7" s="205">
        <v>0.6</v>
      </c>
      <c r="JA7" s="139">
        <v>1721.1333536616989</v>
      </c>
      <c r="JB7" s="139"/>
      <c r="JC7" s="139">
        <v>2</v>
      </c>
      <c r="JD7" s="205">
        <v>0.4</v>
      </c>
      <c r="JE7" s="139">
        <v>-1157.1170187454341</v>
      </c>
      <c r="JF7" t="s">
        <v>1272</v>
      </c>
      <c r="JG7" t="s">
        <v>352</v>
      </c>
      <c r="JH7" s="264">
        <v>4</v>
      </c>
      <c r="JI7" s="265">
        <v>0.8</v>
      </c>
      <c r="JJ7" s="264">
        <v>2</v>
      </c>
      <c r="JK7" s="265">
        <v>0.4</v>
      </c>
      <c r="JL7" s="260">
        <v>1</v>
      </c>
      <c r="JM7" s="261">
        <v>0.2</v>
      </c>
      <c r="JN7" s="260">
        <v>3</v>
      </c>
      <c r="JO7" s="265">
        <v>0.6</v>
      </c>
      <c r="JP7">
        <v>5</v>
      </c>
      <c r="JQ7" s="282">
        <v>5</v>
      </c>
      <c r="JT7" s="1" t="s">
        <v>352</v>
      </c>
      <c r="JU7" s="276" t="s">
        <v>1272</v>
      </c>
      <c r="JX7" s="139">
        <v>2</v>
      </c>
      <c r="JY7" s="139"/>
      <c r="JZ7" s="205">
        <v>0.4</v>
      </c>
      <c r="KA7" s="139">
        <v>-1440.3453917417928</v>
      </c>
      <c r="KB7" s="139"/>
      <c r="KC7" s="139">
        <v>5</v>
      </c>
      <c r="KD7" s="205">
        <v>1</v>
      </c>
      <c r="KE7" s="139">
        <v>3207.8471725310574</v>
      </c>
      <c r="KF7" t="s">
        <v>1271</v>
      </c>
      <c r="KG7" t="s">
        <v>352</v>
      </c>
      <c r="KH7" s="264">
        <v>1</v>
      </c>
      <c r="KI7" s="265">
        <v>0.2</v>
      </c>
      <c r="KJ7" s="264">
        <v>2</v>
      </c>
      <c r="KK7" s="265">
        <v>0.4</v>
      </c>
      <c r="KL7" s="260">
        <v>4</v>
      </c>
      <c r="KM7" s="261">
        <v>0.8</v>
      </c>
      <c r="KN7" s="260">
        <v>3</v>
      </c>
      <c r="KO7" s="265">
        <v>0.6</v>
      </c>
      <c r="KP7">
        <v>5</v>
      </c>
      <c r="KQ7" s="282">
        <v>5</v>
      </c>
      <c r="KT7" s="1" t="s">
        <v>352</v>
      </c>
      <c r="KU7" s="276" t="s">
        <v>1271</v>
      </c>
      <c r="KX7" s="139">
        <v>2</v>
      </c>
      <c r="KY7" s="139"/>
      <c r="KZ7" s="205">
        <v>0.4</v>
      </c>
      <c r="LA7" s="139">
        <v>-2103.7461156731879</v>
      </c>
      <c r="LB7" s="139"/>
      <c r="LC7" s="139">
        <v>2</v>
      </c>
      <c r="LD7" s="205">
        <v>0.4</v>
      </c>
      <c r="LE7" s="139">
        <v>-2208.4203267309395</v>
      </c>
      <c r="LF7" t="s">
        <v>1272</v>
      </c>
      <c r="LG7" t="s">
        <v>352</v>
      </c>
      <c r="LH7" s="264">
        <v>4</v>
      </c>
      <c r="LI7" s="265">
        <v>0.8</v>
      </c>
      <c r="LJ7" s="264">
        <v>3</v>
      </c>
      <c r="LK7" s="265">
        <v>0.6</v>
      </c>
      <c r="LL7" s="260">
        <v>1</v>
      </c>
      <c r="LM7" s="261">
        <v>0.2</v>
      </c>
      <c r="LN7" s="260">
        <v>2</v>
      </c>
      <c r="LO7" s="265">
        <v>0.4</v>
      </c>
      <c r="LP7">
        <v>5</v>
      </c>
      <c r="LQ7" s="282">
        <v>5</v>
      </c>
      <c r="LT7" s="1" t="s">
        <v>352</v>
      </c>
      <c r="LU7" s="276" t="s">
        <v>1272</v>
      </c>
      <c r="LX7" s="139">
        <v>3</v>
      </c>
      <c r="LY7" s="139"/>
      <c r="LZ7" s="205">
        <v>0.6</v>
      </c>
      <c r="MA7" s="139">
        <v>1853.5860576977743</v>
      </c>
      <c r="MB7" s="139"/>
      <c r="MC7" s="139">
        <v>4</v>
      </c>
      <c r="MD7" s="205">
        <v>0.8</v>
      </c>
      <c r="ME7" s="139">
        <v>4332.2257777128762</v>
      </c>
      <c r="MF7" t="s">
        <v>1271</v>
      </c>
      <c r="MG7" t="s">
        <v>352</v>
      </c>
      <c r="MH7" s="264">
        <v>2</v>
      </c>
      <c r="MI7" s="265">
        <v>0.4</v>
      </c>
      <c r="MJ7" s="264">
        <v>4</v>
      </c>
      <c r="MK7" s="265">
        <v>0.8</v>
      </c>
      <c r="ML7" s="260">
        <v>3</v>
      </c>
      <c r="MM7" s="261">
        <v>0.6</v>
      </c>
      <c r="MN7" s="260">
        <v>1</v>
      </c>
      <c r="MO7" s="265">
        <v>0.2</v>
      </c>
      <c r="MP7">
        <v>5</v>
      </c>
      <c r="MQ7" s="282">
        <v>5</v>
      </c>
      <c r="MT7" s="1" t="s">
        <v>352</v>
      </c>
      <c r="MU7" s="276" t="s">
        <v>1271</v>
      </c>
      <c r="MX7" s="139">
        <v>3</v>
      </c>
      <c r="MY7" s="139"/>
      <c r="MZ7" s="205">
        <v>0.6</v>
      </c>
      <c r="NA7" s="139">
        <v>2132.2730703762722</v>
      </c>
      <c r="NB7" s="139"/>
      <c r="NC7" s="139">
        <v>3</v>
      </c>
      <c r="ND7" s="205">
        <v>0.6</v>
      </c>
      <c r="NE7" s="139">
        <v>-34.888825308190498</v>
      </c>
      <c r="NF7" t="s">
        <v>1271</v>
      </c>
      <c r="NG7" t="s">
        <v>352</v>
      </c>
      <c r="NH7" s="264">
        <v>3</v>
      </c>
      <c r="NI7" s="265">
        <v>0.6</v>
      </c>
      <c r="NJ7" s="264">
        <v>3</v>
      </c>
      <c r="NK7" s="265">
        <v>0.6</v>
      </c>
      <c r="NL7" s="260">
        <v>2</v>
      </c>
      <c r="NM7" s="261">
        <v>0.4</v>
      </c>
      <c r="NN7" s="260">
        <v>2</v>
      </c>
      <c r="NO7" s="265">
        <v>0.4</v>
      </c>
      <c r="NP7">
        <v>5</v>
      </c>
      <c r="NQ7" s="282">
        <v>5</v>
      </c>
      <c r="NT7" s="1" t="s">
        <v>352</v>
      </c>
      <c r="NU7" s="276" t="s">
        <v>1271</v>
      </c>
      <c r="NX7" s="139">
        <v>4</v>
      </c>
      <c r="NY7" s="139"/>
      <c r="NZ7" s="205">
        <v>0.8</v>
      </c>
      <c r="OA7" s="139">
        <v>4061.7587894444982</v>
      </c>
      <c r="OB7" s="139"/>
      <c r="OC7" s="139">
        <v>3</v>
      </c>
      <c r="OD7" s="205">
        <v>0.6</v>
      </c>
      <c r="OE7" s="139">
        <v>3327.0197943357794</v>
      </c>
      <c r="OF7" t="s">
        <v>1271</v>
      </c>
      <c r="OG7" t="s">
        <v>352</v>
      </c>
      <c r="OH7" s="264">
        <v>3</v>
      </c>
      <c r="OI7" s="265">
        <v>0.6</v>
      </c>
      <c r="OJ7" s="264">
        <v>2</v>
      </c>
      <c r="OK7" s="265">
        <v>0.4</v>
      </c>
      <c r="OL7" s="260">
        <v>2</v>
      </c>
      <c r="OM7" s="261">
        <v>0.4</v>
      </c>
      <c r="ON7" s="260">
        <v>3</v>
      </c>
      <c r="OO7" s="265">
        <v>0.6</v>
      </c>
      <c r="OP7">
        <v>5</v>
      </c>
      <c r="OQ7" s="282">
        <v>5</v>
      </c>
      <c r="OT7" s="1" t="s">
        <v>352</v>
      </c>
      <c r="OU7" s="276" t="str">
        <f t="shared" si="40"/>
        <v>normal</v>
      </c>
      <c r="OX7" s="139">
        <f t="shared" si="52"/>
        <v>0</v>
      </c>
      <c r="OY7" s="139"/>
      <c r="OZ7" s="205">
        <f t="shared" si="0"/>
        <v>0</v>
      </c>
      <c r="PA7" s="139">
        <f t="shared" si="1"/>
        <v>0</v>
      </c>
      <c r="PB7" s="139"/>
      <c r="PC7" s="139">
        <f t="shared" si="2"/>
        <v>0</v>
      </c>
      <c r="PD7" s="205">
        <f t="shared" si="3"/>
        <v>0</v>
      </c>
      <c r="PE7" s="139">
        <f t="shared" si="4"/>
        <v>0</v>
      </c>
      <c r="PF7" t="str">
        <f t="shared" si="53"/>
        <v>normal</v>
      </c>
      <c r="PG7" t="str">
        <f t="shared" si="41"/>
        <v>metal</v>
      </c>
      <c r="PH7" s="264">
        <f t="shared" si="5"/>
        <v>0</v>
      </c>
      <c r="PI7" s="265" t="e">
        <f t="shared" si="6"/>
        <v>#DIV/0!</v>
      </c>
      <c r="PJ7" s="264">
        <f t="shared" si="42"/>
        <v>2</v>
      </c>
      <c r="PK7" s="265" t="e">
        <f t="shared" si="7"/>
        <v>#DIV/0!</v>
      </c>
      <c r="PL7" s="260">
        <f t="shared" si="8"/>
        <v>0</v>
      </c>
      <c r="PM7" s="261" t="e">
        <f t="shared" si="9"/>
        <v>#DIV/0!</v>
      </c>
      <c r="PN7" s="260">
        <f t="shared" si="10"/>
        <v>3</v>
      </c>
      <c r="PO7" s="265" t="e">
        <f t="shared" si="11"/>
        <v>#DIV/0!</v>
      </c>
      <c r="PP7">
        <f t="shared" si="12"/>
        <v>0</v>
      </c>
      <c r="PQ7" s="282">
        <f t="shared" si="43"/>
        <v>5</v>
      </c>
      <c r="PT7" s="1" t="s">
        <v>352</v>
      </c>
      <c r="PU7" s="276" t="str">
        <f t="shared" si="44"/>
        <v>normal</v>
      </c>
      <c r="PX7" s="139">
        <f t="shared" si="54"/>
        <v>5</v>
      </c>
      <c r="PY7" s="139"/>
      <c r="PZ7" s="205">
        <f t="shared" si="13"/>
        <v>1</v>
      </c>
      <c r="QA7" s="139">
        <f t="shared" si="14"/>
        <v>0</v>
      </c>
      <c r="QB7" s="139"/>
      <c r="QC7" s="139">
        <f t="shared" si="15"/>
        <v>5</v>
      </c>
      <c r="QD7" s="205">
        <f t="shared" si="16"/>
        <v>1</v>
      </c>
      <c r="QE7" s="139">
        <f t="shared" si="17"/>
        <v>0</v>
      </c>
      <c r="QF7" t="str">
        <f t="shared" si="55"/>
        <v>normal</v>
      </c>
      <c r="QG7" t="str">
        <f t="shared" si="45"/>
        <v>metal</v>
      </c>
      <c r="QH7" s="264">
        <f t="shared" si="18"/>
        <v>0</v>
      </c>
      <c r="QI7" s="265" t="e">
        <f t="shared" si="19"/>
        <v>#DIV/0!</v>
      </c>
      <c r="QJ7" s="264">
        <f t="shared" si="46"/>
        <v>0</v>
      </c>
      <c r="QK7" s="265" t="e">
        <f t="shared" si="20"/>
        <v>#DIV/0!</v>
      </c>
      <c r="QL7" s="260">
        <f t="shared" si="21"/>
        <v>0</v>
      </c>
      <c r="QM7" s="261" t="e">
        <f t="shared" si="22"/>
        <v>#DIV/0!</v>
      </c>
      <c r="QN7" s="260">
        <f t="shared" si="23"/>
        <v>0</v>
      </c>
      <c r="QO7" s="265" t="e">
        <f t="shared" si="24"/>
        <v>#DIV/0!</v>
      </c>
      <c r="QP7">
        <f t="shared" si="25"/>
        <v>0</v>
      </c>
      <c r="QQ7" s="282">
        <f t="shared" si="47"/>
        <v>0</v>
      </c>
      <c r="QT7" s="1" t="s">
        <v>352</v>
      </c>
      <c r="QU7" s="276" t="str">
        <f t="shared" si="48"/>
        <v>normal</v>
      </c>
      <c r="QX7" s="139">
        <f t="shared" si="56"/>
        <v>5</v>
      </c>
      <c r="QY7" s="139"/>
      <c r="QZ7" s="205">
        <f t="shared" si="26"/>
        <v>1</v>
      </c>
      <c r="RA7" s="139">
        <f t="shared" si="27"/>
        <v>0</v>
      </c>
      <c r="RB7" s="139"/>
      <c r="RC7" s="139">
        <f t="shared" si="28"/>
        <v>5</v>
      </c>
      <c r="RD7" s="205">
        <f t="shared" si="29"/>
        <v>1</v>
      </c>
      <c r="RE7" s="139">
        <f t="shared" si="30"/>
        <v>0</v>
      </c>
      <c r="RF7" t="str">
        <f t="shared" si="57"/>
        <v>normal</v>
      </c>
      <c r="RG7" t="str">
        <f t="shared" si="49"/>
        <v>metal</v>
      </c>
      <c r="RH7" s="264">
        <f t="shared" si="31"/>
        <v>0</v>
      </c>
      <c r="RI7" s="265" t="e">
        <f t="shared" si="32"/>
        <v>#DIV/0!</v>
      </c>
      <c r="RJ7" s="264">
        <f t="shared" si="50"/>
        <v>0</v>
      </c>
      <c r="RK7" s="265" t="e">
        <f t="shared" si="33"/>
        <v>#DIV/0!</v>
      </c>
      <c r="RL7" s="260">
        <f t="shared" si="34"/>
        <v>0</v>
      </c>
      <c r="RM7" s="261" t="e">
        <f t="shared" si="35"/>
        <v>#DIV/0!</v>
      </c>
      <c r="RN7" s="260">
        <f t="shared" si="36"/>
        <v>0</v>
      </c>
      <c r="RO7" s="265" t="e">
        <f t="shared" si="37"/>
        <v>#DIV/0!</v>
      </c>
      <c r="RP7">
        <f t="shared" si="38"/>
        <v>0</v>
      </c>
      <c r="RQ7" s="282">
        <f t="shared" si="51"/>
        <v>0</v>
      </c>
    </row>
    <row r="8" spans="1:486" outlineLevel="1" x14ac:dyDescent="0.25">
      <c r="A8" s="1" t="s">
        <v>1223</v>
      </c>
      <c r="C8">
        <f t="shared" si="39"/>
        <v>16</v>
      </c>
      <c r="DB8" s="1" t="s">
        <v>352</v>
      </c>
      <c r="DC8" s="139">
        <v>1</v>
      </c>
      <c r="DD8" s="205">
        <v>0.2</v>
      </c>
      <c r="DE8" s="139">
        <v>-3716.7852873688948</v>
      </c>
      <c r="DG8" s="139">
        <v>2</v>
      </c>
      <c r="DH8" s="205">
        <v>0.4</v>
      </c>
      <c r="DI8" s="139">
        <v>-2768.3083619701306</v>
      </c>
      <c r="DS8" s="1" t="s">
        <v>1223</v>
      </c>
      <c r="DT8" s="139">
        <v>8</v>
      </c>
      <c r="DU8" s="205">
        <v>0.5</v>
      </c>
      <c r="DV8" s="139">
        <v>-223.30962071113572</v>
      </c>
      <c r="DX8" s="139">
        <v>8</v>
      </c>
      <c r="DY8" s="205">
        <v>0.5</v>
      </c>
      <c r="DZ8" s="139">
        <v>485.28630976013119</v>
      </c>
      <c r="EA8" t="s">
        <v>1271</v>
      </c>
      <c r="EC8">
        <v>9</v>
      </c>
      <c r="ED8">
        <v>7</v>
      </c>
      <c r="EE8">
        <v>16</v>
      </c>
      <c r="EJ8" s="1" t="s">
        <v>1223</v>
      </c>
      <c r="EK8" t="s">
        <v>1271</v>
      </c>
      <c r="EM8" s="139">
        <v>8</v>
      </c>
      <c r="EN8" s="205">
        <v>0.5</v>
      </c>
      <c r="EO8" s="139">
        <v>1911.7700768634477</v>
      </c>
      <c r="EP8" s="139"/>
      <c r="EQ8" s="139">
        <v>14</v>
      </c>
      <c r="ER8" s="205">
        <v>0.875</v>
      </c>
      <c r="ES8" s="139">
        <v>8862.1288402820937</v>
      </c>
      <c r="ET8" t="s">
        <v>1271</v>
      </c>
      <c r="EV8">
        <v>16</v>
      </c>
      <c r="EW8">
        <v>0</v>
      </c>
      <c r="EX8">
        <v>16</v>
      </c>
      <c r="FD8" s="1" t="s">
        <v>1223</v>
      </c>
      <c r="FE8" t="s">
        <v>1271</v>
      </c>
      <c r="FG8" s="139">
        <v>9</v>
      </c>
      <c r="FH8" s="205">
        <v>0.5625</v>
      </c>
      <c r="FI8" s="139">
        <v>5229.5166051080651</v>
      </c>
      <c r="FJ8" s="139"/>
      <c r="FK8" s="139">
        <v>11</v>
      </c>
      <c r="FL8" s="205">
        <v>0.6875</v>
      </c>
      <c r="FM8" s="139">
        <v>9595.2089309330495</v>
      </c>
      <c r="FN8" t="s">
        <v>1271</v>
      </c>
      <c r="FP8">
        <v>11</v>
      </c>
      <c r="FQ8">
        <v>5</v>
      </c>
      <c r="FR8">
        <v>16</v>
      </c>
      <c r="FX8" s="1" t="s">
        <v>1223</v>
      </c>
      <c r="FY8" t="s">
        <v>1271</v>
      </c>
      <c r="GB8" s="139">
        <v>11</v>
      </c>
      <c r="GC8" s="139"/>
      <c r="GD8" s="205">
        <v>0.6875</v>
      </c>
      <c r="GE8" s="139">
        <v>4909.6082060001308</v>
      </c>
      <c r="GF8" s="139"/>
      <c r="GG8" s="139">
        <v>8</v>
      </c>
      <c r="GH8" s="205">
        <v>0.5</v>
      </c>
      <c r="GI8" s="139">
        <v>3295.6152281241989</v>
      </c>
      <c r="GJ8" t="s">
        <v>1271</v>
      </c>
      <c r="GL8" t="s">
        <v>1223</v>
      </c>
      <c r="GM8" s="264">
        <v>14</v>
      </c>
      <c r="GN8" s="265">
        <v>0.875</v>
      </c>
      <c r="GO8" s="260">
        <v>2</v>
      </c>
      <c r="GP8" s="261">
        <v>0.125</v>
      </c>
      <c r="GQ8">
        <v>16</v>
      </c>
      <c r="GV8" s="1" t="s">
        <v>1223</v>
      </c>
      <c r="GW8" s="272" t="s">
        <v>1271</v>
      </c>
      <c r="GZ8" s="139">
        <v>10</v>
      </c>
      <c r="HA8" s="139"/>
      <c r="HB8" s="205">
        <v>0.625</v>
      </c>
      <c r="HC8" s="139">
        <v>12306.814941692492</v>
      </c>
      <c r="HD8" s="139"/>
      <c r="HE8" s="139">
        <v>7</v>
      </c>
      <c r="HF8" s="205">
        <v>0.4375</v>
      </c>
      <c r="HG8" s="139">
        <v>-7521.7279161143151</v>
      </c>
      <c r="HH8" t="s">
        <v>1272</v>
      </c>
      <c r="HJ8" t="s">
        <v>1223</v>
      </c>
      <c r="HK8" s="264">
        <v>14</v>
      </c>
      <c r="HL8" s="265">
        <v>0.875</v>
      </c>
      <c r="HM8" s="260">
        <v>2</v>
      </c>
      <c r="HN8" s="261">
        <v>0.125</v>
      </c>
      <c r="HO8">
        <v>16</v>
      </c>
      <c r="HT8" s="1" t="s">
        <v>1223</v>
      </c>
      <c r="HU8" s="276" t="s">
        <v>1272</v>
      </c>
      <c r="HX8" s="139">
        <v>11</v>
      </c>
      <c r="HY8" s="139"/>
      <c r="HZ8" s="205">
        <v>0.6875</v>
      </c>
      <c r="IA8" s="139">
        <v>7237.5561921275348</v>
      </c>
      <c r="IB8" s="139"/>
      <c r="IC8" s="139">
        <v>9</v>
      </c>
      <c r="ID8" s="205">
        <v>0.5625</v>
      </c>
      <c r="IE8" s="139">
        <v>1980.408326723672</v>
      </c>
      <c r="IF8" t="s">
        <v>1271</v>
      </c>
      <c r="IG8" t="s">
        <v>1223</v>
      </c>
      <c r="IH8" s="264">
        <v>14</v>
      </c>
      <c r="II8" s="265">
        <v>0.875</v>
      </c>
      <c r="IJ8" s="264">
        <v>13</v>
      </c>
      <c r="IK8" s="265">
        <v>0.8125</v>
      </c>
      <c r="IL8" s="260">
        <v>2</v>
      </c>
      <c r="IM8" s="261">
        <v>0.125</v>
      </c>
      <c r="IN8" s="260">
        <v>3</v>
      </c>
      <c r="IO8" s="265">
        <v>0.1875</v>
      </c>
      <c r="IP8">
        <v>16</v>
      </c>
      <c r="IQ8" s="282">
        <v>16</v>
      </c>
      <c r="IT8" s="1" t="s">
        <v>1223</v>
      </c>
      <c r="IU8" s="276" t="s">
        <v>1271</v>
      </c>
      <c r="IX8" s="139">
        <v>12</v>
      </c>
      <c r="IY8" s="139"/>
      <c r="IZ8" s="205">
        <v>0.75</v>
      </c>
      <c r="JA8" s="139">
        <v>10432.32993638303</v>
      </c>
      <c r="JB8" s="139"/>
      <c r="JC8" s="139">
        <v>9</v>
      </c>
      <c r="JD8" s="205">
        <v>0.5625</v>
      </c>
      <c r="JE8" s="139">
        <v>3633.2731372403923</v>
      </c>
      <c r="JF8" t="s">
        <v>1271</v>
      </c>
      <c r="JG8" t="s">
        <v>1223</v>
      </c>
      <c r="JH8" s="264">
        <v>14</v>
      </c>
      <c r="JI8" s="265">
        <v>0.875</v>
      </c>
      <c r="JJ8" s="264">
        <v>14</v>
      </c>
      <c r="JK8" s="265">
        <v>0.875</v>
      </c>
      <c r="JL8" s="260">
        <v>2</v>
      </c>
      <c r="JM8" s="261">
        <v>0.125</v>
      </c>
      <c r="JN8" s="260">
        <v>2</v>
      </c>
      <c r="JO8" s="265">
        <v>0.125</v>
      </c>
      <c r="JP8">
        <v>16</v>
      </c>
      <c r="JQ8" s="282">
        <v>16</v>
      </c>
      <c r="JT8" s="1" t="s">
        <v>1223</v>
      </c>
      <c r="JU8" s="276" t="s">
        <v>1271</v>
      </c>
      <c r="JX8" s="139">
        <v>4</v>
      </c>
      <c r="JY8" s="139"/>
      <c r="JZ8" s="205">
        <v>0.25</v>
      </c>
      <c r="KA8" s="139">
        <v>-16256.030895929838</v>
      </c>
      <c r="KB8" s="139"/>
      <c r="KC8" s="139">
        <v>7</v>
      </c>
      <c r="KD8" s="205">
        <v>0.4375</v>
      </c>
      <c r="KE8" s="139">
        <v>-1210.8130407636004</v>
      </c>
      <c r="KF8" t="s">
        <v>1272</v>
      </c>
      <c r="KG8" t="s">
        <v>1223</v>
      </c>
      <c r="KH8" s="264">
        <v>3</v>
      </c>
      <c r="KI8" s="265">
        <v>0.1875</v>
      </c>
      <c r="KJ8" s="264">
        <v>13</v>
      </c>
      <c r="KK8" s="265">
        <v>0.8125</v>
      </c>
      <c r="KL8" s="260">
        <v>13</v>
      </c>
      <c r="KM8" s="261">
        <v>0.8125</v>
      </c>
      <c r="KN8" s="260">
        <v>3</v>
      </c>
      <c r="KO8" s="265">
        <v>0.1875</v>
      </c>
      <c r="KP8">
        <v>16</v>
      </c>
      <c r="KQ8" s="282">
        <v>16</v>
      </c>
      <c r="KT8" s="1" t="s">
        <v>1223</v>
      </c>
      <c r="KU8" s="276" t="s">
        <v>1272</v>
      </c>
      <c r="KX8" s="139">
        <v>5</v>
      </c>
      <c r="KY8" s="139"/>
      <c r="KZ8" s="205">
        <v>0.3125</v>
      </c>
      <c r="LA8" s="139">
        <v>-7487.1340293614685</v>
      </c>
      <c r="LB8" s="139"/>
      <c r="LC8" s="139">
        <v>7</v>
      </c>
      <c r="LD8" s="205">
        <v>0.4375</v>
      </c>
      <c r="LE8" s="139">
        <v>-638.80733826107962</v>
      </c>
      <c r="LF8" t="s">
        <v>1272</v>
      </c>
      <c r="LG8" t="s">
        <v>1223</v>
      </c>
      <c r="LH8" s="264">
        <v>1</v>
      </c>
      <c r="LI8" s="265">
        <v>6.25E-2</v>
      </c>
      <c r="LJ8" s="264">
        <v>12</v>
      </c>
      <c r="LK8" s="265">
        <v>0.75</v>
      </c>
      <c r="LL8" s="260">
        <v>15</v>
      </c>
      <c r="LM8" s="261">
        <v>0.9375</v>
      </c>
      <c r="LN8" s="260">
        <v>4</v>
      </c>
      <c r="LO8" s="265">
        <v>0.25</v>
      </c>
      <c r="LP8">
        <v>16</v>
      </c>
      <c r="LQ8" s="282">
        <v>16</v>
      </c>
      <c r="LT8" s="1" t="s">
        <v>1223</v>
      </c>
      <c r="LU8" s="276" t="s">
        <v>1272</v>
      </c>
      <c r="LX8" s="139">
        <v>7</v>
      </c>
      <c r="LY8" s="139"/>
      <c r="LZ8" s="205">
        <v>0.4375</v>
      </c>
      <c r="MA8" s="139">
        <v>10.405979824486167</v>
      </c>
      <c r="MB8" s="139"/>
      <c r="MC8" s="139">
        <v>3</v>
      </c>
      <c r="MD8" s="205">
        <v>0.1875</v>
      </c>
      <c r="ME8" s="139">
        <v>-5799.1093961647448</v>
      </c>
      <c r="MF8" t="s">
        <v>1272</v>
      </c>
      <c r="MG8" t="s">
        <v>1223</v>
      </c>
      <c r="MH8" s="264">
        <v>3</v>
      </c>
      <c r="MI8" s="265">
        <v>0.1875</v>
      </c>
      <c r="MJ8" s="264">
        <v>10</v>
      </c>
      <c r="MK8" s="265">
        <v>0.625</v>
      </c>
      <c r="ML8" s="260">
        <v>13</v>
      </c>
      <c r="MM8" s="261">
        <v>0.8125</v>
      </c>
      <c r="MN8" s="260">
        <v>6</v>
      </c>
      <c r="MO8" s="265">
        <v>0.375</v>
      </c>
      <c r="MP8">
        <v>16</v>
      </c>
      <c r="MQ8" s="282">
        <v>16</v>
      </c>
      <c r="MT8" s="1" t="s">
        <v>1223</v>
      </c>
      <c r="MU8" s="276" t="s">
        <v>1272</v>
      </c>
      <c r="MX8" s="139">
        <v>9</v>
      </c>
      <c r="MY8" s="139"/>
      <c r="MZ8" s="205">
        <v>0.5625</v>
      </c>
      <c r="NA8" s="139">
        <v>-1792.3353345848741</v>
      </c>
      <c r="NB8" s="139"/>
      <c r="NC8" s="139">
        <v>9</v>
      </c>
      <c r="ND8" s="205">
        <v>0.5625</v>
      </c>
      <c r="NE8" s="139">
        <v>-4502.9274621437125</v>
      </c>
      <c r="NF8" t="s">
        <v>1271</v>
      </c>
      <c r="NG8" t="s">
        <v>1223</v>
      </c>
      <c r="NH8" s="264">
        <v>8</v>
      </c>
      <c r="NI8" s="265">
        <v>0.5</v>
      </c>
      <c r="NJ8" s="264">
        <v>11</v>
      </c>
      <c r="NK8" s="265">
        <v>0.6875</v>
      </c>
      <c r="NL8" s="260">
        <v>8</v>
      </c>
      <c r="NM8" s="261">
        <v>0.5</v>
      </c>
      <c r="NN8" s="260">
        <v>5</v>
      </c>
      <c r="NO8" s="265">
        <v>0.3125</v>
      </c>
      <c r="NP8">
        <v>16</v>
      </c>
      <c r="NQ8" s="282">
        <v>16</v>
      </c>
      <c r="NT8" s="1" t="s">
        <v>1223</v>
      </c>
      <c r="NU8" s="276" t="s">
        <v>1271</v>
      </c>
      <c r="NX8" s="139">
        <v>8</v>
      </c>
      <c r="NY8" s="139"/>
      <c r="NZ8" s="205">
        <v>0.5</v>
      </c>
      <c r="OA8" s="139">
        <v>5019.1235046379388</v>
      </c>
      <c r="OB8" s="139"/>
      <c r="OC8" s="139">
        <v>2</v>
      </c>
      <c r="OD8" s="205">
        <v>0.125</v>
      </c>
      <c r="OE8" s="139">
        <v>-14268.058459401986</v>
      </c>
      <c r="OF8" t="s">
        <v>1272</v>
      </c>
      <c r="OG8" t="s">
        <v>1223</v>
      </c>
      <c r="OH8" s="264">
        <v>3</v>
      </c>
      <c r="OI8" s="265">
        <v>0.1875</v>
      </c>
      <c r="OJ8" s="264">
        <v>5</v>
      </c>
      <c r="OK8" s="265">
        <v>0.3125</v>
      </c>
      <c r="OL8" s="260">
        <v>13</v>
      </c>
      <c r="OM8" s="261">
        <v>0.8125</v>
      </c>
      <c r="ON8" s="260">
        <v>11</v>
      </c>
      <c r="OO8" s="265">
        <v>0.6875</v>
      </c>
      <c r="OP8">
        <v>16</v>
      </c>
      <c r="OQ8" s="282">
        <v>16</v>
      </c>
      <c r="OT8" s="1" t="s">
        <v>1223</v>
      </c>
      <c r="OU8" s="276" t="str">
        <f t="shared" si="40"/>
        <v>inverted</v>
      </c>
      <c r="OX8" s="139">
        <f t="shared" si="52"/>
        <v>0</v>
      </c>
      <c r="OY8" s="139"/>
      <c r="OZ8" s="205">
        <f t="shared" si="0"/>
        <v>0</v>
      </c>
      <c r="PA8" s="139">
        <f t="shared" si="1"/>
        <v>0</v>
      </c>
      <c r="PB8" s="139"/>
      <c r="PC8" s="139">
        <f t="shared" si="2"/>
        <v>0</v>
      </c>
      <c r="PD8" s="205">
        <f t="shared" si="3"/>
        <v>0</v>
      </c>
      <c r="PE8" s="139">
        <f t="shared" si="4"/>
        <v>0</v>
      </c>
      <c r="PF8" t="str">
        <f t="shared" si="53"/>
        <v>normal</v>
      </c>
      <c r="PG8" t="str">
        <f t="shared" si="41"/>
        <v>rates</v>
      </c>
      <c r="PH8" s="264">
        <f t="shared" si="5"/>
        <v>0</v>
      </c>
      <c r="PI8" s="265" t="e">
        <f t="shared" si="6"/>
        <v>#DIV/0!</v>
      </c>
      <c r="PJ8" s="264">
        <f t="shared" si="42"/>
        <v>6</v>
      </c>
      <c r="PK8" s="265" t="e">
        <f t="shared" si="7"/>
        <v>#DIV/0!</v>
      </c>
      <c r="PL8" s="260">
        <f t="shared" si="8"/>
        <v>0</v>
      </c>
      <c r="PM8" s="261" t="e">
        <f t="shared" si="9"/>
        <v>#DIV/0!</v>
      </c>
      <c r="PN8" s="260">
        <f t="shared" si="10"/>
        <v>10</v>
      </c>
      <c r="PO8" s="265" t="e">
        <f t="shared" si="11"/>
        <v>#DIV/0!</v>
      </c>
      <c r="PP8">
        <f t="shared" si="12"/>
        <v>0</v>
      </c>
      <c r="PQ8" s="282">
        <f t="shared" si="43"/>
        <v>16</v>
      </c>
      <c r="PT8" s="1" t="s">
        <v>1223</v>
      </c>
      <c r="PU8" s="276" t="str">
        <f t="shared" si="44"/>
        <v>normal</v>
      </c>
      <c r="PX8" s="139">
        <f t="shared" si="54"/>
        <v>16</v>
      </c>
      <c r="PY8" s="139"/>
      <c r="PZ8" s="205">
        <f t="shared" si="13"/>
        <v>1</v>
      </c>
      <c r="QA8" s="139">
        <f t="shared" si="14"/>
        <v>0</v>
      </c>
      <c r="QB8" s="139"/>
      <c r="QC8" s="139">
        <f t="shared" si="15"/>
        <v>16</v>
      </c>
      <c r="QD8" s="205">
        <f t="shared" si="16"/>
        <v>1</v>
      </c>
      <c r="QE8" s="139">
        <f t="shared" si="17"/>
        <v>0</v>
      </c>
      <c r="QF8" t="str">
        <f t="shared" si="55"/>
        <v>normal</v>
      </c>
      <c r="QG8" t="str">
        <f t="shared" si="45"/>
        <v>rates</v>
      </c>
      <c r="QH8" s="264">
        <f t="shared" si="18"/>
        <v>0</v>
      </c>
      <c r="QI8" s="265" t="e">
        <f t="shared" si="19"/>
        <v>#DIV/0!</v>
      </c>
      <c r="QJ8" s="264">
        <f t="shared" si="46"/>
        <v>0</v>
      </c>
      <c r="QK8" s="265" t="e">
        <f t="shared" si="20"/>
        <v>#DIV/0!</v>
      </c>
      <c r="QL8" s="260">
        <f t="shared" si="21"/>
        <v>0</v>
      </c>
      <c r="QM8" s="261" t="e">
        <f t="shared" si="22"/>
        <v>#DIV/0!</v>
      </c>
      <c r="QN8" s="260">
        <f t="shared" si="23"/>
        <v>0</v>
      </c>
      <c r="QO8" s="265" t="e">
        <f t="shared" si="24"/>
        <v>#DIV/0!</v>
      </c>
      <c r="QP8">
        <f t="shared" si="25"/>
        <v>0</v>
      </c>
      <c r="QQ8" s="282">
        <f t="shared" si="47"/>
        <v>0</v>
      </c>
      <c r="QT8" s="1" t="s">
        <v>1223</v>
      </c>
      <c r="QU8" s="276" t="str">
        <f t="shared" si="48"/>
        <v>normal</v>
      </c>
      <c r="QX8" s="139">
        <f t="shared" si="56"/>
        <v>16</v>
      </c>
      <c r="QY8" s="139"/>
      <c r="QZ8" s="205">
        <f t="shared" si="26"/>
        <v>1</v>
      </c>
      <c r="RA8" s="139">
        <f t="shared" si="27"/>
        <v>0</v>
      </c>
      <c r="RB8" s="139"/>
      <c r="RC8" s="139">
        <f t="shared" si="28"/>
        <v>16</v>
      </c>
      <c r="RD8" s="205">
        <f t="shared" si="29"/>
        <v>1</v>
      </c>
      <c r="RE8" s="139">
        <f t="shared" si="30"/>
        <v>0</v>
      </c>
      <c r="RF8" t="str">
        <f t="shared" si="57"/>
        <v>normal</v>
      </c>
      <c r="RG8" t="str">
        <f t="shared" si="49"/>
        <v>rates</v>
      </c>
      <c r="RH8" s="264">
        <f t="shared" si="31"/>
        <v>0</v>
      </c>
      <c r="RI8" s="265" t="e">
        <f t="shared" si="32"/>
        <v>#DIV/0!</v>
      </c>
      <c r="RJ8" s="264">
        <f t="shared" si="50"/>
        <v>0</v>
      </c>
      <c r="RK8" s="265" t="e">
        <f t="shared" si="33"/>
        <v>#DIV/0!</v>
      </c>
      <c r="RL8" s="260">
        <f t="shared" si="34"/>
        <v>0</v>
      </c>
      <c r="RM8" s="261" t="e">
        <f t="shared" si="35"/>
        <v>#DIV/0!</v>
      </c>
      <c r="RN8" s="260">
        <f t="shared" si="36"/>
        <v>0</v>
      </c>
      <c r="RO8" s="265" t="e">
        <f t="shared" si="37"/>
        <v>#DIV/0!</v>
      </c>
      <c r="RP8">
        <f t="shared" si="38"/>
        <v>0</v>
      </c>
      <c r="RQ8" s="282">
        <f t="shared" si="51"/>
        <v>0</v>
      </c>
    </row>
    <row r="9" spans="1:486" outlineLevel="1" x14ac:dyDescent="0.25">
      <c r="A9" s="18" t="s">
        <v>309</v>
      </c>
      <c r="C9" s="209">
        <f t="shared" si="39"/>
        <v>8</v>
      </c>
      <c r="D9" s="209"/>
      <c r="E9" s="209"/>
      <c r="F9" s="209"/>
      <c r="G9" s="209"/>
      <c r="H9" s="209"/>
      <c r="I9" s="209"/>
      <c r="J9" s="209"/>
      <c r="K9" s="209"/>
      <c r="L9" s="209"/>
      <c r="M9" s="209"/>
      <c r="N9" s="209"/>
      <c r="O9" s="209"/>
      <c r="P9" s="209"/>
      <c r="Q9" s="209"/>
      <c r="R9" s="209"/>
      <c r="S9" s="209"/>
      <c r="T9" s="209"/>
      <c r="U9" s="209"/>
      <c r="V9" s="209"/>
      <c r="W9" s="209"/>
      <c r="X9" s="209"/>
      <c r="Y9" s="209"/>
      <c r="Z9" s="209"/>
      <c r="AA9" s="209"/>
      <c r="AB9" s="209"/>
      <c r="AC9" s="209"/>
      <c r="AD9" s="209"/>
      <c r="AE9" s="209"/>
      <c r="AF9" s="209"/>
      <c r="AG9" s="209"/>
      <c r="AH9" s="209"/>
      <c r="AI9" s="209"/>
      <c r="AJ9" s="209"/>
      <c r="AK9" s="209"/>
      <c r="AL9" s="209"/>
      <c r="AM9" s="209"/>
      <c r="AN9" s="209"/>
      <c r="AO9" s="209"/>
      <c r="AP9" s="209"/>
      <c r="AQ9" s="209"/>
      <c r="AR9" s="209"/>
      <c r="AS9" s="209"/>
      <c r="AT9" s="209"/>
      <c r="AU9" s="209"/>
      <c r="AV9" s="209"/>
      <c r="AW9" s="209"/>
      <c r="AX9" s="209"/>
      <c r="AY9" s="209"/>
      <c r="AZ9" s="209"/>
      <c r="BA9" s="209"/>
      <c r="BB9" s="209"/>
      <c r="BC9" s="209"/>
      <c r="BD9" s="209"/>
      <c r="BE9" s="209"/>
      <c r="BF9" s="209"/>
      <c r="BG9" s="209"/>
      <c r="BH9" s="209"/>
      <c r="BI9" s="209"/>
      <c r="BJ9" s="209"/>
      <c r="BK9" s="209"/>
      <c r="BL9" s="209"/>
      <c r="BM9" s="209"/>
      <c r="BN9" s="209"/>
      <c r="BO9" s="209"/>
      <c r="BP9" s="209"/>
      <c r="BQ9" s="209"/>
      <c r="BR9" s="209"/>
      <c r="BS9" s="209"/>
      <c r="BT9" s="209"/>
      <c r="BU9" s="209"/>
      <c r="BV9" s="209"/>
      <c r="BW9" s="209"/>
      <c r="BX9" s="209"/>
      <c r="BY9" s="209"/>
      <c r="BZ9" s="213"/>
      <c r="CA9" s="209"/>
      <c r="CB9" s="209"/>
      <c r="CC9" s="209"/>
      <c r="CD9" s="209"/>
      <c r="CE9" s="209"/>
      <c r="CF9" s="209"/>
      <c r="CG9" s="209"/>
      <c r="CH9" s="209"/>
      <c r="CI9" s="209"/>
      <c r="CJ9" s="209"/>
      <c r="CK9" s="209"/>
      <c r="CL9" s="209"/>
      <c r="CM9" s="209"/>
      <c r="CN9" s="209"/>
      <c r="CO9" s="209"/>
      <c r="CP9" s="209"/>
      <c r="CQ9" s="209"/>
      <c r="CR9" s="209"/>
      <c r="CS9" s="209"/>
      <c r="CT9" s="209"/>
      <c r="CU9" s="209"/>
      <c r="CV9" s="209"/>
      <c r="CW9" s="209"/>
      <c r="CX9" s="209"/>
      <c r="CY9" s="214"/>
      <c r="CZ9" s="214"/>
      <c r="DA9" s="209"/>
      <c r="DB9" s="18" t="s">
        <v>309</v>
      </c>
      <c r="DC9" s="211">
        <v>7</v>
      </c>
      <c r="DD9" s="212">
        <v>0.875</v>
      </c>
      <c r="DE9" s="211">
        <v>7674.4161233447849</v>
      </c>
      <c r="DF9" s="209"/>
      <c r="DG9" s="211">
        <v>6</v>
      </c>
      <c r="DH9" s="212">
        <v>0.75</v>
      </c>
      <c r="DI9" s="211">
        <v>-148.11404019912072</v>
      </c>
      <c r="DJ9" s="209"/>
      <c r="DK9" s="209"/>
      <c r="DL9" s="209"/>
      <c r="DM9" s="209"/>
      <c r="DN9" s="209"/>
      <c r="DO9" s="209"/>
      <c r="DP9" s="214"/>
      <c r="DQ9" s="214"/>
      <c r="DR9" s="209"/>
      <c r="DS9" s="18" t="s">
        <v>309</v>
      </c>
      <c r="DT9" s="211">
        <v>6</v>
      </c>
      <c r="DU9" s="212">
        <v>0.75</v>
      </c>
      <c r="DV9" s="211">
        <v>9710.389523822023</v>
      </c>
      <c r="DW9" s="209"/>
      <c r="DX9" s="211">
        <v>5</v>
      </c>
      <c r="DY9" s="212">
        <v>0.625</v>
      </c>
      <c r="DZ9" s="211">
        <v>4749.0673582842874</v>
      </c>
      <c r="EA9" s="209" t="s">
        <v>1271</v>
      </c>
      <c r="EB9" s="209"/>
      <c r="EC9" s="209">
        <v>6</v>
      </c>
      <c r="ED9" s="209">
        <v>2</v>
      </c>
      <c r="EE9" s="209">
        <v>8</v>
      </c>
      <c r="EJ9" s="18" t="s">
        <v>309</v>
      </c>
      <c r="EK9" s="209" t="s">
        <v>1271</v>
      </c>
      <c r="EL9" s="209"/>
      <c r="EM9" s="211">
        <v>6</v>
      </c>
      <c r="EN9" s="212">
        <v>0.75</v>
      </c>
      <c r="EO9" s="211">
        <v>3506.7802259873333</v>
      </c>
      <c r="EP9" s="211"/>
      <c r="EQ9" s="211">
        <v>6</v>
      </c>
      <c r="ER9" s="212">
        <v>0.75</v>
      </c>
      <c r="ES9" s="211">
        <v>3254.7377346972353</v>
      </c>
      <c r="ET9" t="s">
        <v>1271</v>
      </c>
      <c r="EV9" s="209">
        <v>5</v>
      </c>
      <c r="EW9" s="209">
        <v>3</v>
      </c>
      <c r="EX9" s="209">
        <v>8</v>
      </c>
      <c r="FD9" s="18" t="s">
        <v>309</v>
      </c>
      <c r="FE9" s="209" t="s">
        <v>1271</v>
      </c>
      <c r="FF9" s="209"/>
      <c r="FG9" s="211">
        <v>6</v>
      </c>
      <c r="FH9" s="212">
        <v>0.75</v>
      </c>
      <c r="FI9" s="211">
        <v>-61.18698790034685</v>
      </c>
      <c r="FJ9" s="211"/>
      <c r="FK9" s="211">
        <v>6</v>
      </c>
      <c r="FL9" s="212">
        <v>0.75</v>
      </c>
      <c r="FM9" s="211">
        <v>5631.4360782290751</v>
      </c>
      <c r="FN9" t="s">
        <v>1271</v>
      </c>
      <c r="FP9" s="209">
        <v>5</v>
      </c>
      <c r="FQ9" s="209">
        <v>3</v>
      </c>
      <c r="FR9" s="209">
        <v>8</v>
      </c>
      <c r="FX9" s="18" t="s">
        <v>309</v>
      </c>
      <c r="FY9" s="209" t="s">
        <v>1271</v>
      </c>
      <c r="FZ9" s="209"/>
      <c r="GA9" s="209"/>
      <c r="GB9" s="211">
        <v>4</v>
      </c>
      <c r="GC9" s="211"/>
      <c r="GD9" s="212">
        <v>0.5</v>
      </c>
      <c r="GE9" s="211">
        <v>343.48162810580766</v>
      </c>
      <c r="GF9" s="211"/>
      <c r="GG9" s="211">
        <v>3</v>
      </c>
      <c r="GH9" s="212">
        <v>0.375</v>
      </c>
      <c r="GI9" s="211">
        <v>-982.2663863009966</v>
      </c>
      <c r="GJ9" t="s">
        <v>1272</v>
      </c>
      <c r="GL9" t="s">
        <v>309</v>
      </c>
      <c r="GM9" s="266">
        <v>3</v>
      </c>
      <c r="GN9" s="265">
        <v>0.375</v>
      </c>
      <c r="GO9" s="262">
        <v>5</v>
      </c>
      <c r="GP9" s="261">
        <v>0.625</v>
      </c>
      <c r="GQ9" s="209">
        <v>8</v>
      </c>
      <c r="GV9" s="18" t="s">
        <v>309</v>
      </c>
      <c r="GW9" s="272" t="s">
        <v>1272</v>
      </c>
      <c r="GX9" s="209"/>
      <c r="GY9" s="209"/>
      <c r="GZ9" s="211">
        <v>4</v>
      </c>
      <c r="HA9" s="211"/>
      <c r="HB9" s="212">
        <v>0.5</v>
      </c>
      <c r="HC9" s="211">
        <v>-680.53760162444144</v>
      </c>
      <c r="HD9" s="211"/>
      <c r="HE9" s="211">
        <v>5</v>
      </c>
      <c r="HF9" s="212">
        <v>0.625</v>
      </c>
      <c r="HG9" s="211">
        <v>5137.3524288773415</v>
      </c>
      <c r="HH9" t="s">
        <v>1271</v>
      </c>
      <c r="HJ9" t="s">
        <v>309</v>
      </c>
      <c r="HK9" s="266">
        <v>0</v>
      </c>
      <c r="HL9" s="265">
        <v>0</v>
      </c>
      <c r="HM9" s="262">
        <v>8</v>
      </c>
      <c r="HN9" s="261">
        <v>1</v>
      </c>
      <c r="HO9" s="209">
        <v>8</v>
      </c>
      <c r="HT9" s="18" t="s">
        <v>309</v>
      </c>
      <c r="HU9" s="276" t="s">
        <v>1271</v>
      </c>
      <c r="HV9" s="209"/>
      <c r="HW9" s="209"/>
      <c r="HX9" s="211">
        <v>3</v>
      </c>
      <c r="HY9" s="211"/>
      <c r="HZ9" s="212">
        <v>0.375</v>
      </c>
      <c r="IA9" s="211">
        <v>-1154.9451967171408</v>
      </c>
      <c r="IB9" s="211"/>
      <c r="IC9" s="211">
        <v>6</v>
      </c>
      <c r="ID9" s="212">
        <v>0.75</v>
      </c>
      <c r="IE9" s="211">
        <v>4095.1355159753912</v>
      </c>
      <c r="IF9" t="s">
        <v>1271</v>
      </c>
      <c r="IG9" t="s">
        <v>309</v>
      </c>
      <c r="IH9" s="266">
        <v>5</v>
      </c>
      <c r="II9" s="265">
        <v>0.625</v>
      </c>
      <c r="IJ9" s="266">
        <v>6</v>
      </c>
      <c r="IK9" s="265">
        <v>0.75</v>
      </c>
      <c r="IL9" s="262">
        <v>3</v>
      </c>
      <c r="IM9" s="261">
        <v>0.375</v>
      </c>
      <c r="IN9" s="262">
        <v>2</v>
      </c>
      <c r="IO9" s="265">
        <v>0.25</v>
      </c>
      <c r="IP9" s="209">
        <v>8</v>
      </c>
      <c r="IQ9" s="283">
        <v>8</v>
      </c>
      <c r="IT9" s="18" t="s">
        <v>309</v>
      </c>
      <c r="IU9" s="276" t="s">
        <v>1271</v>
      </c>
      <c r="IV9" s="209"/>
      <c r="IW9" s="209"/>
      <c r="IX9" s="211">
        <v>5</v>
      </c>
      <c r="IY9" s="211"/>
      <c r="IZ9" s="212">
        <v>0.625</v>
      </c>
      <c r="JA9" s="211">
        <v>7924.1775415753855</v>
      </c>
      <c r="JB9" s="211"/>
      <c r="JC9" s="211">
        <v>0</v>
      </c>
      <c r="JD9" s="212">
        <v>0</v>
      </c>
      <c r="JE9" s="211">
        <v>-10662.630117067463</v>
      </c>
      <c r="JF9" t="s">
        <v>1272</v>
      </c>
      <c r="JG9" t="s">
        <v>309</v>
      </c>
      <c r="JH9" s="266">
        <v>5</v>
      </c>
      <c r="JI9" s="265">
        <v>0.625</v>
      </c>
      <c r="JJ9" s="266">
        <v>6</v>
      </c>
      <c r="JK9" s="265">
        <v>0.75</v>
      </c>
      <c r="JL9" s="262">
        <v>3</v>
      </c>
      <c r="JM9" s="261">
        <v>0.375</v>
      </c>
      <c r="JN9" s="262">
        <v>2</v>
      </c>
      <c r="JO9" s="265">
        <v>0.25</v>
      </c>
      <c r="JP9" s="209">
        <v>8</v>
      </c>
      <c r="JQ9" s="283">
        <v>8</v>
      </c>
      <c r="JT9" s="18" t="s">
        <v>309</v>
      </c>
      <c r="JU9" s="276" t="s">
        <v>1272</v>
      </c>
      <c r="JV9" s="209"/>
      <c r="JW9" s="209"/>
      <c r="JX9" s="211">
        <v>6</v>
      </c>
      <c r="JY9" s="211"/>
      <c r="JZ9" s="212">
        <v>0.75</v>
      </c>
      <c r="KA9" s="211">
        <v>4495.6806271147061</v>
      </c>
      <c r="KB9" s="211"/>
      <c r="KC9" s="211">
        <v>4</v>
      </c>
      <c r="KD9" s="212">
        <v>0.5</v>
      </c>
      <c r="KE9" s="211">
        <v>-646.02929254126013</v>
      </c>
      <c r="KF9" t="s">
        <v>1271</v>
      </c>
      <c r="KG9" t="s">
        <v>309</v>
      </c>
      <c r="KH9" s="266">
        <v>7</v>
      </c>
      <c r="KI9" s="265">
        <v>0.875</v>
      </c>
      <c r="KJ9" s="266">
        <v>7</v>
      </c>
      <c r="KK9" s="265">
        <v>0.875</v>
      </c>
      <c r="KL9" s="262">
        <v>1</v>
      </c>
      <c r="KM9" s="261">
        <v>0.125</v>
      </c>
      <c r="KN9" s="262">
        <v>1</v>
      </c>
      <c r="KO9" s="265">
        <v>0.125</v>
      </c>
      <c r="KP9" s="209">
        <v>8</v>
      </c>
      <c r="KQ9" s="283">
        <v>8</v>
      </c>
      <c r="KT9" s="18" t="s">
        <v>309</v>
      </c>
      <c r="KU9" s="276" t="s">
        <v>1271</v>
      </c>
      <c r="KV9" s="209"/>
      <c r="KW9" s="209"/>
      <c r="KX9" s="211">
        <v>4</v>
      </c>
      <c r="KY9" s="211"/>
      <c r="KZ9" s="212">
        <v>0.5</v>
      </c>
      <c r="LA9" s="211">
        <v>2145.5931709890538</v>
      </c>
      <c r="LB9" s="211"/>
      <c r="LC9" s="211">
        <v>4</v>
      </c>
      <c r="LD9" s="212">
        <v>0.5</v>
      </c>
      <c r="LE9" s="211">
        <v>529.94403762397337</v>
      </c>
      <c r="LF9" t="s">
        <v>1271</v>
      </c>
      <c r="LG9" t="s">
        <v>309</v>
      </c>
      <c r="LH9" s="266">
        <v>5</v>
      </c>
      <c r="LI9" s="265">
        <v>0.625</v>
      </c>
      <c r="LJ9" s="266">
        <v>7</v>
      </c>
      <c r="LK9" s="265">
        <v>0.875</v>
      </c>
      <c r="LL9" s="262">
        <v>3</v>
      </c>
      <c r="LM9" s="261">
        <v>0.375</v>
      </c>
      <c r="LN9" s="262">
        <v>1</v>
      </c>
      <c r="LO9" s="265">
        <v>0.125</v>
      </c>
      <c r="LP9" s="209">
        <v>8</v>
      </c>
      <c r="LQ9" s="283">
        <v>8</v>
      </c>
      <c r="LT9" s="18" t="s">
        <v>309</v>
      </c>
      <c r="LU9" s="276" t="s">
        <v>1271</v>
      </c>
      <c r="LV9" s="209"/>
      <c r="LW9" s="209"/>
      <c r="LX9" s="211">
        <v>3</v>
      </c>
      <c r="LY9" s="211"/>
      <c r="LZ9" s="212">
        <v>0.375</v>
      </c>
      <c r="MA9" s="211">
        <v>65.853487850632291</v>
      </c>
      <c r="MB9" s="211"/>
      <c r="MC9" s="211">
        <v>5</v>
      </c>
      <c r="MD9" s="212">
        <v>0.625</v>
      </c>
      <c r="ME9" s="211">
        <v>571.21286443943904</v>
      </c>
      <c r="MF9" t="s">
        <v>1271</v>
      </c>
      <c r="MG9" t="s">
        <v>309</v>
      </c>
      <c r="MH9" s="266">
        <v>2</v>
      </c>
      <c r="MI9" s="265">
        <v>0.25</v>
      </c>
      <c r="MJ9" s="266">
        <v>5</v>
      </c>
      <c r="MK9" s="265">
        <v>0.625</v>
      </c>
      <c r="ML9" s="262">
        <v>6</v>
      </c>
      <c r="MM9" s="261">
        <v>0.75</v>
      </c>
      <c r="MN9" s="262">
        <v>3</v>
      </c>
      <c r="MO9" s="265">
        <v>0.375</v>
      </c>
      <c r="MP9" s="209">
        <v>8</v>
      </c>
      <c r="MQ9" s="283">
        <v>8</v>
      </c>
      <c r="MT9" s="18" t="s">
        <v>309</v>
      </c>
      <c r="MU9" s="276" t="s">
        <v>1271</v>
      </c>
      <c r="MV9" s="209"/>
      <c r="MW9" s="209"/>
      <c r="MX9" s="211">
        <v>4</v>
      </c>
      <c r="MY9" s="211"/>
      <c r="MZ9" s="212">
        <v>0.5</v>
      </c>
      <c r="NA9" s="211">
        <v>711.9812495468525</v>
      </c>
      <c r="NB9" s="211"/>
      <c r="NC9" s="211">
        <v>3</v>
      </c>
      <c r="ND9" s="212">
        <v>0.375</v>
      </c>
      <c r="NE9" s="211">
        <v>327.97040228624746</v>
      </c>
      <c r="NF9" t="s">
        <v>1271</v>
      </c>
      <c r="NG9" t="s">
        <v>309</v>
      </c>
      <c r="NH9" s="266">
        <v>4</v>
      </c>
      <c r="NI9" s="265">
        <v>0.5</v>
      </c>
      <c r="NJ9" s="266">
        <v>2</v>
      </c>
      <c r="NK9" s="265">
        <v>0.25</v>
      </c>
      <c r="NL9" s="262">
        <v>4</v>
      </c>
      <c r="NM9" s="261">
        <v>0.5</v>
      </c>
      <c r="NN9" s="262">
        <v>6</v>
      </c>
      <c r="NO9" s="265">
        <v>0.75</v>
      </c>
      <c r="NP9" s="209">
        <v>8</v>
      </c>
      <c r="NQ9" s="283">
        <v>8</v>
      </c>
      <c r="NT9" s="18" t="s">
        <v>309</v>
      </c>
      <c r="NU9" s="276" t="s">
        <v>1271</v>
      </c>
      <c r="NV9" s="209"/>
      <c r="NW9" s="209"/>
      <c r="NX9" s="211">
        <v>5</v>
      </c>
      <c r="NY9" s="211"/>
      <c r="NZ9" s="212">
        <v>0.625</v>
      </c>
      <c r="OA9" s="211">
        <v>3688.407195035571</v>
      </c>
      <c r="OB9" s="211"/>
      <c r="OC9" s="211">
        <v>3</v>
      </c>
      <c r="OD9" s="212">
        <v>0.375</v>
      </c>
      <c r="OE9" s="211">
        <v>-2887.4094852388325</v>
      </c>
      <c r="OF9" t="s">
        <v>1272</v>
      </c>
      <c r="OG9" t="s">
        <v>309</v>
      </c>
      <c r="OH9" s="266">
        <v>8</v>
      </c>
      <c r="OI9" s="265">
        <v>1</v>
      </c>
      <c r="OJ9" s="266">
        <v>5</v>
      </c>
      <c r="OK9" s="265">
        <v>0.625</v>
      </c>
      <c r="OL9" s="262">
        <v>0</v>
      </c>
      <c r="OM9" s="261">
        <v>0</v>
      </c>
      <c r="ON9" s="262">
        <v>3</v>
      </c>
      <c r="OO9" s="265">
        <v>0.375</v>
      </c>
      <c r="OP9" s="209">
        <v>8</v>
      </c>
      <c r="OQ9" s="283">
        <v>8</v>
      </c>
      <c r="OT9" s="18" t="s">
        <v>309</v>
      </c>
      <c r="OU9" s="276" t="str">
        <f t="shared" si="40"/>
        <v>inverted</v>
      </c>
      <c r="OV9" s="209"/>
      <c r="OW9" s="209"/>
      <c r="OX9" s="211">
        <f t="shared" si="52"/>
        <v>0</v>
      </c>
      <c r="OY9" s="211"/>
      <c r="OZ9" s="212">
        <f t="shared" si="0"/>
        <v>0</v>
      </c>
      <c r="PA9" s="211">
        <f t="shared" si="1"/>
        <v>0</v>
      </c>
      <c r="PB9" s="211"/>
      <c r="PC9" s="211">
        <f t="shared" si="2"/>
        <v>0</v>
      </c>
      <c r="PD9" s="212">
        <f t="shared" si="3"/>
        <v>0</v>
      </c>
      <c r="PE9" s="211">
        <f t="shared" si="4"/>
        <v>0</v>
      </c>
      <c r="PF9" t="str">
        <f t="shared" si="53"/>
        <v>normal</v>
      </c>
      <c r="PG9" t="str">
        <f t="shared" si="41"/>
        <v>soft</v>
      </c>
      <c r="PH9" s="266">
        <f t="shared" si="5"/>
        <v>0</v>
      </c>
      <c r="PI9" s="265" t="e">
        <f t="shared" si="6"/>
        <v>#DIV/0!</v>
      </c>
      <c r="PJ9" s="266">
        <f t="shared" si="42"/>
        <v>6</v>
      </c>
      <c r="PK9" s="265" t="e">
        <f t="shared" si="7"/>
        <v>#DIV/0!</v>
      </c>
      <c r="PL9" s="262">
        <f t="shared" si="8"/>
        <v>0</v>
      </c>
      <c r="PM9" s="261" t="e">
        <f t="shared" si="9"/>
        <v>#DIV/0!</v>
      </c>
      <c r="PN9" s="262">
        <f t="shared" si="10"/>
        <v>2</v>
      </c>
      <c r="PO9" s="265" t="e">
        <f t="shared" si="11"/>
        <v>#DIV/0!</v>
      </c>
      <c r="PP9" s="209">
        <f t="shared" si="12"/>
        <v>0</v>
      </c>
      <c r="PQ9" s="283">
        <f t="shared" si="43"/>
        <v>8</v>
      </c>
      <c r="PT9" s="18" t="s">
        <v>309</v>
      </c>
      <c r="PU9" s="276" t="str">
        <f t="shared" si="44"/>
        <v>normal</v>
      </c>
      <c r="PV9" s="209"/>
      <c r="PW9" s="209"/>
      <c r="PX9" s="211">
        <f t="shared" si="54"/>
        <v>8</v>
      </c>
      <c r="PY9" s="211"/>
      <c r="PZ9" s="212">
        <f t="shared" si="13"/>
        <v>1</v>
      </c>
      <c r="QA9" s="211">
        <f t="shared" si="14"/>
        <v>0</v>
      </c>
      <c r="QB9" s="211"/>
      <c r="QC9" s="211">
        <f t="shared" si="15"/>
        <v>8</v>
      </c>
      <c r="QD9" s="212">
        <f t="shared" si="16"/>
        <v>1</v>
      </c>
      <c r="QE9" s="211">
        <f t="shared" si="17"/>
        <v>0</v>
      </c>
      <c r="QF9" t="str">
        <f t="shared" si="55"/>
        <v>normal</v>
      </c>
      <c r="QG9" t="str">
        <f t="shared" si="45"/>
        <v>soft</v>
      </c>
      <c r="QH9" s="266">
        <f t="shared" si="18"/>
        <v>0</v>
      </c>
      <c r="QI9" s="265" t="e">
        <f t="shared" si="19"/>
        <v>#DIV/0!</v>
      </c>
      <c r="QJ9" s="266">
        <f t="shared" si="46"/>
        <v>0</v>
      </c>
      <c r="QK9" s="265" t="e">
        <f t="shared" si="20"/>
        <v>#DIV/0!</v>
      </c>
      <c r="QL9" s="262">
        <f t="shared" si="21"/>
        <v>0</v>
      </c>
      <c r="QM9" s="261" t="e">
        <f t="shared" si="22"/>
        <v>#DIV/0!</v>
      </c>
      <c r="QN9" s="262">
        <f t="shared" si="23"/>
        <v>0</v>
      </c>
      <c r="QO9" s="265" t="e">
        <f t="shared" si="24"/>
        <v>#DIV/0!</v>
      </c>
      <c r="QP9" s="209">
        <f t="shared" si="25"/>
        <v>0</v>
      </c>
      <c r="QQ9" s="283">
        <f t="shared" si="47"/>
        <v>0</v>
      </c>
      <c r="QT9" s="18" t="s">
        <v>309</v>
      </c>
      <c r="QU9" s="276" t="str">
        <f t="shared" si="48"/>
        <v>normal</v>
      </c>
      <c r="QV9" s="209"/>
      <c r="QW9" s="209"/>
      <c r="QX9" s="211">
        <f t="shared" si="56"/>
        <v>8</v>
      </c>
      <c r="QY9" s="211"/>
      <c r="QZ9" s="212">
        <f t="shared" si="26"/>
        <v>1</v>
      </c>
      <c r="RA9" s="211">
        <f t="shared" si="27"/>
        <v>0</v>
      </c>
      <c r="RB9" s="211"/>
      <c r="RC9" s="211">
        <f t="shared" si="28"/>
        <v>8</v>
      </c>
      <c r="RD9" s="212">
        <f t="shared" si="29"/>
        <v>1</v>
      </c>
      <c r="RE9" s="211">
        <f t="shared" si="30"/>
        <v>0</v>
      </c>
      <c r="RF9" t="str">
        <f t="shared" si="57"/>
        <v>normal</v>
      </c>
      <c r="RG9" t="str">
        <f t="shared" si="49"/>
        <v>soft</v>
      </c>
      <c r="RH9" s="266">
        <f t="shared" si="31"/>
        <v>0</v>
      </c>
      <c r="RI9" s="265" t="e">
        <f t="shared" si="32"/>
        <v>#DIV/0!</v>
      </c>
      <c r="RJ9" s="266">
        <f t="shared" si="50"/>
        <v>0</v>
      </c>
      <c r="RK9" s="265" t="e">
        <f t="shared" si="33"/>
        <v>#DIV/0!</v>
      </c>
      <c r="RL9" s="262">
        <f t="shared" si="34"/>
        <v>0</v>
      </c>
      <c r="RM9" s="261" t="e">
        <f t="shared" si="35"/>
        <v>#DIV/0!</v>
      </c>
      <c r="RN9" s="262">
        <f t="shared" si="36"/>
        <v>0</v>
      </c>
      <c r="RO9" s="265" t="e">
        <f t="shared" si="37"/>
        <v>#DIV/0!</v>
      </c>
      <c r="RP9" s="209">
        <f t="shared" si="38"/>
        <v>0</v>
      </c>
      <c r="RQ9" s="283">
        <f t="shared" si="51"/>
        <v>0</v>
      </c>
    </row>
    <row r="10" spans="1:486" outlineLevel="1" x14ac:dyDescent="0.25">
      <c r="C10">
        <f>SUM(C2:C9)</f>
        <v>79</v>
      </c>
      <c r="DC10" s="173">
        <v>43</v>
      </c>
      <c r="DD10" s="205">
        <v>0.54430379746835444</v>
      </c>
      <c r="DE10" s="173">
        <v>2746.3546089062893</v>
      </c>
      <c r="DG10" s="173">
        <v>42</v>
      </c>
      <c r="DH10" s="205">
        <v>0.53164556962025311</v>
      </c>
      <c r="DI10" s="173">
        <v>-7808.1551829939153</v>
      </c>
      <c r="DS10" t="s">
        <v>1245</v>
      </c>
      <c r="DT10" s="173">
        <v>47</v>
      </c>
      <c r="DU10" s="205">
        <v>0.59493670886075944</v>
      </c>
      <c r="DV10" s="173">
        <v>20291.444277071307</v>
      </c>
      <c r="DX10" s="173">
        <v>38</v>
      </c>
      <c r="DY10" s="205">
        <v>0.48101265822784811</v>
      </c>
      <c r="DZ10" s="173">
        <v>3233.8832677575128</v>
      </c>
      <c r="EC10" s="7">
        <v>57</v>
      </c>
      <c r="ED10" s="7">
        <v>22</v>
      </c>
      <c r="EE10">
        <v>79</v>
      </c>
      <c r="EJ10" t="s">
        <v>1245</v>
      </c>
      <c r="EM10" s="173">
        <v>31</v>
      </c>
      <c r="EN10" s="205">
        <v>0.39240506329113922</v>
      </c>
      <c r="EO10" s="173">
        <v>-7008.0206013057214</v>
      </c>
      <c r="EP10" s="173"/>
      <c r="EQ10" s="173">
        <v>52</v>
      </c>
      <c r="ER10" s="205">
        <v>0.65822784810126578</v>
      </c>
      <c r="ES10" s="173">
        <v>15962.892956212079</v>
      </c>
      <c r="EV10" s="7">
        <v>30</v>
      </c>
      <c r="EW10" s="7">
        <v>46</v>
      </c>
      <c r="EX10">
        <v>76</v>
      </c>
      <c r="FD10" t="s">
        <v>1245</v>
      </c>
      <c r="FG10" s="173">
        <v>39</v>
      </c>
      <c r="FH10" s="205">
        <v>0.49367088607594939</v>
      </c>
      <c r="FI10" s="173">
        <v>948.60816338006066</v>
      </c>
      <c r="FJ10" s="173"/>
      <c r="FK10" s="173">
        <v>50</v>
      </c>
      <c r="FL10" s="205">
        <v>0.63291139240506333</v>
      </c>
      <c r="FM10" s="173">
        <v>53115.225592546129</v>
      </c>
      <c r="FP10" s="7">
        <v>26</v>
      </c>
      <c r="FQ10" s="7">
        <v>52</v>
      </c>
      <c r="FR10">
        <v>78</v>
      </c>
      <c r="FX10" t="s">
        <v>1245</v>
      </c>
      <c r="GB10" s="173">
        <v>46</v>
      </c>
      <c r="GC10" s="173"/>
      <c r="GD10" s="205">
        <v>0.58227848101265822</v>
      </c>
      <c r="GE10" s="173">
        <v>34268.096505310961</v>
      </c>
      <c r="GF10" s="173"/>
      <c r="GG10" s="173">
        <v>39</v>
      </c>
      <c r="GH10" s="205">
        <v>0.49367088607594939</v>
      </c>
      <c r="GI10" s="173">
        <v>7472.2367149064303</v>
      </c>
      <c r="GM10" s="7">
        <v>34</v>
      </c>
      <c r="GO10" s="7">
        <v>45</v>
      </c>
      <c r="GQ10">
        <v>79</v>
      </c>
      <c r="GV10" t="s">
        <v>1245</v>
      </c>
      <c r="GZ10" s="173">
        <v>45</v>
      </c>
      <c r="HA10" s="173"/>
      <c r="HB10" s="205">
        <v>0.569620253164557</v>
      </c>
      <c r="HC10" s="173">
        <v>33810.265570120915</v>
      </c>
      <c r="HD10" s="173"/>
      <c r="HE10" s="173">
        <v>39</v>
      </c>
      <c r="HF10" s="205">
        <v>0.49367088607594939</v>
      </c>
      <c r="HG10" s="173">
        <v>77.919999736591308</v>
      </c>
      <c r="HK10" s="7">
        <v>28</v>
      </c>
      <c r="HM10" s="7">
        <v>51</v>
      </c>
      <c r="HO10">
        <v>79</v>
      </c>
      <c r="HT10" t="s">
        <v>1245</v>
      </c>
      <c r="HX10" s="173">
        <v>37</v>
      </c>
      <c r="HY10" s="173"/>
      <c r="HZ10" s="205">
        <v>0.46835443037974683</v>
      </c>
      <c r="IA10" s="173">
        <v>-5918.9660692814068</v>
      </c>
      <c r="IB10" s="173"/>
      <c r="IC10" s="173">
        <v>43</v>
      </c>
      <c r="ID10" s="205">
        <v>0.54430379746835444</v>
      </c>
      <c r="IE10" s="173">
        <v>11693.229087569616</v>
      </c>
      <c r="IH10" s="7">
        <v>46</v>
      </c>
      <c r="IJ10" s="7">
        <v>44</v>
      </c>
      <c r="IL10" s="7">
        <v>33</v>
      </c>
      <c r="IN10" s="7">
        <v>35</v>
      </c>
      <c r="IO10"/>
      <c r="IP10">
        <v>79</v>
      </c>
      <c r="IQ10" s="282">
        <v>79</v>
      </c>
      <c r="IT10" t="s">
        <v>1245</v>
      </c>
      <c r="IX10" s="173">
        <v>43</v>
      </c>
      <c r="IY10" s="173"/>
      <c r="IZ10" s="205">
        <v>0.54430379746835444</v>
      </c>
      <c r="JA10" s="173">
        <v>18976.013761160073</v>
      </c>
      <c r="JB10" s="173"/>
      <c r="JC10" s="173">
        <v>34</v>
      </c>
      <c r="JD10" s="205">
        <v>0.43037974683544306</v>
      </c>
      <c r="JE10" s="173">
        <v>-14372.059756266821</v>
      </c>
      <c r="JH10" s="7">
        <v>34</v>
      </c>
      <c r="JJ10" s="7">
        <v>48</v>
      </c>
      <c r="JL10" s="7">
        <v>45</v>
      </c>
      <c r="JN10" s="7">
        <v>31</v>
      </c>
      <c r="JO10"/>
      <c r="JP10">
        <v>79</v>
      </c>
      <c r="JQ10" s="282">
        <v>79</v>
      </c>
      <c r="JT10" t="s">
        <v>1245</v>
      </c>
      <c r="JX10" s="173">
        <v>37</v>
      </c>
      <c r="JY10" s="173"/>
      <c r="JZ10" s="205">
        <v>0.46835443037974683</v>
      </c>
      <c r="KA10" s="173">
        <v>-27812.902891800208</v>
      </c>
      <c r="KB10" s="173"/>
      <c r="KC10" s="173">
        <v>40</v>
      </c>
      <c r="KD10" s="205">
        <v>0.50632911392405067</v>
      </c>
      <c r="KE10" s="173">
        <v>-13961.570837487818</v>
      </c>
      <c r="KH10" s="7">
        <v>50</v>
      </c>
      <c r="KJ10" s="7">
        <v>40</v>
      </c>
      <c r="KL10" s="7">
        <v>29</v>
      </c>
      <c r="KN10" s="7">
        <v>39</v>
      </c>
      <c r="KO10"/>
      <c r="KP10">
        <v>79</v>
      </c>
      <c r="KQ10" s="282">
        <v>79</v>
      </c>
      <c r="KT10" t="s">
        <v>1245</v>
      </c>
      <c r="KX10" s="173">
        <v>38</v>
      </c>
      <c r="KY10" s="173"/>
      <c r="KZ10" s="205">
        <v>0.48101265822784811</v>
      </c>
      <c r="LA10" s="173">
        <v>-2941.2135804020763</v>
      </c>
      <c r="LB10" s="173"/>
      <c r="LC10" s="173">
        <v>38</v>
      </c>
      <c r="LD10" s="205">
        <v>0.48101265822784811</v>
      </c>
      <c r="LE10" s="173">
        <v>-11459.941049436022</v>
      </c>
      <c r="LH10" s="7">
        <v>44</v>
      </c>
      <c r="LJ10" s="7">
        <v>53</v>
      </c>
      <c r="LL10" s="7">
        <v>35</v>
      </c>
      <c r="LN10" s="7">
        <v>26</v>
      </c>
      <c r="LO10"/>
      <c r="LP10">
        <v>79</v>
      </c>
      <c r="LQ10" s="282">
        <v>79</v>
      </c>
      <c r="LT10" t="s">
        <v>1245</v>
      </c>
      <c r="LX10" s="173">
        <v>37</v>
      </c>
      <c r="LY10" s="173"/>
      <c r="LZ10" s="205">
        <v>0.46835443037974683</v>
      </c>
      <c r="MA10" s="173">
        <v>-6220.708085957508</v>
      </c>
      <c r="MB10" s="173"/>
      <c r="MC10" s="173">
        <v>37</v>
      </c>
      <c r="MD10" s="205">
        <v>0.46835443037974683</v>
      </c>
      <c r="ME10" s="173">
        <v>10274.840870549604</v>
      </c>
      <c r="MH10" s="7">
        <v>35</v>
      </c>
      <c r="MI10" s="265">
        <v>0.44303797468354428</v>
      </c>
      <c r="MJ10" s="7">
        <v>53</v>
      </c>
      <c r="MK10" s="265">
        <v>0.67088607594936711</v>
      </c>
      <c r="ML10" s="7">
        <v>44</v>
      </c>
      <c r="MM10" s="261">
        <v>0.55696202531645567</v>
      </c>
      <c r="MN10" s="7">
        <v>26</v>
      </c>
      <c r="MO10" s="265">
        <v>0.32911392405063289</v>
      </c>
      <c r="MP10">
        <v>79</v>
      </c>
      <c r="MQ10" s="282">
        <v>79</v>
      </c>
      <c r="MT10" t="s">
        <v>1245</v>
      </c>
      <c r="MX10" s="173">
        <v>44</v>
      </c>
      <c r="MY10" s="173"/>
      <c r="MZ10" s="205">
        <v>0.55696202531645567</v>
      </c>
      <c r="NA10" s="173">
        <v>9600.9918070951735</v>
      </c>
      <c r="NB10" s="173"/>
      <c r="NC10" s="173">
        <v>41</v>
      </c>
      <c r="ND10" s="205">
        <v>0.51898734177215189</v>
      </c>
      <c r="NE10" s="173">
        <v>-1658.7602607426611</v>
      </c>
      <c r="NH10" s="7">
        <v>43</v>
      </c>
      <c r="NI10" s="265">
        <v>0.54430379746835444</v>
      </c>
      <c r="NJ10" s="7">
        <v>46</v>
      </c>
      <c r="NK10" s="265">
        <v>0.58227848101265822</v>
      </c>
      <c r="NL10" s="7">
        <v>36</v>
      </c>
      <c r="NM10" s="261">
        <v>0.45569620253164556</v>
      </c>
      <c r="NN10" s="7">
        <v>33</v>
      </c>
      <c r="NO10" s="265">
        <v>0.41772151898734178</v>
      </c>
      <c r="NP10">
        <v>79</v>
      </c>
      <c r="NQ10" s="282">
        <v>79</v>
      </c>
      <c r="NT10" t="s">
        <v>1245</v>
      </c>
      <c r="NX10" s="173">
        <v>45</v>
      </c>
      <c r="NY10" s="173"/>
      <c r="NZ10" s="205">
        <v>0.569620253164557</v>
      </c>
      <c r="OA10" s="173">
        <v>19936.875400868081</v>
      </c>
      <c r="OB10" s="173"/>
      <c r="OC10" s="173">
        <v>41</v>
      </c>
      <c r="OD10" s="205">
        <v>0.51898734177215189</v>
      </c>
      <c r="OE10" s="173">
        <v>11976.649359994499</v>
      </c>
      <c r="OH10" s="7">
        <v>50</v>
      </c>
      <c r="OI10" s="265">
        <v>0.63291139240506333</v>
      </c>
      <c r="OJ10" s="7">
        <v>36</v>
      </c>
      <c r="OK10" s="265">
        <v>0.45569620253164556</v>
      </c>
      <c r="OL10" s="7">
        <v>29</v>
      </c>
      <c r="OM10" s="261">
        <v>0.36708860759493672</v>
      </c>
      <c r="ON10" s="7">
        <v>43</v>
      </c>
      <c r="OO10" s="265">
        <v>0.54430379746835444</v>
      </c>
      <c r="OP10">
        <v>79</v>
      </c>
      <c r="OQ10" s="282">
        <v>79</v>
      </c>
      <c r="OT10" t="s">
        <v>1245</v>
      </c>
      <c r="OX10" s="173">
        <f>SUM(OX2:OX9)</f>
        <v>0</v>
      </c>
      <c r="OY10" s="173"/>
      <c r="OZ10" s="205">
        <f t="shared" si="0"/>
        <v>0</v>
      </c>
      <c r="PA10" s="173">
        <f>SUM(PA2:PA9)</f>
        <v>0</v>
      </c>
      <c r="PB10" s="173"/>
      <c r="PC10" s="173">
        <f>SUM(PC2:PC9)</f>
        <v>0</v>
      </c>
      <c r="PD10" s="205">
        <f t="shared" si="3"/>
        <v>0</v>
      </c>
      <c r="PE10" s="173">
        <f>SUM(PE2:PE9)</f>
        <v>0</v>
      </c>
      <c r="PH10" s="7">
        <f>SUM(PH2:PH9)</f>
        <v>0</v>
      </c>
      <c r="PI10" s="265" t="e">
        <f t="shared" si="6"/>
        <v>#DIV/0!</v>
      </c>
      <c r="PJ10" s="7">
        <f>SUM(PJ2:PJ9)</f>
        <v>42</v>
      </c>
      <c r="PK10" s="265" t="e">
        <f t="shared" si="7"/>
        <v>#DIV/0!</v>
      </c>
      <c r="PL10" s="7">
        <f>SUM(PL2:PL9)</f>
        <v>0</v>
      </c>
      <c r="PM10" s="261" t="e">
        <f t="shared" si="9"/>
        <v>#DIV/0!</v>
      </c>
      <c r="PN10" s="7">
        <f>SUM(PN2:PN9)</f>
        <v>37</v>
      </c>
      <c r="PO10" s="265" t="e">
        <f t="shared" si="11"/>
        <v>#DIV/0!</v>
      </c>
      <c r="PP10">
        <f t="shared" si="12"/>
        <v>0</v>
      </c>
      <c r="PQ10" s="282">
        <f>SUM(PQ2:PQ9)</f>
        <v>79</v>
      </c>
      <c r="PT10" t="s">
        <v>1245</v>
      </c>
      <c r="PX10" s="173">
        <f>SUM(PX2:PX9)</f>
        <v>79</v>
      </c>
      <c r="PY10" s="173"/>
      <c r="PZ10" s="205">
        <f t="shared" si="13"/>
        <v>1</v>
      </c>
      <c r="QA10" s="173">
        <f>SUM(QA2:QA9)</f>
        <v>0</v>
      </c>
      <c r="QB10" s="173"/>
      <c r="QC10" s="173">
        <f>SUM(QC2:QC9)</f>
        <v>79</v>
      </c>
      <c r="QD10" s="205">
        <f t="shared" si="16"/>
        <v>1</v>
      </c>
      <c r="QE10" s="173">
        <f>SUM(QE2:QE9)</f>
        <v>0</v>
      </c>
      <c r="QH10" s="7">
        <f>SUM(QH2:QH9)</f>
        <v>0</v>
      </c>
      <c r="QI10" s="265" t="e">
        <f t="shared" si="19"/>
        <v>#DIV/0!</v>
      </c>
      <c r="QJ10" s="7">
        <f>SUM(QJ2:QJ9)</f>
        <v>0</v>
      </c>
      <c r="QK10" s="265" t="e">
        <f t="shared" si="20"/>
        <v>#DIV/0!</v>
      </c>
      <c r="QL10" s="7">
        <f>SUM(QL2:QL9)</f>
        <v>0</v>
      </c>
      <c r="QM10" s="261" t="e">
        <f t="shared" si="22"/>
        <v>#DIV/0!</v>
      </c>
      <c r="QN10" s="7">
        <f>SUM(QN2:QN9)</f>
        <v>0</v>
      </c>
      <c r="QO10" s="265" t="e">
        <f t="shared" si="24"/>
        <v>#DIV/0!</v>
      </c>
      <c r="QP10">
        <f t="shared" si="25"/>
        <v>0</v>
      </c>
      <c r="QQ10" s="282">
        <f>SUM(QQ2:QQ9)</f>
        <v>0</v>
      </c>
      <c r="QT10" t="s">
        <v>1245</v>
      </c>
      <c r="QX10" s="173">
        <f>SUM(QX2:QX9)</f>
        <v>79</v>
      </c>
      <c r="QY10" s="173"/>
      <c r="QZ10" s="205">
        <f t="shared" si="26"/>
        <v>1</v>
      </c>
      <c r="RA10" s="173">
        <f>SUM(RA2:RA9)</f>
        <v>0</v>
      </c>
      <c r="RB10" s="173"/>
      <c r="RC10" s="173">
        <f>SUM(RC2:RC9)</f>
        <v>79</v>
      </c>
      <c r="RD10" s="205">
        <f t="shared" si="29"/>
        <v>1</v>
      </c>
      <c r="RE10" s="173">
        <f>SUM(RE2:RE9)</f>
        <v>0</v>
      </c>
      <c r="RH10" s="7">
        <f>SUM(RH2:RH9)</f>
        <v>0</v>
      </c>
      <c r="RI10" s="265" t="e">
        <f t="shared" si="32"/>
        <v>#DIV/0!</v>
      </c>
      <c r="RJ10" s="7">
        <f>SUM(RJ2:RJ9)</f>
        <v>0</v>
      </c>
      <c r="RK10" s="265" t="e">
        <f t="shared" si="33"/>
        <v>#DIV/0!</v>
      </c>
      <c r="RL10" s="7">
        <f>SUM(RL2:RL9)</f>
        <v>0</v>
      </c>
      <c r="RM10" s="261" t="e">
        <f t="shared" si="35"/>
        <v>#DIV/0!</v>
      </c>
      <c r="RN10" s="7">
        <f>SUM(RN2:RN9)</f>
        <v>0</v>
      </c>
      <c r="RO10" s="265" t="e">
        <f t="shared" si="37"/>
        <v>#DIV/0!</v>
      </c>
      <c r="RP10">
        <f t="shared" si="38"/>
        <v>0</v>
      </c>
      <c r="RQ10" s="282">
        <f>SUM(RQ2:RQ9)</f>
        <v>0</v>
      </c>
    </row>
    <row r="11" spans="1:486" outlineLevel="1" x14ac:dyDescent="0.25"/>
    <row r="12" spans="1:486" ht="15.75" thickBot="1" x14ac:dyDescent="0.3">
      <c r="A12" t="s">
        <v>1143</v>
      </c>
      <c r="B12" s="167" t="s">
        <v>1091</v>
      </c>
      <c r="C12" s="167" t="s">
        <v>1221</v>
      </c>
      <c r="D12" t="s">
        <v>431</v>
      </c>
      <c r="E12" t="s">
        <v>1</v>
      </c>
      <c r="F12" t="s">
        <v>34</v>
      </c>
      <c r="G12" t="s">
        <v>785</v>
      </c>
      <c r="H12" t="s">
        <v>787</v>
      </c>
      <c r="I12" t="s">
        <v>927</v>
      </c>
      <c r="J12">
        <v>20150525</v>
      </c>
      <c r="K12" t="s">
        <v>431</v>
      </c>
      <c r="L12" t="s">
        <v>1</v>
      </c>
      <c r="M12" t="s">
        <v>34</v>
      </c>
      <c r="N12" t="s">
        <v>785</v>
      </c>
      <c r="O12" t="s">
        <v>787</v>
      </c>
      <c r="P12" t="s">
        <v>927</v>
      </c>
      <c r="Q12">
        <v>20150526</v>
      </c>
      <c r="R12" t="s">
        <v>930</v>
      </c>
      <c r="S12" t="s">
        <v>928</v>
      </c>
      <c r="T12" t="s">
        <v>431</v>
      </c>
      <c r="U12" t="s">
        <v>1</v>
      </c>
      <c r="V12" t="s">
        <v>34</v>
      </c>
      <c r="W12" t="s">
        <v>785</v>
      </c>
      <c r="X12" t="s">
        <v>787</v>
      </c>
      <c r="Z12" t="s">
        <v>927</v>
      </c>
      <c r="AA12">
        <v>20150527</v>
      </c>
      <c r="AB12" t="s">
        <v>930</v>
      </c>
      <c r="AC12" t="s">
        <v>928</v>
      </c>
      <c r="AD12" t="s">
        <v>431</v>
      </c>
      <c r="AE12" t="s">
        <v>1</v>
      </c>
      <c r="AF12" t="s">
        <v>34</v>
      </c>
      <c r="AG12" t="s">
        <v>785</v>
      </c>
      <c r="AH12" t="s">
        <v>787</v>
      </c>
      <c r="AI12" t="s">
        <v>987</v>
      </c>
      <c r="AK12" t="s">
        <v>927</v>
      </c>
      <c r="AL12">
        <v>20150528</v>
      </c>
      <c r="AM12" t="s">
        <v>930</v>
      </c>
      <c r="AN12" t="s">
        <v>928</v>
      </c>
      <c r="AO12" t="s">
        <v>431</v>
      </c>
      <c r="AP12" t="s">
        <v>1</v>
      </c>
      <c r="AQ12" t="s">
        <v>34</v>
      </c>
      <c r="AR12" t="s">
        <v>785</v>
      </c>
      <c r="AS12" t="s">
        <v>787</v>
      </c>
      <c r="AT12" t="s">
        <v>987</v>
      </c>
      <c r="AV12" t="s">
        <v>927</v>
      </c>
      <c r="AW12">
        <v>20150528</v>
      </c>
      <c r="AX12" t="s">
        <v>1148</v>
      </c>
      <c r="AY12" t="s">
        <v>1147</v>
      </c>
      <c r="AZ12" t="s">
        <v>431</v>
      </c>
      <c r="BA12" t="s">
        <v>1</v>
      </c>
      <c r="BB12" t="s">
        <v>34</v>
      </c>
      <c r="BC12" t="s">
        <v>785</v>
      </c>
      <c r="BD12" t="s">
        <v>787</v>
      </c>
      <c r="BE12" t="s">
        <v>987</v>
      </c>
      <c r="BG12" t="s">
        <v>927</v>
      </c>
      <c r="BH12">
        <v>20160601</v>
      </c>
      <c r="BI12" t="s">
        <v>1149</v>
      </c>
      <c r="BJ12" t="s">
        <v>1156</v>
      </c>
      <c r="BK12" t="s">
        <v>1147</v>
      </c>
      <c r="BL12" t="s">
        <v>431</v>
      </c>
      <c r="BM12" t="s">
        <v>1</v>
      </c>
      <c r="BN12" t="s">
        <v>34</v>
      </c>
      <c r="BO12" t="s">
        <v>785</v>
      </c>
      <c r="BP12" t="s">
        <v>787</v>
      </c>
      <c r="BQ12" t="s">
        <v>987</v>
      </c>
      <c r="BR12" t="s">
        <v>1157</v>
      </c>
      <c r="BT12" t="s">
        <v>1155</v>
      </c>
      <c r="BU12">
        <v>20160602</v>
      </c>
      <c r="BV12" t="s">
        <v>1160</v>
      </c>
      <c r="BW12" t="s">
        <v>1149</v>
      </c>
      <c r="BX12" t="s">
        <v>1190</v>
      </c>
      <c r="BY12" t="s">
        <v>1191</v>
      </c>
      <c r="BZ12" s="187" t="s">
        <v>1147</v>
      </c>
      <c r="CA12" t="s">
        <v>431</v>
      </c>
      <c r="CB12" t="s">
        <v>1</v>
      </c>
      <c r="CC12" t="s">
        <v>34</v>
      </c>
      <c r="CD12" t="s">
        <v>785</v>
      </c>
      <c r="CE12" t="s">
        <v>787</v>
      </c>
      <c r="CF12" t="s">
        <v>1192</v>
      </c>
      <c r="CG12" t="s">
        <v>987</v>
      </c>
      <c r="CH12" t="s">
        <v>1193</v>
      </c>
      <c r="CI12" t="s">
        <v>1194</v>
      </c>
      <c r="CK12" t="s">
        <v>1155</v>
      </c>
      <c r="CL12">
        <v>20160603</v>
      </c>
      <c r="CM12" t="s">
        <v>1160</v>
      </c>
      <c r="CN12" t="s">
        <v>1149</v>
      </c>
      <c r="CO12" t="s">
        <v>1190</v>
      </c>
      <c r="CP12" t="s">
        <v>1191</v>
      </c>
      <c r="CQ12" t="s">
        <v>1147</v>
      </c>
      <c r="CR12" t="s">
        <v>431</v>
      </c>
      <c r="CS12" t="s">
        <v>1</v>
      </c>
      <c r="CT12" t="s">
        <v>34</v>
      </c>
      <c r="CU12" t="s">
        <v>785</v>
      </c>
      <c r="CV12" t="s">
        <v>787</v>
      </c>
      <c r="CW12" t="s">
        <v>1192</v>
      </c>
      <c r="CX12" t="s">
        <v>987</v>
      </c>
      <c r="CY12" s="198" t="s">
        <v>1193</v>
      </c>
      <c r="CZ12" s="198" t="s">
        <v>1194</v>
      </c>
      <c r="DB12" t="s">
        <v>1155</v>
      </c>
      <c r="DC12" s="96">
        <v>20160606</v>
      </c>
      <c r="DD12" t="s">
        <v>1160</v>
      </c>
      <c r="DE12" t="s">
        <v>1149</v>
      </c>
      <c r="DF12" t="s">
        <v>1190</v>
      </c>
      <c r="DG12" t="s">
        <v>1191</v>
      </c>
      <c r="DH12" t="s">
        <v>1147</v>
      </c>
      <c r="DI12" t="s">
        <v>431</v>
      </c>
      <c r="DJ12" t="s">
        <v>1</v>
      </c>
      <c r="DK12" t="s">
        <v>34</v>
      </c>
      <c r="DL12" t="s">
        <v>785</v>
      </c>
      <c r="DM12" t="s">
        <v>787</v>
      </c>
      <c r="DN12" t="s">
        <v>1192</v>
      </c>
      <c r="DO12" t="s">
        <v>987</v>
      </c>
      <c r="DP12" s="198" t="s">
        <v>1193</v>
      </c>
      <c r="DQ12" s="198" t="s">
        <v>1194</v>
      </c>
      <c r="DS12" t="s">
        <v>1155</v>
      </c>
      <c r="DT12" s="96">
        <v>20160607</v>
      </c>
      <c r="DU12" t="s">
        <v>1160</v>
      </c>
      <c r="DV12" t="s">
        <v>1149</v>
      </c>
      <c r="DW12" t="s">
        <v>1206</v>
      </c>
      <c r="DX12" t="s">
        <v>269</v>
      </c>
      <c r="DY12" t="s">
        <v>1147</v>
      </c>
      <c r="DZ12" t="s">
        <v>431</v>
      </c>
      <c r="EA12" t="s">
        <v>1</v>
      </c>
      <c r="EB12" t="s">
        <v>34</v>
      </c>
      <c r="EC12" t="s">
        <v>785</v>
      </c>
      <c r="ED12" t="s">
        <v>1204</v>
      </c>
      <c r="EE12" t="s">
        <v>1205</v>
      </c>
      <c r="EF12" t="s">
        <v>987</v>
      </c>
      <c r="EG12" s="198" t="s">
        <v>1193</v>
      </c>
      <c r="EH12" s="198" t="s">
        <v>1194</v>
      </c>
      <c r="EJ12" t="s">
        <v>1155</v>
      </c>
      <c r="EK12" s="96">
        <v>20160608</v>
      </c>
      <c r="EL12" s="1" t="s">
        <v>1247</v>
      </c>
      <c r="EM12" t="s">
        <v>1246</v>
      </c>
      <c r="EN12" t="s">
        <v>1149</v>
      </c>
      <c r="EO12" t="s">
        <v>1206</v>
      </c>
      <c r="EP12" t="s">
        <v>1247</v>
      </c>
      <c r="EQ12" t="s">
        <v>1246</v>
      </c>
      <c r="ER12" t="s">
        <v>1147</v>
      </c>
      <c r="ES12" t="s">
        <v>431</v>
      </c>
      <c r="ET12" t="s">
        <v>1</v>
      </c>
      <c r="EU12" t="s">
        <v>34</v>
      </c>
      <c r="EV12" t="s">
        <v>785</v>
      </c>
      <c r="EW12" t="s">
        <v>1204</v>
      </c>
      <c r="EX12" t="s">
        <v>1205</v>
      </c>
      <c r="EY12" t="s">
        <v>987</v>
      </c>
      <c r="EZ12" s="198" t="s">
        <v>1193</v>
      </c>
      <c r="FA12" s="198" t="s">
        <v>1250</v>
      </c>
      <c r="FB12" s="198" t="s">
        <v>1249</v>
      </c>
      <c r="FD12" t="s">
        <v>1155</v>
      </c>
      <c r="FE12" s="96">
        <v>20160609</v>
      </c>
      <c r="FF12" s="1" t="s">
        <v>1247</v>
      </c>
      <c r="FG12" t="s">
        <v>1246</v>
      </c>
      <c r="FH12" t="s">
        <v>1149</v>
      </c>
      <c r="FI12" t="s">
        <v>1206</v>
      </c>
      <c r="FJ12" t="s">
        <v>1247</v>
      </c>
      <c r="FK12" t="s">
        <v>1246</v>
      </c>
      <c r="FL12" t="s">
        <v>1147</v>
      </c>
      <c r="FM12" t="s">
        <v>431</v>
      </c>
      <c r="FN12" t="s">
        <v>1</v>
      </c>
      <c r="FO12" t="s">
        <v>34</v>
      </c>
      <c r="FP12" t="s">
        <v>785</v>
      </c>
      <c r="FQ12" t="s">
        <v>1204</v>
      </c>
      <c r="FR12" t="s">
        <v>1205</v>
      </c>
      <c r="FS12" t="s">
        <v>987</v>
      </c>
      <c r="FT12" s="198" t="s">
        <v>1193</v>
      </c>
      <c r="FU12" s="198" t="s">
        <v>1250</v>
      </c>
      <c r="FV12" s="198" t="s">
        <v>1249</v>
      </c>
      <c r="FX12" t="s">
        <v>1155</v>
      </c>
      <c r="FY12" s="96">
        <v>20160610</v>
      </c>
      <c r="FZ12" s="1" t="s">
        <v>1247</v>
      </c>
      <c r="GA12" s="1" t="s">
        <v>1265</v>
      </c>
      <c r="GB12" t="s">
        <v>1246</v>
      </c>
      <c r="GC12" t="s">
        <v>1266</v>
      </c>
      <c r="GD12" t="s">
        <v>1149</v>
      </c>
      <c r="GE12" t="s">
        <v>1206</v>
      </c>
      <c r="GF12" t="s">
        <v>1247</v>
      </c>
      <c r="GG12" t="s">
        <v>1246</v>
      </c>
      <c r="GH12" t="s">
        <v>1266</v>
      </c>
      <c r="GI12" t="s">
        <v>1147</v>
      </c>
      <c r="GJ12" t="s">
        <v>431</v>
      </c>
      <c r="GK12" t="s">
        <v>1</v>
      </c>
      <c r="GL12" t="s">
        <v>34</v>
      </c>
      <c r="GM12" t="s">
        <v>785</v>
      </c>
      <c r="GN12" t="s">
        <v>1204</v>
      </c>
      <c r="GO12" t="s">
        <v>1205</v>
      </c>
      <c r="GP12" t="s">
        <v>987</v>
      </c>
      <c r="GQ12" s="198" t="s">
        <v>1193</v>
      </c>
      <c r="GR12" s="198" t="s">
        <v>1250</v>
      </c>
      <c r="GS12" s="198" t="s">
        <v>1249</v>
      </c>
      <c r="GT12" s="198" t="s">
        <v>1267</v>
      </c>
      <c r="GV12" t="s">
        <v>1155</v>
      </c>
      <c r="GW12" s="96">
        <v>20160613</v>
      </c>
      <c r="GX12" s="1" t="s">
        <v>1247</v>
      </c>
      <c r="GY12" s="273" t="s">
        <v>1265</v>
      </c>
      <c r="GZ12" s="272" t="s">
        <v>1246</v>
      </c>
      <c r="HA12" s="273" t="s">
        <v>1266</v>
      </c>
      <c r="HB12" t="s">
        <v>1149</v>
      </c>
      <c r="HC12" t="s">
        <v>1206</v>
      </c>
      <c r="HD12" t="s">
        <v>1247</v>
      </c>
      <c r="HE12" t="s">
        <v>1246</v>
      </c>
      <c r="HF12" t="s">
        <v>1266</v>
      </c>
      <c r="HG12" t="s">
        <v>1147</v>
      </c>
      <c r="HH12" t="s">
        <v>1277</v>
      </c>
      <c r="HI12" t="s">
        <v>1</v>
      </c>
      <c r="HJ12" t="s">
        <v>34</v>
      </c>
      <c r="HK12" t="s">
        <v>785</v>
      </c>
      <c r="HL12" t="s">
        <v>1284</v>
      </c>
      <c r="HM12" t="s">
        <v>1205</v>
      </c>
      <c r="HN12" t="s">
        <v>987</v>
      </c>
      <c r="HO12" s="198" t="s">
        <v>1193</v>
      </c>
      <c r="HP12" s="198" t="s">
        <v>1250</v>
      </c>
      <c r="HQ12" s="198" t="s">
        <v>1249</v>
      </c>
      <c r="HR12" s="198" t="s">
        <v>1267</v>
      </c>
      <c r="HT12" t="s">
        <v>1155</v>
      </c>
      <c r="HU12" s="96">
        <v>20160614</v>
      </c>
      <c r="HV12" s="280" t="s">
        <v>1247</v>
      </c>
      <c r="HW12" s="274" t="s">
        <v>1265</v>
      </c>
      <c r="HX12" s="276" t="s">
        <v>1246</v>
      </c>
      <c r="HY12" s="274" t="s">
        <v>1266</v>
      </c>
      <c r="HZ12" t="s">
        <v>1149</v>
      </c>
      <c r="IA12" t="s">
        <v>1206</v>
      </c>
      <c r="IB12" s="280" t="s">
        <v>1247</v>
      </c>
      <c r="IC12" s="276" t="s">
        <v>1246</v>
      </c>
      <c r="ID12" s="274" t="s">
        <v>1266</v>
      </c>
      <c r="IE12" t="s">
        <v>1147</v>
      </c>
      <c r="IF12" t="s">
        <v>1277</v>
      </c>
      <c r="IG12" t="s">
        <v>1</v>
      </c>
      <c r="IH12" t="s">
        <v>34</v>
      </c>
      <c r="II12" t="s">
        <v>785</v>
      </c>
      <c r="IJ12" s="113" t="s">
        <v>1286</v>
      </c>
      <c r="IK12" s="221" t="s">
        <v>1205</v>
      </c>
      <c r="IL12" t="s">
        <v>1287</v>
      </c>
      <c r="IM12" s="113" t="s">
        <v>1288</v>
      </c>
      <c r="IN12" s="198" t="s">
        <v>1289</v>
      </c>
      <c r="IO12" s="198" t="s">
        <v>1290</v>
      </c>
      <c r="IP12" s="278" t="s">
        <v>1250</v>
      </c>
      <c r="IQ12" s="277" t="s">
        <v>1249</v>
      </c>
      <c r="IR12" s="275" t="s">
        <v>1267</v>
      </c>
      <c r="IT12" t="s">
        <v>1155</v>
      </c>
      <c r="IU12" s="96">
        <v>20160615</v>
      </c>
      <c r="IV12" s="280" t="s">
        <v>1247</v>
      </c>
      <c r="IW12" s="274" t="s">
        <v>1265</v>
      </c>
      <c r="IX12" s="276" t="s">
        <v>1246</v>
      </c>
      <c r="IY12" s="274" t="s">
        <v>1266</v>
      </c>
      <c r="IZ12" t="s">
        <v>1149</v>
      </c>
      <c r="JA12" t="s">
        <v>1206</v>
      </c>
      <c r="JB12" s="280" t="s">
        <v>1247</v>
      </c>
      <c r="JC12" s="276" t="s">
        <v>1246</v>
      </c>
      <c r="JD12" s="274" t="s">
        <v>1266</v>
      </c>
      <c r="JE12" t="s">
        <v>1147</v>
      </c>
      <c r="JF12" t="s">
        <v>1277</v>
      </c>
      <c r="JG12" t="s">
        <v>1</v>
      </c>
      <c r="JH12" t="s">
        <v>34</v>
      </c>
      <c r="JI12" t="s">
        <v>785</v>
      </c>
      <c r="JJ12" s="113" t="s">
        <v>1286</v>
      </c>
      <c r="JK12" s="281" t="s">
        <v>1205</v>
      </c>
      <c r="JL12" t="s">
        <v>1287</v>
      </c>
      <c r="JM12" s="113" t="s">
        <v>1288</v>
      </c>
      <c r="JN12" s="198" t="s">
        <v>1289</v>
      </c>
      <c r="JO12" s="113" t="s">
        <v>1290</v>
      </c>
      <c r="JP12" s="278" t="s">
        <v>1250</v>
      </c>
      <c r="JQ12" s="277" t="s">
        <v>1249</v>
      </c>
      <c r="JR12" s="275" t="s">
        <v>1267</v>
      </c>
      <c r="JT12" t="s">
        <v>1155</v>
      </c>
      <c r="JU12" s="96">
        <v>20160616</v>
      </c>
      <c r="JV12" s="280" t="s">
        <v>1247</v>
      </c>
      <c r="JW12" s="274" t="s">
        <v>1265</v>
      </c>
      <c r="JX12" s="276" t="s">
        <v>1246</v>
      </c>
      <c r="JY12" s="274" t="s">
        <v>1266</v>
      </c>
      <c r="JZ12" t="s">
        <v>1149</v>
      </c>
      <c r="KA12" t="s">
        <v>1206</v>
      </c>
      <c r="KB12" s="280" t="s">
        <v>1247</v>
      </c>
      <c r="KC12" s="276" t="s">
        <v>1246</v>
      </c>
      <c r="KD12" s="274" t="s">
        <v>1266</v>
      </c>
      <c r="KE12" t="s">
        <v>1147</v>
      </c>
      <c r="KF12" t="s">
        <v>1277</v>
      </c>
      <c r="KG12" t="s">
        <v>1</v>
      </c>
      <c r="KH12" t="s">
        <v>34</v>
      </c>
      <c r="KI12" t="s">
        <v>785</v>
      </c>
      <c r="KJ12" s="113" t="s">
        <v>1286</v>
      </c>
      <c r="KK12" s="281" t="s">
        <v>1205</v>
      </c>
      <c r="KL12" t="s">
        <v>1287</v>
      </c>
      <c r="KM12" s="113" t="s">
        <v>1288</v>
      </c>
      <c r="KN12" s="198" t="s">
        <v>1289</v>
      </c>
      <c r="KO12" s="113" t="s">
        <v>1290</v>
      </c>
      <c r="KP12" s="278" t="s">
        <v>1250</v>
      </c>
      <c r="KQ12" s="277" t="s">
        <v>1249</v>
      </c>
      <c r="KR12" s="275" t="s">
        <v>1267</v>
      </c>
      <c r="KT12" t="s">
        <v>1155</v>
      </c>
      <c r="KU12" s="96">
        <v>20160617</v>
      </c>
      <c r="KV12" s="280" t="s">
        <v>1247</v>
      </c>
      <c r="KW12" s="274" t="s">
        <v>1265</v>
      </c>
      <c r="KX12" s="276" t="s">
        <v>1246</v>
      </c>
      <c r="KY12" s="274" t="s">
        <v>1266</v>
      </c>
      <c r="KZ12" t="s">
        <v>1149</v>
      </c>
      <c r="LA12" t="s">
        <v>1206</v>
      </c>
      <c r="LB12" s="280" t="s">
        <v>1247</v>
      </c>
      <c r="LC12" s="276" t="s">
        <v>1246</v>
      </c>
      <c r="LD12" s="274" t="s">
        <v>1266</v>
      </c>
      <c r="LE12" t="s">
        <v>1147</v>
      </c>
      <c r="LF12" t="s">
        <v>1277</v>
      </c>
      <c r="LG12" t="s">
        <v>1</v>
      </c>
      <c r="LH12" t="s">
        <v>34</v>
      </c>
      <c r="LI12" t="s">
        <v>785</v>
      </c>
      <c r="LJ12" s="113" t="s">
        <v>1286</v>
      </c>
      <c r="LK12" s="281" t="s">
        <v>1205</v>
      </c>
      <c r="LL12" t="s">
        <v>1287</v>
      </c>
      <c r="LM12" s="113" t="s">
        <v>1288</v>
      </c>
      <c r="LN12" s="198" t="s">
        <v>1289</v>
      </c>
      <c r="LO12" s="113" t="s">
        <v>1290</v>
      </c>
      <c r="LP12" s="278" t="s">
        <v>1250</v>
      </c>
      <c r="LQ12" s="277" t="s">
        <v>1249</v>
      </c>
      <c r="LR12" s="275" t="s">
        <v>1267</v>
      </c>
      <c r="LT12" t="s">
        <v>1155</v>
      </c>
      <c r="LU12" s="96">
        <v>20160620</v>
      </c>
      <c r="LV12" s="280" t="s">
        <v>1247</v>
      </c>
      <c r="LW12" s="274" t="s">
        <v>1265</v>
      </c>
      <c r="LX12" s="276" t="s">
        <v>1246</v>
      </c>
      <c r="LY12" s="274" t="s">
        <v>1266</v>
      </c>
      <c r="LZ12" t="s">
        <v>1149</v>
      </c>
      <c r="MA12" t="s">
        <v>1206</v>
      </c>
      <c r="MB12" s="280" t="s">
        <v>1247</v>
      </c>
      <c r="MC12" s="276" t="s">
        <v>1246</v>
      </c>
      <c r="MD12" s="274" t="s">
        <v>1266</v>
      </c>
      <c r="ME12" t="s">
        <v>1147</v>
      </c>
      <c r="MF12" t="s">
        <v>1277</v>
      </c>
      <c r="MG12" t="s">
        <v>1</v>
      </c>
      <c r="MH12" t="s">
        <v>34</v>
      </c>
      <c r="MI12" t="s">
        <v>785</v>
      </c>
      <c r="MJ12" s="113" t="s">
        <v>1286</v>
      </c>
      <c r="MK12" s="281" t="s">
        <v>1205</v>
      </c>
      <c r="ML12" t="s">
        <v>1287</v>
      </c>
      <c r="MM12" s="113" t="s">
        <v>1288</v>
      </c>
      <c r="MN12" s="198" t="s">
        <v>1289</v>
      </c>
      <c r="MO12" s="113" t="s">
        <v>1290</v>
      </c>
      <c r="MP12" s="278" t="s">
        <v>1250</v>
      </c>
      <c r="MQ12" s="277" t="s">
        <v>1249</v>
      </c>
      <c r="MR12" s="275" t="s">
        <v>1267</v>
      </c>
      <c r="MT12" t="s">
        <v>1155</v>
      </c>
      <c r="MU12" s="96">
        <v>20160621</v>
      </c>
      <c r="MV12" s="280" t="s">
        <v>1247</v>
      </c>
      <c r="MW12" s="274" t="s">
        <v>1265</v>
      </c>
      <c r="MX12" s="276" t="s">
        <v>1246</v>
      </c>
      <c r="MY12" s="274" t="s">
        <v>1266</v>
      </c>
      <c r="MZ12" t="s">
        <v>1149</v>
      </c>
      <c r="NA12" t="s">
        <v>1206</v>
      </c>
      <c r="NB12" s="280" t="s">
        <v>1247</v>
      </c>
      <c r="NC12" s="276" t="s">
        <v>1246</v>
      </c>
      <c r="ND12" s="274" t="s">
        <v>1266</v>
      </c>
      <c r="NE12" t="s">
        <v>1147</v>
      </c>
      <c r="NF12" t="s">
        <v>1277</v>
      </c>
      <c r="NG12" t="s">
        <v>1</v>
      </c>
      <c r="NH12" t="s">
        <v>34</v>
      </c>
      <c r="NI12" t="s">
        <v>785</v>
      </c>
      <c r="NJ12" s="113" t="s">
        <v>1286</v>
      </c>
      <c r="NK12" s="281" t="s">
        <v>1298</v>
      </c>
      <c r="NL12" t="s">
        <v>1287</v>
      </c>
      <c r="NM12" s="113" t="s">
        <v>1288</v>
      </c>
      <c r="NN12" s="198" t="s">
        <v>1289</v>
      </c>
      <c r="NO12" s="113" t="s">
        <v>1290</v>
      </c>
      <c r="NP12" s="278" t="s">
        <v>1250</v>
      </c>
      <c r="NQ12" s="277" t="s">
        <v>1249</v>
      </c>
      <c r="NR12" s="275" t="s">
        <v>1267</v>
      </c>
      <c r="NT12" t="s">
        <v>1155</v>
      </c>
      <c r="NU12" s="96">
        <v>20160622</v>
      </c>
      <c r="NV12" s="280" t="s">
        <v>1247</v>
      </c>
      <c r="NW12" s="274" t="s">
        <v>1265</v>
      </c>
      <c r="NX12" s="276" t="s">
        <v>1246</v>
      </c>
      <c r="NY12" s="274" t="s">
        <v>1266</v>
      </c>
      <c r="NZ12" t="s">
        <v>1149</v>
      </c>
      <c r="OA12" t="s">
        <v>1206</v>
      </c>
      <c r="OB12" s="280" t="s">
        <v>1247</v>
      </c>
      <c r="OC12" s="276" t="s">
        <v>1246</v>
      </c>
      <c r="OD12" s="274" t="s">
        <v>1266</v>
      </c>
      <c r="OE12" t="s">
        <v>1147</v>
      </c>
      <c r="OF12" t="s">
        <v>1277</v>
      </c>
      <c r="OG12" t="s">
        <v>1</v>
      </c>
      <c r="OH12" t="s">
        <v>34</v>
      </c>
      <c r="OI12" t="s">
        <v>785</v>
      </c>
      <c r="OJ12" s="113" t="s">
        <v>1286</v>
      </c>
      <c r="OK12" s="281" t="s">
        <v>1205</v>
      </c>
      <c r="OL12" t="s">
        <v>1287</v>
      </c>
      <c r="OM12" s="113" t="s">
        <v>1288</v>
      </c>
      <c r="ON12" s="198" t="s">
        <v>1289</v>
      </c>
      <c r="OO12" s="113" t="s">
        <v>1290</v>
      </c>
      <c r="OP12" s="278" t="s">
        <v>1250</v>
      </c>
      <c r="OQ12" s="277" t="s">
        <v>1249</v>
      </c>
      <c r="OR12" s="275" t="s">
        <v>1267</v>
      </c>
      <c r="OT12" t="s">
        <v>1155</v>
      </c>
      <c r="OU12" s="96">
        <v>20160623</v>
      </c>
      <c r="OV12" s="280" t="s">
        <v>1247</v>
      </c>
      <c r="OW12" s="274" t="s">
        <v>1265</v>
      </c>
      <c r="OX12" s="276" t="s">
        <v>1246</v>
      </c>
      <c r="OY12" s="274" t="s">
        <v>1266</v>
      </c>
      <c r="OZ12" t="s">
        <v>1149</v>
      </c>
      <c r="PA12" t="s">
        <v>1206</v>
      </c>
      <c r="PB12" s="280" t="s">
        <v>1247</v>
      </c>
      <c r="PC12" s="276" t="s">
        <v>1246</v>
      </c>
      <c r="PD12" s="274" t="s">
        <v>1266</v>
      </c>
      <c r="PE12" t="s">
        <v>1147</v>
      </c>
      <c r="PF12" t="s">
        <v>1277</v>
      </c>
      <c r="PG12" t="s">
        <v>1</v>
      </c>
      <c r="PH12" t="s">
        <v>34</v>
      </c>
      <c r="PI12" t="s">
        <v>785</v>
      </c>
      <c r="PJ12" s="113" t="s">
        <v>1286</v>
      </c>
      <c r="PK12" s="281" t="s">
        <v>1205</v>
      </c>
      <c r="PL12" t="s">
        <v>1287</v>
      </c>
      <c r="PM12" s="113" t="s">
        <v>1288</v>
      </c>
      <c r="PN12" s="198" t="s">
        <v>1289</v>
      </c>
      <c r="PO12" s="113" t="s">
        <v>1290</v>
      </c>
      <c r="PP12" s="278" t="s">
        <v>1250</v>
      </c>
      <c r="PQ12" s="277" t="s">
        <v>1249</v>
      </c>
      <c r="PR12" s="275" t="s">
        <v>1267</v>
      </c>
      <c r="PT12" t="s">
        <v>1155</v>
      </c>
      <c r="PU12" s="96">
        <v>20160624</v>
      </c>
      <c r="PV12" s="280" t="s">
        <v>1247</v>
      </c>
      <c r="PW12" s="274" t="s">
        <v>1265</v>
      </c>
      <c r="PX12" s="276" t="s">
        <v>1246</v>
      </c>
      <c r="PY12" s="274" t="s">
        <v>1266</v>
      </c>
      <c r="PZ12" t="s">
        <v>1149</v>
      </c>
      <c r="QA12" t="s">
        <v>1206</v>
      </c>
      <c r="QB12" s="280" t="s">
        <v>1247</v>
      </c>
      <c r="QC12" s="276" t="s">
        <v>1246</v>
      </c>
      <c r="QD12" s="274" t="s">
        <v>1266</v>
      </c>
      <c r="QE12" t="s">
        <v>1147</v>
      </c>
      <c r="QF12" t="s">
        <v>1277</v>
      </c>
      <c r="QG12" t="s">
        <v>1</v>
      </c>
      <c r="QH12" t="s">
        <v>34</v>
      </c>
      <c r="QI12" t="s">
        <v>785</v>
      </c>
      <c r="QJ12" s="113" t="s">
        <v>1286</v>
      </c>
      <c r="QK12" s="281" t="s">
        <v>1205</v>
      </c>
      <c r="QL12" t="s">
        <v>1287</v>
      </c>
      <c r="QM12" s="113" t="s">
        <v>1288</v>
      </c>
      <c r="QN12" s="198" t="s">
        <v>1289</v>
      </c>
      <c r="QO12" s="113" t="s">
        <v>1290</v>
      </c>
      <c r="QP12" s="278" t="s">
        <v>1250</v>
      </c>
      <c r="QQ12" s="277" t="s">
        <v>1249</v>
      </c>
      <c r="QR12" s="275" t="s">
        <v>1267</v>
      </c>
      <c r="QT12" t="s">
        <v>1155</v>
      </c>
      <c r="QU12" s="96">
        <v>20160625</v>
      </c>
      <c r="QV12" s="280" t="s">
        <v>1247</v>
      </c>
      <c r="QW12" s="274" t="s">
        <v>1265</v>
      </c>
      <c r="QX12" s="276" t="s">
        <v>1246</v>
      </c>
      <c r="QY12" s="274" t="s">
        <v>1266</v>
      </c>
      <c r="QZ12" t="s">
        <v>1149</v>
      </c>
      <c r="RA12" t="s">
        <v>1206</v>
      </c>
      <c r="RB12" s="280" t="s">
        <v>1247</v>
      </c>
      <c r="RC12" s="276" t="s">
        <v>1246</v>
      </c>
      <c r="RD12" s="274" t="s">
        <v>1266</v>
      </c>
      <c r="RE12" t="s">
        <v>1147</v>
      </c>
      <c r="RF12" t="s">
        <v>1277</v>
      </c>
      <c r="RG12" t="s">
        <v>1</v>
      </c>
      <c r="RH12" t="s">
        <v>34</v>
      </c>
      <c r="RI12" t="s">
        <v>785</v>
      </c>
      <c r="RJ12" s="113" t="s">
        <v>1286</v>
      </c>
      <c r="RK12" s="281" t="s">
        <v>1205</v>
      </c>
      <c r="RL12" t="s">
        <v>1287</v>
      </c>
      <c r="RM12" s="113" t="s">
        <v>1288</v>
      </c>
      <c r="RN12" s="198" t="s">
        <v>1289</v>
      </c>
      <c r="RO12" s="113" t="s">
        <v>1290</v>
      </c>
      <c r="RP12" s="278" t="s">
        <v>1250</v>
      </c>
      <c r="RQ12" s="277" t="s">
        <v>1249</v>
      </c>
      <c r="RR12" s="275" t="s">
        <v>1267</v>
      </c>
    </row>
    <row r="13" spans="1:486" ht="15.75" thickBot="1" x14ac:dyDescent="0.3">
      <c r="A13" s="4"/>
      <c r="B13" s="168"/>
      <c r="C13" s="168"/>
      <c r="X13">
        <v>0.25</v>
      </c>
      <c r="AH13" s="96">
        <v>0.25</v>
      </c>
      <c r="AS13" s="96">
        <v>0.25</v>
      </c>
      <c r="BD13" s="96">
        <v>0.25</v>
      </c>
      <c r="BH13" s="141">
        <v>42522</v>
      </c>
      <c r="BI13" t="s">
        <v>1154</v>
      </c>
      <c r="BJ13" s="175">
        <f>SUM(BJ14:BJ92)/79</f>
        <v>0.46835443037974683</v>
      </c>
      <c r="BP13" s="1"/>
      <c r="BQ13" s="173">
        <f>SUM(BQ14:BQ92)</f>
        <v>21416656.005793635</v>
      </c>
      <c r="BR13" s="173">
        <f>SUM(BR14:BR92)</f>
        <v>8981.0033139996904</v>
      </c>
      <c r="BU13" s="197">
        <f>COUNTIF(BU14:BU92,1)/79</f>
        <v>0.569620253164557</v>
      </c>
      <c r="BV13" s="197">
        <f t="shared" ref="BV13" si="58">COUNTIF(BV14:BV92,1)/79</f>
        <v>0.50632911392405067</v>
      </c>
      <c r="BW13" s="197">
        <f t="shared" ref="BW13" si="59">COUNTIF(BW14:BW92,1)/79</f>
        <v>0.68354430379746833</v>
      </c>
      <c r="BX13" s="194">
        <f>SUM(BX14:BX92)/79</f>
        <v>0.53164556962025311</v>
      </c>
      <c r="BY13" s="194">
        <f>SUM(BY14:BY92)/79</f>
        <v>0.74683544303797467</v>
      </c>
      <c r="CE13" s="1"/>
      <c r="CF13" s="1"/>
      <c r="CG13" s="193">
        <f>SUM(CG14:CG92)</f>
        <v>21416656.005793635</v>
      </c>
      <c r="CH13" s="193">
        <f>SUM(CH14:CH92)</f>
        <v>15041.20314335581</v>
      </c>
      <c r="CI13" s="193">
        <f>SUM(CI14:CI92)</f>
        <v>72331.56842947191</v>
      </c>
      <c r="CK13" s="197">
        <f>COUNTIF(CK14:CK92,1)/79</f>
        <v>0.569620253164557</v>
      </c>
      <c r="CL13" s="197">
        <f>COUNTIF(CL14:CL92,1)/79</f>
        <v>0.59493670886075944</v>
      </c>
      <c r="CM13" s="197">
        <f t="shared" ref="CM13:CN13" si="60">COUNTIF(CM14:CM92,1)/79</f>
        <v>0.50632911392405067</v>
      </c>
      <c r="CN13" s="197">
        <f t="shared" si="60"/>
        <v>0.74683544303797467</v>
      </c>
      <c r="CO13" s="194">
        <f>SUM(CO14:CO92)/79</f>
        <v>0.569620253164557</v>
      </c>
      <c r="CP13" s="194">
        <f>SUM(CP14:CP92)/79</f>
        <v>0.35443037974683544</v>
      </c>
      <c r="CV13" s="196">
        <v>0.25</v>
      </c>
      <c r="CW13" s="1"/>
      <c r="CX13" s="193">
        <f>SUM(CX14:CX92)</f>
        <v>21416656.005793635</v>
      </c>
      <c r="CY13" s="199">
        <f>SUM(CY14:CY92)</f>
        <v>23413.8340154424</v>
      </c>
      <c r="CZ13" s="199">
        <f>SUM(CZ14:CZ92)</f>
        <v>-13933.972525434037</v>
      </c>
      <c r="DB13" s="197">
        <f>COUNTIF(DB14:DB92,1)/79</f>
        <v>0.59493670886075944</v>
      </c>
      <c r="DC13" s="197">
        <f>COUNTIF(DC14:DC92,1)/79</f>
        <v>0.59493670886075944</v>
      </c>
      <c r="DD13" s="197">
        <f t="shared" ref="DD13:DE13" si="61">COUNTIF(DD14:DD92,1)/79</f>
        <v>0.53164556962025311</v>
      </c>
      <c r="DE13" s="197">
        <f t="shared" si="61"/>
        <v>0.74683544303797467</v>
      </c>
      <c r="DF13" s="194">
        <f>SUM(DF14:DF92)/79</f>
        <v>0.54430379746835444</v>
      </c>
      <c r="DG13" s="194">
        <f>SUM(DG14:DG92)/79</f>
        <v>0.53164556962025311</v>
      </c>
      <c r="DM13" s="196">
        <v>0.25</v>
      </c>
      <c r="DN13" s="1"/>
      <c r="DO13" s="193">
        <f>SUM(DO14:DO92)</f>
        <v>21488616.005793635</v>
      </c>
      <c r="DP13" s="199">
        <f>SUM(DP14:DP92)</f>
        <v>3395.0873210606142</v>
      </c>
      <c r="DQ13" s="199">
        <f>SUM(DQ14:DQ92)</f>
        <v>-6513.4656229923303</v>
      </c>
      <c r="DS13" s="197">
        <v>0.59493670886075944</v>
      </c>
      <c r="DT13" s="197">
        <v>0.69620253164556967</v>
      </c>
      <c r="DU13" s="197">
        <v>0.53164556962025311</v>
      </c>
      <c r="DV13" s="197">
        <v>0.72151898734177211</v>
      </c>
      <c r="DW13" s="194">
        <v>0.59493670886075944</v>
      </c>
      <c r="DX13" s="194">
        <v>0.48101265822784811</v>
      </c>
      <c r="ED13" s="201"/>
      <c r="EE13" s="1"/>
      <c r="EF13" s="193">
        <v>24032887.474624909</v>
      </c>
      <c r="EG13" s="199">
        <v>20291.444277071307</v>
      </c>
      <c r="EH13" s="199">
        <v>3233.8832677575128</v>
      </c>
      <c r="EJ13" s="197">
        <v>0.69620253164556967</v>
      </c>
      <c r="EK13" s="197">
        <v>0.73417721518987344</v>
      </c>
      <c r="EL13" s="197">
        <v>0.50632911392405067</v>
      </c>
      <c r="EM13" s="197">
        <v>0.58227848101265822</v>
      </c>
      <c r="EN13" s="197">
        <v>0.379746835443038</v>
      </c>
      <c r="EO13" s="194">
        <v>0.39240506329113922</v>
      </c>
      <c r="EP13" s="194">
        <v>0.65822784810126578</v>
      </c>
      <c r="EQ13" s="194">
        <v>0.63291139240506333</v>
      </c>
      <c r="EW13" s="201"/>
      <c r="EX13" s="1"/>
      <c r="EY13" s="193">
        <v>24032887.474624909</v>
      </c>
      <c r="EZ13" s="199">
        <v>-7008.0206013057223</v>
      </c>
      <c r="FA13" s="199">
        <v>15962.892956212076</v>
      </c>
      <c r="FB13" s="199">
        <v>25053.657566425354</v>
      </c>
      <c r="FD13" s="197">
        <v>0.379746835443038</v>
      </c>
      <c r="FE13" s="197">
        <v>0.65822784810126578</v>
      </c>
      <c r="FF13" s="197">
        <v>0.50632911392405067</v>
      </c>
      <c r="FG13" s="197">
        <v>0.43037974683544306</v>
      </c>
      <c r="FH13" s="197">
        <v>0.32911392405063289</v>
      </c>
      <c r="FI13" s="194">
        <v>0.49367088607594939</v>
      </c>
      <c r="FJ13" s="194">
        <v>0.63291139240506333</v>
      </c>
      <c r="FK13" s="194">
        <v>0.68354430379746833</v>
      </c>
      <c r="FQ13" s="201"/>
      <c r="FR13" s="1"/>
      <c r="FS13" s="193">
        <v>24032887.474624909</v>
      </c>
      <c r="FT13" s="199">
        <v>948.60816338006168</v>
      </c>
      <c r="FU13" s="199">
        <v>53115.225592546114</v>
      </c>
      <c r="FV13" s="199">
        <v>76335.537459696672</v>
      </c>
      <c r="FX13" s="270">
        <v>0.32911392405063289</v>
      </c>
      <c r="FY13" s="270">
        <v>0.51898734177215189</v>
      </c>
      <c r="FZ13" s="270">
        <v>0.45569620253164556</v>
      </c>
      <c r="GA13" s="270"/>
      <c r="GB13" s="270">
        <v>0.41772151898734178</v>
      </c>
      <c r="GC13" s="270">
        <v>0.54430379746835444</v>
      </c>
      <c r="GD13" s="270">
        <v>0.43037974683544306</v>
      </c>
      <c r="GE13" s="271">
        <v>0.58227848101265822</v>
      </c>
      <c r="GF13" s="271">
        <v>0.49367088607594939</v>
      </c>
      <c r="GG13" s="271">
        <v>0.55696202531645567</v>
      </c>
      <c r="GH13" s="271">
        <v>0.58227848101265822</v>
      </c>
      <c r="GN13" s="201"/>
      <c r="GO13" s="1"/>
      <c r="GP13" s="193">
        <v>24233388.426644318</v>
      </c>
      <c r="GQ13" s="199">
        <v>34268.096505310968</v>
      </c>
      <c r="GR13" s="199">
        <v>7472.2367149064239</v>
      </c>
      <c r="GS13" s="199">
        <v>33436.517854318598</v>
      </c>
      <c r="GT13" s="199">
        <v>2157.7655440537606</v>
      </c>
      <c r="GV13" s="270">
        <v>0.51898734177215189</v>
      </c>
      <c r="GW13" s="270">
        <v>0.53164556962025311</v>
      </c>
      <c r="GX13" s="270">
        <v>0.58227848101265822</v>
      </c>
      <c r="GY13" s="270"/>
      <c r="GZ13" s="270">
        <v>0.48101265822784811</v>
      </c>
      <c r="HA13" s="270">
        <v>0.49367088607594939</v>
      </c>
      <c r="HB13" s="270">
        <v>0.35443037974683544</v>
      </c>
      <c r="HC13" s="271">
        <v>0.569620253164557</v>
      </c>
      <c r="HD13" s="271">
        <v>0.49367088607594939</v>
      </c>
      <c r="HE13" s="271">
        <v>0.49367088607594939</v>
      </c>
      <c r="HF13" s="271">
        <v>0.50632911392405067</v>
      </c>
      <c r="HL13" s="201"/>
      <c r="HM13" s="1"/>
      <c r="HN13" s="193">
        <v>23686533.173258498</v>
      </c>
      <c r="HO13" s="199">
        <v>33810.265570120908</v>
      </c>
      <c r="HP13" s="199">
        <v>77.919999736593354</v>
      </c>
      <c r="HQ13" s="199">
        <v>693.8798802144621</v>
      </c>
      <c r="HR13" s="199">
        <v>9108.3034779989957</v>
      </c>
      <c r="HT13" s="270">
        <v>0.53164556962025311</v>
      </c>
      <c r="HU13" s="270">
        <v>0.55696202531645567</v>
      </c>
      <c r="HV13" s="270">
        <v>0.58227848101265822</v>
      </c>
      <c r="HW13" s="270"/>
      <c r="HX13" s="270">
        <v>0.45569620253164556</v>
      </c>
      <c r="HY13" s="270">
        <v>0.51898734177215189</v>
      </c>
      <c r="HZ13" s="270">
        <v>0.58227848101265822</v>
      </c>
      <c r="IA13" s="271">
        <v>0.46835443037974683</v>
      </c>
      <c r="IB13" s="271">
        <v>0.54430379746835444</v>
      </c>
      <c r="IC13" s="271">
        <v>0.46835443037974683</v>
      </c>
      <c r="ID13" s="271">
        <v>0.50632911392405067</v>
      </c>
      <c r="IJ13" s="201"/>
      <c r="IK13" s="190">
        <v>0.25</v>
      </c>
      <c r="IL13" s="193">
        <v>23363155.992281232</v>
      </c>
      <c r="IM13" s="193">
        <v>28409365.179068848</v>
      </c>
      <c r="IN13" s="199">
        <v>-5918.9660692813986</v>
      </c>
      <c r="IO13" s="199">
        <v>-7637.3184254873941</v>
      </c>
      <c r="IP13" s="199">
        <v>11693.229087569616</v>
      </c>
      <c r="IQ13" s="199">
        <v>-3310.2587170639954</v>
      </c>
      <c r="IR13" s="199">
        <v>-1488.7286710539352</v>
      </c>
      <c r="IT13" s="270">
        <v>0.55696202531645567</v>
      </c>
      <c r="IU13" s="270">
        <v>0.60759493670886078</v>
      </c>
      <c r="IV13" s="270">
        <v>0.59493670886075944</v>
      </c>
      <c r="IW13" s="270"/>
      <c r="IX13" s="270">
        <v>0.50632911392405067</v>
      </c>
      <c r="IY13" s="270">
        <v>0.48101265822784811</v>
      </c>
      <c r="IZ13" s="270">
        <v>0.43037974683544306</v>
      </c>
      <c r="JA13" s="271">
        <v>0.54430379746835444</v>
      </c>
      <c r="JB13" s="271">
        <v>0.43037974683544306</v>
      </c>
      <c r="JC13" s="271">
        <v>0.51898734177215189</v>
      </c>
      <c r="JD13" s="271">
        <v>0.569620253164557</v>
      </c>
      <c r="JJ13" s="201"/>
      <c r="JK13" s="190">
        <v>0.25</v>
      </c>
      <c r="JL13" s="193">
        <v>23363155.992281232</v>
      </c>
      <c r="JM13" s="193">
        <v>28448124.824439436</v>
      </c>
      <c r="JN13" s="199">
        <v>18976.013761160077</v>
      </c>
      <c r="JO13" s="199">
        <v>21515.661981538953</v>
      </c>
      <c r="JP13" s="199">
        <v>-14372.059756266815</v>
      </c>
      <c r="JQ13" s="199">
        <v>17209.533481694019</v>
      </c>
      <c r="JR13" s="199">
        <v>6976.0886928520495</v>
      </c>
      <c r="JT13" s="270">
        <v>0.60759493670886078</v>
      </c>
      <c r="JU13" s="270">
        <v>0.50632911392405067</v>
      </c>
      <c r="JV13" s="270">
        <v>0.46835443037974683</v>
      </c>
      <c r="JW13" s="270"/>
      <c r="JX13" s="270">
        <v>0.58227848101265822</v>
      </c>
      <c r="JY13" s="270">
        <v>0.44303797468354428</v>
      </c>
      <c r="JZ13" s="270">
        <v>0.63291139240506333</v>
      </c>
      <c r="KA13" s="271">
        <v>0.46835443037974683</v>
      </c>
      <c r="KB13" s="271">
        <v>0.50632911392405067</v>
      </c>
      <c r="KC13" s="271">
        <v>0.46835443037974683</v>
      </c>
      <c r="KD13" s="271">
        <v>0.45569620253164556</v>
      </c>
      <c r="KJ13" s="201"/>
      <c r="KK13" s="190">
        <v>0.25</v>
      </c>
      <c r="KL13" s="193">
        <v>22102722.016125221</v>
      </c>
      <c r="KM13" s="193">
        <v>26386124.271166407</v>
      </c>
      <c r="KN13" s="199">
        <v>-27812.9028918002</v>
      </c>
      <c r="KO13" s="199">
        <v>-37711.754317692932</v>
      </c>
      <c r="KP13" s="199">
        <v>-13961.570837487816</v>
      </c>
      <c r="KQ13" s="199">
        <v>-3924.7828364601196</v>
      </c>
      <c r="KR13" s="199">
        <v>-18330.381902075263</v>
      </c>
      <c r="KT13" s="270">
        <v>0.50632911392405067</v>
      </c>
      <c r="KU13" s="270">
        <v>0.67088607594936711</v>
      </c>
      <c r="KV13" s="270">
        <v>0.44303797468354428</v>
      </c>
      <c r="KW13" s="270"/>
      <c r="KX13" s="270">
        <v>0.49367088607594939</v>
      </c>
      <c r="KY13" s="270">
        <v>0.46835443037974683</v>
      </c>
      <c r="KZ13" s="270">
        <v>0.55696202531645567</v>
      </c>
      <c r="LA13" s="271">
        <v>0.48101265822784811</v>
      </c>
      <c r="LB13" s="271">
        <v>0.48101265822784811</v>
      </c>
      <c r="LC13" s="271">
        <v>0.53164556962025311</v>
      </c>
      <c r="LD13" s="271">
        <v>0.48101265822784811</v>
      </c>
      <c r="LJ13" s="201"/>
      <c r="LK13" s="190">
        <v>0.25</v>
      </c>
      <c r="LL13" s="193">
        <v>22098233.863920603</v>
      </c>
      <c r="LM13" s="193">
        <v>27180597.797691096</v>
      </c>
      <c r="LN13" s="199">
        <v>-2941.2135804020663</v>
      </c>
      <c r="LO13" s="199">
        <v>2070.0917830614271</v>
      </c>
      <c r="LP13" s="199">
        <v>-11459.941049436016</v>
      </c>
      <c r="LQ13" s="199">
        <v>1031.1186365088274</v>
      </c>
      <c r="LR13" s="199">
        <v>-12649.397665505785</v>
      </c>
      <c r="LT13" s="270">
        <v>0.67088607594936711</v>
      </c>
      <c r="LU13" s="270">
        <v>0.67088607594936711</v>
      </c>
      <c r="LV13" s="270">
        <v>0.54430379746835444</v>
      </c>
      <c r="LW13" s="270"/>
      <c r="LX13" s="270">
        <v>0.35443037974683544</v>
      </c>
      <c r="LY13" s="270">
        <v>0.50632911392405067</v>
      </c>
      <c r="LZ13" s="270">
        <v>0.44303797468354428</v>
      </c>
      <c r="MA13" s="271">
        <v>0.46835443037974683</v>
      </c>
      <c r="MB13" s="271">
        <v>0.46835443037974683</v>
      </c>
      <c r="MC13" s="271">
        <v>0.55696202531645567</v>
      </c>
      <c r="MD13" s="271">
        <v>0.53164556962025311</v>
      </c>
      <c r="MJ13" s="201"/>
      <c r="MK13" s="190">
        <v>0.25</v>
      </c>
      <c r="ML13" s="193">
        <v>21513259.797716778</v>
      </c>
      <c r="MM13" s="193">
        <v>25795875.797150023</v>
      </c>
      <c r="MN13" s="199">
        <v>-6220.7080859575099</v>
      </c>
      <c r="MO13" s="199">
        <v>-8464.3297170613641</v>
      </c>
      <c r="MP13" s="199">
        <v>10274.8408705496</v>
      </c>
      <c r="MQ13" s="199">
        <v>2743.1429077341063</v>
      </c>
      <c r="MR13" s="199">
        <v>2908.0578576407547</v>
      </c>
      <c r="MT13" s="270">
        <v>0.67088607594936711</v>
      </c>
      <c r="MU13" s="270">
        <v>0.58227848101265822</v>
      </c>
      <c r="MV13" s="270">
        <v>0.51898734177215189</v>
      </c>
      <c r="MW13" s="270"/>
      <c r="MX13" s="270">
        <v>0.39240506329113922</v>
      </c>
      <c r="MY13" s="270">
        <v>0.4050632911392405</v>
      </c>
      <c r="MZ13" s="270">
        <v>0.54430379746835444</v>
      </c>
      <c r="NA13" s="271">
        <v>0.55696202531645567</v>
      </c>
      <c r="NB13" s="271">
        <v>0.51898734177215189</v>
      </c>
      <c r="NC13" s="271">
        <v>0.49367088607594939</v>
      </c>
      <c r="ND13" s="271">
        <v>0.53164556962025311</v>
      </c>
      <c r="NJ13" s="201"/>
      <c r="NK13" s="190">
        <v>0.25</v>
      </c>
      <c r="NL13" s="193">
        <v>21484625.304712068</v>
      </c>
      <c r="NM13" s="193">
        <v>22637921.412630893</v>
      </c>
      <c r="NN13" s="199">
        <v>9600.9918070951717</v>
      </c>
      <c r="NO13" s="199">
        <v>6460.8215057105836</v>
      </c>
      <c r="NP13" s="199">
        <v>-1658.7602607426602</v>
      </c>
      <c r="NQ13" s="199">
        <v>8619.4589313479282</v>
      </c>
      <c r="NR13" s="199">
        <v>9223.8037635497731</v>
      </c>
      <c r="NT13" s="270">
        <v>0.58227848101265822</v>
      </c>
      <c r="NU13" s="270">
        <v>0.45569620253164556</v>
      </c>
      <c r="NV13" s="270">
        <v>0.55696202531645567</v>
      </c>
      <c r="NW13" s="270"/>
      <c r="NX13" s="270">
        <v>0.569620253164557</v>
      </c>
      <c r="NY13" s="270">
        <v>0.45569620253164556</v>
      </c>
      <c r="NZ13" s="270">
        <v>0.63291139240506333</v>
      </c>
      <c r="OA13" s="271">
        <v>0.569620253164557</v>
      </c>
      <c r="OB13" s="271">
        <v>0.51898734177215189</v>
      </c>
      <c r="OC13" s="271">
        <v>0.45569620253164556</v>
      </c>
      <c r="OD13" s="271">
        <v>0.569620253164557</v>
      </c>
      <c r="OJ13" s="201"/>
      <c r="OK13" s="190">
        <v>0.25</v>
      </c>
      <c r="OL13" s="193">
        <v>21484625.304712068</v>
      </c>
      <c r="OM13" s="193">
        <v>20050554.25526901</v>
      </c>
      <c r="ON13" s="199">
        <v>19936.875400868077</v>
      </c>
      <c r="OO13" s="199">
        <v>21758.76194326684</v>
      </c>
      <c r="OP13" s="199">
        <v>11976.649359994501</v>
      </c>
      <c r="OQ13" s="199">
        <v>-15621.754830544325</v>
      </c>
      <c r="OR13" s="199">
        <v>20857.184955484336</v>
      </c>
      <c r="OT13" s="270">
        <f>COUNTIF(OT14:OT92,1)/79</f>
        <v>0.45569620253164556</v>
      </c>
      <c r="OU13" s="270">
        <f>COUNTIF(OU14:OU92,1)/79</f>
        <v>0.53164556962025311</v>
      </c>
      <c r="OV13" s="270">
        <f t="shared" ref="OV13" si="62">COUNTIF(OV14:OV92,1)/79</f>
        <v>0.67088607594936711</v>
      </c>
      <c r="OW13" s="270"/>
      <c r="OX13" s="270">
        <f t="shared" ref="OX13:OZ13" si="63">COUNTIF(OX14:OX92,1)/79</f>
        <v>0.51898734177215189</v>
      </c>
      <c r="OY13" s="270">
        <f t="shared" si="63"/>
        <v>0.44303797468354428</v>
      </c>
      <c r="OZ13" s="270">
        <f t="shared" si="63"/>
        <v>0</v>
      </c>
      <c r="PA13" s="271">
        <f>SUM(PA14:PA92)/79</f>
        <v>0</v>
      </c>
      <c r="PB13" s="271">
        <f>SUM(PB14:PB92)/79</f>
        <v>0</v>
      </c>
      <c r="PC13" s="271">
        <f>SUM(PC14:PC92)/79</f>
        <v>0</v>
      </c>
      <c r="PD13" s="271">
        <f>SUM(PD14:PD92)/79</f>
        <v>0</v>
      </c>
      <c r="PJ13" s="201"/>
      <c r="PK13" s="190">
        <v>0.25</v>
      </c>
      <c r="PL13" s="193">
        <f t="shared" ref="PL13:PR13" si="64">SUM(PL14:PL92)</f>
        <v>21416656.005793635</v>
      </c>
      <c r="PM13" s="193">
        <f t="shared" si="64"/>
        <v>20454504.533104103</v>
      </c>
      <c r="PN13" s="199">
        <f t="shared" si="64"/>
        <v>0</v>
      </c>
      <c r="PO13" s="199">
        <f t="shared" si="64"/>
        <v>0</v>
      </c>
      <c r="PP13" s="199">
        <f t="shared" si="64"/>
        <v>0</v>
      </c>
      <c r="PQ13" s="199">
        <f t="shared" si="64"/>
        <v>0</v>
      </c>
      <c r="PR13" s="199">
        <f t="shared" si="64"/>
        <v>0</v>
      </c>
      <c r="PT13" s="270">
        <f>COUNTIF(PT14:PT92,1)/79</f>
        <v>0.53164556962025311</v>
      </c>
      <c r="PU13" s="270">
        <f>COUNTIF(PU14:PU92,1)/79</f>
        <v>0</v>
      </c>
      <c r="PV13" s="270">
        <f t="shared" ref="PV13" si="65">COUNTIF(PV14:PV92,1)/79</f>
        <v>0</v>
      </c>
      <c r="PW13" s="270"/>
      <c r="PX13" s="270">
        <f t="shared" ref="PX13:PZ13" si="66">COUNTIF(PX14:PX92,1)/79</f>
        <v>0</v>
      </c>
      <c r="PY13" s="270">
        <f t="shared" si="66"/>
        <v>0</v>
      </c>
      <c r="PZ13" s="270">
        <f t="shared" si="66"/>
        <v>0</v>
      </c>
      <c r="QA13" s="271">
        <f>SUM(QA14:QA92)/79</f>
        <v>1</v>
      </c>
      <c r="QB13" s="271">
        <f>SUM(QB14:QB92)/79</f>
        <v>1</v>
      </c>
      <c r="QC13" s="271">
        <f>SUM(QC14:QC92)/79</f>
        <v>1</v>
      </c>
      <c r="QD13" s="271">
        <f>SUM(QD14:QD92)/79</f>
        <v>1</v>
      </c>
      <c r="QJ13" s="201"/>
      <c r="QK13" s="190">
        <v>0.25</v>
      </c>
      <c r="QL13" s="193">
        <f t="shared" ref="QL13:QR13" si="67">SUM(QL14:QL92)</f>
        <v>21416656.005793635</v>
      </c>
      <c r="QM13" s="193">
        <f t="shared" si="67"/>
        <v>17343086.21816659</v>
      </c>
      <c r="QN13" s="199">
        <f t="shared" si="67"/>
        <v>0</v>
      </c>
      <c r="QO13" s="199">
        <f t="shared" si="67"/>
        <v>0</v>
      </c>
      <c r="QP13" s="199">
        <f t="shared" si="67"/>
        <v>0</v>
      </c>
      <c r="QQ13" s="199">
        <f t="shared" si="67"/>
        <v>0</v>
      </c>
      <c r="QR13" s="199">
        <f t="shared" si="67"/>
        <v>0</v>
      </c>
      <c r="QT13" s="270">
        <f>COUNTIF(QT14:QT92,1)/79</f>
        <v>0</v>
      </c>
      <c r="QU13" s="270">
        <f>COUNTIF(QU14:QU92,1)/79</f>
        <v>0</v>
      </c>
      <c r="QV13" s="270">
        <f t="shared" ref="QV13" si="68">COUNTIF(QV14:QV92,1)/79</f>
        <v>0</v>
      </c>
      <c r="QW13" s="270"/>
      <c r="QX13" s="270">
        <f t="shared" ref="QX13:QZ13" si="69">COUNTIF(QX14:QX92,1)/79</f>
        <v>0</v>
      </c>
      <c r="QY13" s="270">
        <f t="shared" si="69"/>
        <v>0</v>
      </c>
      <c r="QZ13" s="270">
        <f t="shared" si="69"/>
        <v>0</v>
      </c>
      <c r="RA13" s="271">
        <f>SUM(RA14:RA92)/79</f>
        <v>1</v>
      </c>
      <c r="RB13" s="271">
        <f>SUM(RB14:RB92)/79</f>
        <v>1</v>
      </c>
      <c r="RC13" s="271">
        <f>SUM(RC14:RC92)/79</f>
        <v>1</v>
      </c>
      <c r="RD13" s="271">
        <f>SUM(RD14:RD92)/79</f>
        <v>1</v>
      </c>
      <c r="RJ13" s="201"/>
      <c r="RK13" s="190">
        <v>0.25</v>
      </c>
      <c r="RL13" s="193">
        <f t="shared" ref="RL13:RR13" si="70">SUM(RL14:RL92)</f>
        <v>21416656.005793635</v>
      </c>
      <c r="RM13" s="193">
        <f t="shared" si="70"/>
        <v>17343086.21816659</v>
      </c>
      <c r="RN13" s="199">
        <f t="shared" si="70"/>
        <v>0</v>
      </c>
      <c r="RO13" s="199">
        <f t="shared" si="70"/>
        <v>0</v>
      </c>
      <c r="RP13" s="199">
        <f t="shared" si="70"/>
        <v>0</v>
      </c>
      <c r="RQ13" s="199">
        <f t="shared" si="70"/>
        <v>0</v>
      </c>
      <c r="RR13" s="199">
        <f t="shared" si="70"/>
        <v>0</v>
      </c>
    </row>
    <row r="14" spans="1:486" x14ac:dyDescent="0.25">
      <c r="A14" s="1" t="s">
        <v>292</v>
      </c>
      <c r="B14" s="153" t="str">
        <f>'FuturesInfo (3)'!M2</f>
        <v>@AC</v>
      </c>
      <c r="C14" s="204" t="str">
        <f>VLOOKUP(A14,'FuturesInfo (3)'!$A$2:$K$80,11)</f>
        <v>energy</v>
      </c>
      <c r="AH14" s="96"/>
      <c r="AS14" s="96"/>
      <c r="AX14">
        <v>1</v>
      </c>
      <c r="AY14">
        <v>1.4145141451400001E-2</v>
      </c>
      <c r="BD14" s="96"/>
      <c r="BG14">
        <f>-AX14+BH14</f>
        <v>0</v>
      </c>
      <c r="BH14">
        <v>1</v>
      </c>
      <c r="BI14">
        <v>1</v>
      </c>
      <c r="BJ14">
        <f>IF(BH14=BI14,1,0)</f>
        <v>1</v>
      </c>
      <c r="BK14" s="1">
        <v>6.6707095209200002E-3</v>
      </c>
      <c r="BL14" s="2">
        <v>10</v>
      </c>
      <c r="BM14">
        <v>60</v>
      </c>
      <c r="BN14" t="str">
        <f>IF(BH14="","FALSE","TRUE")</f>
        <v>TRUE</v>
      </c>
      <c r="BO14">
        <f>VLOOKUP($A14,'FuturesInfo (3)'!$A$2:$V$80,22)</f>
        <v>2</v>
      </c>
      <c r="BP14">
        <f t="shared" ref="BP14:BP40" si="71">BO14</f>
        <v>2</v>
      </c>
      <c r="BQ14" s="139">
        <f>VLOOKUP($A14,'FuturesInfo (3)'!$A$2:$O$80,15)*BP14</f>
        <v>91060</v>
      </c>
      <c r="BR14" s="145">
        <f>IF(BJ14=1,ABS(BQ14*BK14),-ABS(BQ14*BK14))</f>
        <v>607.43480897497523</v>
      </c>
      <c r="BT14">
        <f>BH14</f>
        <v>1</v>
      </c>
      <c r="BU14">
        <v>1</v>
      </c>
      <c r="BV14">
        <v>1</v>
      </c>
      <c r="BW14">
        <v>1</v>
      </c>
      <c r="BX14">
        <f t="shared" ref="BX14:BX45" si="72">IF(BU14=BW14,1,0)</f>
        <v>1</v>
      </c>
      <c r="BY14">
        <f t="shared" ref="BY14:BY45" si="73">IF(BW14=BV14,1,0)</f>
        <v>1</v>
      </c>
      <c r="BZ14" s="188">
        <v>5.4216867469899996E-3</v>
      </c>
      <c r="CA14" s="2">
        <v>10</v>
      </c>
      <c r="CB14">
        <v>60</v>
      </c>
      <c r="CC14" t="str">
        <f t="shared" ref="CC14:CC45" si="74">IF(BU14="","FALSE","TRUE")</f>
        <v>TRUE</v>
      </c>
      <c r="CD14">
        <f>VLOOKUP($A14,'FuturesInfo (3)'!$A$2:$V$80,22)</f>
        <v>2</v>
      </c>
      <c r="CE14">
        <f t="shared" ref="CE14:CF77" si="75">CD14</f>
        <v>2</v>
      </c>
      <c r="CF14">
        <f>CE14</f>
        <v>2</v>
      </c>
      <c r="CG14" s="139">
        <f>VLOOKUP($A14,'FuturesInfo (3)'!$A$2:$O$80,15)*CE14</f>
        <v>91060</v>
      </c>
      <c r="CH14" s="145">
        <f t="shared" ref="CH14:CH45" si="76">IF(BX14=1,ABS(CG14*BZ14),-ABS(CG14*BZ14))</f>
        <v>493.69879518090937</v>
      </c>
      <c r="CI14" s="145">
        <f>IF(BY14=1,ABS(CG14*BZ14),-ABS(CG14*BZ14))</f>
        <v>493.69879518090937</v>
      </c>
      <c r="CK14">
        <f t="shared" ref="CK14:CK45" si="77">BU14</f>
        <v>1</v>
      </c>
      <c r="CL14">
        <v>1</v>
      </c>
      <c r="CM14">
        <v>1</v>
      </c>
      <c r="CN14">
        <v>1</v>
      </c>
      <c r="CO14">
        <f>IF(CL14=CN14,1,0)</f>
        <v>1</v>
      </c>
      <c r="CP14">
        <f t="shared" ref="CP14:CP45" si="78">IF(CN14=CM14,1,0)</f>
        <v>1</v>
      </c>
      <c r="CQ14" s="1">
        <v>2.2168963451200001E-2</v>
      </c>
      <c r="CR14" s="2">
        <v>10</v>
      </c>
      <c r="CS14">
        <v>60</v>
      </c>
      <c r="CT14" t="str">
        <f t="shared" ref="CT14:CT45" si="79">IF(CL14="","FALSE","TRUE")</f>
        <v>TRUE</v>
      </c>
      <c r="CU14">
        <f>VLOOKUP($A14,'FuturesInfo (3)'!$A$2:$V$80,22)</f>
        <v>2</v>
      </c>
      <c r="CV14">
        <f t="shared" ref="CV14:CV45" si="80">ROUND(IF(CL14=CM14,CU14*(1+$CV$95),CU14*(1-$CV$95)),0)</f>
        <v>3</v>
      </c>
      <c r="CW14">
        <f>CU14</f>
        <v>2</v>
      </c>
      <c r="CX14" s="139">
        <f>VLOOKUP($A14,'FuturesInfo (3)'!$A$2:$O$80,15)*CW14</f>
        <v>91060</v>
      </c>
      <c r="CY14" s="200">
        <f>IF(CO14=1,ABS(CX14*CQ14),-ABS(CX14*CQ14))</f>
        <v>2018.7058118662721</v>
      </c>
      <c r="CZ14" s="200">
        <f>IF(CP14=1,ABS(CX14*CQ14),-ABS(CX14*CQ14))</f>
        <v>2018.7058118662721</v>
      </c>
      <c r="DB14">
        <f t="shared" ref="DB14:DB77" si="81">CL14</f>
        <v>1</v>
      </c>
      <c r="DC14">
        <v>1</v>
      </c>
      <c r="DD14">
        <v>1</v>
      </c>
      <c r="DE14">
        <v>-1</v>
      </c>
      <c r="DF14">
        <f>IF(DC14=DE14,1,0)</f>
        <v>0</v>
      </c>
      <c r="DG14">
        <f t="shared" ref="DG14:DG77" si="82">IF(DE14=DD14,1,0)</f>
        <v>0</v>
      </c>
      <c r="DH14" s="1">
        <v>-5.2754982414999997E-3</v>
      </c>
      <c r="DI14" s="2">
        <v>10</v>
      </c>
      <c r="DJ14">
        <v>60</v>
      </c>
      <c r="DK14" t="str">
        <f t="shared" ref="DK14:DK77" si="83">IF(DC14="","FALSE","TRUE")</f>
        <v>TRUE</v>
      </c>
      <c r="DL14">
        <f>VLOOKUP($A14,'FuturesInfo (3)'!$A$2:$V$80,22)</f>
        <v>2</v>
      </c>
      <c r="DM14">
        <f t="shared" ref="DM14:DM77" si="84">ROUND(IF(DC14=DD14,DL14*(1+$CV$95),DL14*(1-$CV$95)),0)</f>
        <v>3</v>
      </c>
      <c r="DN14">
        <f>DL14</f>
        <v>2</v>
      </c>
      <c r="DO14" s="139">
        <f>VLOOKUP($A14,'FuturesInfo (3)'!$A$2:$O$80,15)*DN14</f>
        <v>91060</v>
      </c>
      <c r="DP14" s="200">
        <f t="shared" ref="DP14:DP77" si="85">IF(DF14=1,ABS(DO14*DH14),-ABS(DO14*DH14))</f>
        <v>-480.38686987098998</v>
      </c>
      <c r="DQ14" s="200">
        <f>IF(DG14=1,ABS(DO14*DH14),-ABS(DO14*DH14))</f>
        <v>-480.38686987098998</v>
      </c>
      <c r="DS14">
        <v>1</v>
      </c>
      <c r="DT14">
        <v>1</v>
      </c>
      <c r="DU14">
        <v>1</v>
      </c>
      <c r="DV14">
        <v>-1</v>
      </c>
      <c r="DW14">
        <v>0</v>
      </c>
      <c r="DX14">
        <v>0</v>
      </c>
      <c r="DY14" s="1">
        <v>-8.8391278727199991E-3</v>
      </c>
      <c r="DZ14" s="2">
        <v>10</v>
      </c>
      <c r="EA14">
        <v>60</v>
      </c>
      <c r="EB14" t="s">
        <v>1273</v>
      </c>
      <c r="EC14">
        <v>3</v>
      </c>
      <c r="ED14" s="96">
        <v>0</v>
      </c>
      <c r="EE14">
        <v>3</v>
      </c>
      <c r="EF14" s="139">
        <v>144159</v>
      </c>
      <c r="EG14" s="200">
        <v>-1274.2398350034423</v>
      </c>
      <c r="EH14" s="200">
        <v>-1274.2398350034423</v>
      </c>
      <c r="EJ14">
        <v>1</v>
      </c>
      <c r="EK14">
        <v>-1</v>
      </c>
      <c r="EL14" s="217">
        <v>1</v>
      </c>
      <c r="EM14">
        <v>-1</v>
      </c>
      <c r="EN14">
        <v>-1</v>
      </c>
      <c r="EO14">
        <v>1</v>
      </c>
      <c r="EP14">
        <v>0</v>
      </c>
      <c r="EQ14">
        <v>1</v>
      </c>
      <c r="ER14" s="1">
        <v>-3.5671819262800002E-3</v>
      </c>
      <c r="ES14" s="2">
        <v>10</v>
      </c>
      <c r="ET14">
        <v>60</v>
      </c>
      <c r="EU14" t="s">
        <v>1273</v>
      </c>
      <c r="EV14">
        <v>3</v>
      </c>
      <c r="EW14" s="96">
        <v>0</v>
      </c>
      <c r="EX14">
        <v>3</v>
      </c>
      <c r="EY14" s="139">
        <v>144159</v>
      </c>
      <c r="EZ14" s="200">
        <v>514.24137931059852</v>
      </c>
      <c r="FA14" s="200">
        <v>-514.24137931059852</v>
      </c>
      <c r="FB14" s="200">
        <v>514.24137931059852</v>
      </c>
      <c r="FD14">
        <v>-1</v>
      </c>
      <c r="FE14">
        <v>1</v>
      </c>
      <c r="FF14" s="217">
        <v>1</v>
      </c>
      <c r="FG14">
        <v>1</v>
      </c>
      <c r="FH14">
        <v>-1</v>
      </c>
      <c r="FI14">
        <v>0</v>
      </c>
      <c r="FJ14">
        <v>0</v>
      </c>
      <c r="FK14">
        <v>0</v>
      </c>
      <c r="FL14" s="1">
        <v>-1.13365155131E-2</v>
      </c>
      <c r="FM14" s="2">
        <v>10</v>
      </c>
      <c r="FN14">
        <v>60</v>
      </c>
      <c r="FO14" t="s">
        <v>1273</v>
      </c>
      <c r="FP14">
        <v>3</v>
      </c>
      <c r="FQ14" s="96">
        <v>0</v>
      </c>
      <c r="FR14">
        <v>3</v>
      </c>
      <c r="FS14" s="139">
        <v>144159</v>
      </c>
      <c r="FT14" s="200">
        <v>-1634.2607398529829</v>
      </c>
      <c r="FU14" s="200">
        <v>-1634.2607398529829</v>
      </c>
      <c r="FV14" s="200">
        <v>-1634.2607398529829</v>
      </c>
      <c r="FX14">
        <v>-1</v>
      </c>
      <c r="FY14" s="242">
        <v>-1</v>
      </c>
      <c r="FZ14" s="217">
        <v>1</v>
      </c>
      <c r="GA14" s="243">
        <v>-16</v>
      </c>
      <c r="GB14">
        <v>1</v>
      </c>
      <c r="GC14">
        <v>-1</v>
      </c>
      <c r="GD14" s="217">
        <v>1</v>
      </c>
      <c r="GE14">
        <v>0</v>
      </c>
      <c r="GF14">
        <v>1</v>
      </c>
      <c r="GG14">
        <v>1</v>
      </c>
      <c r="GH14">
        <v>0</v>
      </c>
      <c r="GI14" s="252">
        <v>2.2933011466500001E-2</v>
      </c>
      <c r="GJ14" s="2">
        <v>10</v>
      </c>
      <c r="GK14">
        <v>60</v>
      </c>
      <c r="GL14" t="s">
        <v>1273</v>
      </c>
      <c r="GM14">
        <v>3</v>
      </c>
      <c r="GN14" s="96">
        <v>0</v>
      </c>
      <c r="GO14">
        <v>3</v>
      </c>
      <c r="GP14" s="139">
        <v>147465</v>
      </c>
      <c r="GQ14" s="200">
        <v>-3381.8165359074228</v>
      </c>
      <c r="GR14" s="200">
        <v>3381.8165359074228</v>
      </c>
      <c r="GS14" s="200">
        <v>3381.8165359074228</v>
      </c>
      <c r="GT14" s="200">
        <v>-3381.8165359074228</v>
      </c>
      <c r="GV14">
        <v>-1</v>
      </c>
      <c r="GW14" s="242">
        <v>1</v>
      </c>
      <c r="GX14" s="217">
        <v>-1</v>
      </c>
      <c r="GY14" s="243">
        <v>-17</v>
      </c>
      <c r="GZ14">
        <v>-1</v>
      </c>
      <c r="HA14">
        <v>1</v>
      </c>
      <c r="HB14" s="217">
        <v>1</v>
      </c>
      <c r="HC14">
        <v>1</v>
      </c>
      <c r="HD14">
        <v>0</v>
      </c>
      <c r="HE14">
        <v>0</v>
      </c>
      <c r="HF14">
        <v>1</v>
      </c>
      <c r="HG14" s="252">
        <v>2.3598820058999999E-2</v>
      </c>
      <c r="HH14" s="267">
        <v>42508</v>
      </c>
      <c r="HI14">
        <v>60</v>
      </c>
      <c r="HJ14" t="s">
        <v>1273</v>
      </c>
      <c r="HK14">
        <v>2</v>
      </c>
      <c r="HL14" s="256"/>
      <c r="HM14">
        <v>2</v>
      </c>
      <c r="HN14" s="139">
        <v>100630</v>
      </c>
      <c r="HO14" s="200">
        <v>2374.7492625371697</v>
      </c>
      <c r="HP14" s="200">
        <v>-2374.7492625371697</v>
      </c>
      <c r="HQ14" s="200">
        <v>-2374.7492625371697</v>
      </c>
      <c r="HR14" s="200">
        <v>2374.7492625371697</v>
      </c>
      <c r="HT14">
        <v>1</v>
      </c>
      <c r="HU14" s="242">
        <v>1</v>
      </c>
      <c r="HV14" s="217">
        <v>-1</v>
      </c>
      <c r="HW14" s="243">
        <v>-18</v>
      </c>
      <c r="HX14">
        <v>-1</v>
      </c>
      <c r="HY14">
        <v>1</v>
      </c>
      <c r="HZ14" s="217">
        <v>-1</v>
      </c>
      <c r="IA14">
        <v>0</v>
      </c>
      <c r="IB14">
        <v>1</v>
      </c>
      <c r="IC14">
        <v>1</v>
      </c>
      <c r="ID14">
        <v>0</v>
      </c>
      <c r="IE14" s="252">
        <v>-2.76657060519E-2</v>
      </c>
      <c r="IF14" s="267">
        <v>42508</v>
      </c>
      <c r="IG14">
        <v>60</v>
      </c>
      <c r="IH14" t="s">
        <v>1273</v>
      </c>
      <c r="II14">
        <v>2</v>
      </c>
      <c r="IJ14" s="256">
        <v>2</v>
      </c>
      <c r="IK14">
        <v>3</v>
      </c>
      <c r="IL14" s="139">
        <v>96280</v>
      </c>
      <c r="IM14" s="139">
        <v>144420</v>
      </c>
      <c r="IN14" s="200">
        <v>-2663.6541786769321</v>
      </c>
      <c r="IO14" s="200">
        <v>-3995.4812680153982</v>
      </c>
      <c r="IP14" s="200">
        <v>2663.6541786769321</v>
      </c>
      <c r="IQ14" s="200">
        <v>2663.6541786769321</v>
      </c>
      <c r="IR14" s="200">
        <v>-2663.6541786769321</v>
      </c>
      <c r="IT14">
        <v>1</v>
      </c>
      <c r="IU14" s="242">
        <v>1</v>
      </c>
      <c r="IV14" s="217">
        <v>-1</v>
      </c>
      <c r="IW14" s="243">
        <v>7</v>
      </c>
      <c r="IX14">
        <v>-1</v>
      </c>
      <c r="IY14">
        <v>-1</v>
      </c>
      <c r="IZ14" s="217">
        <v>-1</v>
      </c>
      <c r="JA14">
        <v>0</v>
      </c>
      <c r="JB14">
        <v>1</v>
      </c>
      <c r="JC14">
        <v>1</v>
      </c>
      <c r="JD14">
        <v>1</v>
      </c>
      <c r="JE14" s="252">
        <v>-1.6004742145799999E-2</v>
      </c>
      <c r="JF14" s="267">
        <v>42508</v>
      </c>
      <c r="JG14">
        <v>60</v>
      </c>
      <c r="JH14" t="s">
        <v>1273</v>
      </c>
      <c r="JI14">
        <v>2</v>
      </c>
      <c r="JJ14" s="256">
        <v>1</v>
      </c>
      <c r="JK14">
        <v>2</v>
      </c>
      <c r="JL14" s="139">
        <v>96280</v>
      </c>
      <c r="JM14" s="139">
        <v>96280</v>
      </c>
      <c r="JN14" s="200">
        <v>-1540.9365737976239</v>
      </c>
      <c r="JO14" s="200">
        <v>-1540.9365737976239</v>
      </c>
      <c r="JP14" s="200">
        <v>1540.9365737976239</v>
      </c>
      <c r="JQ14" s="200">
        <v>1540.9365737976239</v>
      </c>
      <c r="JR14" s="200">
        <v>1540.9365737976239</v>
      </c>
      <c r="JT14">
        <v>1</v>
      </c>
      <c r="JU14" s="242">
        <v>-1</v>
      </c>
      <c r="JV14" s="217">
        <v>-1</v>
      </c>
      <c r="JW14" s="243">
        <v>-2</v>
      </c>
      <c r="JX14">
        <v>-1</v>
      </c>
      <c r="JY14">
        <v>1</v>
      </c>
      <c r="JZ14" s="217">
        <v>1</v>
      </c>
      <c r="KA14">
        <v>0</v>
      </c>
      <c r="KB14">
        <v>0</v>
      </c>
      <c r="KC14">
        <v>0</v>
      </c>
      <c r="KD14">
        <v>1</v>
      </c>
      <c r="KE14" s="252">
        <v>9.63855421687E-3</v>
      </c>
      <c r="KF14" s="206">
        <v>42508</v>
      </c>
      <c r="KG14">
        <v>60</v>
      </c>
      <c r="KH14" t="s">
        <v>1273</v>
      </c>
      <c r="KI14">
        <v>2</v>
      </c>
      <c r="KJ14" s="256">
        <v>2</v>
      </c>
      <c r="KK14">
        <v>3</v>
      </c>
      <c r="KL14" s="139">
        <v>97208</v>
      </c>
      <c r="KM14" s="139">
        <v>145812</v>
      </c>
      <c r="KN14" s="200">
        <v>-936.94457831349894</v>
      </c>
      <c r="KO14" s="200">
        <v>-1405.4168674702485</v>
      </c>
      <c r="KP14" s="200">
        <v>-936.94457831349894</v>
      </c>
      <c r="KQ14" s="200">
        <v>-936.94457831349894</v>
      </c>
      <c r="KR14" s="200">
        <v>936.94457831349894</v>
      </c>
      <c r="KT14">
        <v>-1</v>
      </c>
      <c r="KU14" s="242">
        <v>1</v>
      </c>
      <c r="KV14" s="217">
        <v>-1</v>
      </c>
      <c r="KW14" s="243">
        <v>-3</v>
      </c>
      <c r="KX14">
        <v>1</v>
      </c>
      <c r="KY14">
        <v>1</v>
      </c>
      <c r="KZ14" s="217">
        <v>-1</v>
      </c>
      <c r="LA14">
        <v>0</v>
      </c>
      <c r="LB14">
        <v>1</v>
      </c>
      <c r="LC14">
        <v>0</v>
      </c>
      <c r="LD14">
        <v>0</v>
      </c>
      <c r="LE14" s="252">
        <v>-2.1479713603800001E-2</v>
      </c>
      <c r="LF14" s="206">
        <v>42531</v>
      </c>
      <c r="LG14">
        <v>60</v>
      </c>
      <c r="LH14" t="s">
        <v>1273</v>
      </c>
      <c r="LI14">
        <v>2</v>
      </c>
      <c r="LJ14" s="256">
        <v>2</v>
      </c>
      <c r="LK14">
        <v>3</v>
      </c>
      <c r="LL14" s="139">
        <v>95120</v>
      </c>
      <c r="LM14" s="139">
        <v>142680</v>
      </c>
      <c r="LN14" s="200">
        <v>-2043.1503579934561</v>
      </c>
      <c r="LO14" s="200">
        <v>-3064.7255369901841</v>
      </c>
      <c r="LP14" s="200">
        <v>2043.1503579934561</v>
      </c>
      <c r="LQ14" s="200">
        <v>-2043.1503579934561</v>
      </c>
      <c r="LR14" s="200">
        <v>-2043.1503579934561</v>
      </c>
      <c r="LT14">
        <v>1</v>
      </c>
      <c r="LU14" s="242">
        <v>1</v>
      </c>
      <c r="LV14" s="217">
        <v>-1</v>
      </c>
      <c r="LW14" s="243">
        <v>-4</v>
      </c>
      <c r="LX14">
        <v>1</v>
      </c>
      <c r="LY14">
        <v>1</v>
      </c>
      <c r="LZ14" s="217">
        <v>-1</v>
      </c>
      <c r="MA14">
        <v>0</v>
      </c>
      <c r="MB14">
        <v>1</v>
      </c>
      <c r="MC14">
        <v>0</v>
      </c>
      <c r="MD14">
        <v>0</v>
      </c>
      <c r="ME14" s="252">
        <v>-4.0853658536600002E-2</v>
      </c>
      <c r="MF14" s="206">
        <v>42535</v>
      </c>
      <c r="MG14">
        <v>60</v>
      </c>
      <c r="MH14" t="s">
        <v>1273</v>
      </c>
      <c r="MI14">
        <v>2</v>
      </c>
      <c r="MJ14" s="256">
        <v>2</v>
      </c>
      <c r="MK14">
        <v>3</v>
      </c>
      <c r="ML14" s="139">
        <v>91234</v>
      </c>
      <c r="MM14" s="139">
        <v>136851</v>
      </c>
      <c r="MN14" s="200">
        <v>-3727.2426829281644</v>
      </c>
      <c r="MO14" s="200">
        <v>-5590.8640243922464</v>
      </c>
      <c r="MP14" s="200">
        <v>3727.2426829281644</v>
      </c>
      <c r="MQ14" s="200">
        <v>-3727.2426829281644</v>
      </c>
      <c r="MR14" s="200">
        <v>-3727.2426829281644</v>
      </c>
      <c r="MT14">
        <v>1</v>
      </c>
      <c r="MU14" s="242">
        <v>-1</v>
      </c>
      <c r="MV14" s="217">
        <v>-1</v>
      </c>
      <c r="MW14" s="243">
        <v>-5</v>
      </c>
      <c r="MX14">
        <v>-1</v>
      </c>
      <c r="MY14">
        <v>1</v>
      </c>
      <c r="MZ14" s="217">
        <v>1</v>
      </c>
      <c r="NA14">
        <v>0</v>
      </c>
      <c r="NB14">
        <v>0</v>
      </c>
      <c r="NC14">
        <v>0</v>
      </c>
      <c r="ND14">
        <v>1</v>
      </c>
      <c r="NE14" s="252">
        <v>6.9930069930100001E-3</v>
      </c>
      <c r="NF14" s="206">
        <v>42535</v>
      </c>
      <c r="NG14">
        <v>60</v>
      </c>
      <c r="NH14" t="s">
        <v>1273</v>
      </c>
      <c r="NI14">
        <v>2</v>
      </c>
      <c r="NJ14" s="256">
        <v>2</v>
      </c>
      <c r="NK14">
        <v>2</v>
      </c>
      <c r="NL14" s="139">
        <v>91060</v>
      </c>
      <c r="NM14" s="139">
        <v>91060</v>
      </c>
      <c r="NN14" s="200">
        <v>-636.78321678349062</v>
      </c>
      <c r="NO14" s="200">
        <v>-636.78321678349062</v>
      </c>
      <c r="NP14" s="200">
        <v>-636.78321678349062</v>
      </c>
      <c r="NQ14" s="200">
        <v>-636.78321678349062</v>
      </c>
      <c r="NR14" s="200">
        <v>636.78321678349062</v>
      </c>
      <c r="NT14">
        <v>-1</v>
      </c>
      <c r="NU14" s="242">
        <v>-1</v>
      </c>
      <c r="NV14" s="217">
        <v>-1</v>
      </c>
      <c r="NW14" s="243">
        <v>8</v>
      </c>
      <c r="NX14">
        <v>1</v>
      </c>
      <c r="NY14">
        <v>-1</v>
      </c>
      <c r="NZ14" s="217">
        <v>-1</v>
      </c>
      <c r="OA14">
        <v>1</v>
      </c>
      <c r="OB14">
        <v>1</v>
      </c>
      <c r="OC14">
        <v>0</v>
      </c>
      <c r="OD14">
        <v>1</v>
      </c>
      <c r="OE14" s="252">
        <v>-1.2626266883199999E-3</v>
      </c>
      <c r="OF14" s="206">
        <v>42535</v>
      </c>
      <c r="OG14">
        <v>60</v>
      </c>
      <c r="OH14" t="s">
        <v>1273</v>
      </c>
      <c r="OI14">
        <v>2</v>
      </c>
      <c r="OJ14" s="256">
        <v>2</v>
      </c>
      <c r="OK14">
        <v>2</v>
      </c>
      <c r="OL14" s="139">
        <v>91060</v>
      </c>
      <c r="OM14" s="139">
        <v>91060</v>
      </c>
      <c r="ON14" s="200">
        <v>114.9747862384192</v>
      </c>
      <c r="OO14" s="200">
        <v>114.9747862384192</v>
      </c>
      <c r="OP14" s="200">
        <v>114.9747862384192</v>
      </c>
      <c r="OQ14" s="200">
        <v>-114.9747862384192</v>
      </c>
      <c r="OR14" s="200">
        <v>114.9747862384192</v>
      </c>
      <c r="OT14">
        <f>NU14</f>
        <v>-1</v>
      </c>
      <c r="OU14" s="242">
        <v>-1</v>
      </c>
      <c r="OV14" s="217">
        <v>-1</v>
      </c>
      <c r="OW14" s="243">
        <v>9</v>
      </c>
      <c r="OX14">
        <f>IF(VLOOKUP($C14,OT$2:OU$9,2)="normal",OV14,-OV14)</f>
        <v>-1</v>
      </c>
      <c r="OY14">
        <f>IF(OW14&lt;0,OV14*-1,OV14)</f>
        <v>-1</v>
      </c>
      <c r="OZ14" s="217"/>
      <c r="PA14">
        <f>IF(OU14=OZ14,1,0)</f>
        <v>0</v>
      </c>
      <c r="PB14">
        <f>IF(OZ14=OV14,1,0)</f>
        <v>0</v>
      </c>
      <c r="PC14">
        <f>IF(OZ14=OX14,1,0)</f>
        <v>0</v>
      </c>
      <c r="PD14">
        <f>IF(OZ14=OY14,1,0)</f>
        <v>0</v>
      </c>
      <c r="PE14" s="252"/>
      <c r="PF14" s="206">
        <v>42535</v>
      </c>
      <c r="PG14">
        <v>60</v>
      </c>
      <c r="PH14" t="str">
        <f t="shared" ref="PH14:PH77" si="86">IF(OU14="","FALSE","TRUE")</f>
        <v>TRUE</v>
      </c>
      <c r="PI14">
        <f>VLOOKUP($A14,'FuturesInfo (3)'!$A$2:$V$80,22)</f>
        <v>2</v>
      </c>
      <c r="PJ14" s="256">
        <v>2</v>
      </c>
      <c r="PK14">
        <f>IF(PJ14=1,ROUND(PI14*(1+PK$13),0),ROUND(PI14*(1-PK$13),0))</f>
        <v>2</v>
      </c>
      <c r="PL14" s="139">
        <f>VLOOKUP($A14,'FuturesInfo (3)'!$A$2:$O$80,15)*PI14</f>
        <v>91060</v>
      </c>
      <c r="PM14" s="139">
        <f>VLOOKUP($A14,'FuturesInfo (3)'!$A$2:$O$80,15)*PK14</f>
        <v>91060</v>
      </c>
      <c r="PN14" s="200">
        <f>IF(PA14=1,ABS(PL14*PE14),-ABS(PL14*PE14))</f>
        <v>0</v>
      </c>
      <c r="PO14" s="200">
        <f>IF(PA14=1,ABS(PM14*PE14),-ABS(PM14*PE14))</f>
        <v>0</v>
      </c>
      <c r="PP14" s="200">
        <f>IF(PB14=1,ABS(PL14*PE14),-ABS(PL14*PE14))</f>
        <v>0</v>
      </c>
      <c r="PQ14" s="200">
        <f>IF(PC14=1,ABS(PL14*PE14),-ABS(PL14*PE14))</f>
        <v>0</v>
      </c>
      <c r="PR14" s="200">
        <f>IF(PD14=1,ABS(PL14*PE14),-ABS(PL14*PE14))</f>
        <v>0</v>
      </c>
      <c r="PT14">
        <f>OU14</f>
        <v>-1</v>
      </c>
      <c r="PU14" s="242"/>
      <c r="PV14" s="217"/>
      <c r="PW14" s="243"/>
      <c r="PX14">
        <f>IF(VLOOKUP($C14,PT$2:PU$9,2)="normal",PV14,-PV14)</f>
        <v>0</v>
      </c>
      <c r="PY14">
        <f>IF(PW14&lt;0,PV14*-1,PV14)</f>
        <v>0</v>
      </c>
      <c r="PZ14" s="217"/>
      <c r="QA14">
        <f>IF(PU14=PZ14,1,0)</f>
        <v>1</v>
      </c>
      <c r="QB14">
        <f>IF(PZ14=PV14,1,0)</f>
        <v>1</v>
      </c>
      <c r="QC14">
        <f>IF(PZ14=PX14,1,0)</f>
        <v>1</v>
      </c>
      <c r="QD14">
        <f>IF(PZ14=PY14,1,0)</f>
        <v>1</v>
      </c>
      <c r="QE14" s="252"/>
      <c r="QF14" s="206"/>
      <c r="QG14">
        <v>60</v>
      </c>
      <c r="QH14" t="str">
        <f t="shared" ref="QH14:QH77" si="87">IF(PU14="","FALSE","TRUE")</f>
        <v>FALSE</v>
      </c>
      <c r="QI14">
        <f>VLOOKUP($A14,'FuturesInfo (3)'!$A$2:$V$80,22)</f>
        <v>2</v>
      </c>
      <c r="QJ14" s="256"/>
      <c r="QK14">
        <f>IF(QJ14=1,ROUND(QI14*(1+QK$13),0),ROUND(QI14*(1-QK$13),0))</f>
        <v>2</v>
      </c>
      <c r="QL14" s="139">
        <f>VLOOKUP($A14,'FuturesInfo (3)'!$A$2:$O$80,15)*QI14</f>
        <v>91060</v>
      </c>
      <c r="QM14" s="139">
        <f>VLOOKUP($A14,'FuturesInfo (3)'!$A$2:$O$80,15)*QK14</f>
        <v>91060</v>
      </c>
      <c r="QN14" s="200">
        <f>IF(QA14=1,ABS(QL14*QE14),-ABS(QL14*QE14))</f>
        <v>0</v>
      </c>
      <c r="QO14" s="200">
        <f>IF(QA14=1,ABS(QM14*QE14),-ABS(QM14*QE14))</f>
        <v>0</v>
      </c>
      <c r="QP14" s="200">
        <f>IF(QB14=1,ABS(QL14*QE14),-ABS(QL14*QE14))</f>
        <v>0</v>
      </c>
      <c r="QQ14" s="200">
        <f>IF(QC14=1,ABS(QL14*QE14),-ABS(QL14*QE14))</f>
        <v>0</v>
      </c>
      <c r="QR14" s="200">
        <f>IF(QD14=1,ABS(QL14*QE14),-ABS(QL14*QE14))</f>
        <v>0</v>
      </c>
      <c r="QT14">
        <f>PU14</f>
        <v>0</v>
      </c>
      <c r="QU14" s="242"/>
      <c r="QV14" s="217"/>
      <c r="QW14" s="243"/>
      <c r="QX14">
        <f>IF(VLOOKUP($C14,QT$2:QU$9,2)="normal",QV14,-QV14)</f>
        <v>0</v>
      </c>
      <c r="QY14">
        <f>IF(QW14&lt;0,QV14*-1,QV14)</f>
        <v>0</v>
      </c>
      <c r="QZ14" s="217"/>
      <c r="RA14">
        <f>IF(QU14=QZ14,1,0)</f>
        <v>1</v>
      </c>
      <c r="RB14">
        <f>IF(QZ14=QV14,1,0)</f>
        <v>1</v>
      </c>
      <c r="RC14">
        <f>IF(QZ14=QX14,1,0)</f>
        <v>1</v>
      </c>
      <c r="RD14">
        <f>IF(QZ14=QY14,1,0)</f>
        <v>1</v>
      </c>
      <c r="RE14" s="252"/>
      <c r="RF14" s="206"/>
      <c r="RG14">
        <v>60</v>
      </c>
      <c r="RH14" t="str">
        <f t="shared" ref="RH14:RH77" si="88">IF(QU14="","FALSE","TRUE")</f>
        <v>FALSE</v>
      </c>
      <c r="RI14">
        <f>VLOOKUP($A14,'FuturesInfo (3)'!$A$2:$V$80,22)</f>
        <v>2</v>
      </c>
      <c r="RJ14" s="256"/>
      <c r="RK14">
        <f>IF(RJ14=1,ROUND(RI14*(1+RK$13),0),ROUND(RI14*(1-RK$13),0))</f>
        <v>2</v>
      </c>
      <c r="RL14" s="139">
        <f>VLOOKUP($A14,'FuturesInfo (3)'!$A$2:$O$80,15)*RI14</f>
        <v>91060</v>
      </c>
      <c r="RM14" s="139">
        <f>VLOOKUP($A14,'FuturesInfo (3)'!$A$2:$O$80,15)*RK14</f>
        <v>91060</v>
      </c>
      <c r="RN14" s="200">
        <f>IF(RA14=1,ABS(RL14*RE14),-ABS(RL14*RE14))</f>
        <v>0</v>
      </c>
      <c r="RO14" s="200">
        <f>IF(RA14=1,ABS(RM14*RE14),-ABS(RM14*RE14))</f>
        <v>0</v>
      </c>
      <c r="RP14" s="200">
        <f>IF(RB14=1,ABS(RL14*RE14),-ABS(RL14*RE14))</f>
        <v>0</v>
      </c>
      <c r="RQ14" s="200">
        <f>IF(RC14=1,ABS(RL14*RE14),-ABS(RL14*RE14))</f>
        <v>0</v>
      </c>
      <c r="RR14" s="200">
        <f>IF(RD14=1,ABS(RL14*RE14),-ABS(RL14*RE14))</f>
        <v>0</v>
      </c>
    </row>
    <row r="15" spans="1:486" x14ac:dyDescent="0.25">
      <c r="A15" s="1" t="s">
        <v>295</v>
      </c>
      <c r="B15" s="153" t="str">
        <f>'FuturesInfo (3)'!M3</f>
        <v>@AD</v>
      </c>
      <c r="C15" s="204" t="str">
        <f>VLOOKUP(A15,'FuturesInfo (3)'!$A$2:$K$80,11)</f>
        <v>currency</v>
      </c>
      <c r="D15" s="2" t="s">
        <v>30</v>
      </c>
      <c r="E15">
        <v>90</v>
      </c>
      <c r="F15" t="e">
        <f>IF(#REF!="","FALSE","TRUE")</f>
        <v>#REF!</v>
      </c>
      <c r="G15">
        <f>ROUND(VLOOKUP($B15,MARGIN!$A$42:$P$172,16),0)</f>
        <v>3</v>
      </c>
      <c r="I15" t="e">
        <f>-#REF!+J15</f>
        <v>#REF!</v>
      </c>
      <c r="J15">
        <v>-1</v>
      </c>
      <c r="K15" s="2" t="s">
        <v>30</v>
      </c>
      <c r="L15">
        <v>90</v>
      </c>
      <c r="M15" t="str">
        <f>IF(J15="","FALSE","TRUE")</f>
        <v>TRUE</v>
      </c>
      <c r="N15">
        <f>ROUND(VLOOKUP($B15,MARGIN!$A$42:$P$172,16),0)</f>
        <v>3</v>
      </c>
      <c r="P15">
        <f>-J15+Q15</f>
        <v>0</v>
      </c>
      <c r="Q15">
        <v>-1</v>
      </c>
      <c r="R15">
        <v>-1</v>
      </c>
      <c r="S15" t="s">
        <v>933</v>
      </c>
      <c r="T15" s="2" t="s">
        <v>30</v>
      </c>
      <c r="U15">
        <v>90</v>
      </c>
      <c r="V15" t="str">
        <f>IF(Q15="","FALSE","TRUE")</f>
        <v>TRUE</v>
      </c>
      <c r="W15">
        <f>ROUND(VLOOKUP($B15,MARGIN!$A$42:$P$172,16),0)</f>
        <v>3</v>
      </c>
      <c r="X15">
        <f>IF(ABS(Q15+R15)=2,ROUND(W15*(1+$X$13),0),W15)</f>
        <v>4</v>
      </c>
      <c r="Z15">
        <f>-Q15+AA15</f>
        <v>0</v>
      </c>
      <c r="AA15">
        <v>-1</v>
      </c>
      <c r="AB15">
        <v>-1</v>
      </c>
      <c r="AC15" t="s">
        <v>933</v>
      </c>
      <c r="AD15" s="2" t="s">
        <v>30</v>
      </c>
      <c r="AE15">
        <v>90</v>
      </c>
      <c r="AF15" t="str">
        <f>IF(AA15="","FALSE","TRUE")</f>
        <v>TRUE</v>
      </c>
      <c r="AG15">
        <f>ROUND(VLOOKUP($B15,MARGIN!$A$42:$P$172,16),0)</f>
        <v>3</v>
      </c>
      <c r="AH15">
        <f>IF(ABS(AA15+AB15)=2,ROUND(AG15*(1+$X$13),0),IF(AB15="",AG15,ROUND(AG15*(1+-$AH$13),0)))</f>
        <v>4</v>
      </c>
      <c r="AI15" s="139" t="e">
        <f>VLOOKUP($B15,#REF!,2)*AH15</f>
        <v>#REF!</v>
      </c>
      <c r="AK15">
        <f>-AB15+AL15</f>
        <v>0</v>
      </c>
      <c r="AL15">
        <v>-1</v>
      </c>
      <c r="AM15">
        <v>-1</v>
      </c>
      <c r="AN15" t="s">
        <v>933</v>
      </c>
      <c r="AO15" s="2" t="s">
        <v>30</v>
      </c>
      <c r="AP15">
        <v>90</v>
      </c>
      <c r="AQ15" t="str">
        <f>IF(AL15="","FALSE","TRUE")</f>
        <v>TRUE</v>
      </c>
      <c r="AR15">
        <f>ROUND(VLOOKUP($B15,MARGIN!$A$42:$P$172,16),0)</f>
        <v>3</v>
      </c>
      <c r="AS15">
        <f>IF(ABS(AL15+AM15)=2,ROUND(AR15*(1+$X$13),0),IF(AM15="",AR15,ROUND(AR15*(1+-$AH$13),0)))</f>
        <v>4</v>
      </c>
      <c r="AT15" s="139" t="e">
        <f>VLOOKUP($B15,#REF!,2)*AS15</f>
        <v>#REF!</v>
      </c>
      <c r="AV15">
        <f>-AM15+AW15</f>
        <v>0</v>
      </c>
      <c r="AW15">
        <v>-1</v>
      </c>
      <c r="AX15">
        <v>1</v>
      </c>
      <c r="AY15">
        <v>5.4069042007499997E-3</v>
      </c>
      <c r="AZ15" s="2" t="s">
        <v>30</v>
      </c>
      <c r="BA15">
        <v>90</v>
      </c>
      <c r="BB15" t="str">
        <f>IF(AW15="","FALSE","TRUE")</f>
        <v>TRUE</v>
      </c>
      <c r="BC15">
        <f>ROUND(VLOOKUP($B15,MARGIN!$A$42:$P$172,16),0)</f>
        <v>3</v>
      </c>
      <c r="BD15">
        <f>IF(ABS(AW15+AX15)=2,ROUND(BC15*(1+$X$13),0),IF(AX15="",BC15,ROUND(BC15*(1+-$AH$13),0)))</f>
        <v>2</v>
      </c>
      <c r="BE15" s="139" t="e">
        <f>VLOOKUP($B15,#REF!,2)*BD15</f>
        <v>#REF!</v>
      </c>
      <c r="BG15">
        <f>-AX15+BH15</f>
        <v>-2</v>
      </c>
      <c r="BH15">
        <v>-1</v>
      </c>
      <c r="BI15">
        <v>-1</v>
      </c>
      <c r="BJ15">
        <f t="shared" ref="BJ15:BJ78" si="89">IF(BH15=BI15,1,0)</f>
        <v>1</v>
      </c>
      <c r="BK15" s="1">
        <v>-4.4125758411499997E-3</v>
      </c>
      <c r="BL15" s="2">
        <v>10</v>
      </c>
      <c r="BM15">
        <v>60</v>
      </c>
      <c r="BN15" t="str">
        <f>IF(BH15="","FALSE","TRUE")</f>
        <v>TRUE</v>
      </c>
      <c r="BO15">
        <f>VLOOKUP($A15,'FuturesInfo (3)'!$A$2:$V$80,22)</f>
        <v>2</v>
      </c>
      <c r="BP15">
        <f t="shared" si="71"/>
        <v>2</v>
      </c>
      <c r="BQ15" s="139">
        <f>VLOOKUP($A15,'FuturesInfo (3)'!$A$2:$O$80,15)*BP15</f>
        <v>151520</v>
      </c>
      <c r="BR15" s="145">
        <f t="shared" ref="BR15:BR78" si="90">IF(BJ15=1,ABS(BQ15*BK15),-ABS(BQ15*BK15))</f>
        <v>668.59349145104795</v>
      </c>
      <c r="BT15">
        <f t="shared" ref="BT15:BT78" si="91">BH15</f>
        <v>-1</v>
      </c>
      <c r="BU15">
        <v>1</v>
      </c>
      <c r="BV15">
        <v>1</v>
      </c>
      <c r="BW15">
        <v>1</v>
      </c>
      <c r="BX15">
        <f t="shared" si="72"/>
        <v>1</v>
      </c>
      <c r="BY15">
        <f t="shared" si="73"/>
        <v>1</v>
      </c>
      <c r="BZ15" s="188">
        <v>1.9806094182800001E-2</v>
      </c>
      <c r="CA15" s="2">
        <v>10</v>
      </c>
      <c r="CB15">
        <v>60</v>
      </c>
      <c r="CC15" t="str">
        <f t="shared" si="74"/>
        <v>TRUE</v>
      </c>
      <c r="CD15">
        <f>VLOOKUP($A15,'FuturesInfo (3)'!$A$2:$V$80,22)</f>
        <v>2</v>
      </c>
      <c r="CE15">
        <f t="shared" si="75"/>
        <v>2</v>
      </c>
      <c r="CF15">
        <f t="shared" si="75"/>
        <v>2</v>
      </c>
      <c r="CG15" s="139">
        <f>VLOOKUP($A15,'FuturesInfo (3)'!$A$2:$O$80,15)*CE15</f>
        <v>151520</v>
      </c>
      <c r="CH15" s="145">
        <f t="shared" si="76"/>
        <v>3001.019390577856</v>
      </c>
      <c r="CI15" s="145">
        <f t="shared" ref="CI15:CI78" si="92">IF(BY15=1,ABS(CG15*BZ15),-ABS(CG15*BZ15))</f>
        <v>3001.019390577856</v>
      </c>
      <c r="CK15">
        <f t="shared" si="77"/>
        <v>1</v>
      </c>
      <c r="CL15">
        <v>-1</v>
      </c>
      <c r="CM15">
        <v>1</v>
      </c>
      <c r="CN15">
        <v>1</v>
      </c>
      <c r="CO15">
        <f>IF(CL15=CN15,1,0)</f>
        <v>0</v>
      </c>
      <c r="CP15">
        <f t="shared" si="78"/>
        <v>1</v>
      </c>
      <c r="CQ15" s="1">
        <v>1.7655846801600001E-3</v>
      </c>
      <c r="CR15" s="2">
        <v>10</v>
      </c>
      <c r="CS15">
        <v>60</v>
      </c>
      <c r="CT15" t="str">
        <f t="shared" si="79"/>
        <v>TRUE</v>
      </c>
      <c r="CU15">
        <f>VLOOKUP($A15,'FuturesInfo (3)'!$A$2:$V$80,22)</f>
        <v>2</v>
      </c>
      <c r="CV15">
        <f t="shared" si="80"/>
        <v>2</v>
      </c>
      <c r="CW15">
        <f t="shared" ref="CW15:CW78" si="93">CU15</f>
        <v>2</v>
      </c>
      <c r="CX15" s="139">
        <f>VLOOKUP($A15,'FuturesInfo (3)'!$A$2:$O$80,15)*CW15</f>
        <v>151520</v>
      </c>
      <c r="CY15" s="200">
        <f t="shared" ref="CY15:CY45" si="94">IF(CO15=1,ABS(CX15*CQ15),-ABS(CX15*CQ15))</f>
        <v>-267.52139073784321</v>
      </c>
      <c r="CZ15" s="200">
        <f t="shared" ref="CZ15:CZ78" si="95">IF(CP15=1,ABS(CX15*CQ15),-ABS(CX15*CQ15))</f>
        <v>267.52139073784321</v>
      </c>
      <c r="DB15">
        <f t="shared" si="81"/>
        <v>-1</v>
      </c>
      <c r="DC15">
        <v>-1</v>
      </c>
      <c r="DD15">
        <v>1</v>
      </c>
      <c r="DE15">
        <v>1</v>
      </c>
      <c r="DF15">
        <f>IF(DC15=DE15,1,0)</f>
        <v>0</v>
      </c>
      <c r="DG15">
        <f t="shared" si="82"/>
        <v>1</v>
      </c>
      <c r="DH15" s="1">
        <v>1.0574837310199999E-2</v>
      </c>
      <c r="DI15" s="2">
        <v>10</v>
      </c>
      <c r="DJ15">
        <v>60</v>
      </c>
      <c r="DK15" t="str">
        <f t="shared" si="83"/>
        <v>TRUE</v>
      </c>
      <c r="DL15">
        <f>VLOOKUP($A15,'FuturesInfo (3)'!$A$2:$V$80,22)</f>
        <v>2</v>
      </c>
      <c r="DM15">
        <f t="shared" si="84"/>
        <v>2</v>
      </c>
      <c r="DN15">
        <f t="shared" ref="DN15:DN78" si="96">DL15</f>
        <v>2</v>
      </c>
      <c r="DO15" s="139">
        <f>VLOOKUP($A15,'FuturesInfo (3)'!$A$2:$O$80,15)*DN15</f>
        <v>151520</v>
      </c>
      <c r="DP15" s="200">
        <f t="shared" si="85"/>
        <v>-1602.2993492415039</v>
      </c>
      <c r="DQ15" s="200">
        <f t="shared" ref="DQ15:DQ78" si="97">IF(DG15=1,ABS(DO15*DH15),-ABS(DO15*DH15))</f>
        <v>1602.2993492415039</v>
      </c>
      <c r="DS15">
        <v>-1</v>
      </c>
      <c r="DT15">
        <v>1</v>
      </c>
      <c r="DU15">
        <v>1</v>
      </c>
      <c r="DV15">
        <v>1</v>
      </c>
      <c r="DW15">
        <v>1</v>
      </c>
      <c r="DX15">
        <v>1</v>
      </c>
      <c r="DY15" s="1">
        <v>2.9514354708899998E-3</v>
      </c>
      <c r="DZ15" s="2">
        <v>10</v>
      </c>
      <c r="EA15">
        <v>60</v>
      </c>
      <c r="EB15" t="s">
        <v>1273</v>
      </c>
      <c r="EC15">
        <v>3</v>
      </c>
      <c r="ED15" s="96">
        <v>0</v>
      </c>
      <c r="EE15">
        <v>3</v>
      </c>
      <c r="EF15" s="139">
        <v>221340</v>
      </c>
      <c r="EG15" s="200">
        <v>653.27072712679251</v>
      </c>
      <c r="EH15" s="200">
        <v>653.27072712679251</v>
      </c>
      <c r="EJ15">
        <v>1</v>
      </c>
      <c r="EK15">
        <v>-1</v>
      </c>
      <c r="EL15" s="218">
        <v>1</v>
      </c>
      <c r="EM15">
        <v>1</v>
      </c>
      <c r="EN15">
        <v>-1</v>
      </c>
      <c r="EO15">
        <v>1</v>
      </c>
      <c r="EP15">
        <v>0</v>
      </c>
      <c r="EQ15">
        <v>0</v>
      </c>
      <c r="ER15" s="1">
        <v>-4.14660246121E-3</v>
      </c>
      <c r="ES15" s="2">
        <v>10</v>
      </c>
      <c r="ET15">
        <v>60</v>
      </c>
      <c r="EU15" t="s">
        <v>1273</v>
      </c>
      <c r="EV15">
        <v>3</v>
      </c>
      <c r="EW15" s="96">
        <v>0</v>
      </c>
      <c r="EX15">
        <v>3</v>
      </c>
      <c r="EY15" s="139">
        <v>221340</v>
      </c>
      <c r="EZ15" s="200">
        <v>917.80898876422134</v>
      </c>
      <c r="FA15" s="200">
        <v>-917.80898876422134</v>
      </c>
      <c r="FB15" s="200">
        <v>-917.80898876422134</v>
      </c>
      <c r="FD15">
        <v>-1</v>
      </c>
      <c r="FE15">
        <v>1</v>
      </c>
      <c r="FF15" s="218">
        <v>1</v>
      </c>
      <c r="FG15">
        <v>-1</v>
      </c>
      <c r="FH15">
        <v>-1</v>
      </c>
      <c r="FI15">
        <v>0</v>
      </c>
      <c r="FJ15">
        <v>0</v>
      </c>
      <c r="FK15">
        <v>1</v>
      </c>
      <c r="FL15" s="1">
        <v>-8.9993284083299992E-3</v>
      </c>
      <c r="FM15" s="2">
        <v>10</v>
      </c>
      <c r="FN15">
        <v>60</v>
      </c>
      <c r="FO15" t="s">
        <v>1273</v>
      </c>
      <c r="FP15">
        <v>3</v>
      </c>
      <c r="FQ15" s="96">
        <v>0</v>
      </c>
      <c r="FR15">
        <v>3</v>
      </c>
      <c r="FS15" s="139">
        <v>221340</v>
      </c>
      <c r="FT15" s="200">
        <v>-1991.9113498997619</v>
      </c>
      <c r="FU15" s="200">
        <v>-1991.9113498997619</v>
      </c>
      <c r="FV15" s="200">
        <v>1991.9113498997619</v>
      </c>
      <c r="FX15">
        <v>-1</v>
      </c>
      <c r="FY15" s="244">
        <v>-1</v>
      </c>
      <c r="FZ15" s="218">
        <v>1</v>
      </c>
      <c r="GA15" s="245">
        <v>7</v>
      </c>
      <c r="GB15">
        <v>-1</v>
      </c>
      <c r="GC15">
        <v>1</v>
      </c>
      <c r="GD15" s="218">
        <v>1</v>
      </c>
      <c r="GE15">
        <v>0</v>
      </c>
      <c r="GF15">
        <v>1</v>
      </c>
      <c r="GG15">
        <v>0</v>
      </c>
      <c r="GH15">
        <v>1</v>
      </c>
      <c r="GI15" s="253">
        <v>2.9818342033700001E-3</v>
      </c>
      <c r="GJ15" s="2">
        <v>10</v>
      </c>
      <c r="GK15">
        <v>60</v>
      </c>
      <c r="GL15" t="s">
        <v>1273</v>
      </c>
      <c r="GM15">
        <v>3</v>
      </c>
      <c r="GN15" s="96">
        <v>0</v>
      </c>
      <c r="GO15">
        <v>3</v>
      </c>
      <c r="GP15" s="139">
        <v>220860</v>
      </c>
      <c r="GQ15" s="200">
        <v>-658.56790215629826</v>
      </c>
      <c r="GR15" s="200">
        <v>658.56790215629826</v>
      </c>
      <c r="GS15" s="200">
        <v>-658.56790215629826</v>
      </c>
      <c r="GT15" s="200">
        <v>658.56790215629826</v>
      </c>
      <c r="GV15">
        <v>-1</v>
      </c>
      <c r="GW15" s="244">
        <v>-1</v>
      </c>
      <c r="GX15" s="218">
        <v>1</v>
      </c>
      <c r="GY15" s="245">
        <v>8</v>
      </c>
      <c r="GZ15">
        <v>-1</v>
      </c>
      <c r="HA15">
        <v>1</v>
      </c>
      <c r="HB15" s="218">
        <v>-1</v>
      </c>
      <c r="HC15">
        <v>1</v>
      </c>
      <c r="HD15">
        <v>0</v>
      </c>
      <c r="HE15">
        <v>1</v>
      </c>
      <c r="HF15">
        <v>0</v>
      </c>
      <c r="HG15" s="253">
        <v>-4.2108122792699999E-3</v>
      </c>
      <c r="HH15" s="268">
        <v>42479</v>
      </c>
      <c r="HI15">
        <v>60</v>
      </c>
      <c r="HJ15" t="s">
        <v>1273</v>
      </c>
      <c r="HK15">
        <v>3</v>
      </c>
      <c r="HL15" s="257"/>
      <c r="HM15">
        <v>3</v>
      </c>
      <c r="HN15" s="139">
        <v>219930</v>
      </c>
      <c r="HO15" s="200">
        <v>926.08394457985105</v>
      </c>
      <c r="HP15" s="200">
        <v>-926.08394457985105</v>
      </c>
      <c r="HQ15" s="200">
        <v>926.08394457985105</v>
      </c>
      <c r="HR15" s="200">
        <v>-926.08394457985105</v>
      </c>
      <c r="HT15">
        <v>-1</v>
      </c>
      <c r="HU15" s="244">
        <v>-1</v>
      </c>
      <c r="HV15" s="218">
        <v>1</v>
      </c>
      <c r="HW15" s="245">
        <v>9</v>
      </c>
      <c r="HX15">
        <v>-1</v>
      </c>
      <c r="HY15">
        <v>1</v>
      </c>
      <c r="HZ15" s="218">
        <v>1</v>
      </c>
      <c r="IA15">
        <v>0</v>
      </c>
      <c r="IB15">
        <v>1</v>
      </c>
      <c r="IC15">
        <v>0</v>
      </c>
      <c r="ID15">
        <v>1</v>
      </c>
      <c r="IE15" s="253">
        <v>7.5023871231800002E-3</v>
      </c>
      <c r="IF15" s="268">
        <v>42514</v>
      </c>
      <c r="IG15">
        <v>60</v>
      </c>
      <c r="IH15" t="s">
        <v>1273</v>
      </c>
      <c r="II15">
        <v>3</v>
      </c>
      <c r="IJ15" s="257">
        <v>2</v>
      </c>
      <c r="IK15">
        <v>4</v>
      </c>
      <c r="IL15" s="139">
        <v>220410</v>
      </c>
      <c r="IM15" s="139">
        <v>293880</v>
      </c>
      <c r="IN15" s="200">
        <v>-1653.6011458201037</v>
      </c>
      <c r="IO15" s="200">
        <v>-2204.8015277601385</v>
      </c>
      <c r="IP15" s="200">
        <v>1653.6011458201037</v>
      </c>
      <c r="IQ15" s="200">
        <v>-1653.6011458201037</v>
      </c>
      <c r="IR15" s="200">
        <v>1653.6011458201037</v>
      </c>
      <c r="IT15">
        <v>-1</v>
      </c>
      <c r="IU15" s="244">
        <v>1</v>
      </c>
      <c r="IV15" s="218">
        <v>1</v>
      </c>
      <c r="IW15" s="245">
        <v>10</v>
      </c>
      <c r="IX15">
        <v>1</v>
      </c>
      <c r="IY15">
        <v>1</v>
      </c>
      <c r="IZ15" s="218">
        <v>-1</v>
      </c>
      <c r="JA15">
        <v>0</v>
      </c>
      <c r="JB15">
        <v>0</v>
      </c>
      <c r="JC15">
        <v>0</v>
      </c>
      <c r="JD15">
        <v>0</v>
      </c>
      <c r="JE15" s="253">
        <v>-5.2802599512600003E-3</v>
      </c>
      <c r="JF15" s="268">
        <v>42514</v>
      </c>
      <c r="JG15">
        <v>60</v>
      </c>
      <c r="JH15" t="s">
        <v>1273</v>
      </c>
      <c r="JI15">
        <v>3</v>
      </c>
      <c r="JJ15" s="257">
        <v>2</v>
      </c>
      <c r="JK15">
        <v>4</v>
      </c>
      <c r="JL15" s="139">
        <v>220410</v>
      </c>
      <c r="JM15" s="139">
        <v>293880</v>
      </c>
      <c r="JN15" s="200">
        <v>-1163.8220958572167</v>
      </c>
      <c r="JO15" s="200">
        <v>-1551.7627944762889</v>
      </c>
      <c r="JP15" s="200">
        <v>-1163.8220958572167</v>
      </c>
      <c r="JQ15" s="200">
        <v>-1163.8220958572167</v>
      </c>
      <c r="JR15" s="200">
        <v>-1163.8220958572167</v>
      </c>
      <c r="JT15">
        <v>1</v>
      </c>
      <c r="JU15" s="244">
        <v>-1</v>
      </c>
      <c r="JV15" s="218">
        <v>-1</v>
      </c>
      <c r="JW15" s="245">
        <v>11</v>
      </c>
      <c r="JX15">
        <v>-1</v>
      </c>
      <c r="JY15">
        <v>-1</v>
      </c>
      <c r="JZ15" s="218">
        <v>1</v>
      </c>
      <c r="KA15">
        <v>0</v>
      </c>
      <c r="KB15">
        <v>0</v>
      </c>
      <c r="KC15">
        <v>0</v>
      </c>
      <c r="KD15">
        <v>0</v>
      </c>
      <c r="KE15" s="253">
        <v>2.9944194909500002E-3</v>
      </c>
      <c r="KF15" s="206">
        <v>42514</v>
      </c>
      <c r="KG15">
        <v>60</v>
      </c>
      <c r="KH15" t="s">
        <v>1273</v>
      </c>
      <c r="KI15">
        <v>3</v>
      </c>
      <c r="KJ15" s="257">
        <v>1</v>
      </c>
      <c r="KK15">
        <v>3</v>
      </c>
      <c r="KL15" s="139">
        <v>221070</v>
      </c>
      <c r="KM15" s="139">
        <v>221070</v>
      </c>
      <c r="KN15" s="200">
        <v>-661.97631686431657</v>
      </c>
      <c r="KO15" s="200">
        <v>-661.97631686431657</v>
      </c>
      <c r="KP15" s="200">
        <v>-661.97631686431657</v>
      </c>
      <c r="KQ15" s="200">
        <v>-661.97631686431657</v>
      </c>
      <c r="KR15" s="200">
        <v>-661.97631686431657</v>
      </c>
      <c r="KT15">
        <v>-1</v>
      </c>
      <c r="KU15" s="244">
        <v>1</v>
      </c>
      <c r="KV15" s="218">
        <v>-1</v>
      </c>
      <c r="KW15" s="245">
        <v>12</v>
      </c>
      <c r="KX15">
        <v>-1</v>
      </c>
      <c r="KY15">
        <v>-1</v>
      </c>
      <c r="KZ15" s="218">
        <v>1</v>
      </c>
      <c r="LA15">
        <v>1</v>
      </c>
      <c r="LB15">
        <v>0</v>
      </c>
      <c r="LC15">
        <v>0</v>
      </c>
      <c r="LD15">
        <v>0</v>
      </c>
      <c r="LE15" s="253">
        <v>8.2779210204899992E-3</v>
      </c>
      <c r="LF15" s="206">
        <v>42522</v>
      </c>
      <c r="LG15">
        <v>60</v>
      </c>
      <c r="LH15" t="s">
        <v>1273</v>
      </c>
      <c r="LI15">
        <v>3</v>
      </c>
      <c r="LJ15" s="257">
        <v>1</v>
      </c>
      <c r="LK15">
        <v>3</v>
      </c>
      <c r="LL15" s="139">
        <v>222900</v>
      </c>
      <c r="LM15" s="139">
        <v>222900</v>
      </c>
      <c r="LN15" s="200">
        <v>1845.1485954672207</v>
      </c>
      <c r="LO15" s="200">
        <v>1845.1485954672207</v>
      </c>
      <c r="LP15" s="200">
        <v>-1845.1485954672207</v>
      </c>
      <c r="LQ15" s="200">
        <v>-1845.1485954672207</v>
      </c>
      <c r="LR15" s="200">
        <v>-1845.1485954672207</v>
      </c>
      <c r="LT15">
        <v>1</v>
      </c>
      <c r="LU15" s="244">
        <v>1</v>
      </c>
      <c r="LV15" s="218">
        <v>-1</v>
      </c>
      <c r="LW15" s="245">
        <v>13</v>
      </c>
      <c r="LX15">
        <v>-1</v>
      </c>
      <c r="LY15">
        <v>-1</v>
      </c>
      <c r="LZ15" s="218">
        <v>1</v>
      </c>
      <c r="MA15">
        <v>1</v>
      </c>
      <c r="MB15">
        <v>0</v>
      </c>
      <c r="MC15">
        <v>0</v>
      </c>
      <c r="MD15">
        <v>0</v>
      </c>
      <c r="ME15" s="253">
        <v>2.1534320323000002E-3</v>
      </c>
      <c r="MF15" s="206">
        <v>42522</v>
      </c>
      <c r="MG15">
        <v>60</v>
      </c>
      <c r="MH15" t="s">
        <v>1273</v>
      </c>
      <c r="MI15">
        <v>3</v>
      </c>
      <c r="MJ15" s="257">
        <v>2</v>
      </c>
      <c r="MK15">
        <v>4</v>
      </c>
      <c r="ML15" s="139">
        <v>223380</v>
      </c>
      <c r="MM15" s="139">
        <v>297840</v>
      </c>
      <c r="MN15" s="200">
        <v>481.03364737517404</v>
      </c>
      <c r="MO15" s="200">
        <v>641.37819650023209</v>
      </c>
      <c r="MP15" s="200">
        <v>-481.03364737517404</v>
      </c>
      <c r="MQ15" s="200">
        <v>-481.03364737517404</v>
      </c>
      <c r="MR15" s="200">
        <v>-481.03364737517404</v>
      </c>
      <c r="MT15">
        <v>1</v>
      </c>
      <c r="MU15" s="244">
        <v>1</v>
      </c>
      <c r="MV15" s="218">
        <v>-1</v>
      </c>
      <c r="MW15" s="245">
        <v>14</v>
      </c>
      <c r="MX15">
        <v>1</v>
      </c>
      <c r="MY15">
        <v>-1</v>
      </c>
      <c r="MZ15" s="218">
        <v>1</v>
      </c>
      <c r="NA15">
        <v>1</v>
      </c>
      <c r="NB15">
        <v>0</v>
      </c>
      <c r="NC15">
        <v>1</v>
      </c>
      <c r="ND15">
        <v>0</v>
      </c>
      <c r="NE15" s="253">
        <v>4.8348106365799998E-3</v>
      </c>
      <c r="NF15" s="206">
        <v>42522</v>
      </c>
      <c r="NG15">
        <v>60</v>
      </c>
      <c r="NH15" t="s">
        <v>1273</v>
      </c>
      <c r="NI15">
        <v>2</v>
      </c>
      <c r="NJ15" s="257">
        <v>2</v>
      </c>
      <c r="NK15">
        <v>2</v>
      </c>
      <c r="NL15" s="139">
        <v>151520</v>
      </c>
      <c r="NM15" s="139">
        <v>151520</v>
      </c>
      <c r="NN15" s="200">
        <v>732.57050765460156</v>
      </c>
      <c r="NO15" s="200">
        <v>732.57050765460156</v>
      </c>
      <c r="NP15" s="200">
        <v>-732.57050765460156</v>
      </c>
      <c r="NQ15" s="200">
        <v>732.57050765460156</v>
      </c>
      <c r="NR15" s="200">
        <v>-732.57050765460156</v>
      </c>
      <c r="NT15">
        <v>1</v>
      </c>
      <c r="NU15" s="244">
        <v>-1</v>
      </c>
      <c r="NV15" s="218">
        <v>-1</v>
      </c>
      <c r="NW15" s="245">
        <v>15</v>
      </c>
      <c r="NX15">
        <v>-1</v>
      </c>
      <c r="NY15">
        <v>-1</v>
      </c>
      <c r="NZ15" s="218">
        <v>1</v>
      </c>
      <c r="OA15">
        <v>0</v>
      </c>
      <c r="OB15">
        <v>0</v>
      </c>
      <c r="OC15">
        <v>0</v>
      </c>
      <c r="OD15">
        <v>0</v>
      </c>
      <c r="OE15" s="253">
        <v>1.2563485698999999E-2</v>
      </c>
      <c r="OF15" s="206">
        <v>42522</v>
      </c>
      <c r="OG15">
        <v>60</v>
      </c>
      <c r="OH15" t="s">
        <v>1273</v>
      </c>
      <c r="OI15">
        <v>2</v>
      </c>
      <c r="OJ15" s="257">
        <v>2</v>
      </c>
      <c r="OK15">
        <v>2</v>
      </c>
      <c r="OL15" s="139">
        <v>151520</v>
      </c>
      <c r="OM15" s="139">
        <v>151520</v>
      </c>
      <c r="ON15" s="200">
        <v>-1903.61935311248</v>
      </c>
      <c r="OO15" s="200">
        <v>-1903.61935311248</v>
      </c>
      <c r="OP15" s="200">
        <v>-1903.61935311248</v>
      </c>
      <c r="OQ15" s="200">
        <v>-1903.61935311248</v>
      </c>
      <c r="OR15" s="200">
        <v>-1903.61935311248</v>
      </c>
      <c r="OT15">
        <f t="shared" ref="OT15:OT78" si="98">NU15</f>
        <v>-1</v>
      </c>
      <c r="OU15" s="244">
        <v>1</v>
      </c>
      <c r="OV15" s="218">
        <v>1</v>
      </c>
      <c r="OW15" s="245">
        <v>-1</v>
      </c>
      <c r="OX15">
        <f t="shared" ref="OX15:OX19" si="99">IF(VLOOKUP($C15,OT$2:OU$9,2)="normal",OV15,-OV15)</f>
        <v>1</v>
      </c>
      <c r="OY15">
        <f t="shared" ref="OY15:OY78" si="100">IF(OW15&lt;0,OV15*-1,OV15)</f>
        <v>-1</v>
      </c>
      <c r="OZ15" s="218"/>
      <c r="PA15">
        <f>IF(OU15=OZ15,1,0)</f>
        <v>0</v>
      </c>
      <c r="PB15">
        <f t="shared" ref="PB15:PB78" si="101">IF(OZ15=OV15,1,0)</f>
        <v>0</v>
      </c>
      <c r="PC15">
        <f t="shared" ref="PC15:PC78" si="102">IF(OZ15=OX15,1,0)</f>
        <v>0</v>
      </c>
      <c r="PD15">
        <f t="shared" ref="PD15:PD78" si="103">IF(OZ15=OY15,1,0)</f>
        <v>0</v>
      </c>
      <c r="PE15" s="253"/>
      <c r="PF15" s="206">
        <v>42522</v>
      </c>
      <c r="PG15">
        <v>60</v>
      </c>
      <c r="PH15" t="str">
        <f t="shared" si="86"/>
        <v>TRUE</v>
      </c>
      <c r="PI15">
        <f>VLOOKUP($A15,'FuturesInfo (3)'!$A$2:$V$80,22)</f>
        <v>2</v>
      </c>
      <c r="PJ15" s="257">
        <v>2</v>
      </c>
      <c r="PK15">
        <f t="shared" ref="PK15:PK78" si="104">IF(PJ15=1,ROUND(PI15*(1+PK$13),0),ROUND(PI15*(1-PK$13),0))</f>
        <v>2</v>
      </c>
      <c r="PL15" s="139">
        <f>VLOOKUP($A15,'FuturesInfo (3)'!$A$2:$O$80,15)*PI15</f>
        <v>151520</v>
      </c>
      <c r="PM15" s="139">
        <f>VLOOKUP($A15,'FuturesInfo (3)'!$A$2:$O$80,15)*PK15</f>
        <v>151520</v>
      </c>
      <c r="PN15" s="200">
        <f t="shared" ref="PN15:PN78" si="105">IF(PA15=1,ABS(PL15*PE15),-ABS(PL15*PE15))</f>
        <v>0</v>
      </c>
      <c r="PO15" s="200">
        <f t="shared" ref="PO15:PO78" si="106">IF(PA15=1,ABS(PM15*PE15),-ABS(PM15*PE15))</f>
        <v>0</v>
      </c>
      <c r="PP15" s="200">
        <f t="shared" ref="PP15:PP78" si="107">IF(PB15=1,ABS(PL15*PE15),-ABS(PL15*PE15))</f>
        <v>0</v>
      </c>
      <c r="PQ15" s="200">
        <f t="shared" ref="PQ15:PQ78" si="108">IF(PC15=1,ABS(PL15*PE15),-ABS(PL15*PE15))</f>
        <v>0</v>
      </c>
      <c r="PR15" s="200">
        <f t="shared" ref="PR15:PR20" si="109">IF(PD15=1,ABS(PL15*PE15),-ABS(PL15*PE15))</f>
        <v>0</v>
      </c>
      <c r="PT15">
        <f t="shared" ref="PT15:PT78" si="110">OU15</f>
        <v>1</v>
      </c>
      <c r="PU15" s="244"/>
      <c r="PV15" s="218"/>
      <c r="PW15" s="245"/>
      <c r="PX15">
        <f t="shared" ref="PX15:PX19" si="111">IF(VLOOKUP($C15,PT$2:PU$9,2)="normal",PV15,-PV15)</f>
        <v>0</v>
      </c>
      <c r="PY15">
        <f t="shared" ref="PY15:PY78" si="112">IF(PW15&lt;0,PV15*-1,PV15)</f>
        <v>0</v>
      </c>
      <c r="PZ15" s="218"/>
      <c r="QA15">
        <f>IF(PU15=PZ15,1,0)</f>
        <v>1</v>
      </c>
      <c r="QB15">
        <f t="shared" ref="QB15:QB78" si="113">IF(PZ15=PV15,1,0)</f>
        <v>1</v>
      </c>
      <c r="QC15">
        <f t="shared" ref="QC15:QC78" si="114">IF(PZ15=PX15,1,0)</f>
        <v>1</v>
      </c>
      <c r="QD15">
        <f t="shared" ref="QD15:QD78" si="115">IF(PZ15=PY15,1,0)</f>
        <v>1</v>
      </c>
      <c r="QE15" s="253"/>
      <c r="QF15" s="206"/>
      <c r="QG15">
        <v>60</v>
      </c>
      <c r="QH15" t="str">
        <f t="shared" si="87"/>
        <v>FALSE</v>
      </c>
      <c r="QI15">
        <f>VLOOKUP($A15,'FuturesInfo (3)'!$A$2:$V$80,22)</f>
        <v>2</v>
      </c>
      <c r="QJ15" s="257"/>
      <c r="QK15">
        <f t="shared" ref="QK15:QK78" si="116">IF(QJ15=1,ROUND(QI15*(1+QK$13),0),ROUND(QI15*(1-QK$13),0))</f>
        <v>2</v>
      </c>
      <c r="QL15" s="139">
        <f>VLOOKUP($A15,'FuturesInfo (3)'!$A$2:$O$80,15)*QI15</f>
        <v>151520</v>
      </c>
      <c r="QM15" s="139">
        <f>VLOOKUP($A15,'FuturesInfo (3)'!$A$2:$O$80,15)*QK15</f>
        <v>151520</v>
      </c>
      <c r="QN15" s="200">
        <f t="shared" ref="QN15:QN78" si="117">IF(QA15=1,ABS(QL15*QE15),-ABS(QL15*QE15))</f>
        <v>0</v>
      </c>
      <c r="QO15" s="200">
        <f t="shared" ref="QO15:QO78" si="118">IF(QA15=1,ABS(QM15*QE15),-ABS(QM15*QE15))</f>
        <v>0</v>
      </c>
      <c r="QP15" s="200">
        <f t="shared" ref="QP15:QP78" si="119">IF(QB15=1,ABS(QL15*QE15),-ABS(QL15*QE15))</f>
        <v>0</v>
      </c>
      <c r="QQ15" s="200">
        <f t="shared" ref="QQ15:QQ78" si="120">IF(QC15=1,ABS(QL15*QE15),-ABS(QL15*QE15))</f>
        <v>0</v>
      </c>
      <c r="QR15" s="200">
        <f t="shared" ref="QR15:QR20" si="121">IF(QD15=1,ABS(QL15*QE15),-ABS(QL15*QE15))</f>
        <v>0</v>
      </c>
      <c r="QT15">
        <f t="shared" ref="QT15:QT78" si="122">PU15</f>
        <v>0</v>
      </c>
      <c r="QU15" s="244"/>
      <c r="QV15" s="218"/>
      <c r="QW15" s="245"/>
      <c r="QX15">
        <f t="shared" ref="QX15:QX19" si="123">IF(VLOOKUP($C15,QT$2:QU$9,2)="normal",QV15,-QV15)</f>
        <v>0</v>
      </c>
      <c r="QY15">
        <f t="shared" ref="QY15:QY78" si="124">IF(QW15&lt;0,QV15*-1,QV15)</f>
        <v>0</v>
      </c>
      <c r="QZ15" s="218"/>
      <c r="RA15">
        <f>IF(QU15=QZ15,1,0)</f>
        <v>1</v>
      </c>
      <c r="RB15">
        <f t="shared" ref="RB15:RB78" si="125">IF(QZ15=QV15,1,0)</f>
        <v>1</v>
      </c>
      <c r="RC15">
        <f t="shared" ref="RC15:RC78" si="126">IF(QZ15=QX15,1,0)</f>
        <v>1</v>
      </c>
      <c r="RD15">
        <f t="shared" ref="RD15:RD78" si="127">IF(QZ15=QY15,1,0)</f>
        <v>1</v>
      </c>
      <c r="RE15" s="253"/>
      <c r="RF15" s="206"/>
      <c r="RG15">
        <v>60</v>
      </c>
      <c r="RH15" t="str">
        <f t="shared" si="88"/>
        <v>FALSE</v>
      </c>
      <c r="RI15">
        <f>VLOOKUP($A15,'FuturesInfo (3)'!$A$2:$V$80,22)</f>
        <v>2</v>
      </c>
      <c r="RJ15" s="257"/>
      <c r="RK15">
        <f t="shared" ref="RK15:RK78" si="128">IF(RJ15=1,ROUND(RI15*(1+RK$13),0),ROUND(RI15*(1-RK$13),0))</f>
        <v>2</v>
      </c>
      <c r="RL15" s="139">
        <f>VLOOKUP($A15,'FuturesInfo (3)'!$A$2:$O$80,15)*RI15</f>
        <v>151520</v>
      </c>
      <c r="RM15" s="139">
        <f>VLOOKUP($A15,'FuturesInfo (3)'!$A$2:$O$80,15)*RK15</f>
        <v>151520</v>
      </c>
      <c r="RN15" s="200">
        <f t="shared" ref="RN15:RN78" si="129">IF(RA15=1,ABS(RL15*RE15),-ABS(RL15*RE15))</f>
        <v>0</v>
      </c>
      <c r="RO15" s="200">
        <f t="shared" ref="RO15:RO78" si="130">IF(RA15=1,ABS(RM15*RE15),-ABS(RM15*RE15))</f>
        <v>0</v>
      </c>
      <c r="RP15" s="200">
        <f t="shared" ref="RP15:RP78" si="131">IF(RB15=1,ABS(RL15*RE15),-ABS(RL15*RE15))</f>
        <v>0</v>
      </c>
      <c r="RQ15" s="200">
        <f t="shared" ref="RQ15:RQ78" si="132">IF(RC15=1,ABS(RL15*RE15),-ABS(RL15*RE15))</f>
        <v>0</v>
      </c>
      <c r="RR15" s="200">
        <f t="shared" ref="RR15:RR20" si="133">IF(RD15=1,ABS(RL15*RE15),-ABS(RL15*RE15))</f>
        <v>0</v>
      </c>
    </row>
    <row r="16" spans="1:486" x14ac:dyDescent="0.25">
      <c r="A16" s="1" t="s">
        <v>297</v>
      </c>
      <c r="B16" s="153" t="str">
        <f>'FuturesInfo (3)'!M4</f>
        <v>AEX</v>
      </c>
      <c r="C16" s="204" t="str">
        <f>VLOOKUP(A16,'FuturesInfo (3)'!$A$2:$K$80,11)</f>
        <v>index</v>
      </c>
      <c r="D16" s="2"/>
      <c r="K16" s="2"/>
      <c r="T16" s="2"/>
      <c r="AD16" s="2"/>
      <c r="AI16" s="139"/>
      <c r="AO16" s="2"/>
      <c r="AT16" s="139"/>
      <c r="AX16">
        <v>-1</v>
      </c>
      <c r="AY16">
        <v>-2.3461065802700002E-3</v>
      </c>
      <c r="AZ16" s="2"/>
      <c r="BE16" s="139"/>
      <c r="BG16">
        <f t="shared" ref="BG16:BG79" si="134">-AX16+BH16</f>
        <v>0</v>
      </c>
      <c r="BH16">
        <v>-1</v>
      </c>
      <c r="BI16">
        <v>1</v>
      </c>
      <c r="BJ16">
        <f t="shared" si="89"/>
        <v>0</v>
      </c>
      <c r="BK16" s="1">
        <v>1.7917133258699999E-3</v>
      </c>
      <c r="BL16" s="2">
        <v>10</v>
      </c>
      <c r="BM16">
        <v>60</v>
      </c>
      <c r="BN16" t="str">
        <f t="shared" ref="BN16:BN79" si="135">IF(BH16="","FALSE","TRUE")</f>
        <v>TRUE</v>
      </c>
      <c r="BO16">
        <f>VLOOKUP($A16,'FuturesInfo (3)'!$A$2:$V$80,22)</f>
        <v>1</v>
      </c>
      <c r="BP16">
        <f t="shared" si="71"/>
        <v>1</v>
      </c>
      <c r="BQ16" s="139">
        <f>VLOOKUP($A16,'FuturesInfo (3)'!$A$2:$O$80,15)*BP16</f>
        <v>100292.5001</v>
      </c>
      <c r="BR16" s="145">
        <f t="shared" si="90"/>
        <v>-179.6954089139883</v>
      </c>
      <c r="BT16">
        <f t="shared" si="91"/>
        <v>-1</v>
      </c>
      <c r="BU16">
        <v>-1</v>
      </c>
      <c r="BV16">
        <v>-1</v>
      </c>
      <c r="BW16">
        <v>-1</v>
      </c>
      <c r="BX16">
        <f t="shared" si="72"/>
        <v>1</v>
      </c>
      <c r="BY16">
        <f t="shared" si="73"/>
        <v>1</v>
      </c>
      <c r="BZ16" s="188">
        <v>-5.2537446903600004E-3</v>
      </c>
      <c r="CA16" s="2">
        <v>10</v>
      </c>
      <c r="CB16">
        <v>60</v>
      </c>
      <c r="CC16" t="str">
        <f t="shared" si="74"/>
        <v>TRUE</v>
      </c>
      <c r="CD16">
        <f>VLOOKUP($A16,'FuturesInfo (3)'!$A$2:$V$80,22)</f>
        <v>1</v>
      </c>
      <c r="CE16">
        <f t="shared" si="75"/>
        <v>1</v>
      </c>
      <c r="CF16">
        <f t="shared" si="75"/>
        <v>1</v>
      </c>
      <c r="CG16" s="139">
        <f>VLOOKUP($A16,'FuturesInfo (3)'!$A$2:$O$80,15)*CE16</f>
        <v>100292.5001</v>
      </c>
      <c r="CH16" s="145">
        <f t="shared" si="76"/>
        <v>526.91118988330481</v>
      </c>
      <c r="CI16" s="145">
        <f t="shared" si="92"/>
        <v>526.91118988330481</v>
      </c>
      <c r="CK16">
        <f t="shared" si="77"/>
        <v>-1</v>
      </c>
      <c r="CL16">
        <v>-1</v>
      </c>
      <c r="CM16">
        <v>-1</v>
      </c>
      <c r="CN16">
        <v>1</v>
      </c>
      <c r="CO16">
        <f>IF(CL16=CN16,1,0)</f>
        <v>0</v>
      </c>
      <c r="CP16">
        <f t="shared" si="78"/>
        <v>0</v>
      </c>
      <c r="CQ16" s="1">
        <v>2.5845600629299998E-3</v>
      </c>
      <c r="CR16" s="2">
        <v>10</v>
      </c>
      <c r="CS16">
        <v>60</v>
      </c>
      <c r="CT16" t="str">
        <f t="shared" si="79"/>
        <v>TRUE</v>
      </c>
      <c r="CU16">
        <f>VLOOKUP($A16,'FuturesInfo (3)'!$A$2:$V$80,22)</f>
        <v>1</v>
      </c>
      <c r="CV16">
        <f t="shared" si="80"/>
        <v>1</v>
      </c>
      <c r="CW16">
        <f t="shared" si="93"/>
        <v>1</v>
      </c>
      <c r="CX16" s="139">
        <f>VLOOKUP($A16,'FuturesInfo (3)'!$A$2:$O$80,15)*CW16</f>
        <v>100292.5001</v>
      </c>
      <c r="CY16" s="200">
        <f t="shared" si="94"/>
        <v>-259.21199036986303</v>
      </c>
      <c r="CZ16" s="200">
        <f t="shared" si="95"/>
        <v>-259.21199036986303</v>
      </c>
      <c r="DB16">
        <f t="shared" si="81"/>
        <v>-1</v>
      </c>
      <c r="DC16">
        <v>-1</v>
      </c>
      <c r="DD16">
        <v>-1</v>
      </c>
      <c r="DE16">
        <v>1</v>
      </c>
      <c r="DF16">
        <f>IF(DC16=DE16,1,0)</f>
        <v>0</v>
      </c>
      <c r="DG16">
        <f t="shared" si="82"/>
        <v>0</v>
      </c>
      <c r="DH16" s="1">
        <v>1.22169917059E-2</v>
      </c>
      <c r="DI16" s="2">
        <v>10</v>
      </c>
      <c r="DJ16">
        <v>60</v>
      </c>
      <c r="DK16" t="str">
        <f t="shared" si="83"/>
        <v>TRUE</v>
      </c>
      <c r="DL16">
        <f>VLOOKUP($A16,'FuturesInfo (3)'!$A$2:$V$80,22)</f>
        <v>1</v>
      </c>
      <c r="DM16">
        <f t="shared" si="84"/>
        <v>1</v>
      </c>
      <c r="DN16">
        <f t="shared" si="96"/>
        <v>1</v>
      </c>
      <c r="DO16" s="139">
        <f>VLOOKUP($A16,'FuturesInfo (3)'!$A$2:$O$80,15)*DN16</f>
        <v>100292.5001</v>
      </c>
      <c r="DP16" s="200">
        <f t="shared" si="85"/>
        <v>-1225.2726418856751</v>
      </c>
      <c r="DQ16" s="200">
        <f t="shared" si="97"/>
        <v>-1225.2726418856751</v>
      </c>
      <c r="DS16">
        <v>-1</v>
      </c>
      <c r="DT16">
        <v>1</v>
      </c>
      <c r="DU16">
        <v>-1</v>
      </c>
      <c r="DV16">
        <v>-1</v>
      </c>
      <c r="DW16">
        <v>0</v>
      </c>
      <c r="DX16">
        <v>1</v>
      </c>
      <c r="DY16" s="1">
        <v>-3.2111615546500001E-3</v>
      </c>
      <c r="DZ16" s="2">
        <v>10</v>
      </c>
      <c r="EA16">
        <v>60</v>
      </c>
      <c r="EB16" t="s">
        <v>1273</v>
      </c>
      <c r="EC16">
        <v>2</v>
      </c>
      <c r="ED16" s="96">
        <v>0</v>
      </c>
      <c r="EE16">
        <v>2</v>
      </c>
      <c r="EF16" s="139">
        <v>197222.21920000002</v>
      </c>
      <c r="EG16" s="200">
        <v>-633.31240801779518</v>
      </c>
      <c r="EH16" s="200">
        <v>633.31240801779518</v>
      </c>
      <c r="EJ16">
        <v>1</v>
      </c>
      <c r="EK16">
        <v>-1</v>
      </c>
      <c r="EL16" s="218">
        <v>-1</v>
      </c>
      <c r="EM16">
        <v>-1</v>
      </c>
      <c r="EN16">
        <v>-1</v>
      </c>
      <c r="EO16">
        <v>1</v>
      </c>
      <c r="EP16">
        <v>1</v>
      </c>
      <c r="EQ16">
        <v>1</v>
      </c>
      <c r="ER16" s="1">
        <v>-8.8869140191099993E-3</v>
      </c>
      <c r="ES16" s="2">
        <v>10</v>
      </c>
      <c r="ET16">
        <v>60</v>
      </c>
      <c r="EU16" t="s">
        <v>1273</v>
      </c>
      <c r="EV16">
        <v>2</v>
      </c>
      <c r="EW16" s="96">
        <v>0</v>
      </c>
      <c r="EX16">
        <v>2</v>
      </c>
      <c r="EY16" s="139">
        <v>197222.21920000002</v>
      </c>
      <c r="EZ16" s="200">
        <v>1752.6969046884656</v>
      </c>
      <c r="FA16" s="200">
        <v>1752.6969046884656</v>
      </c>
      <c r="FB16" s="200">
        <v>1752.6969046884656</v>
      </c>
      <c r="FD16">
        <v>-1</v>
      </c>
      <c r="FE16">
        <v>-1</v>
      </c>
      <c r="FF16" s="218">
        <v>-1</v>
      </c>
      <c r="FG16">
        <v>-1</v>
      </c>
      <c r="FH16">
        <v>-1</v>
      </c>
      <c r="FI16">
        <v>1</v>
      </c>
      <c r="FJ16">
        <v>1</v>
      </c>
      <c r="FK16">
        <v>1</v>
      </c>
      <c r="FL16" s="1">
        <v>-2.33131584846E-2</v>
      </c>
      <c r="FM16" s="2">
        <v>10</v>
      </c>
      <c r="FN16">
        <v>60</v>
      </c>
      <c r="FO16" t="s">
        <v>1273</v>
      </c>
      <c r="FP16">
        <v>2</v>
      </c>
      <c r="FQ16" s="96">
        <v>0</v>
      </c>
      <c r="FR16">
        <v>2</v>
      </c>
      <c r="FS16" s="139">
        <v>197222.21920000002</v>
      </c>
      <c r="FT16" s="200">
        <v>4597.872852894121</v>
      </c>
      <c r="FU16" s="200">
        <v>4597.872852894121</v>
      </c>
      <c r="FV16" s="200">
        <v>4597.872852894121</v>
      </c>
      <c r="FX16">
        <v>-1</v>
      </c>
      <c r="FY16" s="244">
        <v>-1</v>
      </c>
      <c r="FZ16" s="218">
        <v>-1</v>
      </c>
      <c r="GA16" s="245">
        <v>-27</v>
      </c>
      <c r="GB16">
        <v>-1</v>
      </c>
      <c r="GC16">
        <v>1</v>
      </c>
      <c r="GD16" s="218">
        <v>-1</v>
      </c>
      <c r="GE16">
        <v>1</v>
      </c>
      <c r="GF16">
        <v>1</v>
      </c>
      <c r="GG16">
        <v>1</v>
      </c>
      <c r="GH16">
        <v>0</v>
      </c>
      <c r="GI16" s="253">
        <v>-1.7328436997900001E-2</v>
      </c>
      <c r="GJ16" s="2">
        <v>10</v>
      </c>
      <c r="GK16">
        <v>60</v>
      </c>
      <c r="GL16" t="s">
        <v>1273</v>
      </c>
      <c r="GM16">
        <v>2</v>
      </c>
      <c r="GN16" s="96">
        <v>0</v>
      </c>
      <c r="GO16">
        <v>2</v>
      </c>
      <c r="GP16" s="139">
        <v>193804.66640000002</v>
      </c>
      <c r="GQ16" s="200">
        <v>3358.3319516114275</v>
      </c>
      <c r="GR16" s="200">
        <v>3358.3319516114275</v>
      </c>
      <c r="GS16" s="200">
        <v>3358.3319516114275</v>
      </c>
      <c r="GT16" s="200">
        <v>-3358.3319516114275</v>
      </c>
      <c r="GV16">
        <v>-1</v>
      </c>
      <c r="GW16" s="244">
        <v>-1</v>
      </c>
      <c r="GX16" s="218">
        <v>-1</v>
      </c>
      <c r="GY16" s="245">
        <v>4</v>
      </c>
      <c r="GZ16">
        <v>-1</v>
      </c>
      <c r="HA16">
        <v>-1</v>
      </c>
      <c r="HB16" s="218">
        <v>-1</v>
      </c>
      <c r="HC16">
        <v>1</v>
      </c>
      <c r="HD16">
        <v>1</v>
      </c>
      <c r="HE16">
        <v>1</v>
      </c>
      <c r="HF16">
        <v>1</v>
      </c>
      <c r="HG16" s="253">
        <v>-2.1487796333099999E-2</v>
      </c>
      <c r="HH16" s="268">
        <v>42494</v>
      </c>
      <c r="HI16">
        <v>60</v>
      </c>
      <c r="HJ16" t="s">
        <v>1273</v>
      </c>
      <c r="HK16">
        <v>2</v>
      </c>
      <c r="HL16" s="257"/>
      <c r="HM16">
        <v>2</v>
      </c>
      <c r="HN16" s="139">
        <v>188307.97020000001</v>
      </c>
      <c r="HO16" s="200">
        <v>4046.3233115570642</v>
      </c>
      <c r="HP16" s="200">
        <v>4046.3233115570642</v>
      </c>
      <c r="HQ16" s="200">
        <v>4046.3233115570642</v>
      </c>
      <c r="HR16" s="200">
        <v>4046.3233115570642</v>
      </c>
      <c r="HT16">
        <v>-1</v>
      </c>
      <c r="HU16" s="244">
        <v>-1</v>
      </c>
      <c r="HV16" s="218">
        <v>-1</v>
      </c>
      <c r="HW16" s="245">
        <v>5</v>
      </c>
      <c r="HX16">
        <v>-1</v>
      </c>
      <c r="HY16">
        <v>-1</v>
      </c>
      <c r="HZ16" s="218">
        <v>1</v>
      </c>
      <c r="IA16">
        <v>0</v>
      </c>
      <c r="IB16">
        <v>0</v>
      </c>
      <c r="IC16">
        <v>0</v>
      </c>
      <c r="ID16">
        <v>0</v>
      </c>
      <c r="IE16" s="253">
        <v>1.0741138560700001E-3</v>
      </c>
      <c r="IF16" s="268">
        <v>42494</v>
      </c>
      <c r="IG16">
        <v>60</v>
      </c>
      <c r="IH16" t="s">
        <v>1273</v>
      </c>
      <c r="II16">
        <v>1</v>
      </c>
      <c r="IJ16" s="257">
        <v>2</v>
      </c>
      <c r="IK16">
        <v>1</v>
      </c>
      <c r="IL16" s="139">
        <v>93945.71699999999</v>
      </c>
      <c r="IM16" s="139">
        <v>93945.71699999999</v>
      </c>
      <c r="IN16" s="200">
        <v>-100.90839634813095</v>
      </c>
      <c r="IO16" s="200">
        <v>-100.90839634813095</v>
      </c>
      <c r="IP16" s="200">
        <v>-100.90839634813095</v>
      </c>
      <c r="IQ16" s="200">
        <v>-100.90839634813095</v>
      </c>
      <c r="IR16" s="200">
        <v>-100.90839634813095</v>
      </c>
      <c r="IT16">
        <v>-1</v>
      </c>
      <c r="IU16" s="244">
        <v>-1</v>
      </c>
      <c r="IV16" s="218">
        <v>-1</v>
      </c>
      <c r="IW16" s="245">
        <v>6</v>
      </c>
      <c r="IX16">
        <v>1</v>
      </c>
      <c r="IY16">
        <v>-1</v>
      </c>
      <c r="IZ16" s="218">
        <v>-1</v>
      </c>
      <c r="JA16">
        <v>1</v>
      </c>
      <c r="JB16">
        <v>1</v>
      </c>
      <c r="JC16">
        <v>0</v>
      </c>
      <c r="JD16">
        <v>1</v>
      </c>
      <c r="JE16" s="253">
        <v>-2.14592274678E-3</v>
      </c>
      <c r="JF16" s="268">
        <v>42494</v>
      </c>
      <c r="JG16">
        <v>60</v>
      </c>
      <c r="JH16" t="s">
        <v>1273</v>
      </c>
      <c r="JI16">
        <v>1</v>
      </c>
      <c r="JJ16" s="257">
        <v>2</v>
      </c>
      <c r="JK16">
        <v>1</v>
      </c>
      <c r="JL16" s="139">
        <v>93945.71699999999</v>
      </c>
      <c r="JM16" s="139">
        <v>93945.71699999999</v>
      </c>
      <c r="JN16" s="200">
        <v>201.60025107285651</v>
      </c>
      <c r="JO16" s="200">
        <v>201.60025107285651</v>
      </c>
      <c r="JP16" s="200">
        <v>201.60025107285651</v>
      </c>
      <c r="JQ16" s="200">
        <v>-201.60025107285651</v>
      </c>
      <c r="JR16" s="200">
        <v>201.60025107285651</v>
      </c>
      <c r="JT16">
        <v>-1</v>
      </c>
      <c r="JU16" s="244">
        <v>-1</v>
      </c>
      <c r="JV16" s="218">
        <v>-1</v>
      </c>
      <c r="JW16" s="245">
        <v>7</v>
      </c>
      <c r="JX16">
        <v>-1</v>
      </c>
      <c r="JY16">
        <v>-1</v>
      </c>
      <c r="JZ16" s="218">
        <v>1</v>
      </c>
      <c r="KA16">
        <v>0</v>
      </c>
      <c r="KB16">
        <v>0</v>
      </c>
      <c r="KC16">
        <v>0</v>
      </c>
      <c r="KD16">
        <v>0</v>
      </c>
      <c r="KE16" s="253">
        <v>7.0011947551000004E-3</v>
      </c>
      <c r="KF16" s="206">
        <v>42494</v>
      </c>
      <c r="KG16">
        <v>60</v>
      </c>
      <c r="KH16" t="s">
        <v>1273</v>
      </c>
      <c r="KI16">
        <v>1</v>
      </c>
      <c r="KJ16" s="257">
        <v>2</v>
      </c>
      <c r="KK16">
        <v>1</v>
      </c>
      <c r="KL16" s="139">
        <v>95243.777399999992</v>
      </c>
      <c r="KM16" s="139">
        <v>95243.777399999992</v>
      </c>
      <c r="KN16" s="200">
        <v>-666.82023478879194</v>
      </c>
      <c r="KO16" s="200">
        <v>-666.82023478879194</v>
      </c>
      <c r="KP16" s="200">
        <v>-666.82023478879194</v>
      </c>
      <c r="KQ16" s="200">
        <v>-666.82023478879194</v>
      </c>
      <c r="KR16" s="200">
        <v>-666.82023478879194</v>
      </c>
      <c r="KT16">
        <v>-1</v>
      </c>
      <c r="KU16" s="244">
        <v>-1</v>
      </c>
      <c r="KV16" s="218">
        <v>-1</v>
      </c>
      <c r="KW16" s="245">
        <v>8</v>
      </c>
      <c r="KX16">
        <v>-1</v>
      </c>
      <c r="KY16">
        <v>-1</v>
      </c>
      <c r="KZ16" s="218">
        <v>1</v>
      </c>
      <c r="LA16">
        <v>0</v>
      </c>
      <c r="LB16">
        <v>0</v>
      </c>
      <c r="LC16">
        <v>0</v>
      </c>
      <c r="LD16">
        <v>0</v>
      </c>
      <c r="LE16" s="253">
        <v>3.51627464956E-2</v>
      </c>
      <c r="LF16" s="206">
        <v>42528</v>
      </c>
      <c r="LG16">
        <v>60</v>
      </c>
      <c r="LH16" t="s">
        <v>1273</v>
      </c>
      <c r="LI16">
        <v>1</v>
      </c>
      <c r="LJ16" s="257">
        <v>2</v>
      </c>
      <c r="LK16">
        <v>1</v>
      </c>
      <c r="LL16" s="139">
        <v>98592.810199999993</v>
      </c>
      <c r="LM16" s="139">
        <v>98592.810199999993</v>
      </c>
      <c r="LN16" s="200">
        <v>-3466.7939913514056</v>
      </c>
      <c r="LO16" s="200">
        <v>-3466.7939913514056</v>
      </c>
      <c r="LP16" s="200">
        <v>-3466.7939913514056</v>
      </c>
      <c r="LQ16" s="200">
        <v>-3466.7939913514056</v>
      </c>
      <c r="LR16" s="200">
        <v>-3466.7939913514056</v>
      </c>
      <c r="LT16">
        <v>-1</v>
      </c>
      <c r="LU16" s="244">
        <v>1</v>
      </c>
      <c r="LV16" s="218">
        <v>1</v>
      </c>
      <c r="LW16" s="245">
        <v>-2</v>
      </c>
      <c r="LX16">
        <v>1</v>
      </c>
      <c r="LY16">
        <v>-1</v>
      </c>
      <c r="LZ16" s="218">
        <v>1</v>
      </c>
      <c r="MA16">
        <v>1</v>
      </c>
      <c r="MB16">
        <v>1</v>
      </c>
      <c r="MC16">
        <v>1</v>
      </c>
      <c r="MD16">
        <v>0</v>
      </c>
      <c r="ME16" s="253">
        <v>9.1806288730800004E-3</v>
      </c>
      <c r="MF16" s="206">
        <v>42528</v>
      </c>
      <c r="MG16">
        <v>60</v>
      </c>
      <c r="MH16" t="s">
        <v>1273</v>
      </c>
      <c r="MI16">
        <v>1</v>
      </c>
      <c r="MJ16" s="257">
        <v>2</v>
      </c>
      <c r="MK16">
        <v>1</v>
      </c>
      <c r="ML16" s="139">
        <v>98861.268599999996</v>
      </c>
      <c r="MM16" s="139">
        <v>98861.268599999996</v>
      </c>
      <c r="MN16" s="200">
        <v>907.60861693847721</v>
      </c>
      <c r="MO16" s="200">
        <v>907.60861693847721</v>
      </c>
      <c r="MP16" s="200">
        <v>907.60861693847721</v>
      </c>
      <c r="MQ16" s="200">
        <v>907.60861693847721</v>
      </c>
      <c r="MR16" s="200">
        <v>-907.60861693847721</v>
      </c>
      <c r="MT16">
        <v>1</v>
      </c>
      <c r="MU16" s="244">
        <v>1</v>
      </c>
      <c r="MV16" s="218">
        <v>-1</v>
      </c>
      <c r="MW16" s="245">
        <v>-3</v>
      </c>
      <c r="MX16">
        <v>1</v>
      </c>
      <c r="MY16">
        <v>1</v>
      </c>
      <c r="MZ16" s="218">
        <v>1</v>
      </c>
      <c r="NA16">
        <v>1</v>
      </c>
      <c r="NB16">
        <v>0</v>
      </c>
      <c r="NC16">
        <v>1</v>
      </c>
      <c r="ND16">
        <v>1</v>
      </c>
      <c r="NE16" s="253">
        <v>1.9331362292500001E-3</v>
      </c>
      <c r="NF16" s="206">
        <v>42528</v>
      </c>
      <c r="NG16">
        <v>60</v>
      </c>
      <c r="NH16" t="s">
        <v>1273</v>
      </c>
      <c r="NI16">
        <v>1</v>
      </c>
      <c r="NJ16" s="257">
        <v>2</v>
      </c>
      <c r="NK16">
        <v>1</v>
      </c>
      <c r="NL16" s="139">
        <v>102263.37029999998</v>
      </c>
      <c r="NM16" s="139">
        <v>102263.37029999998</v>
      </c>
      <c r="NN16" s="200">
        <v>197.68902605213842</v>
      </c>
      <c r="NO16" s="200">
        <v>197.68902605213842</v>
      </c>
      <c r="NP16" s="200">
        <v>-197.68902605213842</v>
      </c>
      <c r="NQ16" s="200">
        <v>197.68902605213842</v>
      </c>
      <c r="NR16" s="200">
        <v>197.68902605213842</v>
      </c>
      <c r="NT16">
        <v>1</v>
      </c>
      <c r="NU16" s="244">
        <v>1</v>
      </c>
      <c r="NV16" s="218">
        <v>-1</v>
      </c>
      <c r="NW16" s="245">
        <v>-4</v>
      </c>
      <c r="NX16">
        <v>1</v>
      </c>
      <c r="NY16">
        <v>1</v>
      </c>
      <c r="NZ16" s="218">
        <v>1</v>
      </c>
      <c r="OA16">
        <v>1</v>
      </c>
      <c r="OB16">
        <v>0</v>
      </c>
      <c r="OC16">
        <v>1</v>
      </c>
      <c r="OD16">
        <v>1</v>
      </c>
      <c r="OE16" s="253">
        <v>1.95210532289E-2</v>
      </c>
      <c r="OF16" s="206">
        <v>42537</v>
      </c>
      <c r="OG16">
        <v>60</v>
      </c>
      <c r="OH16" t="s">
        <v>1273</v>
      </c>
      <c r="OI16">
        <v>1</v>
      </c>
      <c r="OJ16" s="257">
        <v>2</v>
      </c>
      <c r="OK16">
        <v>1</v>
      </c>
      <c r="OL16" s="139">
        <v>102263.37029999998</v>
      </c>
      <c r="OM16" s="139">
        <v>102263.37029999998</v>
      </c>
      <c r="ON16" s="200">
        <v>1996.2886949930109</v>
      </c>
      <c r="OO16" s="200">
        <v>1996.2886949930109</v>
      </c>
      <c r="OP16" s="200">
        <v>-1996.2886949930109</v>
      </c>
      <c r="OQ16" s="200">
        <v>1996.2886949930109</v>
      </c>
      <c r="OR16" s="200">
        <v>1996.2886949930109</v>
      </c>
      <c r="OT16">
        <f t="shared" si="98"/>
        <v>1</v>
      </c>
      <c r="OU16" s="244">
        <v>1</v>
      </c>
      <c r="OV16" s="218">
        <v>-1</v>
      </c>
      <c r="OW16" s="245">
        <v>-5</v>
      </c>
      <c r="OX16">
        <f t="shared" si="99"/>
        <v>-1</v>
      </c>
      <c r="OY16">
        <f t="shared" si="100"/>
        <v>1</v>
      </c>
      <c r="OZ16" s="218"/>
      <c r="PA16">
        <f>IF(OU16=OZ16,1,0)</f>
        <v>0</v>
      </c>
      <c r="PB16">
        <f t="shared" si="101"/>
        <v>0</v>
      </c>
      <c r="PC16">
        <f t="shared" si="102"/>
        <v>0</v>
      </c>
      <c r="PD16">
        <f t="shared" si="103"/>
        <v>0</v>
      </c>
      <c r="PE16" s="253"/>
      <c r="PF16" s="206">
        <v>42537</v>
      </c>
      <c r="PG16">
        <v>60</v>
      </c>
      <c r="PH16" t="str">
        <f t="shared" si="86"/>
        <v>TRUE</v>
      </c>
      <c r="PI16">
        <f>VLOOKUP($A16,'FuturesInfo (3)'!$A$2:$V$80,22)</f>
        <v>1</v>
      </c>
      <c r="PJ16" s="257">
        <v>2</v>
      </c>
      <c r="PK16">
        <f t="shared" si="104"/>
        <v>1</v>
      </c>
      <c r="PL16" s="139">
        <f>VLOOKUP($A16,'FuturesInfo (3)'!$A$2:$O$80,15)*PI16</f>
        <v>100292.5001</v>
      </c>
      <c r="PM16" s="139">
        <f>VLOOKUP($A16,'FuturesInfo (3)'!$A$2:$O$80,15)*PK16</f>
        <v>100292.5001</v>
      </c>
      <c r="PN16" s="200">
        <f t="shared" si="105"/>
        <v>0</v>
      </c>
      <c r="PO16" s="200">
        <f t="shared" si="106"/>
        <v>0</v>
      </c>
      <c r="PP16" s="200">
        <f t="shared" si="107"/>
        <v>0</v>
      </c>
      <c r="PQ16" s="200">
        <f t="shared" si="108"/>
        <v>0</v>
      </c>
      <c r="PR16" s="200">
        <f t="shared" si="109"/>
        <v>0</v>
      </c>
      <c r="PT16">
        <f t="shared" si="110"/>
        <v>1</v>
      </c>
      <c r="PU16" s="244"/>
      <c r="PV16" s="218"/>
      <c r="PW16" s="245"/>
      <c r="PX16">
        <f t="shared" si="111"/>
        <v>0</v>
      </c>
      <c r="PY16">
        <f t="shared" si="112"/>
        <v>0</v>
      </c>
      <c r="PZ16" s="218"/>
      <c r="QA16">
        <f>IF(PU16=PZ16,1,0)</f>
        <v>1</v>
      </c>
      <c r="QB16">
        <f t="shared" si="113"/>
        <v>1</v>
      </c>
      <c r="QC16">
        <f t="shared" si="114"/>
        <v>1</v>
      </c>
      <c r="QD16">
        <f t="shared" si="115"/>
        <v>1</v>
      </c>
      <c r="QE16" s="253"/>
      <c r="QF16" s="206"/>
      <c r="QG16">
        <v>60</v>
      </c>
      <c r="QH16" t="str">
        <f t="shared" si="87"/>
        <v>FALSE</v>
      </c>
      <c r="QI16">
        <f>VLOOKUP($A16,'FuturesInfo (3)'!$A$2:$V$80,22)</f>
        <v>1</v>
      </c>
      <c r="QJ16" s="257"/>
      <c r="QK16">
        <f t="shared" si="116"/>
        <v>1</v>
      </c>
      <c r="QL16" s="139">
        <f>VLOOKUP($A16,'FuturesInfo (3)'!$A$2:$O$80,15)*QI16</f>
        <v>100292.5001</v>
      </c>
      <c r="QM16" s="139">
        <f>VLOOKUP($A16,'FuturesInfo (3)'!$A$2:$O$80,15)*QK16</f>
        <v>100292.5001</v>
      </c>
      <c r="QN16" s="200">
        <f t="shared" si="117"/>
        <v>0</v>
      </c>
      <c r="QO16" s="200">
        <f t="shared" si="118"/>
        <v>0</v>
      </c>
      <c r="QP16" s="200">
        <f t="shared" si="119"/>
        <v>0</v>
      </c>
      <c r="QQ16" s="200">
        <f t="shared" si="120"/>
        <v>0</v>
      </c>
      <c r="QR16" s="200">
        <f t="shared" si="121"/>
        <v>0</v>
      </c>
      <c r="QT16">
        <f t="shared" si="122"/>
        <v>0</v>
      </c>
      <c r="QU16" s="244"/>
      <c r="QV16" s="218"/>
      <c r="QW16" s="245"/>
      <c r="QX16">
        <f t="shared" si="123"/>
        <v>0</v>
      </c>
      <c r="QY16">
        <f t="shared" si="124"/>
        <v>0</v>
      </c>
      <c r="QZ16" s="218"/>
      <c r="RA16">
        <f>IF(QU16=QZ16,1,0)</f>
        <v>1</v>
      </c>
      <c r="RB16">
        <f t="shared" si="125"/>
        <v>1</v>
      </c>
      <c r="RC16">
        <f t="shared" si="126"/>
        <v>1</v>
      </c>
      <c r="RD16">
        <f t="shared" si="127"/>
        <v>1</v>
      </c>
      <c r="RE16" s="253"/>
      <c r="RF16" s="206"/>
      <c r="RG16">
        <v>60</v>
      </c>
      <c r="RH16" t="str">
        <f t="shared" si="88"/>
        <v>FALSE</v>
      </c>
      <c r="RI16">
        <f>VLOOKUP($A16,'FuturesInfo (3)'!$A$2:$V$80,22)</f>
        <v>1</v>
      </c>
      <c r="RJ16" s="257"/>
      <c r="RK16">
        <f t="shared" si="128"/>
        <v>1</v>
      </c>
      <c r="RL16" s="139">
        <f>VLOOKUP($A16,'FuturesInfo (3)'!$A$2:$O$80,15)*RI16</f>
        <v>100292.5001</v>
      </c>
      <c r="RM16" s="139">
        <f>VLOOKUP($A16,'FuturesInfo (3)'!$A$2:$O$80,15)*RK16</f>
        <v>100292.5001</v>
      </c>
      <c r="RN16" s="200">
        <f t="shared" si="129"/>
        <v>0</v>
      </c>
      <c r="RO16" s="200">
        <f t="shared" si="130"/>
        <v>0</v>
      </c>
      <c r="RP16" s="200">
        <f t="shared" si="131"/>
        <v>0</v>
      </c>
      <c r="RQ16" s="200">
        <f t="shared" si="132"/>
        <v>0</v>
      </c>
      <c r="RR16" s="200">
        <f t="shared" si="133"/>
        <v>0</v>
      </c>
    </row>
    <row r="17" spans="1:486" x14ac:dyDescent="0.25">
      <c r="A17" s="1" t="s">
        <v>300</v>
      </c>
      <c r="B17" s="153" t="str">
        <f>'FuturesInfo (3)'!M5</f>
        <v>@BO</v>
      </c>
      <c r="C17" s="204" t="str">
        <f>VLOOKUP(A17,'FuturesInfo (3)'!$A$2:$K$80,11)</f>
        <v>grain</v>
      </c>
      <c r="D17" s="2" t="s">
        <v>31</v>
      </c>
      <c r="E17">
        <v>90</v>
      </c>
      <c r="F17" t="e">
        <f>IF(#REF!="","FALSE","TRUE")</f>
        <v>#REF!</v>
      </c>
      <c r="G17">
        <f>ROUND(VLOOKUP($B17,MARGIN!$A$42:$P$172,16),0)</f>
        <v>11</v>
      </c>
      <c r="I17" t="e">
        <f>-#REF!+J17</f>
        <v>#REF!</v>
      </c>
      <c r="J17">
        <v>1</v>
      </c>
      <c r="K17" s="2" t="s">
        <v>31</v>
      </c>
      <c r="L17">
        <v>90</v>
      </c>
      <c r="M17" t="str">
        <f>IF(J17="","FALSE","TRUE")</f>
        <v>TRUE</v>
      </c>
      <c r="N17">
        <f>ROUND(VLOOKUP($B17,MARGIN!$A$42:$P$172,16),0)</f>
        <v>11</v>
      </c>
      <c r="P17">
        <f>-J17+Q17</f>
        <v>0</v>
      </c>
      <c r="Q17">
        <v>1</v>
      </c>
      <c r="R17">
        <v>-1</v>
      </c>
      <c r="S17" t="s">
        <v>932</v>
      </c>
      <c r="T17" s="2" t="s">
        <v>31</v>
      </c>
      <c r="U17">
        <v>90</v>
      </c>
      <c r="V17" t="str">
        <f>IF(Q17="","FALSE","TRUE")</f>
        <v>TRUE</v>
      </c>
      <c r="W17">
        <f>ROUND(VLOOKUP($B17,MARGIN!$A$42:$P$172,16),0)</f>
        <v>11</v>
      </c>
      <c r="X17">
        <f>IF(ABS(Q17+R17)=2,ROUND(W17*(1+$X$13),0),W17)</f>
        <v>11</v>
      </c>
      <c r="Z17">
        <f>-Q17+AA17</f>
        <v>0</v>
      </c>
      <c r="AA17">
        <v>1</v>
      </c>
      <c r="AB17">
        <v>-1</v>
      </c>
      <c r="AC17" t="s">
        <v>932</v>
      </c>
      <c r="AD17" s="2" t="s">
        <v>31</v>
      </c>
      <c r="AE17">
        <v>90</v>
      </c>
      <c r="AF17" t="str">
        <f>IF(AA17="","FALSE","TRUE")</f>
        <v>TRUE</v>
      </c>
      <c r="AG17">
        <f>ROUND(VLOOKUP($B17,MARGIN!$A$42:$P$172,16),0)</f>
        <v>11</v>
      </c>
      <c r="AH17">
        <f>IF(ABS(AA17+AB17)=2,ROUND(AG17*(1+$X$13),0),IF(AB17="",AG17,ROUND(AG17*(1+-$AH$13),0)))</f>
        <v>8</v>
      </c>
      <c r="AI17" s="139" t="e">
        <f>VLOOKUP($B17,#REF!,2)*AH17</f>
        <v>#REF!</v>
      </c>
      <c r="AK17">
        <f>-AB17+AL17</f>
        <v>2</v>
      </c>
      <c r="AL17">
        <v>1</v>
      </c>
      <c r="AM17">
        <v>-1</v>
      </c>
      <c r="AN17" t="s">
        <v>932</v>
      </c>
      <c r="AO17" s="2" t="s">
        <v>31</v>
      </c>
      <c r="AP17">
        <v>90</v>
      </c>
      <c r="AQ17" t="str">
        <f>IF(AL17="","FALSE","TRUE")</f>
        <v>TRUE</v>
      </c>
      <c r="AR17">
        <f>ROUND(VLOOKUP($B17,MARGIN!$A$42:$P$172,16),0)</f>
        <v>11</v>
      </c>
      <c r="AS17">
        <f>IF(ABS(AL17+AM17)=2,ROUND(AR17*(1+$X$13),0),IF(AM17="",AR17,ROUND(AR17*(1+-$AH$13),0)))</f>
        <v>8</v>
      </c>
      <c r="AT17" s="139" t="e">
        <f>VLOOKUP($B17,#REF!,2)*AS17</f>
        <v>#REF!</v>
      </c>
      <c r="AV17">
        <f>-AM17+AW17</f>
        <v>2</v>
      </c>
      <c r="AW17">
        <v>1</v>
      </c>
      <c r="AX17">
        <v>1</v>
      </c>
      <c r="AY17">
        <v>1.1627906976700001E-2</v>
      </c>
      <c r="AZ17" s="2" t="s">
        <v>31</v>
      </c>
      <c r="BA17">
        <v>90</v>
      </c>
      <c r="BB17" t="str">
        <f>IF(AW17="","FALSE","TRUE")</f>
        <v>TRUE</v>
      </c>
      <c r="BC17">
        <f>ROUND(VLOOKUP($B17,MARGIN!$A$42:$P$172,16),0)</f>
        <v>11</v>
      </c>
      <c r="BD17">
        <f>IF(ABS(AW17+AX17)=2,ROUND(BC17*(1+$X$13),0),IF(AX17="",BC17,ROUND(BC17*(1+-$AH$13),0)))</f>
        <v>14</v>
      </c>
      <c r="BE17" s="139" t="e">
        <f>VLOOKUP($B17,#REF!,2)*BD17</f>
        <v>#REF!</v>
      </c>
      <c r="BG17">
        <f t="shared" si="134"/>
        <v>-2</v>
      </c>
      <c r="BH17">
        <v>-1</v>
      </c>
      <c r="BI17">
        <v>1</v>
      </c>
      <c r="BJ17">
        <f t="shared" si="89"/>
        <v>0</v>
      </c>
      <c r="BK17" s="1">
        <v>2.1745883814799998E-3</v>
      </c>
      <c r="BL17" s="2">
        <v>10</v>
      </c>
      <c r="BM17">
        <v>60</v>
      </c>
      <c r="BN17" t="str">
        <f t="shared" si="135"/>
        <v>TRUE</v>
      </c>
      <c r="BO17">
        <f>VLOOKUP($A17,'FuturesInfo (3)'!$A$2:$V$80,22)</f>
        <v>5</v>
      </c>
      <c r="BP17">
        <f t="shared" si="71"/>
        <v>5</v>
      </c>
      <c r="BQ17" s="139">
        <f>VLOOKUP($A17,'FuturesInfo (3)'!$A$2:$O$80,15)*BP17</f>
        <v>97380</v>
      </c>
      <c r="BR17" s="145">
        <f t="shared" si="90"/>
        <v>-211.76141658852239</v>
      </c>
      <c r="BT17">
        <f t="shared" si="91"/>
        <v>-1</v>
      </c>
      <c r="BU17">
        <v>1</v>
      </c>
      <c r="BV17">
        <v>-1</v>
      </c>
      <c r="BW17">
        <v>1</v>
      </c>
      <c r="BX17">
        <f t="shared" si="72"/>
        <v>1</v>
      </c>
      <c r="BY17">
        <f t="shared" si="73"/>
        <v>0</v>
      </c>
      <c r="BZ17" s="188">
        <v>0</v>
      </c>
      <c r="CA17" s="2">
        <v>10</v>
      </c>
      <c r="CB17">
        <v>60</v>
      </c>
      <c r="CC17" t="str">
        <f t="shared" si="74"/>
        <v>TRUE</v>
      </c>
      <c r="CD17">
        <f>VLOOKUP($A17,'FuturesInfo (3)'!$A$2:$V$80,22)</f>
        <v>5</v>
      </c>
      <c r="CE17">
        <f t="shared" si="75"/>
        <v>5</v>
      </c>
      <c r="CF17">
        <f t="shared" si="75"/>
        <v>5</v>
      </c>
      <c r="CG17" s="139">
        <f>VLOOKUP($A17,'FuturesInfo (3)'!$A$2:$O$80,15)*CE17</f>
        <v>97380</v>
      </c>
      <c r="CH17" s="145">
        <f t="shared" si="76"/>
        <v>0</v>
      </c>
      <c r="CI17" s="145">
        <f t="shared" si="92"/>
        <v>0</v>
      </c>
      <c r="CK17">
        <f t="shared" si="77"/>
        <v>1</v>
      </c>
      <c r="CL17">
        <v>1</v>
      </c>
      <c r="CM17">
        <v>-1</v>
      </c>
      <c r="CN17">
        <v>1</v>
      </c>
      <c r="CO17">
        <f t="shared" ref="CO17:CO78" si="136">IF(CL17=CN17,1,0)</f>
        <v>1</v>
      </c>
      <c r="CP17">
        <f t="shared" si="78"/>
        <v>0</v>
      </c>
      <c r="CQ17" s="1">
        <v>7.7495350279000001E-3</v>
      </c>
      <c r="CR17" s="2">
        <v>10</v>
      </c>
      <c r="CS17">
        <v>60</v>
      </c>
      <c r="CT17" t="str">
        <f t="shared" si="79"/>
        <v>TRUE</v>
      </c>
      <c r="CU17">
        <f>VLOOKUP($A17,'FuturesInfo (3)'!$A$2:$V$80,22)</f>
        <v>5</v>
      </c>
      <c r="CV17">
        <f t="shared" si="80"/>
        <v>4</v>
      </c>
      <c r="CW17">
        <f t="shared" si="93"/>
        <v>5</v>
      </c>
      <c r="CX17" s="139">
        <f>VLOOKUP($A17,'FuturesInfo (3)'!$A$2:$O$80,15)*CW17</f>
        <v>97380</v>
      </c>
      <c r="CY17" s="200">
        <f t="shared" si="94"/>
        <v>754.64972101690205</v>
      </c>
      <c r="CZ17" s="200">
        <f t="shared" si="95"/>
        <v>-754.64972101690205</v>
      </c>
      <c r="DB17">
        <f t="shared" si="81"/>
        <v>1</v>
      </c>
      <c r="DC17">
        <v>1</v>
      </c>
      <c r="DD17">
        <v>-1</v>
      </c>
      <c r="DE17">
        <v>-1</v>
      </c>
      <c r="DF17">
        <f t="shared" ref="DF17:DF80" si="137">IF(DC17=DE17,1,0)</f>
        <v>0</v>
      </c>
      <c r="DG17">
        <f t="shared" si="82"/>
        <v>1</v>
      </c>
      <c r="DH17" s="1">
        <v>-6.7671485696700001E-3</v>
      </c>
      <c r="DI17" s="2">
        <v>10</v>
      </c>
      <c r="DJ17">
        <v>60</v>
      </c>
      <c r="DK17" t="str">
        <f t="shared" si="83"/>
        <v>TRUE</v>
      </c>
      <c r="DL17">
        <f>VLOOKUP($A17,'FuturesInfo (3)'!$A$2:$V$80,22)</f>
        <v>5</v>
      </c>
      <c r="DM17">
        <f t="shared" si="84"/>
        <v>4</v>
      </c>
      <c r="DN17">
        <f t="shared" si="96"/>
        <v>5</v>
      </c>
      <c r="DO17" s="139">
        <f>VLOOKUP($A17,'FuturesInfo (3)'!$A$2:$O$80,15)*DN17</f>
        <v>97380</v>
      </c>
      <c r="DP17" s="200">
        <f t="shared" si="85"/>
        <v>-658.98492771446456</v>
      </c>
      <c r="DQ17" s="200">
        <f t="shared" si="97"/>
        <v>658.98492771446456</v>
      </c>
      <c r="DS17">
        <v>1</v>
      </c>
      <c r="DT17">
        <v>-1</v>
      </c>
      <c r="DU17">
        <v>-1</v>
      </c>
      <c r="DV17">
        <v>1</v>
      </c>
      <c r="DW17">
        <v>0</v>
      </c>
      <c r="DX17">
        <v>0</v>
      </c>
      <c r="DY17" s="1">
        <v>1.8581604211799999E-2</v>
      </c>
      <c r="DZ17" s="2">
        <v>10</v>
      </c>
      <c r="EA17">
        <v>60</v>
      </c>
      <c r="EB17" t="s">
        <v>1273</v>
      </c>
      <c r="EC17">
        <v>5</v>
      </c>
      <c r="ED17" s="96">
        <v>0</v>
      </c>
      <c r="EE17">
        <v>5</v>
      </c>
      <c r="EF17" s="139">
        <v>98280</v>
      </c>
      <c r="EG17" s="200">
        <v>-1826.2000619357038</v>
      </c>
      <c r="EH17" s="200">
        <v>-1826.2000619357038</v>
      </c>
      <c r="EJ17">
        <v>-1</v>
      </c>
      <c r="EK17">
        <v>1</v>
      </c>
      <c r="EL17" s="218">
        <v>-1</v>
      </c>
      <c r="EM17">
        <v>1</v>
      </c>
      <c r="EN17">
        <v>1</v>
      </c>
      <c r="EO17">
        <v>1</v>
      </c>
      <c r="EP17">
        <v>0</v>
      </c>
      <c r="EQ17">
        <v>1</v>
      </c>
      <c r="ER17" s="1">
        <v>4.2566129522699997E-3</v>
      </c>
      <c r="ES17" s="2">
        <v>10</v>
      </c>
      <c r="ET17">
        <v>60</v>
      </c>
      <c r="EU17" t="s">
        <v>1273</v>
      </c>
      <c r="EV17">
        <v>5</v>
      </c>
      <c r="EW17" s="96">
        <v>0</v>
      </c>
      <c r="EX17">
        <v>5</v>
      </c>
      <c r="EY17" s="139">
        <v>98280</v>
      </c>
      <c r="EZ17" s="200">
        <v>418.33992094909559</v>
      </c>
      <c r="FA17" s="200">
        <v>-418.33992094909559</v>
      </c>
      <c r="FB17" s="200">
        <v>418.33992094909559</v>
      </c>
      <c r="FD17">
        <v>1</v>
      </c>
      <c r="FE17">
        <v>1</v>
      </c>
      <c r="FF17" s="218">
        <v>-1</v>
      </c>
      <c r="FG17">
        <v>-1</v>
      </c>
      <c r="FH17">
        <v>-1</v>
      </c>
      <c r="FI17">
        <v>0</v>
      </c>
      <c r="FJ17">
        <v>1</v>
      </c>
      <c r="FK17">
        <v>1</v>
      </c>
      <c r="FL17" s="1">
        <v>-8.1743869209799994E-3</v>
      </c>
      <c r="FM17" s="2">
        <v>10</v>
      </c>
      <c r="FN17">
        <v>60</v>
      </c>
      <c r="FO17" t="s">
        <v>1273</v>
      </c>
      <c r="FP17">
        <v>5</v>
      </c>
      <c r="FQ17" s="96">
        <v>0</v>
      </c>
      <c r="FR17">
        <v>5</v>
      </c>
      <c r="FS17" s="139">
        <v>98280</v>
      </c>
      <c r="FT17" s="200">
        <v>-803.37874659391434</v>
      </c>
      <c r="FU17" s="200">
        <v>803.37874659391434</v>
      </c>
      <c r="FV17" s="200">
        <v>803.37874659391434</v>
      </c>
      <c r="FX17">
        <v>-1</v>
      </c>
      <c r="FY17" s="244">
        <v>1</v>
      </c>
      <c r="FZ17" s="218">
        <v>-1</v>
      </c>
      <c r="GA17" s="245">
        <v>-12</v>
      </c>
      <c r="GB17">
        <v>-1</v>
      </c>
      <c r="GC17">
        <v>1</v>
      </c>
      <c r="GD17" s="218">
        <v>-1</v>
      </c>
      <c r="GE17">
        <v>0</v>
      </c>
      <c r="GF17">
        <v>1</v>
      </c>
      <c r="GG17">
        <v>1</v>
      </c>
      <c r="GH17">
        <v>0</v>
      </c>
      <c r="GI17" s="253">
        <v>-7.6312576312599998E-3</v>
      </c>
      <c r="GJ17" s="2">
        <v>10</v>
      </c>
      <c r="GK17">
        <v>60</v>
      </c>
      <c r="GL17" t="s">
        <v>1273</v>
      </c>
      <c r="GM17">
        <v>5</v>
      </c>
      <c r="GN17" s="96">
        <v>0</v>
      </c>
      <c r="GO17">
        <v>5</v>
      </c>
      <c r="GP17" s="139">
        <v>97530</v>
      </c>
      <c r="GQ17" s="200">
        <v>-744.27655677678774</v>
      </c>
      <c r="GR17" s="200">
        <v>744.27655677678774</v>
      </c>
      <c r="GS17" s="200">
        <v>744.27655677678774</v>
      </c>
      <c r="GT17" s="200">
        <v>-744.27655677678774</v>
      </c>
      <c r="GV17">
        <v>1</v>
      </c>
      <c r="GW17" s="244">
        <v>-1</v>
      </c>
      <c r="GX17" s="218">
        <v>1</v>
      </c>
      <c r="GY17" s="245">
        <v>-13</v>
      </c>
      <c r="GZ17">
        <v>1</v>
      </c>
      <c r="HA17">
        <v>-1</v>
      </c>
      <c r="HB17" s="218">
        <v>1</v>
      </c>
      <c r="HC17">
        <v>0</v>
      </c>
      <c r="HD17">
        <v>1</v>
      </c>
      <c r="HE17">
        <v>1</v>
      </c>
      <c r="HF17">
        <v>0</v>
      </c>
      <c r="HG17" s="253">
        <v>3.0759759379899999E-4</v>
      </c>
      <c r="HH17" s="268">
        <v>42485</v>
      </c>
      <c r="HI17">
        <v>60</v>
      </c>
      <c r="HJ17" t="s">
        <v>1273</v>
      </c>
      <c r="HK17">
        <v>5</v>
      </c>
      <c r="HL17" s="257"/>
      <c r="HM17">
        <v>5</v>
      </c>
      <c r="HN17" s="139">
        <v>99780</v>
      </c>
      <c r="HO17" s="200">
        <v>-30.69208790926422</v>
      </c>
      <c r="HP17" s="200">
        <v>30.69208790926422</v>
      </c>
      <c r="HQ17" s="200">
        <v>30.69208790926422</v>
      </c>
      <c r="HR17" s="200">
        <v>-30.69208790926422</v>
      </c>
      <c r="HT17">
        <v>-1</v>
      </c>
      <c r="HU17" s="244">
        <v>1</v>
      </c>
      <c r="HV17" s="218">
        <v>1</v>
      </c>
      <c r="HW17" s="245">
        <v>-14</v>
      </c>
      <c r="HX17">
        <v>1</v>
      </c>
      <c r="HY17">
        <v>-1</v>
      </c>
      <c r="HZ17" s="218">
        <v>-1</v>
      </c>
      <c r="IA17">
        <v>0</v>
      </c>
      <c r="IB17">
        <v>0</v>
      </c>
      <c r="IC17">
        <v>0</v>
      </c>
      <c r="ID17">
        <v>1</v>
      </c>
      <c r="IE17" s="253">
        <v>-1.7438364401700001E-2</v>
      </c>
      <c r="IF17" s="268">
        <v>42514</v>
      </c>
      <c r="IG17">
        <v>60</v>
      </c>
      <c r="IH17" t="s">
        <v>1273</v>
      </c>
      <c r="II17">
        <v>5</v>
      </c>
      <c r="IJ17" s="257">
        <v>1</v>
      </c>
      <c r="IK17">
        <v>5</v>
      </c>
      <c r="IL17" s="139">
        <v>95550</v>
      </c>
      <c r="IM17" s="139">
        <v>95550</v>
      </c>
      <c r="IN17" s="200">
        <v>-1666.2357185824351</v>
      </c>
      <c r="IO17" s="200">
        <v>-1666.2357185824351</v>
      </c>
      <c r="IP17" s="200">
        <v>-1666.2357185824351</v>
      </c>
      <c r="IQ17" s="200">
        <v>-1666.2357185824351</v>
      </c>
      <c r="IR17" s="200">
        <v>1666.2357185824351</v>
      </c>
      <c r="IT17">
        <v>1</v>
      </c>
      <c r="IU17" s="244">
        <v>-1</v>
      </c>
      <c r="IV17" s="218">
        <v>1</v>
      </c>
      <c r="IW17" s="245">
        <v>-15</v>
      </c>
      <c r="IX17">
        <v>-1</v>
      </c>
      <c r="IY17">
        <v>-1</v>
      </c>
      <c r="IZ17" s="218">
        <v>-1</v>
      </c>
      <c r="JA17">
        <v>1</v>
      </c>
      <c r="JB17">
        <v>0</v>
      </c>
      <c r="JC17">
        <v>1</v>
      </c>
      <c r="JD17">
        <v>1</v>
      </c>
      <c r="JE17" s="253">
        <v>-2.5397796817599998E-2</v>
      </c>
      <c r="JF17" s="268">
        <v>42514</v>
      </c>
      <c r="JG17">
        <v>60</v>
      </c>
      <c r="JH17" t="s">
        <v>1273</v>
      </c>
      <c r="JI17">
        <v>5</v>
      </c>
      <c r="JJ17" s="257">
        <v>2</v>
      </c>
      <c r="JK17">
        <v>6</v>
      </c>
      <c r="JL17" s="139">
        <v>95550</v>
      </c>
      <c r="JM17" s="139">
        <v>114660</v>
      </c>
      <c r="JN17" s="200">
        <v>2426.7594859216797</v>
      </c>
      <c r="JO17" s="200">
        <v>2912.1113831060156</v>
      </c>
      <c r="JP17" s="200">
        <v>-2426.7594859216797</v>
      </c>
      <c r="JQ17" s="200">
        <v>2426.7594859216797</v>
      </c>
      <c r="JR17" s="200">
        <v>2426.7594859216797</v>
      </c>
      <c r="JT17">
        <v>-1</v>
      </c>
      <c r="JU17" s="244">
        <v>1</v>
      </c>
      <c r="JV17" s="218">
        <v>-1</v>
      </c>
      <c r="JW17" s="245">
        <v>5</v>
      </c>
      <c r="JX17">
        <v>1</v>
      </c>
      <c r="JY17">
        <v>-1</v>
      </c>
      <c r="JZ17" s="218">
        <v>1</v>
      </c>
      <c r="KA17">
        <v>1</v>
      </c>
      <c r="KB17">
        <v>0</v>
      </c>
      <c r="KC17">
        <v>1</v>
      </c>
      <c r="KD17">
        <v>0</v>
      </c>
      <c r="KE17" s="253">
        <v>2.3547880690700001E-2</v>
      </c>
      <c r="KF17" s="206">
        <v>42514</v>
      </c>
      <c r="KG17">
        <v>60</v>
      </c>
      <c r="KH17" t="s">
        <v>1273</v>
      </c>
      <c r="KI17">
        <v>5</v>
      </c>
      <c r="KJ17" s="257">
        <v>2</v>
      </c>
      <c r="KK17">
        <v>6</v>
      </c>
      <c r="KL17" s="139">
        <v>97800</v>
      </c>
      <c r="KM17" s="139">
        <v>117360</v>
      </c>
      <c r="KN17" s="200">
        <v>2302.9827315504599</v>
      </c>
      <c r="KO17" s="200">
        <v>2763.5792778605519</v>
      </c>
      <c r="KP17" s="200">
        <v>-2302.9827315504599</v>
      </c>
      <c r="KQ17" s="200">
        <v>2302.9827315504599</v>
      </c>
      <c r="KR17" s="200">
        <v>-2302.9827315504599</v>
      </c>
      <c r="KT17">
        <v>1</v>
      </c>
      <c r="KU17" s="244">
        <v>1</v>
      </c>
      <c r="KV17" s="218">
        <v>-1</v>
      </c>
      <c r="KW17" s="245">
        <v>-3</v>
      </c>
      <c r="KX17">
        <v>1</v>
      </c>
      <c r="KY17">
        <v>1</v>
      </c>
      <c r="KZ17" s="218">
        <v>-1</v>
      </c>
      <c r="LA17">
        <v>0</v>
      </c>
      <c r="LB17">
        <v>1</v>
      </c>
      <c r="LC17">
        <v>0</v>
      </c>
      <c r="LD17">
        <v>0</v>
      </c>
      <c r="LE17" s="253">
        <v>-9.2024539877299995E-3</v>
      </c>
      <c r="LF17" s="206">
        <v>42530</v>
      </c>
      <c r="LG17">
        <v>60</v>
      </c>
      <c r="LH17" t="s">
        <v>1273</v>
      </c>
      <c r="LI17">
        <v>5</v>
      </c>
      <c r="LJ17" s="257">
        <v>2</v>
      </c>
      <c r="LK17">
        <v>6</v>
      </c>
      <c r="LL17" s="139">
        <v>96900</v>
      </c>
      <c r="LM17" s="139">
        <v>116280</v>
      </c>
      <c r="LN17" s="200">
        <v>-891.71779141103696</v>
      </c>
      <c r="LO17" s="200">
        <v>-1070.0613496932444</v>
      </c>
      <c r="LP17" s="200">
        <v>891.71779141103696</v>
      </c>
      <c r="LQ17" s="200">
        <v>-891.71779141103696</v>
      </c>
      <c r="LR17" s="200">
        <v>-891.71779141103696</v>
      </c>
      <c r="LT17">
        <v>1</v>
      </c>
      <c r="LU17" s="244">
        <v>1</v>
      </c>
      <c r="LV17" s="218">
        <v>-1</v>
      </c>
      <c r="LW17" s="245">
        <v>-4</v>
      </c>
      <c r="LX17">
        <v>-1</v>
      </c>
      <c r="LY17">
        <v>1</v>
      </c>
      <c r="LZ17" s="218">
        <v>-1</v>
      </c>
      <c r="MA17">
        <v>0</v>
      </c>
      <c r="MB17">
        <v>1</v>
      </c>
      <c r="MC17">
        <v>1</v>
      </c>
      <c r="MD17">
        <v>0</v>
      </c>
      <c r="ME17" s="253">
        <v>-9.2879256965899999E-3</v>
      </c>
      <c r="MF17" s="206">
        <v>42535</v>
      </c>
      <c r="MG17">
        <v>60</v>
      </c>
      <c r="MH17" t="s">
        <v>1273</v>
      </c>
      <c r="MI17">
        <v>5</v>
      </c>
      <c r="MJ17" s="257">
        <v>1</v>
      </c>
      <c r="MK17">
        <v>5</v>
      </c>
      <c r="ML17" s="139">
        <v>96000</v>
      </c>
      <c r="MM17" s="139">
        <v>96000</v>
      </c>
      <c r="MN17" s="200">
        <v>-891.64086687264</v>
      </c>
      <c r="MO17" s="200">
        <v>-891.64086687264</v>
      </c>
      <c r="MP17" s="200">
        <v>891.64086687264</v>
      </c>
      <c r="MQ17" s="200">
        <v>891.64086687264</v>
      </c>
      <c r="MR17" s="200">
        <v>-891.64086687264</v>
      </c>
      <c r="MT17">
        <v>1</v>
      </c>
      <c r="MU17" s="244">
        <v>-1</v>
      </c>
      <c r="MV17" s="218">
        <v>-1</v>
      </c>
      <c r="MW17" s="245">
        <v>-5</v>
      </c>
      <c r="MX17">
        <v>-1</v>
      </c>
      <c r="MY17">
        <v>1</v>
      </c>
      <c r="MZ17" s="218">
        <v>1</v>
      </c>
      <c r="NA17">
        <v>0</v>
      </c>
      <c r="NB17">
        <v>0</v>
      </c>
      <c r="NC17">
        <v>0</v>
      </c>
      <c r="ND17">
        <v>1</v>
      </c>
      <c r="NE17" s="253">
        <v>7.4999999999999997E-3</v>
      </c>
      <c r="NF17" s="206">
        <v>42535</v>
      </c>
      <c r="NG17">
        <v>60</v>
      </c>
      <c r="NH17" t="s">
        <v>1273</v>
      </c>
      <c r="NI17">
        <v>5</v>
      </c>
      <c r="NJ17" s="257">
        <v>2</v>
      </c>
      <c r="NK17">
        <v>4</v>
      </c>
      <c r="NL17" s="139">
        <v>97380</v>
      </c>
      <c r="NM17" s="139">
        <v>77904</v>
      </c>
      <c r="NN17" s="200">
        <v>-730.35</v>
      </c>
      <c r="NO17" s="200">
        <v>-584.28</v>
      </c>
      <c r="NP17" s="200">
        <v>-730.35</v>
      </c>
      <c r="NQ17" s="200">
        <v>-730.35</v>
      </c>
      <c r="NR17" s="200">
        <v>730.35</v>
      </c>
      <c r="NT17">
        <v>-1</v>
      </c>
      <c r="NU17" s="244">
        <v>-1</v>
      </c>
      <c r="NV17" s="218">
        <v>-1</v>
      </c>
      <c r="NW17" s="245">
        <v>-6</v>
      </c>
      <c r="NX17">
        <v>-1</v>
      </c>
      <c r="NY17">
        <v>1</v>
      </c>
      <c r="NZ17" s="218">
        <v>1</v>
      </c>
      <c r="OA17">
        <v>0</v>
      </c>
      <c r="OB17">
        <v>0</v>
      </c>
      <c r="OC17">
        <v>0</v>
      </c>
      <c r="OD17">
        <v>1</v>
      </c>
      <c r="OE17" s="253">
        <v>6.8238213399500003E-3</v>
      </c>
      <c r="OF17" s="206">
        <v>42535</v>
      </c>
      <c r="OG17">
        <v>60</v>
      </c>
      <c r="OH17" t="s">
        <v>1273</v>
      </c>
      <c r="OI17">
        <v>5</v>
      </c>
      <c r="OJ17" s="257">
        <v>1</v>
      </c>
      <c r="OK17">
        <v>6</v>
      </c>
      <c r="OL17" s="139">
        <v>97380</v>
      </c>
      <c r="OM17" s="139">
        <v>116856</v>
      </c>
      <c r="ON17" s="200">
        <v>-664.503722084331</v>
      </c>
      <c r="OO17" s="200">
        <v>-797.40446650119725</v>
      </c>
      <c r="OP17" s="200">
        <v>-664.503722084331</v>
      </c>
      <c r="OQ17" s="200">
        <v>-664.503722084331</v>
      </c>
      <c r="OR17" s="200">
        <v>664.503722084331</v>
      </c>
      <c r="OT17">
        <f t="shared" si="98"/>
        <v>-1</v>
      </c>
      <c r="OU17" s="244">
        <v>1</v>
      </c>
      <c r="OV17" s="218">
        <v>-1</v>
      </c>
      <c r="OW17" s="245">
        <v>-7</v>
      </c>
      <c r="OX17">
        <f t="shared" si="99"/>
        <v>-1</v>
      </c>
      <c r="OY17">
        <f t="shared" si="100"/>
        <v>1</v>
      </c>
      <c r="OZ17" s="218"/>
      <c r="PA17">
        <f t="shared" ref="PA17:PA80" si="138">IF(OU17=OZ17,1,0)</f>
        <v>0</v>
      </c>
      <c r="PB17">
        <f t="shared" si="101"/>
        <v>0</v>
      </c>
      <c r="PC17">
        <f t="shared" si="102"/>
        <v>0</v>
      </c>
      <c r="PD17">
        <f t="shared" si="103"/>
        <v>0</v>
      </c>
      <c r="PE17" s="253"/>
      <c r="PF17" s="206">
        <v>42535</v>
      </c>
      <c r="PG17">
        <v>60</v>
      </c>
      <c r="PH17" t="str">
        <f t="shared" si="86"/>
        <v>TRUE</v>
      </c>
      <c r="PI17">
        <f>VLOOKUP($A17,'FuturesInfo (3)'!$A$2:$V$80,22)</f>
        <v>5</v>
      </c>
      <c r="PJ17" s="257">
        <v>1</v>
      </c>
      <c r="PK17">
        <f t="shared" si="104"/>
        <v>6</v>
      </c>
      <c r="PL17" s="139">
        <f>VLOOKUP($A17,'FuturesInfo (3)'!$A$2:$O$80,15)*PI17</f>
        <v>97380</v>
      </c>
      <c r="PM17" s="139">
        <f>VLOOKUP($A17,'FuturesInfo (3)'!$A$2:$O$80,15)*PK17</f>
        <v>116856</v>
      </c>
      <c r="PN17" s="200">
        <f t="shared" si="105"/>
        <v>0</v>
      </c>
      <c r="PO17" s="200">
        <f t="shared" si="106"/>
        <v>0</v>
      </c>
      <c r="PP17" s="200">
        <f t="shared" si="107"/>
        <v>0</v>
      </c>
      <c r="PQ17" s="200">
        <f t="shared" si="108"/>
        <v>0</v>
      </c>
      <c r="PR17" s="200">
        <f t="shared" si="109"/>
        <v>0</v>
      </c>
      <c r="PT17">
        <f t="shared" si="110"/>
        <v>1</v>
      </c>
      <c r="PU17" s="244"/>
      <c r="PV17" s="218"/>
      <c r="PW17" s="245"/>
      <c r="PX17">
        <f t="shared" si="111"/>
        <v>0</v>
      </c>
      <c r="PY17">
        <f t="shared" si="112"/>
        <v>0</v>
      </c>
      <c r="PZ17" s="218"/>
      <c r="QA17">
        <f t="shared" ref="QA17:QA80" si="139">IF(PU17=PZ17,1,0)</f>
        <v>1</v>
      </c>
      <c r="QB17">
        <f t="shared" si="113"/>
        <v>1</v>
      </c>
      <c r="QC17">
        <f t="shared" si="114"/>
        <v>1</v>
      </c>
      <c r="QD17">
        <f t="shared" si="115"/>
        <v>1</v>
      </c>
      <c r="QE17" s="253"/>
      <c r="QF17" s="206"/>
      <c r="QG17">
        <v>60</v>
      </c>
      <c r="QH17" t="str">
        <f t="shared" si="87"/>
        <v>FALSE</v>
      </c>
      <c r="QI17">
        <f>VLOOKUP($A17,'FuturesInfo (3)'!$A$2:$V$80,22)</f>
        <v>5</v>
      </c>
      <c r="QJ17" s="257"/>
      <c r="QK17">
        <f t="shared" si="116"/>
        <v>4</v>
      </c>
      <c r="QL17" s="139">
        <f>VLOOKUP($A17,'FuturesInfo (3)'!$A$2:$O$80,15)*QI17</f>
        <v>97380</v>
      </c>
      <c r="QM17" s="139">
        <f>VLOOKUP($A17,'FuturesInfo (3)'!$A$2:$O$80,15)*QK17</f>
        <v>77904</v>
      </c>
      <c r="QN17" s="200">
        <f t="shared" si="117"/>
        <v>0</v>
      </c>
      <c r="QO17" s="200">
        <f t="shared" si="118"/>
        <v>0</v>
      </c>
      <c r="QP17" s="200">
        <f t="shared" si="119"/>
        <v>0</v>
      </c>
      <c r="QQ17" s="200">
        <f t="shared" si="120"/>
        <v>0</v>
      </c>
      <c r="QR17" s="200">
        <f t="shared" si="121"/>
        <v>0</v>
      </c>
      <c r="QT17">
        <f t="shared" si="122"/>
        <v>0</v>
      </c>
      <c r="QU17" s="244"/>
      <c r="QV17" s="218"/>
      <c r="QW17" s="245"/>
      <c r="QX17">
        <f t="shared" si="123"/>
        <v>0</v>
      </c>
      <c r="QY17">
        <f t="shared" si="124"/>
        <v>0</v>
      </c>
      <c r="QZ17" s="218"/>
      <c r="RA17">
        <f t="shared" ref="RA17:RA80" si="140">IF(QU17=QZ17,1,0)</f>
        <v>1</v>
      </c>
      <c r="RB17">
        <f t="shared" si="125"/>
        <v>1</v>
      </c>
      <c r="RC17">
        <f t="shared" si="126"/>
        <v>1</v>
      </c>
      <c r="RD17">
        <f t="shared" si="127"/>
        <v>1</v>
      </c>
      <c r="RE17" s="253"/>
      <c r="RF17" s="206"/>
      <c r="RG17">
        <v>60</v>
      </c>
      <c r="RH17" t="str">
        <f t="shared" si="88"/>
        <v>FALSE</v>
      </c>
      <c r="RI17">
        <f>VLOOKUP($A17,'FuturesInfo (3)'!$A$2:$V$80,22)</f>
        <v>5</v>
      </c>
      <c r="RJ17" s="257"/>
      <c r="RK17">
        <f t="shared" si="128"/>
        <v>4</v>
      </c>
      <c r="RL17" s="139">
        <f>VLOOKUP($A17,'FuturesInfo (3)'!$A$2:$O$80,15)*RI17</f>
        <v>97380</v>
      </c>
      <c r="RM17" s="139">
        <f>VLOOKUP($A17,'FuturesInfo (3)'!$A$2:$O$80,15)*RK17</f>
        <v>77904</v>
      </c>
      <c r="RN17" s="200">
        <f t="shared" si="129"/>
        <v>0</v>
      </c>
      <c r="RO17" s="200">
        <f t="shared" si="130"/>
        <v>0</v>
      </c>
      <c r="RP17" s="200">
        <f t="shared" si="131"/>
        <v>0</v>
      </c>
      <c r="RQ17" s="200">
        <f t="shared" si="132"/>
        <v>0</v>
      </c>
      <c r="RR17" s="200">
        <f t="shared" si="133"/>
        <v>0</v>
      </c>
    </row>
    <row r="18" spans="1:486" x14ac:dyDescent="0.25">
      <c r="A18" s="1" t="s">
        <v>303</v>
      </c>
      <c r="B18" s="153" t="str">
        <f>'FuturesInfo (3)'!M6</f>
        <v>@BP</v>
      </c>
      <c r="C18" s="204" t="str">
        <f>VLOOKUP(A18,'FuturesInfo (3)'!$A$2:$K$80,11)</f>
        <v>currency</v>
      </c>
      <c r="D18" s="2" t="s">
        <v>32</v>
      </c>
      <c r="E18">
        <v>60</v>
      </c>
      <c r="F18" t="e">
        <f>IF(#REF!="","FALSE","TRUE")</f>
        <v>#REF!</v>
      </c>
      <c r="G18">
        <f>ROUND(VLOOKUP($B18,MARGIN!$A$42:$P$172,16),0)</f>
        <v>3</v>
      </c>
      <c r="I18" t="e">
        <f>-#REF!+J18</f>
        <v>#REF!</v>
      </c>
      <c r="J18">
        <v>-1</v>
      </c>
      <c r="K18" s="2" t="s">
        <v>32</v>
      </c>
      <c r="L18">
        <v>60</v>
      </c>
      <c r="M18" t="str">
        <f>IF(J18="","FALSE","TRUE")</f>
        <v>TRUE</v>
      </c>
      <c r="N18">
        <f>ROUND(VLOOKUP($B18,MARGIN!$A$42:$P$172,16),0)</f>
        <v>3</v>
      </c>
      <c r="P18">
        <f>-J18+Q18</f>
        <v>0</v>
      </c>
      <c r="Q18">
        <v>-1</v>
      </c>
      <c r="R18">
        <v>1</v>
      </c>
      <c r="S18" s="113" t="s">
        <v>937</v>
      </c>
      <c r="T18" s="2" t="s">
        <v>32</v>
      </c>
      <c r="U18">
        <v>60</v>
      </c>
      <c r="V18" t="str">
        <f>IF(Q18="","FALSE","TRUE")</f>
        <v>TRUE</v>
      </c>
      <c r="W18">
        <f>ROUND(VLOOKUP($B18,MARGIN!$A$42:$P$172,16),0)</f>
        <v>3</v>
      </c>
      <c r="X18">
        <f>IF(ABS(Q18+R18)=2,ROUND(W18*(1+$X$13),0),W18)</f>
        <v>3</v>
      </c>
      <c r="Z18">
        <f>-Q18+AA18</f>
        <v>0</v>
      </c>
      <c r="AA18">
        <v>-1</v>
      </c>
      <c r="AB18">
        <v>1</v>
      </c>
      <c r="AC18" s="113" t="s">
        <v>937</v>
      </c>
      <c r="AD18" s="2" t="s">
        <v>32</v>
      </c>
      <c r="AE18">
        <v>60</v>
      </c>
      <c r="AF18" t="str">
        <f>IF(AA18="","FALSE","TRUE")</f>
        <v>TRUE</v>
      </c>
      <c r="AG18">
        <f>ROUND(VLOOKUP($B18,MARGIN!$A$42:$P$172,16),0)</f>
        <v>3</v>
      </c>
      <c r="AH18">
        <f>IF(ABS(AA18+AB18)=2,ROUND(AG18*(1+$X$13),0),IF(AB18="",AG18,ROUND(AG18*(1+-$AH$13),0)))</f>
        <v>2</v>
      </c>
      <c r="AI18" s="139" t="e">
        <f>VLOOKUP($B18,#REF!,2)*AH18</f>
        <v>#REF!</v>
      </c>
      <c r="AK18">
        <f>-AB18+AL18</f>
        <v>-2</v>
      </c>
      <c r="AL18">
        <v>-1</v>
      </c>
      <c r="AM18">
        <v>1</v>
      </c>
      <c r="AN18" s="113" t="s">
        <v>937</v>
      </c>
      <c r="AO18" s="2" t="s">
        <v>32</v>
      </c>
      <c r="AP18">
        <v>60</v>
      </c>
      <c r="AQ18" t="str">
        <f>IF(AL18="","FALSE","TRUE")</f>
        <v>TRUE</v>
      </c>
      <c r="AR18">
        <f>ROUND(VLOOKUP($B18,MARGIN!$A$42:$P$172,16),0)</f>
        <v>3</v>
      </c>
      <c r="AS18">
        <f>IF(ABS(AL18+AM18)=2,ROUND(AR18*(1+$X$13),0),IF(AM18="",AR18,ROUND(AR18*(1+-$AH$13),0)))</f>
        <v>2</v>
      </c>
      <c r="AT18" s="139" t="e">
        <f>VLOOKUP($B18,#REF!,2)*AS18</f>
        <v>#REF!</v>
      </c>
      <c r="AV18">
        <f>-AM18+AW18</f>
        <v>-2</v>
      </c>
      <c r="AW18">
        <v>-1</v>
      </c>
      <c r="AX18">
        <v>-1</v>
      </c>
      <c r="AY18" s="113">
        <v>-4.2164927075400002E-3</v>
      </c>
      <c r="AZ18" s="2" t="s">
        <v>32</v>
      </c>
      <c r="BA18">
        <v>60</v>
      </c>
      <c r="BB18" t="str">
        <f>IF(AW18="","FALSE","TRUE")</f>
        <v>TRUE</v>
      </c>
      <c r="BC18">
        <f>ROUND(VLOOKUP($B18,MARGIN!$A$42:$P$172,16),0)</f>
        <v>3</v>
      </c>
      <c r="BD18">
        <f>IF(ABS(AW18+AX18)=2,ROUND(BC18*(1+$X$13),0),IF(AX18="",BC18,ROUND(BC18*(1+-$AH$13),0)))</f>
        <v>4</v>
      </c>
      <c r="BE18" s="139" t="e">
        <f>VLOOKUP($B18,#REF!,2)*BD18</f>
        <v>#REF!</v>
      </c>
      <c r="BG18">
        <f t="shared" si="134"/>
        <v>0</v>
      </c>
      <c r="BH18">
        <v>-1</v>
      </c>
      <c r="BI18">
        <v>1</v>
      </c>
      <c r="BJ18">
        <f t="shared" si="89"/>
        <v>0</v>
      </c>
      <c r="BK18" s="1">
        <v>1.59655699014E-3</v>
      </c>
      <c r="BL18" s="2">
        <v>10</v>
      </c>
      <c r="BM18">
        <v>60</v>
      </c>
      <c r="BN18" t="str">
        <f t="shared" si="135"/>
        <v>TRUE</v>
      </c>
      <c r="BO18">
        <f>VLOOKUP($A18,'FuturesInfo (3)'!$A$2:$V$80,22)</f>
        <v>2</v>
      </c>
      <c r="BP18">
        <f t="shared" si="71"/>
        <v>2</v>
      </c>
      <c r="BQ18" s="139">
        <f>VLOOKUP($A18,'FuturesInfo (3)'!$A$2:$O$80,15)*BP18</f>
        <v>185162.5</v>
      </c>
      <c r="BR18" s="145">
        <f t="shared" si="90"/>
        <v>-295.62248368679775</v>
      </c>
      <c r="BT18">
        <f t="shared" si="91"/>
        <v>-1</v>
      </c>
      <c r="BU18">
        <v>-1</v>
      </c>
      <c r="BV18">
        <v>1</v>
      </c>
      <c r="BW18">
        <v>1</v>
      </c>
      <c r="BX18">
        <f t="shared" si="72"/>
        <v>0</v>
      </c>
      <c r="BY18">
        <f t="shared" si="73"/>
        <v>1</v>
      </c>
      <c r="BZ18" s="188">
        <v>5.9602190034E-3</v>
      </c>
      <c r="CA18" s="2">
        <v>10</v>
      </c>
      <c r="CB18">
        <v>60</v>
      </c>
      <c r="CC18" t="str">
        <f t="shared" si="74"/>
        <v>TRUE</v>
      </c>
      <c r="CD18">
        <f>VLOOKUP($A18,'FuturesInfo (3)'!$A$2:$V$80,22)</f>
        <v>2</v>
      </c>
      <c r="CE18">
        <f t="shared" si="75"/>
        <v>2</v>
      </c>
      <c r="CF18">
        <f t="shared" si="75"/>
        <v>2</v>
      </c>
      <c r="CG18" s="139">
        <f>VLOOKUP($A18,'FuturesInfo (3)'!$A$2:$O$80,15)*CE18</f>
        <v>185162.5</v>
      </c>
      <c r="CH18" s="145">
        <f t="shared" si="76"/>
        <v>-1103.6090512170524</v>
      </c>
      <c r="CI18" s="145">
        <f t="shared" si="92"/>
        <v>1103.6090512170524</v>
      </c>
      <c r="CK18">
        <f t="shared" si="77"/>
        <v>-1</v>
      </c>
      <c r="CL18">
        <v>-1</v>
      </c>
      <c r="CM18">
        <v>1</v>
      </c>
      <c r="CN18">
        <v>-1</v>
      </c>
      <c r="CO18">
        <f t="shared" si="136"/>
        <v>1</v>
      </c>
      <c r="CP18">
        <f t="shared" si="78"/>
        <v>0</v>
      </c>
      <c r="CQ18" s="1">
        <v>-3.8580778505E-3</v>
      </c>
      <c r="CR18" s="2">
        <v>10</v>
      </c>
      <c r="CS18">
        <v>60</v>
      </c>
      <c r="CT18" t="str">
        <f t="shared" si="79"/>
        <v>TRUE</v>
      </c>
      <c r="CU18">
        <f>VLOOKUP($A18,'FuturesInfo (3)'!$A$2:$V$80,22)</f>
        <v>2</v>
      </c>
      <c r="CV18">
        <f t="shared" si="80"/>
        <v>2</v>
      </c>
      <c r="CW18">
        <f t="shared" si="93"/>
        <v>2</v>
      </c>
      <c r="CX18" s="139">
        <f>VLOOKUP($A18,'FuturesInfo (3)'!$A$2:$O$80,15)*CW18</f>
        <v>185162.5</v>
      </c>
      <c r="CY18" s="200">
        <f t="shared" si="94"/>
        <v>714.37133999320622</v>
      </c>
      <c r="CZ18" s="200">
        <f t="shared" si="95"/>
        <v>-714.37133999320622</v>
      </c>
      <c r="DB18">
        <f t="shared" si="81"/>
        <v>-1</v>
      </c>
      <c r="DC18">
        <v>1</v>
      </c>
      <c r="DD18">
        <v>1</v>
      </c>
      <c r="DE18">
        <v>1</v>
      </c>
      <c r="DF18">
        <f t="shared" si="137"/>
        <v>1</v>
      </c>
      <c r="DG18">
        <f t="shared" si="82"/>
        <v>1</v>
      </c>
      <c r="DH18" s="1">
        <v>6.4319800816100003E-3</v>
      </c>
      <c r="DI18" s="2">
        <v>10</v>
      </c>
      <c r="DJ18">
        <v>60</v>
      </c>
      <c r="DK18" t="str">
        <f t="shared" si="83"/>
        <v>TRUE</v>
      </c>
      <c r="DL18">
        <f>VLOOKUP($A18,'FuturesInfo (3)'!$A$2:$V$80,22)</f>
        <v>2</v>
      </c>
      <c r="DM18">
        <f t="shared" si="84"/>
        <v>3</v>
      </c>
      <c r="DN18">
        <f t="shared" si="96"/>
        <v>2</v>
      </c>
      <c r="DO18" s="139">
        <f>VLOOKUP($A18,'FuturesInfo (3)'!$A$2:$O$80,15)*DN18</f>
        <v>185162.5</v>
      </c>
      <c r="DP18" s="200">
        <f t="shared" si="85"/>
        <v>1190.9615118611116</v>
      </c>
      <c r="DQ18" s="200">
        <f t="shared" si="97"/>
        <v>1190.9615118611116</v>
      </c>
      <c r="DS18">
        <v>1</v>
      </c>
      <c r="DT18">
        <v>1</v>
      </c>
      <c r="DU18">
        <v>1</v>
      </c>
      <c r="DV18">
        <v>-1</v>
      </c>
      <c r="DW18">
        <v>0</v>
      </c>
      <c r="DX18">
        <v>0</v>
      </c>
      <c r="DY18" s="1">
        <v>-3.2985156679500001E-3</v>
      </c>
      <c r="DZ18" s="2">
        <v>10</v>
      </c>
      <c r="EA18">
        <v>60</v>
      </c>
      <c r="EB18" t="s">
        <v>1273</v>
      </c>
      <c r="EC18">
        <v>2</v>
      </c>
      <c r="ED18" s="96">
        <v>0</v>
      </c>
      <c r="EE18">
        <v>2</v>
      </c>
      <c r="EF18" s="139">
        <v>178362.5</v>
      </c>
      <c r="EG18" s="200">
        <v>-588.33150082473185</v>
      </c>
      <c r="EH18" s="200">
        <v>-588.33150082473185</v>
      </c>
      <c r="EJ18">
        <v>1</v>
      </c>
      <c r="EK18">
        <v>1</v>
      </c>
      <c r="EL18" s="218">
        <v>1</v>
      </c>
      <c r="EM18">
        <v>1</v>
      </c>
      <c r="EN18">
        <v>-1</v>
      </c>
      <c r="EO18">
        <v>0</v>
      </c>
      <c r="EP18">
        <v>0</v>
      </c>
      <c r="EQ18">
        <v>0</v>
      </c>
      <c r="ER18" s="1">
        <v>-1.4478764478800001E-3</v>
      </c>
      <c r="ES18" s="2">
        <v>10</v>
      </c>
      <c r="ET18">
        <v>60</v>
      </c>
      <c r="EU18" t="s">
        <v>1273</v>
      </c>
      <c r="EV18">
        <v>2</v>
      </c>
      <c r="EW18" s="96">
        <v>0</v>
      </c>
      <c r="EX18">
        <v>2</v>
      </c>
      <c r="EY18" s="139">
        <v>178362.5</v>
      </c>
      <c r="EZ18" s="200">
        <v>-258.2468629349965</v>
      </c>
      <c r="FA18" s="200">
        <v>-258.2468629349965</v>
      </c>
      <c r="FB18" s="200">
        <v>-258.2468629349965</v>
      </c>
      <c r="FD18">
        <v>-1</v>
      </c>
      <c r="FE18">
        <v>1</v>
      </c>
      <c r="FF18" s="218">
        <v>1</v>
      </c>
      <c r="FG18">
        <v>-1</v>
      </c>
      <c r="FH18">
        <v>-1</v>
      </c>
      <c r="FI18">
        <v>0</v>
      </c>
      <c r="FJ18">
        <v>0</v>
      </c>
      <c r="FK18">
        <v>1</v>
      </c>
      <c r="FL18" s="1">
        <v>-1.53973594805E-2</v>
      </c>
      <c r="FM18" s="2">
        <v>10</v>
      </c>
      <c r="FN18">
        <v>60</v>
      </c>
      <c r="FO18" t="s">
        <v>1273</v>
      </c>
      <c r="FP18">
        <v>2</v>
      </c>
      <c r="FQ18" s="96">
        <v>0</v>
      </c>
      <c r="FR18">
        <v>2</v>
      </c>
      <c r="FS18" s="139">
        <v>178362.5</v>
      </c>
      <c r="FT18" s="200">
        <v>-2746.3115303406812</v>
      </c>
      <c r="FU18" s="200">
        <v>-2746.3115303406812</v>
      </c>
      <c r="FV18" s="200">
        <v>2746.3115303406812</v>
      </c>
      <c r="FX18">
        <v>-1</v>
      </c>
      <c r="FY18" s="244">
        <v>-1</v>
      </c>
      <c r="FZ18" s="218">
        <v>1</v>
      </c>
      <c r="GA18" s="245">
        <v>-11</v>
      </c>
      <c r="GB18">
        <v>-1</v>
      </c>
      <c r="GC18">
        <v>-1</v>
      </c>
      <c r="GD18" s="218">
        <v>-1</v>
      </c>
      <c r="GE18">
        <v>1</v>
      </c>
      <c r="GF18">
        <v>0</v>
      </c>
      <c r="GG18">
        <v>1</v>
      </c>
      <c r="GH18">
        <v>1</v>
      </c>
      <c r="GI18" s="253">
        <v>-2.52295185367E-3</v>
      </c>
      <c r="GJ18" s="2">
        <v>10</v>
      </c>
      <c r="GK18">
        <v>60</v>
      </c>
      <c r="GL18" t="s">
        <v>1273</v>
      </c>
      <c r="GM18">
        <v>2</v>
      </c>
      <c r="GN18" s="96">
        <v>0</v>
      </c>
      <c r="GO18">
        <v>2</v>
      </c>
      <c r="GP18" s="139">
        <v>177912.5</v>
      </c>
      <c r="GQ18" s="200">
        <v>448.86467166606388</v>
      </c>
      <c r="GR18" s="200">
        <v>-448.86467166606388</v>
      </c>
      <c r="GS18" s="200">
        <v>448.86467166606388</v>
      </c>
      <c r="GT18" s="200">
        <v>448.86467166606388</v>
      </c>
      <c r="GV18">
        <v>-1</v>
      </c>
      <c r="GW18" s="244">
        <v>1</v>
      </c>
      <c r="GX18" s="218">
        <v>1</v>
      </c>
      <c r="GY18" s="245">
        <v>-12</v>
      </c>
      <c r="GZ18">
        <v>-1</v>
      </c>
      <c r="HA18">
        <v>-1</v>
      </c>
      <c r="HB18" s="218">
        <v>-1</v>
      </c>
      <c r="HC18">
        <v>0</v>
      </c>
      <c r="HD18">
        <v>0</v>
      </c>
      <c r="HE18">
        <v>1</v>
      </c>
      <c r="HF18">
        <v>1</v>
      </c>
      <c r="HG18" s="253">
        <v>-8.5013700554999998E-3</v>
      </c>
      <c r="HH18" s="268">
        <v>42503</v>
      </c>
      <c r="HI18">
        <v>60</v>
      </c>
      <c r="HJ18" t="s">
        <v>1273</v>
      </c>
      <c r="HK18">
        <v>2</v>
      </c>
      <c r="HL18" s="257"/>
      <c r="HM18">
        <v>2</v>
      </c>
      <c r="HN18" s="139">
        <v>176400</v>
      </c>
      <c r="HO18" s="200">
        <v>-1499.6416777902</v>
      </c>
      <c r="HP18" s="200">
        <v>-1499.6416777902</v>
      </c>
      <c r="HQ18" s="200">
        <v>1499.6416777902</v>
      </c>
      <c r="HR18" s="200">
        <v>1499.6416777902</v>
      </c>
      <c r="HT18">
        <v>1</v>
      </c>
      <c r="HU18" s="244">
        <v>1</v>
      </c>
      <c r="HV18" s="218">
        <v>1</v>
      </c>
      <c r="HW18" s="245">
        <v>-13</v>
      </c>
      <c r="HX18">
        <v>-1</v>
      </c>
      <c r="HY18">
        <v>-1</v>
      </c>
      <c r="HZ18" s="218">
        <v>1</v>
      </c>
      <c r="IA18">
        <v>1</v>
      </c>
      <c r="IB18">
        <v>1</v>
      </c>
      <c r="IC18">
        <v>0</v>
      </c>
      <c r="ID18">
        <v>0</v>
      </c>
      <c r="IE18" s="253">
        <v>5.1729024943299997E-3</v>
      </c>
      <c r="IF18" s="268">
        <v>42514</v>
      </c>
      <c r="IG18">
        <v>60</v>
      </c>
      <c r="IH18" t="s">
        <v>1273</v>
      </c>
      <c r="II18">
        <v>2</v>
      </c>
      <c r="IJ18" s="257">
        <v>1</v>
      </c>
      <c r="IK18">
        <v>2</v>
      </c>
      <c r="IL18" s="139">
        <v>177700</v>
      </c>
      <c r="IM18" s="139">
        <v>177700</v>
      </c>
      <c r="IN18" s="200">
        <v>919.22477324244096</v>
      </c>
      <c r="IO18" s="200">
        <v>919.22477324244096</v>
      </c>
      <c r="IP18" s="200">
        <v>919.22477324244096</v>
      </c>
      <c r="IQ18" s="200">
        <v>-919.22477324244096</v>
      </c>
      <c r="IR18" s="200">
        <v>-919.22477324244096</v>
      </c>
      <c r="IT18">
        <v>1</v>
      </c>
      <c r="IU18" s="244">
        <v>-1</v>
      </c>
      <c r="IV18" s="218">
        <v>1</v>
      </c>
      <c r="IW18" s="245">
        <v>-14</v>
      </c>
      <c r="IX18">
        <v>1</v>
      </c>
      <c r="IY18">
        <v>-1</v>
      </c>
      <c r="IZ18" s="218">
        <v>1</v>
      </c>
      <c r="JA18">
        <v>0</v>
      </c>
      <c r="JB18">
        <v>1</v>
      </c>
      <c r="JC18">
        <v>1</v>
      </c>
      <c r="JD18">
        <v>0</v>
      </c>
      <c r="JE18" s="253">
        <v>2.1854071202E-3</v>
      </c>
      <c r="JF18" s="268">
        <v>42515</v>
      </c>
      <c r="JG18">
        <v>60</v>
      </c>
      <c r="JH18" t="s">
        <v>1273</v>
      </c>
      <c r="JI18">
        <v>2</v>
      </c>
      <c r="JJ18" s="257">
        <v>1</v>
      </c>
      <c r="JK18">
        <v>2</v>
      </c>
      <c r="JL18" s="139">
        <v>177700</v>
      </c>
      <c r="JM18" s="139">
        <v>177700</v>
      </c>
      <c r="JN18" s="200">
        <v>-388.34684525953998</v>
      </c>
      <c r="JO18" s="200">
        <v>-388.34684525953998</v>
      </c>
      <c r="JP18" s="200">
        <v>388.34684525953998</v>
      </c>
      <c r="JQ18" s="200">
        <v>388.34684525953998</v>
      </c>
      <c r="JR18" s="200">
        <v>-388.34684525953998</v>
      </c>
      <c r="JT18">
        <v>-1</v>
      </c>
      <c r="JU18" s="244">
        <v>-1</v>
      </c>
      <c r="JV18" s="218">
        <v>1</v>
      </c>
      <c r="JW18" s="245">
        <v>-15</v>
      </c>
      <c r="JX18">
        <v>1</v>
      </c>
      <c r="JY18">
        <v>-1</v>
      </c>
      <c r="JZ18" s="218">
        <v>1</v>
      </c>
      <c r="KA18">
        <v>0</v>
      </c>
      <c r="KB18">
        <v>1</v>
      </c>
      <c r="KC18">
        <v>1</v>
      </c>
      <c r="KD18">
        <v>0</v>
      </c>
      <c r="KE18" s="253">
        <v>1.0129431626299999E-2</v>
      </c>
      <c r="KF18" s="206">
        <v>42515</v>
      </c>
      <c r="KG18">
        <v>60</v>
      </c>
      <c r="KH18" t="s">
        <v>1273</v>
      </c>
      <c r="KI18">
        <v>2</v>
      </c>
      <c r="KJ18" s="257">
        <v>1</v>
      </c>
      <c r="KK18">
        <v>2</v>
      </c>
      <c r="KL18" s="139">
        <v>179500</v>
      </c>
      <c r="KM18" s="139">
        <v>179500</v>
      </c>
      <c r="KN18" s="200">
        <v>-1818.2329769208498</v>
      </c>
      <c r="KO18" s="200">
        <v>-1818.2329769208498</v>
      </c>
      <c r="KP18" s="200">
        <v>1818.2329769208498</v>
      </c>
      <c r="KQ18" s="200">
        <v>1818.2329769208498</v>
      </c>
      <c r="KR18" s="200">
        <v>-1818.2329769208498</v>
      </c>
      <c r="KT18">
        <v>-1</v>
      </c>
      <c r="KU18" s="244">
        <v>1</v>
      </c>
      <c r="KV18" s="218">
        <v>1</v>
      </c>
      <c r="KW18" s="245">
        <v>3</v>
      </c>
      <c r="KX18">
        <v>1</v>
      </c>
      <c r="KY18">
        <v>1</v>
      </c>
      <c r="KZ18" s="218">
        <v>1</v>
      </c>
      <c r="LA18">
        <v>1</v>
      </c>
      <c r="LB18">
        <v>1</v>
      </c>
      <c r="LC18">
        <v>1</v>
      </c>
      <c r="LD18">
        <v>1</v>
      </c>
      <c r="LE18" s="253">
        <v>2.3816155988899999E-2</v>
      </c>
      <c r="LF18" s="206">
        <v>42515</v>
      </c>
      <c r="LG18">
        <v>60</v>
      </c>
      <c r="LH18" t="s">
        <v>1273</v>
      </c>
      <c r="LI18">
        <v>2</v>
      </c>
      <c r="LJ18" s="257">
        <v>2</v>
      </c>
      <c r="LK18">
        <v>3</v>
      </c>
      <c r="LL18" s="139">
        <v>183775</v>
      </c>
      <c r="LM18" s="139">
        <v>275662.5</v>
      </c>
      <c r="LN18" s="200">
        <v>4376.8140668600972</v>
      </c>
      <c r="LO18" s="200">
        <v>6565.2211002901458</v>
      </c>
      <c r="LP18" s="200">
        <v>4376.8140668600972</v>
      </c>
      <c r="LQ18" s="200">
        <v>4376.8140668600972</v>
      </c>
      <c r="LR18" s="200">
        <v>4376.8140668600972</v>
      </c>
      <c r="LT18">
        <v>1</v>
      </c>
      <c r="LU18" s="244">
        <v>1</v>
      </c>
      <c r="LV18" s="218">
        <v>1</v>
      </c>
      <c r="LW18" s="245">
        <v>4</v>
      </c>
      <c r="LX18">
        <v>1</v>
      </c>
      <c r="LY18">
        <v>1</v>
      </c>
      <c r="LZ18" s="218">
        <v>-1</v>
      </c>
      <c r="MA18">
        <v>0</v>
      </c>
      <c r="MB18">
        <v>0</v>
      </c>
      <c r="MC18">
        <v>0</v>
      </c>
      <c r="MD18">
        <v>0</v>
      </c>
      <c r="ME18" s="253">
        <v>-1.97252074548E-3</v>
      </c>
      <c r="MF18" s="206">
        <v>42535</v>
      </c>
      <c r="MG18">
        <v>60</v>
      </c>
      <c r="MH18" t="s">
        <v>1273</v>
      </c>
      <c r="MI18">
        <v>2</v>
      </c>
      <c r="MJ18" s="257">
        <v>2</v>
      </c>
      <c r="MK18">
        <v>3</v>
      </c>
      <c r="ML18" s="139">
        <v>183412.5</v>
      </c>
      <c r="MM18" s="139">
        <v>275118.75</v>
      </c>
      <c r="MN18" s="200">
        <v>-361.78496123035052</v>
      </c>
      <c r="MO18" s="200">
        <v>-542.67744184552578</v>
      </c>
      <c r="MP18" s="200">
        <v>-361.78496123035052</v>
      </c>
      <c r="MQ18" s="200">
        <v>-361.78496123035052</v>
      </c>
      <c r="MR18" s="200">
        <v>-361.78496123035052</v>
      </c>
      <c r="MT18">
        <v>1</v>
      </c>
      <c r="MU18" s="244">
        <v>-1</v>
      </c>
      <c r="MV18" s="218">
        <v>1</v>
      </c>
      <c r="MW18" s="245">
        <v>5</v>
      </c>
      <c r="MX18">
        <v>-1</v>
      </c>
      <c r="MY18">
        <v>1</v>
      </c>
      <c r="MZ18" s="218">
        <v>1</v>
      </c>
      <c r="NA18">
        <v>0</v>
      </c>
      <c r="NB18">
        <v>1</v>
      </c>
      <c r="NC18">
        <v>0</v>
      </c>
      <c r="ND18">
        <v>1</v>
      </c>
      <c r="NE18" s="253">
        <v>1.63565732979E-3</v>
      </c>
      <c r="NF18" s="206">
        <v>42535</v>
      </c>
      <c r="NG18">
        <v>60</v>
      </c>
      <c r="NH18" t="s">
        <v>1273</v>
      </c>
      <c r="NI18">
        <v>2</v>
      </c>
      <c r="NJ18" s="257">
        <v>2</v>
      </c>
      <c r="NK18">
        <v>2</v>
      </c>
      <c r="NL18" s="139">
        <v>185162.5</v>
      </c>
      <c r="NM18" s="139">
        <v>185162.5</v>
      </c>
      <c r="NN18" s="200">
        <v>-302.86240032724089</v>
      </c>
      <c r="NO18" s="200">
        <v>-302.86240032724089</v>
      </c>
      <c r="NP18" s="200">
        <v>302.86240032724089</v>
      </c>
      <c r="NQ18" s="200">
        <v>-302.86240032724089</v>
      </c>
      <c r="NR18" s="200">
        <v>302.86240032724089</v>
      </c>
      <c r="NT18">
        <v>-1</v>
      </c>
      <c r="NU18" s="244">
        <v>-1</v>
      </c>
      <c r="NV18" s="218">
        <v>1</v>
      </c>
      <c r="NW18" s="245">
        <v>6</v>
      </c>
      <c r="NX18">
        <v>1</v>
      </c>
      <c r="NY18">
        <v>1</v>
      </c>
      <c r="NZ18" s="218">
        <v>1</v>
      </c>
      <c r="OA18">
        <v>0</v>
      </c>
      <c r="OB18">
        <v>1</v>
      </c>
      <c r="OC18">
        <v>1</v>
      </c>
      <c r="OD18">
        <v>1</v>
      </c>
      <c r="OE18" s="253">
        <v>7.8927672314100007E-3</v>
      </c>
      <c r="OF18" s="206">
        <v>42535</v>
      </c>
      <c r="OG18">
        <v>60</v>
      </c>
      <c r="OH18" t="s">
        <v>1273</v>
      </c>
      <c r="OI18">
        <v>2</v>
      </c>
      <c r="OJ18" s="257">
        <v>2</v>
      </c>
      <c r="OK18">
        <v>2</v>
      </c>
      <c r="OL18" s="139">
        <v>185162.5</v>
      </c>
      <c r="OM18" s="139">
        <v>185162.5</v>
      </c>
      <c r="ON18" s="200">
        <v>-1461.4445124859542</v>
      </c>
      <c r="OO18" s="200">
        <v>-1461.4445124859542</v>
      </c>
      <c r="OP18" s="200">
        <v>1461.4445124859542</v>
      </c>
      <c r="OQ18" s="200">
        <v>1461.4445124859542</v>
      </c>
      <c r="OR18" s="200">
        <v>1461.4445124859542</v>
      </c>
      <c r="OT18">
        <f t="shared" si="98"/>
        <v>-1</v>
      </c>
      <c r="OU18" s="244">
        <v>1</v>
      </c>
      <c r="OV18" s="218">
        <v>1</v>
      </c>
      <c r="OW18" s="245">
        <v>7</v>
      </c>
      <c r="OX18">
        <f t="shared" si="99"/>
        <v>1</v>
      </c>
      <c r="OY18">
        <f t="shared" si="100"/>
        <v>1</v>
      </c>
      <c r="OZ18" s="218"/>
      <c r="PA18">
        <f t="shared" si="138"/>
        <v>0</v>
      </c>
      <c r="PB18">
        <f t="shared" si="101"/>
        <v>0</v>
      </c>
      <c r="PC18">
        <f t="shared" si="102"/>
        <v>0</v>
      </c>
      <c r="PD18">
        <f t="shared" si="103"/>
        <v>0</v>
      </c>
      <c r="PE18" s="253"/>
      <c r="PF18" s="206">
        <v>42535</v>
      </c>
      <c r="PG18">
        <v>60</v>
      </c>
      <c r="PH18" t="str">
        <f t="shared" si="86"/>
        <v>TRUE</v>
      </c>
      <c r="PI18">
        <f>VLOOKUP($A18,'FuturesInfo (3)'!$A$2:$V$80,22)</f>
        <v>2</v>
      </c>
      <c r="PJ18" s="257">
        <v>2</v>
      </c>
      <c r="PK18">
        <f t="shared" si="104"/>
        <v>2</v>
      </c>
      <c r="PL18" s="139">
        <f>VLOOKUP($A18,'FuturesInfo (3)'!$A$2:$O$80,15)*PI18</f>
        <v>185162.5</v>
      </c>
      <c r="PM18" s="139">
        <f>VLOOKUP($A18,'FuturesInfo (3)'!$A$2:$O$80,15)*PK18</f>
        <v>185162.5</v>
      </c>
      <c r="PN18" s="200">
        <f t="shared" si="105"/>
        <v>0</v>
      </c>
      <c r="PO18" s="200">
        <f t="shared" si="106"/>
        <v>0</v>
      </c>
      <c r="PP18" s="200">
        <f t="shared" si="107"/>
        <v>0</v>
      </c>
      <c r="PQ18" s="200">
        <f t="shared" si="108"/>
        <v>0</v>
      </c>
      <c r="PR18" s="200">
        <f t="shared" si="109"/>
        <v>0</v>
      </c>
      <c r="PT18">
        <f t="shared" si="110"/>
        <v>1</v>
      </c>
      <c r="PU18" s="244"/>
      <c r="PV18" s="218"/>
      <c r="PW18" s="245"/>
      <c r="PX18">
        <f t="shared" si="111"/>
        <v>0</v>
      </c>
      <c r="PY18">
        <f t="shared" si="112"/>
        <v>0</v>
      </c>
      <c r="PZ18" s="218"/>
      <c r="QA18">
        <f t="shared" si="139"/>
        <v>1</v>
      </c>
      <c r="QB18">
        <f t="shared" si="113"/>
        <v>1</v>
      </c>
      <c r="QC18">
        <f t="shared" si="114"/>
        <v>1</v>
      </c>
      <c r="QD18">
        <f t="shared" si="115"/>
        <v>1</v>
      </c>
      <c r="QE18" s="253"/>
      <c r="QF18" s="206"/>
      <c r="QG18">
        <v>60</v>
      </c>
      <c r="QH18" t="str">
        <f t="shared" si="87"/>
        <v>FALSE</v>
      </c>
      <c r="QI18">
        <f>VLOOKUP($A18,'FuturesInfo (3)'!$A$2:$V$80,22)</f>
        <v>2</v>
      </c>
      <c r="QJ18" s="257"/>
      <c r="QK18">
        <f t="shared" si="116"/>
        <v>2</v>
      </c>
      <c r="QL18" s="139">
        <f>VLOOKUP($A18,'FuturesInfo (3)'!$A$2:$O$80,15)*QI18</f>
        <v>185162.5</v>
      </c>
      <c r="QM18" s="139">
        <f>VLOOKUP($A18,'FuturesInfo (3)'!$A$2:$O$80,15)*QK18</f>
        <v>185162.5</v>
      </c>
      <c r="QN18" s="200">
        <f t="shared" si="117"/>
        <v>0</v>
      </c>
      <c r="QO18" s="200">
        <f t="shared" si="118"/>
        <v>0</v>
      </c>
      <c r="QP18" s="200">
        <f t="shared" si="119"/>
        <v>0</v>
      </c>
      <c r="QQ18" s="200">
        <f t="shared" si="120"/>
        <v>0</v>
      </c>
      <c r="QR18" s="200">
        <f t="shared" si="121"/>
        <v>0</v>
      </c>
      <c r="QT18">
        <f t="shared" si="122"/>
        <v>0</v>
      </c>
      <c r="QU18" s="244"/>
      <c r="QV18" s="218"/>
      <c r="QW18" s="245"/>
      <c r="QX18">
        <f t="shared" si="123"/>
        <v>0</v>
      </c>
      <c r="QY18">
        <f t="shared" si="124"/>
        <v>0</v>
      </c>
      <c r="QZ18" s="218"/>
      <c r="RA18">
        <f t="shared" si="140"/>
        <v>1</v>
      </c>
      <c r="RB18">
        <f t="shared" si="125"/>
        <v>1</v>
      </c>
      <c r="RC18">
        <f t="shared" si="126"/>
        <v>1</v>
      </c>
      <c r="RD18">
        <f t="shared" si="127"/>
        <v>1</v>
      </c>
      <c r="RE18" s="253"/>
      <c r="RF18" s="206"/>
      <c r="RG18">
        <v>60</v>
      </c>
      <c r="RH18" t="str">
        <f t="shared" si="88"/>
        <v>FALSE</v>
      </c>
      <c r="RI18">
        <f>VLOOKUP($A18,'FuturesInfo (3)'!$A$2:$V$80,22)</f>
        <v>2</v>
      </c>
      <c r="RJ18" s="257"/>
      <c r="RK18">
        <f t="shared" si="128"/>
        <v>2</v>
      </c>
      <c r="RL18" s="139">
        <f>VLOOKUP($A18,'FuturesInfo (3)'!$A$2:$O$80,15)*RI18</f>
        <v>185162.5</v>
      </c>
      <c r="RM18" s="139">
        <f>VLOOKUP($A18,'FuturesInfo (3)'!$A$2:$O$80,15)*RK18</f>
        <v>185162.5</v>
      </c>
      <c r="RN18" s="200">
        <f t="shared" si="129"/>
        <v>0</v>
      </c>
      <c r="RO18" s="200">
        <f t="shared" si="130"/>
        <v>0</v>
      </c>
      <c r="RP18" s="200">
        <f t="shared" si="131"/>
        <v>0</v>
      </c>
      <c r="RQ18" s="200">
        <f t="shared" si="132"/>
        <v>0</v>
      </c>
      <c r="RR18" s="200">
        <f t="shared" si="133"/>
        <v>0</v>
      </c>
    </row>
    <row r="19" spans="1:486" x14ac:dyDescent="0.25">
      <c r="A19" s="1" t="s">
        <v>305</v>
      </c>
      <c r="B19" s="153" t="str">
        <f>'FuturesInfo (3)'!M7</f>
        <v>@C</v>
      </c>
      <c r="C19" s="204" t="str">
        <f>VLOOKUP(A19,'FuturesInfo (3)'!$A$2:$K$80,11)</f>
        <v>grain</v>
      </c>
      <c r="D19" s="2" t="s">
        <v>30</v>
      </c>
      <c r="E19">
        <v>60</v>
      </c>
      <c r="F19" t="e">
        <f>IF(#REF!="","FALSE","TRUE")</f>
        <v>#REF!</v>
      </c>
      <c r="G19">
        <f>ROUND(VLOOKUP($B19,MARGIN!$A$42:$P$172,16),0)</f>
        <v>6</v>
      </c>
      <c r="I19" t="e">
        <f>-#REF!+J19</f>
        <v>#REF!</v>
      </c>
      <c r="J19">
        <v>1</v>
      </c>
      <c r="K19" s="2" t="s">
        <v>30</v>
      </c>
      <c r="L19">
        <v>60</v>
      </c>
      <c r="M19" t="str">
        <f>IF(J19="","FALSE","TRUE")</f>
        <v>TRUE</v>
      </c>
      <c r="N19">
        <f>ROUND(VLOOKUP($B19,MARGIN!$A$42:$P$172,16),0)</f>
        <v>6</v>
      </c>
      <c r="P19">
        <f>-J19+Q19</f>
        <v>0</v>
      </c>
      <c r="Q19">
        <v>1</v>
      </c>
      <c r="R19">
        <v>1</v>
      </c>
      <c r="S19" s="113" t="s">
        <v>936</v>
      </c>
      <c r="T19" s="2" t="s">
        <v>30</v>
      </c>
      <c r="U19">
        <v>60</v>
      </c>
      <c r="V19" t="str">
        <f>IF(Q19="","FALSE","TRUE")</f>
        <v>TRUE</v>
      </c>
      <c r="W19">
        <f>ROUND(VLOOKUP($B19,MARGIN!$A$42:$P$172,16),0)</f>
        <v>6</v>
      </c>
      <c r="X19">
        <f>IF(ABS(Q19+R19)=2,ROUND(W19*(1+$X$13),0),W19)</f>
        <v>8</v>
      </c>
      <c r="Z19">
        <f>-Q19+AA19</f>
        <v>0</v>
      </c>
      <c r="AA19">
        <v>1</v>
      </c>
      <c r="AB19">
        <v>1</v>
      </c>
      <c r="AC19" s="113" t="s">
        <v>936</v>
      </c>
      <c r="AD19" s="2" t="s">
        <v>30</v>
      </c>
      <c r="AE19">
        <v>60</v>
      </c>
      <c r="AF19" t="str">
        <f>IF(AA19="","FALSE","TRUE")</f>
        <v>TRUE</v>
      </c>
      <c r="AG19">
        <f>ROUND(VLOOKUP($B19,MARGIN!$A$42:$P$172,16),0)</f>
        <v>6</v>
      </c>
      <c r="AH19">
        <f>IF(ABS(AA19+AB19)=2,ROUND(AG19*(1+$X$13),0),IF(AB19="",AG19,ROUND(AG19*(1+-$AH$13),0)))</f>
        <v>8</v>
      </c>
      <c r="AI19" s="139" t="e">
        <f>VLOOKUP($B19,#REF!,2)*AH19</f>
        <v>#REF!</v>
      </c>
      <c r="AK19">
        <f>-AB19+AL19</f>
        <v>0</v>
      </c>
      <c r="AL19">
        <v>1</v>
      </c>
      <c r="AM19">
        <v>1</v>
      </c>
      <c r="AN19" s="113" t="s">
        <v>936</v>
      </c>
      <c r="AO19" s="2" t="s">
        <v>30</v>
      </c>
      <c r="AP19">
        <v>60</v>
      </c>
      <c r="AQ19" t="str">
        <f>IF(AL19="","FALSE","TRUE")</f>
        <v>TRUE</v>
      </c>
      <c r="AR19">
        <f>ROUND(VLOOKUP($B19,MARGIN!$A$42:$P$172,16),0)</f>
        <v>6</v>
      </c>
      <c r="AS19">
        <f>IF(ABS(AL19+AM19)=2,ROUND(AR19*(1+$X$13),0),IF(AM19="",AR19,ROUND(AR19*(1+-$AH$13),0)))</f>
        <v>8</v>
      </c>
      <c r="AT19" s="139" t="e">
        <f>VLOOKUP($B19,#REF!,2)*AS19</f>
        <v>#REF!</v>
      </c>
      <c r="AV19">
        <f>-AM19+AW19</f>
        <v>0</v>
      </c>
      <c r="AW19">
        <v>1</v>
      </c>
      <c r="AX19">
        <v>1</v>
      </c>
      <c r="AY19" s="113">
        <v>2.22359481161E-2</v>
      </c>
      <c r="AZ19" s="2" t="s">
        <v>30</v>
      </c>
      <c r="BA19">
        <v>60</v>
      </c>
      <c r="BB19" t="str">
        <f>IF(AW19="","FALSE","TRUE")</f>
        <v>TRUE</v>
      </c>
      <c r="BC19">
        <f>ROUND(VLOOKUP($B19,MARGIN!$A$42:$P$172,16),0)</f>
        <v>6</v>
      </c>
      <c r="BD19">
        <f>IF(ABS(AW19+AX19)=2,ROUND(BC19*(1+$X$13),0),IF(AX19="",BC19,ROUND(BC19*(1+-$AH$13),0)))</f>
        <v>8</v>
      </c>
      <c r="BE19" s="139" t="e">
        <f>VLOOKUP($B19,#REF!,2)*BD19</f>
        <v>#REF!</v>
      </c>
      <c r="BG19">
        <f t="shared" si="134"/>
        <v>0</v>
      </c>
      <c r="BH19">
        <v>1</v>
      </c>
      <c r="BI19">
        <v>1</v>
      </c>
      <c r="BJ19">
        <f t="shared" si="89"/>
        <v>1</v>
      </c>
      <c r="BK19" s="1">
        <v>3.6253776435000002E-3</v>
      </c>
      <c r="BL19" s="2">
        <v>10</v>
      </c>
      <c r="BM19">
        <v>60</v>
      </c>
      <c r="BN19" t="str">
        <f t="shared" si="135"/>
        <v>TRUE</v>
      </c>
      <c r="BO19">
        <f>VLOOKUP($A19,'FuturesInfo (3)'!$A$2:$V$80,22)</f>
        <v>4</v>
      </c>
      <c r="BP19">
        <f t="shared" si="71"/>
        <v>4</v>
      </c>
      <c r="BQ19" s="139">
        <f>VLOOKUP($A19,'FuturesInfo (3)'!$A$2:$O$80,15)*BP19</f>
        <v>78500</v>
      </c>
      <c r="BR19" s="145">
        <f t="shared" si="90"/>
        <v>284.59214501475003</v>
      </c>
      <c r="BT19">
        <f t="shared" si="91"/>
        <v>1</v>
      </c>
      <c r="BU19">
        <v>1</v>
      </c>
      <c r="BV19">
        <v>1</v>
      </c>
      <c r="BW19">
        <v>1</v>
      </c>
      <c r="BX19">
        <f t="shared" si="72"/>
        <v>1</v>
      </c>
      <c r="BY19">
        <f t="shared" si="73"/>
        <v>1</v>
      </c>
      <c r="BZ19" s="188">
        <v>7.2245635159500004E-3</v>
      </c>
      <c r="CA19" s="2">
        <v>10</v>
      </c>
      <c r="CB19">
        <v>60</v>
      </c>
      <c r="CC19" t="str">
        <f t="shared" si="74"/>
        <v>TRUE</v>
      </c>
      <c r="CD19">
        <f>VLOOKUP($A19,'FuturesInfo (3)'!$A$2:$V$80,22)</f>
        <v>4</v>
      </c>
      <c r="CE19">
        <f t="shared" si="75"/>
        <v>4</v>
      </c>
      <c r="CF19">
        <f t="shared" si="75"/>
        <v>4</v>
      </c>
      <c r="CG19" s="139">
        <f>VLOOKUP($A19,'FuturesInfo (3)'!$A$2:$O$80,15)*CE19</f>
        <v>78500</v>
      </c>
      <c r="CH19" s="145">
        <f t="shared" si="76"/>
        <v>567.12823600207503</v>
      </c>
      <c r="CI19" s="145">
        <f t="shared" si="92"/>
        <v>567.12823600207503</v>
      </c>
      <c r="CK19">
        <f t="shared" si="77"/>
        <v>1</v>
      </c>
      <c r="CL19">
        <v>1</v>
      </c>
      <c r="CM19">
        <v>1</v>
      </c>
      <c r="CN19">
        <v>1</v>
      </c>
      <c r="CO19">
        <f t="shared" si="136"/>
        <v>1</v>
      </c>
      <c r="CP19">
        <f t="shared" si="78"/>
        <v>1</v>
      </c>
      <c r="CQ19" s="1">
        <v>2.1518230723299999E-2</v>
      </c>
      <c r="CR19" s="2">
        <v>10</v>
      </c>
      <c r="CS19">
        <v>60</v>
      </c>
      <c r="CT19" t="str">
        <f t="shared" si="79"/>
        <v>TRUE</v>
      </c>
      <c r="CU19">
        <f>VLOOKUP($A19,'FuturesInfo (3)'!$A$2:$V$80,22)</f>
        <v>4</v>
      </c>
      <c r="CV19">
        <f t="shared" si="80"/>
        <v>5</v>
      </c>
      <c r="CW19">
        <f t="shared" si="93"/>
        <v>4</v>
      </c>
      <c r="CX19" s="139">
        <f>VLOOKUP($A19,'FuturesInfo (3)'!$A$2:$O$80,15)*CW19</f>
        <v>78500</v>
      </c>
      <c r="CY19" s="200">
        <f t="shared" si="94"/>
        <v>1689.1811117790498</v>
      </c>
      <c r="CZ19" s="200">
        <f t="shared" si="95"/>
        <v>1689.1811117790498</v>
      </c>
      <c r="DB19">
        <f t="shared" si="81"/>
        <v>1</v>
      </c>
      <c r="DC19">
        <v>1</v>
      </c>
      <c r="DD19">
        <v>1</v>
      </c>
      <c r="DE19">
        <v>1</v>
      </c>
      <c r="DF19">
        <f t="shared" si="137"/>
        <v>1</v>
      </c>
      <c r="DG19">
        <f t="shared" si="82"/>
        <v>1</v>
      </c>
      <c r="DH19" s="1">
        <v>1.17027501463E-3</v>
      </c>
      <c r="DI19" s="2">
        <v>10</v>
      </c>
      <c r="DJ19">
        <v>60</v>
      </c>
      <c r="DK19" t="str">
        <f t="shared" si="83"/>
        <v>TRUE</v>
      </c>
      <c r="DL19">
        <f>VLOOKUP($A19,'FuturesInfo (3)'!$A$2:$V$80,22)</f>
        <v>4</v>
      </c>
      <c r="DM19">
        <f t="shared" si="84"/>
        <v>5</v>
      </c>
      <c r="DN19" s="186">
        <v>6</v>
      </c>
      <c r="DO19" s="139">
        <f>VLOOKUP($A19,'FuturesInfo (3)'!$A$2:$O$80,15)*DN19</f>
        <v>117750</v>
      </c>
      <c r="DP19" s="200">
        <f t="shared" si="85"/>
        <v>137.7998829726825</v>
      </c>
      <c r="DQ19" s="200">
        <f t="shared" si="97"/>
        <v>137.7998829726825</v>
      </c>
      <c r="DS19">
        <v>1</v>
      </c>
      <c r="DT19">
        <v>1</v>
      </c>
      <c r="DU19">
        <v>1</v>
      </c>
      <c r="DV19">
        <v>1</v>
      </c>
      <c r="DW19">
        <v>1</v>
      </c>
      <c r="DX19">
        <v>1</v>
      </c>
      <c r="DY19" s="1">
        <v>8.1823495032099999E-3</v>
      </c>
      <c r="DZ19" s="2">
        <v>10</v>
      </c>
      <c r="EA19">
        <v>60</v>
      </c>
      <c r="EB19" t="s">
        <v>1273</v>
      </c>
      <c r="EC19">
        <v>5</v>
      </c>
      <c r="ED19" s="96">
        <v>0</v>
      </c>
      <c r="EE19">
        <v>5</v>
      </c>
      <c r="EF19" s="139">
        <v>105750</v>
      </c>
      <c r="EG19" s="200">
        <v>865.28345996445751</v>
      </c>
      <c r="EH19" s="200">
        <v>865.28345996445751</v>
      </c>
      <c r="EJ19">
        <v>1</v>
      </c>
      <c r="EK19">
        <v>1</v>
      </c>
      <c r="EL19" s="218">
        <v>1</v>
      </c>
      <c r="EM19">
        <v>-1</v>
      </c>
      <c r="EN19">
        <v>-1</v>
      </c>
      <c r="EO19">
        <v>0</v>
      </c>
      <c r="EP19">
        <v>0</v>
      </c>
      <c r="EQ19">
        <v>1</v>
      </c>
      <c r="ER19" s="1">
        <v>-1.1014492753600001E-2</v>
      </c>
      <c r="ES19" s="2">
        <v>10</v>
      </c>
      <c r="ET19">
        <v>60</v>
      </c>
      <c r="EU19" t="s">
        <v>1273</v>
      </c>
      <c r="EV19">
        <v>5</v>
      </c>
      <c r="EW19" s="96">
        <v>0</v>
      </c>
      <c r="EX19">
        <v>5</v>
      </c>
      <c r="EY19" s="139">
        <v>105750</v>
      </c>
      <c r="EZ19" s="200">
        <v>-1164.7826086932</v>
      </c>
      <c r="FA19" s="200">
        <v>-1164.7826086932</v>
      </c>
      <c r="FB19" s="200">
        <v>1164.7826086932</v>
      </c>
      <c r="FD19">
        <v>-1</v>
      </c>
      <c r="FE19">
        <v>1</v>
      </c>
      <c r="FF19" s="218">
        <v>1</v>
      </c>
      <c r="FG19">
        <v>1</v>
      </c>
      <c r="FH19">
        <v>-1</v>
      </c>
      <c r="FI19">
        <v>0</v>
      </c>
      <c r="FJ19">
        <v>0</v>
      </c>
      <c r="FK19">
        <v>0</v>
      </c>
      <c r="FL19" s="1">
        <v>-8.2063305978899992E-3</v>
      </c>
      <c r="FM19" s="2">
        <v>10</v>
      </c>
      <c r="FN19">
        <v>60</v>
      </c>
      <c r="FO19" t="s">
        <v>1273</v>
      </c>
      <c r="FP19">
        <v>5</v>
      </c>
      <c r="FQ19" s="96">
        <v>0</v>
      </c>
      <c r="FR19">
        <v>5</v>
      </c>
      <c r="FS19" s="139">
        <v>105750</v>
      </c>
      <c r="FT19" s="200">
        <v>-867.81946072686742</v>
      </c>
      <c r="FU19" s="200">
        <v>-867.81946072686742</v>
      </c>
      <c r="FV19" s="200">
        <v>-867.81946072686742</v>
      </c>
      <c r="FX19">
        <v>-1</v>
      </c>
      <c r="FY19" s="244">
        <v>1</v>
      </c>
      <c r="FZ19" s="218">
        <v>1</v>
      </c>
      <c r="GA19" s="245">
        <v>-23</v>
      </c>
      <c r="GB19">
        <v>1</v>
      </c>
      <c r="GC19">
        <v>-1</v>
      </c>
      <c r="GD19" s="218">
        <v>1</v>
      </c>
      <c r="GE19">
        <v>1</v>
      </c>
      <c r="GF19">
        <v>1</v>
      </c>
      <c r="GG19">
        <v>1</v>
      </c>
      <c r="GH19">
        <v>0</v>
      </c>
      <c r="GI19" s="253">
        <v>1.6548463356999998E-2</v>
      </c>
      <c r="GJ19" s="2">
        <v>10</v>
      </c>
      <c r="GK19">
        <v>60</v>
      </c>
      <c r="GL19" t="s">
        <v>1273</v>
      </c>
      <c r="GM19">
        <v>5</v>
      </c>
      <c r="GN19" s="96">
        <v>0</v>
      </c>
      <c r="GO19">
        <v>5</v>
      </c>
      <c r="GP19" s="139">
        <v>107500</v>
      </c>
      <c r="GQ19" s="200">
        <v>1778.9598108774999</v>
      </c>
      <c r="GR19" s="200">
        <v>1778.9598108774999</v>
      </c>
      <c r="GS19" s="200">
        <v>1778.9598108774999</v>
      </c>
      <c r="GT19" s="200">
        <v>-1778.9598108774999</v>
      </c>
      <c r="GV19">
        <v>1</v>
      </c>
      <c r="GW19" s="244">
        <v>1</v>
      </c>
      <c r="GX19" s="218">
        <v>1</v>
      </c>
      <c r="GY19" s="245">
        <v>-24</v>
      </c>
      <c r="GZ19">
        <v>1</v>
      </c>
      <c r="HA19">
        <v>-1</v>
      </c>
      <c r="HB19" s="218">
        <v>1</v>
      </c>
      <c r="HC19">
        <v>1</v>
      </c>
      <c r="HD19">
        <v>1</v>
      </c>
      <c r="HE19">
        <v>1</v>
      </c>
      <c r="HF19">
        <v>0</v>
      </c>
      <c r="HG19" s="253">
        <v>1.5116279060099999E-2</v>
      </c>
      <c r="HH19" s="268">
        <v>42499</v>
      </c>
      <c r="HI19">
        <v>60</v>
      </c>
      <c r="HJ19" t="s">
        <v>1273</v>
      </c>
      <c r="HK19">
        <v>4</v>
      </c>
      <c r="HL19" s="257"/>
      <c r="HM19">
        <v>4</v>
      </c>
      <c r="HN19" s="139">
        <v>88350</v>
      </c>
      <c r="HO19" s="200">
        <v>1335.523254959835</v>
      </c>
      <c r="HP19" s="200">
        <v>1335.523254959835</v>
      </c>
      <c r="HQ19" s="200">
        <v>1335.523254959835</v>
      </c>
      <c r="HR19" s="200">
        <v>-1335.523254959835</v>
      </c>
      <c r="HT19">
        <v>1</v>
      </c>
      <c r="HU19" s="244">
        <v>1</v>
      </c>
      <c r="HV19" s="218">
        <v>1</v>
      </c>
      <c r="HW19" s="245">
        <v>6</v>
      </c>
      <c r="HX19">
        <v>1</v>
      </c>
      <c r="HY19">
        <v>1</v>
      </c>
      <c r="HZ19" s="218">
        <v>-1</v>
      </c>
      <c r="IA19">
        <v>0</v>
      </c>
      <c r="IB19">
        <v>0</v>
      </c>
      <c r="IC19">
        <v>0</v>
      </c>
      <c r="ID19">
        <v>0</v>
      </c>
      <c r="IE19" s="253">
        <v>-1.7543859649100001E-2</v>
      </c>
      <c r="IF19" s="268">
        <v>42499</v>
      </c>
      <c r="IG19">
        <v>60</v>
      </c>
      <c r="IH19" t="s">
        <v>1273</v>
      </c>
      <c r="II19">
        <v>4</v>
      </c>
      <c r="IJ19" s="257">
        <v>2</v>
      </c>
      <c r="IK19">
        <v>5</v>
      </c>
      <c r="IL19" s="139">
        <v>86100</v>
      </c>
      <c r="IM19" s="139">
        <v>107625</v>
      </c>
      <c r="IN19" s="200">
        <v>-1510.5263157875102</v>
      </c>
      <c r="IO19" s="200">
        <v>-1888.1578947343876</v>
      </c>
      <c r="IP19" s="200">
        <v>-1510.5263157875102</v>
      </c>
      <c r="IQ19" s="200">
        <v>-1510.5263157875102</v>
      </c>
      <c r="IR19" s="200">
        <v>-1510.5263157875102</v>
      </c>
      <c r="IT19">
        <v>1</v>
      </c>
      <c r="IU19" s="244">
        <v>1</v>
      </c>
      <c r="IV19" s="218">
        <v>1</v>
      </c>
      <c r="IW19" s="245">
        <v>7</v>
      </c>
      <c r="IX19">
        <v>-1</v>
      </c>
      <c r="IY19">
        <v>1</v>
      </c>
      <c r="IZ19" s="218">
        <v>-1</v>
      </c>
      <c r="JA19">
        <v>0</v>
      </c>
      <c r="JB19">
        <v>0</v>
      </c>
      <c r="JC19">
        <v>1</v>
      </c>
      <c r="JD19">
        <v>0</v>
      </c>
      <c r="JE19" s="253">
        <v>-8.0645161290299992E-3</v>
      </c>
      <c r="JF19" s="268">
        <v>42499</v>
      </c>
      <c r="JG19">
        <v>60</v>
      </c>
      <c r="JH19" t="s">
        <v>1273</v>
      </c>
      <c r="JI19">
        <v>4</v>
      </c>
      <c r="JJ19" s="257">
        <v>1</v>
      </c>
      <c r="JK19">
        <v>4</v>
      </c>
      <c r="JL19" s="139">
        <v>86100</v>
      </c>
      <c r="JM19" s="139">
        <v>86100</v>
      </c>
      <c r="JN19" s="200">
        <v>-694.35483870948292</v>
      </c>
      <c r="JO19" s="200">
        <v>-694.35483870948292</v>
      </c>
      <c r="JP19" s="200">
        <v>-694.35483870948292</v>
      </c>
      <c r="JQ19" s="200">
        <v>694.35483870948292</v>
      </c>
      <c r="JR19" s="200">
        <v>-694.35483870948292</v>
      </c>
      <c r="JT19">
        <v>1</v>
      </c>
      <c r="JU19" s="244">
        <v>1</v>
      </c>
      <c r="JV19" s="218">
        <v>-1</v>
      </c>
      <c r="JW19" s="245">
        <v>8</v>
      </c>
      <c r="JX19">
        <v>1</v>
      </c>
      <c r="JY19">
        <v>-1</v>
      </c>
      <c r="JZ19" s="218">
        <v>1</v>
      </c>
      <c r="KA19">
        <v>1</v>
      </c>
      <c r="KB19">
        <v>0</v>
      </c>
      <c r="KC19">
        <v>1</v>
      </c>
      <c r="KD19">
        <v>0</v>
      </c>
      <c r="KE19" s="253">
        <v>2.8455284552800001E-2</v>
      </c>
      <c r="KF19" s="206">
        <v>42499</v>
      </c>
      <c r="KG19">
        <v>60</v>
      </c>
      <c r="KH19" t="s">
        <v>1273</v>
      </c>
      <c r="KI19">
        <v>4</v>
      </c>
      <c r="KJ19" s="257">
        <v>2</v>
      </c>
      <c r="KK19">
        <v>5</v>
      </c>
      <c r="KL19" s="139">
        <v>88550</v>
      </c>
      <c r="KM19" s="139">
        <v>110687.5</v>
      </c>
      <c r="KN19" s="200">
        <v>2519.71544715044</v>
      </c>
      <c r="KO19" s="200">
        <v>3149.64430893805</v>
      </c>
      <c r="KP19" s="200">
        <v>-2519.71544715044</v>
      </c>
      <c r="KQ19" s="200">
        <v>2519.71544715044</v>
      </c>
      <c r="KR19" s="200">
        <v>-2519.71544715044</v>
      </c>
      <c r="KT19">
        <v>1</v>
      </c>
      <c r="KU19" s="244">
        <v>-1</v>
      </c>
      <c r="KV19" s="218">
        <v>-1</v>
      </c>
      <c r="KW19" s="245">
        <v>9</v>
      </c>
      <c r="KX19">
        <v>1</v>
      </c>
      <c r="KY19">
        <v>-1</v>
      </c>
      <c r="KZ19" s="218">
        <v>-1</v>
      </c>
      <c r="LA19">
        <v>1</v>
      </c>
      <c r="LB19">
        <v>1</v>
      </c>
      <c r="LC19">
        <v>0</v>
      </c>
      <c r="LD19">
        <v>1</v>
      </c>
      <c r="LE19" s="253">
        <v>-3.6137775268200001E-2</v>
      </c>
      <c r="LF19" s="206">
        <v>42527</v>
      </c>
      <c r="LG19">
        <v>60</v>
      </c>
      <c r="LH19" t="s">
        <v>1273</v>
      </c>
      <c r="LI19">
        <v>4</v>
      </c>
      <c r="LJ19" s="257">
        <v>2</v>
      </c>
      <c r="LK19">
        <v>5</v>
      </c>
      <c r="LL19" s="139">
        <v>85350</v>
      </c>
      <c r="LM19" s="139">
        <v>106687.5</v>
      </c>
      <c r="LN19" s="200">
        <v>3084.35911914087</v>
      </c>
      <c r="LO19" s="200">
        <v>3855.4488989260876</v>
      </c>
      <c r="LP19" s="200">
        <v>3084.35911914087</v>
      </c>
      <c r="LQ19" s="200">
        <v>-3084.35911914087</v>
      </c>
      <c r="LR19" s="200">
        <v>3084.35911914087</v>
      </c>
      <c r="LT19">
        <v>-1</v>
      </c>
      <c r="LU19" s="244">
        <v>1</v>
      </c>
      <c r="LV19" s="218">
        <v>-1</v>
      </c>
      <c r="LW19" s="245">
        <v>-1</v>
      </c>
      <c r="LX19">
        <v>-1</v>
      </c>
      <c r="LY19">
        <v>1</v>
      </c>
      <c r="LZ19" s="218">
        <v>-1</v>
      </c>
      <c r="MA19">
        <v>0</v>
      </c>
      <c r="MB19">
        <v>1</v>
      </c>
      <c r="MC19">
        <v>1</v>
      </c>
      <c r="MD19">
        <v>0</v>
      </c>
      <c r="ME19" s="253">
        <v>-5.7410661980100003E-2</v>
      </c>
      <c r="MF19" s="206">
        <v>42527</v>
      </c>
      <c r="MG19">
        <v>60</v>
      </c>
      <c r="MH19" t="s">
        <v>1273</v>
      </c>
      <c r="MI19">
        <v>4</v>
      </c>
      <c r="MJ19" s="257">
        <v>2</v>
      </c>
      <c r="MK19">
        <v>5</v>
      </c>
      <c r="ML19" s="139">
        <v>80450</v>
      </c>
      <c r="MM19" s="139">
        <v>100562.5</v>
      </c>
      <c r="MN19" s="200">
        <v>-4618.6877562990448</v>
      </c>
      <c r="MO19" s="200">
        <v>-5773.359695373807</v>
      </c>
      <c r="MP19" s="200">
        <v>4618.6877562990448</v>
      </c>
      <c r="MQ19" s="200">
        <v>4618.6877562990448</v>
      </c>
      <c r="MR19" s="200">
        <v>-4618.6877562990448</v>
      </c>
      <c r="MT19">
        <v>1</v>
      </c>
      <c r="MU19" s="244">
        <v>-1</v>
      </c>
      <c r="MV19" s="218">
        <v>-1</v>
      </c>
      <c r="MW19" s="245">
        <v>1</v>
      </c>
      <c r="MX19">
        <v>-1</v>
      </c>
      <c r="MY19">
        <v>-1</v>
      </c>
      <c r="MZ19" s="218">
        <v>-1</v>
      </c>
      <c r="NA19">
        <v>1</v>
      </c>
      <c r="NB19">
        <v>1</v>
      </c>
      <c r="NC19">
        <v>1</v>
      </c>
      <c r="ND19">
        <v>1</v>
      </c>
      <c r="NE19" s="253">
        <v>-9.9440646364200008E-3</v>
      </c>
      <c r="NF19" s="206">
        <v>42527</v>
      </c>
      <c r="NG19">
        <v>60</v>
      </c>
      <c r="NH19" t="s">
        <v>1273</v>
      </c>
      <c r="NI19">
        <v>4</v>
      </c>
      <c r="NJ19" s="257">
        <v>2</v>
      </c>
      <c r="NK19">
        <v>3</v>
      </c>
      <c r="NL19" s="139">
        <v>78500</v>
      </c>
      <c r="NM19" s="139">
        <v>58875</v>
      </c>
      <c r="NN19" s="200">
        <v>780.60907395897004</v>
      </c>
      <c r="NO19" s="200">
        <v>585.45680546922756</v>
      </c>
      <c r="NP19" s="200">
        <v>780.60907395897004</v>
      </c>
      <c r="NQ19" s="200">
        <v>780.60907395897004</v>
      </c>
      <c r="NR19" s="200">
        <v>780.60907395897004</v>
      </c>
      <c r="NT19">
        <v>-1</v>
      </c>
      <c r="NU19" s="244">
        <v>-1</v>
      </c>
      <c r="NV19" s="218">
        <v>-1</v>
      </c>
      <c r="NW19" s="245">
        <v>2</v>
      </c>
      <c r="NX19">
        <v>-1</v>
      </c>
      <c r="NY19">
        <v>-1</v>
      </c>
      <c r="NZ19" s="218">
        <v>-1</v>
      </c>
      <c r="OA19">
        <v>1</v>
      </c>
      <c r="OB19">
        <v>1</v>
      </c>
      <c r="OC19">
        <v>1</v>
      </c>
      <c r="OD19">
        <v>1</v>
      </c>
      <c r="OE19" s="253">
        <v>-1.4438166980499999E-2</v>
      </c>
      <c r="OF19" s="206">
        <v>42527</v>
      </c>
      <c r="OG19">
        <v>60</v>
      </c>
      <c r="OH19" t="s">
        <v>1273</v>
      </c>
      <c r="OI19">
        <v>4</v>
      </c>
      <c r="OJ19" s="257">
        <v>2</v>
      </c>
      <c r="OK19">
        <v>3</v>
      </c>
      <c r="OL19" s="139">
        <v>78500</v>
      </c>
      <c r="OM19" s="139">
        <v>58875</v>
      </c>
      <c r="ON19" s="200">
        <v>1133.3961079692499</v>
      </c>
      <c r="OO19" s="200">
        <v>850.04708097693742</v>
      </c>
      <c r="OP19" s="200">
        <v>1133.3961079692499</v>
      </c>
      <c r="OQ19" s="200">
        <v>1133.3961079692499</v>
      </c>
      <c r="OR19" s="200">
        <v>1133.3961079692499</v>
      </c>
      <c r="OT19">
        <f t="shared" si="98"/>
        <v>-1</v>
      </c>
      <c r="OU19" s="244">
        <v>-1</v>
      </c>
      <c r="OV19" s="218">
        <v>-1</v>
      </c>
      <c r="OW19" s="245">
        <v>3</v>
      </c>
      <c r="OX19">
        <f t="shared" si="99"/>
        <v>-1</v>
      </c>
      <c r="OY19">
        <f t="shared" si="100"/>
        <v>-1</v>
      </c>
      <c r="OZ19" s="218"/>
      <c r="PA19">
        <f t="shared" si="138"/>
        <v>0</v>
      </c>
      <c r="PB19">
        <f t="shared" si="101"/>
        <v>0</v>
      </c>
      <c r="PC19">
        <f t="shared" si="102"/>
        <v>0</v>
      </c>
      <c r="PD19">
        <f t="shared" si="103"/>
        <v>0</v>
      </c>
      <c r="PE19" s="253"/>
      <c r="PF19" s="206">
        <v>42538</v>
      </c>
      <c r="PG19">
        <v>60</v>
      </c>
      <c r="PH19" t="str">
        <f t="shared" si="86"/>
        <v>TRUE</v>
      </c>
      <c r="PI19">
        <f>VLOOKUP($A19,'FuturesInfo (3)'!$A$2:$V$80,22)</f>
        <v>4</v>
      </c>
      <c r="PJ19" s="257">
        <v>2</v>
      </c>
      <c r="PK19">
        <f t="shared" si="104"/>
        <v>3</v>
      </c>
      <c r="PL19" s="139">
        <f>VLOOKUP($A19,'FuturesInfo (3)'!$A$2:$O$80,15)*PI19</f>
        <v>78500</v>
      </c>
      <c r="PM19" s="139">
        <f>VLOOKUP($A19,'FuturesInfo (3)'!$A$2:$O$80,15)*PK19</f>
        <v>58875</v>
      </c>
      <c r="PN19" s="200">
        <f t="shared" si="105"/>
        <v>0</v>
      </c>
      <c r="PO19" s="200">
        <f t="shared" si="106"/>
        <v>0</v>
      </c>
      <c r="PP19" s="200">
        <f t="shared" si="107"/>
        <v>0</v>
      </c>
      <c r="PQ19" s="200">
        <f t="shared" si="108"/>
        <v>0</v>
      </c>
      <c r="PR19" s="200">
        <f t="shared" si="109"/>
        <v>0</v>
      </c>
      <c r="PT19">
        <f t="shared" si="110"/>
        <v>-1</v>
      </c>
      <c r="PU19" s="244"/>
      <c r="PV19" s="218"/>
      <c r="PW19" s="245"/>
      <c r="PX19">
        <f t="shared" si="111"/>
        <v>0</v>
      </c>
      <c r="PY19">
        <f t="shared" si="112"/>
        <v>0</v>
      </c>
      <c r="PZ19" s="218"/>
      <c r="QA19">
        <f t="shared" si="139"/>
        <v>1</v>
      </c>
      <c r="QB19">
        <f t="shared" si="113"/>
        <v>1</v>
      </c>
      <c r="QC19">
        <f t="shared" si="114"/>
        <v>1</v>
      </c>
      <c r="QD19">
        <f t="shared" si="115"/>
        <v>1</v>
      </c>
      <c r="QE19" s="253"/>
      <c r="QF19" s="206"/>
      <c r="QG19">
        <v>60</v>
      </c>
      <c r="QH19" t="str">
        <f t="shared" si="87"/>
        <v>FALSE</v>
      </c>
      <c r="QI19">
        <f>VLOOKUP($A19,'FuturesInfo (3)'!$A$2:$V$80,22)</f>
        <v>4</v>
      </c>
      <c r="QJ19" s="257"/>
      <c r="QK19">
        <f t="shared" si="116"/>
        <v>3</v>
      </c>
      <c r="QL19" s="139">
        <f>VLOOKUP($A19,'FuturesInfo (3)'!$A$2:$O$80,15)*QI19</f>
        <v>78500</v>
      </c>
      <c r="QM19" s="139">
        <f>VLOOKUP($A19,'FuturesInfo (3)'!$A$2:$O$80,15)*QK19</f>
        <v>58875</v>
      </c>
      <c r="QN19" s="200">
        <f t="shared" si="117"/>
        <v>0</v>
      </c>
      <c r="QO19" s="200">
        <f t="shared" si="118"/>
        <v>0</v>
      </c>
      <c r="QP19" s="200">
        <f t="shared" si="119"/>
        <v>0</v>
      </c>
      <c r="QQ19" s="200">
        <f t="shared" si="120"/>
        <v>0</v>
      </c>
      <c r="QR19" s="200">
        <f t="shared" si="121"/>
        <v>0</v>
      </c>
      <c r="QT19">
        <f t="shared" si="122"/>
        <v>0</v>
      </c>
      <c r="QU19" s="244"/>
      <c r="QV19" s="218"/>
      <c r="QW19" s="245"/>
      <c r="QX19">
        <f t="shared" si="123"/>
        <v>0</v>
      </c>
      <c r="QY19">
        <f t="shared" si="124"/>
        <v>0</v>
      </c>
      <c r="QZ19" s="218"/>
      <c r="RA19">
        <f t="shared" si="140"/>
        <v>1</v>
      </c>
      <c r="RB19">
        <f t="shared" si="125"/>
        <v>1</v>
      </c>
      <c r="RC19">
        <f t="shared" si="126"/>
        <v>1</v>
      </c>
      <c r="RD19">
        <f t="shared" si="127"/>
        <v>1</v>
      </c>
      <c r="RE19" s="253"/>
      <c r="RF19" s="206"/>
      <c r="RG19">
        <v>60</v>
      </c>
      <c r="RH19" t="str">
        <f t="shared" si="88"/>
        <v>FALSE</v>
      </c>
      <c r="RI19">
        <f>VLOOKUP($A19,'FuturesInfo (3)'!$A$2:$V$80,22)</f>
        <v>4</v>
      </c>
      <c r="RJ19" s="257"/>
      <c r="RK19">
        <f t="shared" si="128"/>
        <v>3</v>
      </c>
      <c r="RL19" s="139">
        <f>VLOOKUP($A19,'FuturesInfo (3)'!$A$2:$O$80,15)*RI19</f>
        <v>78500</v>
      </c>
      <c r="RM19" s="139">
        <f>VLOOKUP($A19,'FuturesInfo (3)'!$A$2:$O$80,15)*RK19</f>
        <v>58875</v>
      </c>
      <c r="RN19" s="200">
        <f t="shared" si="129"/>
        <v>0</v>
      </c>
      <c r="RO19" s="200">
        <f t="shared" si="130"/>
        <v>0</v>
      </c>
      <c r="RP19" s="200">
        <f t="shared" si="131"/>
        <v>0</v>
      </c>
      <c r="RQ19" s="200">
        <f t="shared" si="132"/>
        <v>0</v>
      </c>
      <c r="RR19" s="200">
        <f t="shared" si="133"/>
        <v>0</v>
      </c>
    </row>
    <row r="20" spans="1:486" x14ac:dyDescent="0.25">
      <c r="A20" s="1" t="s">
        <v>307</v>
      </c>
      <c r="B20" s="153" t="str">
        <f>'FuturesInfo (3)'!M8</f>
        <v>@CC</v>
      </c>
      <c r="C20" s="204" t="str">
        <f>VLOOKUP(A20,'FuturesInfo (3)'!$A$2:$K$80,11)</f>
        <v>soft</v>
      </c>
      <c r="D20" s="2" t="s">
        <v>30</v>
      </c>
      <c r="E20">
        <v>60</v>
      </c>
      <c r="F20" t="e">
        <f>IF(#REF!="","FALSE","TRUE")</f>
        <v>#REF!</v>
      </c>
      <c r="G20">
        <f>ROUND(VLOOKUP($B20,MARGIN!$A$42:$P$172,16),0)</f>
        <v>4</v>
      </c>
      <c r="I20" t="e">
        <f>-#REF!+J20</f>
        <v>#REF!</v>
      </c>
      <c r="J20">
        <v>1</v>
      </c>
      <c r="K20" s="2" t="s">
        <v>30</v>
      </c>
      <c r="L20">
        <v>60</v>
      </c>
      <c r="M20" t="str">
        <f>IF(J20="","FALSE","TRUE")</f>
        <v>TRUE</v>
      </c>
      <c r="N20">
        <f>ROUND(VLOOKUP($B20,MARGIN!$A$42:$P$172,16),0)</f>
        <v>4</v>
      </c>
      <c r="P20">
        <f>-J20+Q20</f>
        <v>-2</v>
      </c>
      <c r="Q20">
        <v>-1</v>
      </c>
      <c r="R20">
        <v>-1</v>
      </c>
      <c r="S20" t="s">
        <v>931</v>
      </c>
      <c r="T20" s="2" t="s">
        <v>30</v>
      </c>
      <c r="U20">
        <v>60</v>
      </c>
      <c r="V20" t="str">
        <f>IF(Q20="","FALSE","TRUE")</f>
        <v>TRUE</v>
      </c>
      <c r="W20">
        <f>ROUND(VLOOKUP($B20,MARGIN!$A$42:$P$172,16),0)</f>
        <v>4</v>
      </c>
      <c r="X20">
        <f>IF(ABS(Q20+R20)=2,ROUND(W20*(1+$X$13),0),W20)</f>
        <v>5</v>
      </c>
      <c r="Z20">
        <f>-Q20+AA20</f>
        <v>2</v>
      </c>
      <c r="AA20">
        <v>1</v>
      </c>
      <c r="AB20">
        <v>-1</v>
      </c>
      <c r="AC20" t="s">
        <v>971</v>
      </c>
      <c r="AD20" s="2" t="s">
        <v>972</v>
      </c>
      <c r="AE20">
        <v>60</v>
      </c>
      <c r="AF20" t="str">
        <f>IF(AA20="","FALSE","TRUE")</f>
        <v>TRUE</v>
      </c>
      <c r="AG20">
        <f>ROUND(VLOOKUP($B20,MARGIN!$A$42:$P$172,16),0)</f>
        <v>4</v>
      </c>
      <c r="AH20">
        <f>IF(ABS(AA20+AB20)=2,ROUND(AG20*(1+$X$13),0),IF(AB20="",AG20,ROUND(AG20*(1+-$AH$13),0)))</f>
        <v>3</v>
      </c>
      <c r="AI20" s="139" t="e">
        <f>VLOOKUP($B20,#REF!,2)*AH20</f>
        <v>#REF!</v>
      </c>
      <c r="AK20">
        <f>-AB20+AL20</f>
        <v>2</v>
      </c>
      <c r="AL20">
        <v>1</v>
      </c>
      <c r="AM20">
        <v>-1</v>
      </c>
      <c r="AN20" t="s">
        <v>971</v>
      </c>
      <c r="AO20" s="2" t="s">
        <v>972</v>
      </c>
      <c r="AP20">
        <v>60</v>
      </c>
      <c r="AQ20" t="str">
        <f>IF(AL20="","FALSE","TRUE")</f>
        <v>TRUE</v>
      </c>
      <c r="AR20">
        <f>ROUND(VLOOKUP($B20,MARGIN!$A$42:$P$172,16),0)</f>
        <v>4</v>
      </c>
      <c r="AS20">
        <f>IF(ABS(AL20+AM20)=2,ROUND(AR20*(1+$X$13),0),IF(AM20="",AR20,ROUND(AR20*(1+-$AH$13),0)))</f>
        <v>3</v>
      </c>
      <c r="AT20" s="139" t="e">
        <f>VLOOKUP($B20,#REF!,2)*AS20</f>
        <v>#REF!</v>
      </c>
      <c r="AV20">
        <f>-AM20+AW20</f>
        <v>2</v>
      </c>
      <c r="AW20">
        <v>1</v>
      </c>
      <c r="AX20">
        <v>-1</v>
      </c>
      <c r="AY20">
        <v>-4.2497548231599999E-3</v>
      </c>
      <c r="AZ20" s="2" t="s">
        <v>972</v>
      </c>
      <c r="BA20">
        <v>60</v>
      </c>
      <c r="BB20" t="str">
        <f>IF(AW20="","FALSE","TRUE")</f>
        <v>TRUE</v>
      </c>
      <c r="BC20">
        <f>ROUND(VLOOKUP($B20,MARGIN!$A$42:$P$172,16),0)</f>
        <v>4</v>
      </c>
      <c r="BD20">
        <f>IF(ABS(AW20+AX20)=2,ROUND(BC20*(1+$X$13),0),IF(AX20="",BC20,ROUND(BC20*(1+-$AH$13),0)))</f>
        <v>3</v>
      </c>
      <c r="BE20" s="139" t="e">
        <f>VLOOKUP($B20,#REF!,2)*BD20</f>
        <v>#REF!</v>
      </c>
      <c r="BG20">
        <f t="shared" si="134"/>
        <v>0</v>
      </c>
      <c r="BH20">
        <v>-1</v>
      </c>
      <c r="BI20">
        <v>1</v>
      </c>
      <c r="BJ20">
        <f t="shared" si="89"/>
        <v>0</v>
      </c>
      <c r="BK20" s="1">
        <v>4.9554013875099997E-3</v>
      </c>
      <c r="BL20" s="2">
        <v>10</v>
      </c>
      <c r="BM20">
        <v>60</v>
      </c>
      <c r="BN20" t="str">
        <f t="shared" si="135"/>
        <v>TRUE</v>
      </c>
      <c r="BO20">
        <f>VLOOKUP($A20,'FuturesInfo (3)'!$A$2:$V$80,22)</f>
        <v>4</v>
      </c>
      <c r="BP20">
        <f t="shared" si="71"/>
        <v>4</v>
      </c>
      <c r="BQ20" s="139">
        <f>VLOOKUP($A20,'FuturesInfo (3)'!$A$2:$O$80,15)*BP20</f>
        <v>127360</v>
      </c>
      <c r="BR20" s="145">
        <f t="shared" si="90"/>
        <v>-631.11992071327359</v>
      </c>
      <c r="BT20">
        <f t="shared" si="91"/>
        <v>-1</v>
      </c>
      <c r="BU20">
        <v>1</v>
      </c>
      <c r="BV20">
        <v>1</v>
      </c>
      <c r="BW20">
        <v>-1</v>
      </c>
      <c r="BX20">
        <f t="shared" si="72"/>
        <v>0</v>
      </c>
      <c r="BY20">
        <f t="shared" si="73"/>
        <v>0</v>
      </c>
      <c r="BZ20" s="188">
        <v>-3.9447731755399996E-3</v>
      </c>
      <c r="CA20" s="2">
        <v>10</v>
      </c>
      <c r="CB20">
        <v>60</v>
      </c>
      <c r="CC20" t="str">
        <f t="shared" si="74"/>
        <v>TRUE</v>
      </c>
      <c r="CD20">
        <f>VLOOKUP($A20,'FuturesInfo (3)'!$A$2:$V$80,22)</f>
        <v>4</v>
      </c>
      <c r="CE20">
        <f t="shared" si="75"/>
        <v>4</v>
      </c>
      <c r="CF20">
        <f t="shared" si="75"/>
        <v>4</v>
      </c>
      <c r="CG20" s="139">
        <f>VLOOKUP($A20,'FuturesInfo (3)'!$A$2:$O$80,15)*CE20</f>
        <v>127360</v>
      </c>
      <c r="CH20" s="145">
        <f t="shared" si="76"/>
        <v>-502.40631163677432</v>
      </c>
      <c r="CI20" s="145">
        <f t="shared" si="92"/>
        <v>-502.40631163677432</v>
      </c>
      <c r="CK20">
        <f t="shared" si="77"/>
        <v>1</v>
      </c>
      <c r="CL20">
        <v>1</v>
      </c>
      <c r="CM20">
        <v>1</v>
      </c>
      <c r="CN20">
        <v>1</v>
      </c>
      <c r="CO20">
        <f t="shared" si="136"/>
        <v>1</v>
      </c>
      <c r="CP20">
        <f t="shared" si="78"/>
        <v>1</v>
      </c>
      <c r="CQ20" s="1">
        <v>7.5907590759100004E-3</v>
      </c>
      <c r="CR20" s="2">
        <v>10</v>
      </c>
      <c r="CS20">
        <v>60</v>
      </c>
      <c r="CT20" t="str">
        <f t="shared" si="79"/>
        <v>TRUE</v>
      </c>
      <c r="CU20">
        <f>VLOOKUP($A20,'FuturesInfo (3)'!$A$2:$V$80,22)</f>
        <v>4</v>
      </c>
      <c r="CV20">
        <f t="shared" si="80"/>
        <v>5</v>
      </c>
      <c r="CW20">
        <f t="shared" si="93"/>
        <v>4</v>
      </c>
      <c r="CX20" s="139">
        <f>VLOOKUP($A20,'FuturesInfo (3)'!$A$2:$O$80,15)*CW20</f>
        <v>127360</v>
      </c>
      <c r="CY20" s="200">
        <f t="shared" si="94"/>
        <v>966.75907590789768</v>
      </c>
      <c r="CZ20" s="200">
        <f t="shared" si="95"/>
        <v>966.75907590789768</v>
      </c>
      <c r="DB20">
        <f t="shared" si="81"/>
        <v>1</v>
      </c>
      <c r="DC20">
        <v>1</v>
      </c>
      <c r="DD20">
        <v>1</v>
      </c>
      <c r="DE20">
        <v>1</v>
      </c>
      <c r="DF20">
        <f t="shared" si="137"/>
        <v>1</v>
      </c>
      <c r="DG20">
        <f t="shared" si="82"/>
        <v>1</v>
      </c>
      <c r="DH20" s="1">
        <v>6.5509335080200003E-3</v>
      </c>
      <c r="DI20" s="2">
        <v>10</v>
      </c>
      <c r="DJ20">
        <v>60</v>
      </c>
      <c r="DK20" t="str">
        <f t="shared" si="83"/>
        <v>TRUE</v>
      </c>
      <c r="DL20">
        <f>VLOOKUP($A20,'FuturesInfo (3)'!$A$2:$V$80,22)</f>
        <v>4</v>
      </c>
      <c r="DM20">
        <f t="shared" si="84"/>
        <v>5</v>
      </c>
      <c r="DN20">
        <f t="shared" si="96"/>
        <v>4</v>
      </c>
      <c r="DO20" s="139">
        <f>VLOOKUP($A20,'FuturesInfo (3)'!$A$2:$O$80,15)*DN20</f>
        <v>127360</v>
      </c>
      <c r="DP20" s="200">
        <f t="shared" si="85"/>
        <v>834.32689158142728</v>
      </c>
      <c r="DQ20" s="200">
        <f t="shared" si="97"/>
        <v>834.32689158142728</v>
      </c>
      <c r="DS20">
        <v>1</v>
      </c>
      <c r="DT20">
        <v>1</v>
      </c>
      <c r="DU20">
        <v>1</v>
      </c>
      <c r="DV20">
        <v>1</v>
      </c>
      <c r="DW20">
        <v>1</v>
      </c>
      <c r="DX20">
        <v>1</v>
      </c>
      <c r="DY20" s="1">
        <v>6.1828831760500002E-3</v>
      </c>
      <c r="DZ20" s="2">
        <v>10</v>
      </c>
      <c r="EA20">
        <v>60</v>
      </c>
      <c r="EB20" t="s">
        <v>1273</v>
      </c>
      <c r="EC20">
        <v>4</v>
      </c>
      <c r="ED20" s="96">
        <v>0</v>
      </c>
      <c r="EE20">
        <v>4</v>
      </c>
      <c r="EF20" s="139">
        <v>123960</v>
      </c>
      <c r="EG20" s="200">
        <v>766.43019850315807</v>
      </c>
      <c r="EH20" s="200">
        <v>766.43019850315807</v>
      </c>
      <c r="EJ20">
        <v>1</v>
      </c>
      <c r="EK20">
        <v>1</v>
      </c>
      <c r="EL20" s="218">
        <v>1</v>
      </c>
      <c r="EM20">
        <v>1</v>
      </c>
      <c r="EN20">
        <v>1</v>
      </c>
      <c r="EO20">
        <v>1</v>
      </c>
      <c r="EP20">
        <v>1</v>
      </c>
      <c r="EQ20">
        <v>1</v>
      </c>
      <c r="ER20" s="1">
        <v>6.4683053040099996E-4</v>
      </c>
      <c r="ES20" s="2">
        <v>10</v>
      </c>
      <c r="ET20">
        <v>60</v>
      </c>
      <c r="EU20" t="s">
        <v>1273</v>
      </c>
      <c r="EV20">
        <v>4</v>
      </c>
      <c r="EW20" s="96">
        <v>0</v>
      </c>
      <c r="EX20">
        <v>4</v>
      </c>
      <c r="EY20" s="139">
        <v>123960</v>
      </c>
      <c r="EZ20" s="200">
        <v>80.181112548507954</v>
      </c>
      <c r="FA20" s="200">
        <v>80.181112548507954</v>
      </c>
      <c r="FB20" s="200">
        <v>80.181112548507954</v>
      </c>
      <c r="FD20">
        <v>1</v>
      </c>
      <c r="FE20">
        <v>1</v>
      </c>
      <c r="FF20" s="218">
        <v>1</v>
      </c>
      <c r="FG20">
        <v>1</v>
      </c>
      <c r="FH20">
        <v>1</v>
      </c>
      <c r="FI20">
        <v>1</v>
      </c>
      <c r="FJ20">
        <v>1</v>
      </c>
      <c r="FK20">
        <v>1</v>
      </c>
      <c r="FL20" s="1">
        <v>1.6160310277999999E-3</v>
      </c>
      <c r="FM20" s="2">
        <v>10</v>
      </c>
      <c r="FN20">
        <v>60</v>
      </c>
      <c r="FO20" t="s">
        <v>1273</v>
      </c>
      <c r="FP20">
        <v>4</v>
      </c>
      <c r="FQ20" s="96">
        <v>0</v>
      </c>
      <c r="FR20">
        <v>4</v>
      </c>
      <c r="FS20" s="139">
        <v>123960</v>
      </c>
      <c r="FT20" s="200">
        <v>200.323206206088</v>
      </c>
      <c r="FU20" s="200">
        <v>200.323206206088</v>
      </c>
      <c r="FV20" s="200">
        <v>200.323206206088</v>
      </c>
      <c r="FX20">
        <v>1</v>
      </c>
      <c r="FY20" s="244">
        <v>1</v>
      </c>
      <c r="FZ20" s="218">
        <v>1</v>
      </c>
      <c r="GA20" s="245">
        <v>-13</v>
      </c>
      <c r="GB20">
        <v>1</v>
      </c>
      <c r="GC20">
        <v>-1</v>
      </c>
      <c r="GD20" s="218">
        <v>1</v>
      </c>
      <c r="GE20">
        <v>1</v>
      </c>
      <c r="GF20">
        <v>1</v>
      </c>
      <c r="GG20">
        <v>1</v>
      </c>
      <c r="GH20">
        <v>0</v>
      </c>
      <c r="GI20" s="253">
        <v>3.2268473701199999E-3</v>
      </c>
      <c r="GJ20" s="2">
        <v>10</v>
      </c>
      <c r="GK20">
        <v>60</v>
      </c>
      <c r="GL20" t="s">
        <v>1273</v>
      </c>
      <c r="GM20">
        <v>4</v>
      </c>
      <c r="GN20" s="96">
        <v>0</v>
      </c>
      <c r="GO20">
        <v>4</v>
      </c>
      <c r="GP20" s="139">
        <v>124360</v>
      </c>
      <c r="GQ20" s="200">
        <v>401.29073894812319</v>
      </c>
      <c r="GR20" s="200">
        <v>401.29073894812319</v>
      </c>
      <c r="GS20" s="200">
        <v>401.29073894812319</v>
      </c>
      <c r="GT20" s="200">
        <v>-401.29073894812319</v>
      </c>
      <c r="GV20">
        <v>1</v>
      </c>
      <c r="GW20" s="244">
        <v>-1</v>
      </c>
      <c r="GX20" s="218">
        <v>1</v>
      </c>
      <c r="GY20" s="245">
        <v>5</v>
      </c>
      <c r="GZ20">
        <v>-1</v>
      </c>
      <c r="HA20">
        <v>1</v>
      </c>
      <c r="HB20" s="218">
        <v>-1</v>
      </c>
      <c r="HC20">
        <v>1</v>
      </c>
      <c r="HD20">
        <v>0</v>
      </c>
      <c r="HE20">
        <v>1</v>
      </c>
      <c r="HF20">
        <v>0</v>
      </c>
      <c r="HG20" s="253">
        <v>-1.60823415889E-3</v>
      </c>
      <c r="HH20" s="268">
        <v>42513</v>
      </c>
      <c r="HI20">
        <v>60</v>
      </c>
      <c r="HJ20" t="s">
        <v>1273</v>
      </c>
      <c r="HK20">
        <v>4</v>
      </c>
      <c r="HL20" s="257"/>
      <c r="HM20">
        <v>4</v>
      </c>
      <c r="HN20" s="139">
        <v>124160</v>
      </c>
      <c r="HO20" s="200">
        <v>199.6783531677824</v>
      </c>
      <c r="HP20" s="200">
        <v>-199.6783531677824</v>
      </c>
      <c r="HQ20" s="200">
        <v>199.6783531677824</v>
      </c>
      <c r="HR20" s="200">
        <v>-199.6783531677824</v>
      </c>
      <c r="HT20">
        <v>-1</v>
      </c>
      <c r="HU20" s="244">
        <v>-1</v>
      </c>
      <c r="HV20" s="218">
        <v>1</v>
      </c>
      <c r="HW20" s="245">
        <v>6</v>
      </c>
      <c r="HX20">
        <v>1</v>
      </c>
      <c r="HY20">
        <v>1</v>
      </c>
      <c r="HZ20" s="218">
        <v>1</v>
      </c>
      <c r="IA20">
        <v>0</v>
      </c>
      <c r="IB20">
        <v>1</v>
      </c>
      <c r="IC20">
        <v>1</v>
      </c>
      <c r="ID20">
        <v>1</v>
      </c>
      <c r="IE20" s="253">
        <v>3.8659793814400001E-3</v>
      </c>
      <c r="IF20" s="268">
        <v>42513</v>
      </c>
      <c r="IG20">
        <v>60</v>
      </c>
      <c r="IH20" t="s">
        <v>1273</v>
      </c>
      <c r="II20">
        <v>4</v>
      </c>
      <c r="IJ20" s="257">
        <v>2</v>
      </c>
      <c r="IK20">
        <v>5</v>
      </c>
      <c r="IL20" s="139">
        <v>121040</v>
      </c>
      <c r="IM20" s="139">
        <v>151300</v>
      </c>
      <c r="IN20" s="200">
        <v>-467.93814432949762</v>
      </c>
      <c r="IO20" s="200">
        <v>-584.92268041187197</v>
      </c>
      <c r="IP20" s="200">
        <v>467.93814432949762</v>
      </c>
      <c r="IQ20" s="200">
        <v>467.93814432949762</v>
      </c>
      <c r="IR20" s="200">
        <v>467.93814432949762</v>
      </c>
      <c r="IT20">
        <v>-1</v>
      </c>
      <c r="IU20" s="244">
        <v>-1</v>
      </c>
      <c r="IV20" s="218">
        <v>1</v>
      </c>
      <c r="IW20" s="245">
        <v>7</v>
      </c>
      <c r="IX20">
        <v>1</v>
      </c>
      <c r="IY20">
        <v>1</v>
      </c>
      <c r="IZ20" s="218">
        <v>-1</v>
      </c>
      <c r="JA20">
        <v>1</v>
      </c>
      <c r="JB20">
        <v>0</v>
      </c>
      <c r="JC20">
        <v>0</v>
      </c>
      <c r="JD20">
        <v>0</v>
      </c>
      <c r="JE20" s="253">
        <v>-2.88831835687E-2</v>
      </c>
      <c r="JF20" s="268">
        <v>42513</v>
      </c>
      <c r="JG20">
        <v>60</v>
      </c>
      <c r="JH20" t="s">
        <v>1273</v>
      </c>
      <c r="JI20">
        <v>4</v>
      </c>
      <c r="JJ20" s="257">
        <v>1</v>
      </c>
      <c r="JK20">
        <v>4</v>
      </c>
      <c r="JL20" s="139">
        <v>121040</v>
      </c>
      <c r="JM20" s="139">
        <v>121040</v>
      </c>
      <c r="JN20" s="200">
        <v>3496.0205391554482</v>
      </c>
      <c r="JO20" s="200">
        <v>3496.0205391554482</v>
      </c>
      <c r="JP20" s="200">
        <v>-3496.0205391554482</v>
      </c>
      <c r="JQ20" s="200">
        <v>-3496.0205391554482</v>
      </c>
      <c r="JR20" s="200">
        <v>-3496.0205391554482</v>
      </c>
      <c r="JT20">
        <v>-1</v>
      </c>
      <c r="JU20" s="244">
        <v>1</v>
      </c>
      <c r="JV20" s="218">
        <v>1</v>
      </c>
      <c r="JW20" s="245">
        <v>8</v>
      </c>
      <c r="JX20">
        <v>-1</v>
      </c>
      <c r="JY20">
        <v>1</v>
      </c>
      <c r="JZ20" s="218">
        <v>1</v>
      </c>
      <c r="KA20">
        <v>1</v>
      </c>
      <c r="KB20">
        <v>1</v>
      </c>
      <c r="KC20">
        <v>0</v>
      </c>
      <c r="KD20">
        <v>1</v>
      </c>
      <c r="KE20" s="253">
        <v>1.3218770654300001E-2</v>
      </c>
      <c r="KF20" s="206">
        <v>42513</v>
      </c>
      <c r="KG20">
        <v>60</v>
      </c>
      <c r="KH20" t="s">
        <v>1273</v>
      </c>
      <c r="KI20">
        <v>3</v>
      </c>
      <c r="KJ20" s="257">
        <v>2</v>
      </c>
      <c r="KK20">
        <v>4</v>
      </c>
      <c r="KL20" s="139">
        <v>91980</v>
      </c>
      <c r="KM20" s="139">
        <v>122640</v>
      </c>
      <c r="KN20" s="200">
        <v>1215.8625247825141</v>
      </c>
      <c r="KO20" s="200">
        <v>1621.1500330433521</v>
      </c>
      <c r="KP20" s="200">
        <v>1215.8625247825141</v>
      </c>
      <c r="KQ20" s="200">
        <v>-1215.8625247825141</v>
      </c>
      <c r="KR20" s="200">
        <v>1215.8625247825141</v>
      </c>
      <c r="KT20">
        <v>1</v>
      </c>
      <c r="KU20" s="244">
        <v>1</v>
      </c>
      <c r="KV20" s="218">
        <v>1</v>
      </c>
      <c r="KW20" s="245">
        <v>9</v>
      </c>
      <c r="KX20">
        <v>1</v>
      </c>
      <c r="KY20">
        <v>1</v>
      </c>
      <c r="KZ20" s="218">
        <v>1</v>
      </c>
      <c r="LA20">
        <v>1</v>
      </c>
      <c r="LB20">
        <v>1</v>
      </c>
      <c r="LC20">
        <v>1</v>
      </c>
      <c r="LD20">
        <v>1</v>
      </c>
      <c r="LE20" s="253">
        <v>1.85909980431E-2</v>
      </c>
      <c r="LF20" s="206">
        <v>42527</v>
      </c>
      <c r="LG20">
        <v>60</v>
      </c>
      <c r="LH20" t="s">
        <v>1273</v>
      </c>
      <c r="LI20">
        <v>4</v>
      </c>
      <c r="LJ20" s="257">
        <v>2</v>
      </c>
      <c r="LK20">
        <v>5</v>
      </c>
      <c r="LL20" s="139">
        <v>124920</v>
      </c>
      <c r="LM20" s="139">
        <v>156150</v>
      </c>
      <c r="LN20" s="200">
        <v>2322.387475544052</v>
      </c>
      <c r="LO20" s="200">
        <v>2902.984344430065</v>
      </c>
      <c r="LP20" s="200">
        <v>2322.387475544052</v>
      </c>
      <c r="LQ20" s="200">
        <v>2322.387475544052</v>
      </c>
      <c r="LR20" s="200">
        <v>2322.387475544052</v>
      </c>
      <c r="LT20">
        <v>1</v>
      </c>
      <c r="LU20" s="244">
        <v>1</v>
      </c>
      <c r="LV20" s="218">
        <v>1</v>
      </c>
      <c r="LW20" s="245">
        <v>2</v>
      </c>
      <c r="LX20">
        <v>1</v>
      </c>
      <c r="LY20">
        <v>1</v>
      </c>
      <c r="LZ20" s="218">
        <v>1</v>
      </c>
      <c r="MA20">
        <v>1</v>
      </c>
      <c r="MB20">
        <v>1</v>
      </c>
      <c r="MC20">
        <v>1</v>
      </c>
      <c r="MD20">
        <v>1</v>
      </c>
      <c r="ME20" s="253">
        <v>7.3647134165899996E-3</v>
      </c>
      <c r="MF20" s="206">
        <v>42527</v>
      </c>
      <c r="MG20">
        <v>60</v>
      </c>
      <c r="MH20" t="s">
        <v>1273</v>
      </c>
      <c r="MI20">
        <v>3</v>
      </c>
      <c r="MJ20" s="257">
        <v>2</v>
      </c>
      <c r="MK20">
        <v>4</v>
      </c>
      <c r="ML20" s="139">
        <v>94380</v>
      </c>
      <c r="MM20" s="139">
        <v>125840</v>
      </c>
      <c r="MN20" s="200">
        <v>695.08165225776418</v>
      </c>
      <c r="MO20" s="200">
        <v>926.77553634368553</v>
      </c>
      <c r="MP20" s="200">
        <v>695.08165225776418</v>
      </c>
      <c r="MQ20" s="200">
        <v>695.08165225776418</v>
      </c>
      <c r="MR20" s="200">
        <v>695.08165225776418</v>
      </c>
      <c r="MT20">
        <v>1</v>
      </c>
      <c r="MU20" s="244">
        <v>1</v>
      </c>
      <c r="MV20" s="218">
        <v>1</v>
      </c>
      <c r="MW20" s="245">
        <v>3</v>
      </c>
      <c r="MX20">
        <v>1</v>
      </c>
      <c r="MY20">
        <v>1</v>
      </c>
      <c r="MZ20" s="218">
        <v>1</v>
      </c>
      <c r="NA20">
        <v>1</v>
      </c>
      <c r="NB20">
        <v>1</v>
      </c>
      <c r="NC20">
        <v>1</v>
      </c>
      <c r="ND20">
        <v>1</v>
      </c>
      <c r="NE20" s="253">
        <v>3.17863954228E-3</v>
      </c>
      <c r="NF20" s="206">
        <v>42536</v>
      </c>
      <c r="NG20">
        <v>60</v>
      </c>
      <c r="NH20" t="s">
        <v>1273</v>
      </c>
      <c r="NI20">
        <v>4</v>
      </c>
      <c r="NJ20" s="257">
        <v>2</v>
      </c>
      <c r="NK20">
        <v>3</v>
      </c>
      <c r="NL20" s="139">
        <v>127360</v>
      </c>
      <c r="NM20" s="139">
        <v>95520</v>
      </c>
      <c r="NN20" s="200">
        <v>404.83153210478082</v>
      </c>
      <c r="NO20" s="200">
        <v>303.62364907858563</v>
      </c>
      <c r="NP20" s="200">
        <v>404.83153210478082</v>
      </c>
      <c r="NQ20" s="200">
        <v>404.83153210478082</v>
      </c>
      <c r="NR20" s="200">
        <v>404.83153210478082</v>
      </c>
      <c r="NT20">
        <v>1</v>
      </c>
      <c r="NU20" s="244">
        <v>1</v>
      </c>
      <c r="NV20" s="218">
        <v>1</v>
      </c>
      <c r="NW20" s="245">
        <v>4</v>
      </c>
      <c r="NX20">
        <v>1</v>
      </c>
      <c r="NY20">
        <v>1</v>
      </c>
      <c r="NZ20" s="218">
        <v>1</v>
      </c>
      <c r="OA20">
        <v>1</v>
      </c>
      <c r="OB20">
        <v>1</v>
      </c>
      <c r="OC20">
        <v>1</v>
      </c>
      <c r="OD20">
        <v>1</v>
      </c>
      <c r="OE20" s="253">
        <v>8.8719898605799999E-3</v>
      </c>
      <c r="OF20" s="206">
        <v>42537</v>
      </c>
      <c r="OG20">
        <v>60</v>
      </c>
      <c r="OH20" t="s">
        <v>1273</v>
      </c>
      <c r="OI20">
        <v>4</v>
      </c>
      <c r="OJ20" s="257">
        <v>2</v>
      </c>
      <c r="OK20">
        <v>3</v>
      </c>
      <c r="OL20" s="139">
        <v>127360</v>
      </c>
      <c r="OM20" s="139">
        <v>95520</v>
      </c>
      <c r="ON20" s="200">
        <v>1129.9366286434688</v>
      </c>
      <c r="OO20" s="200">
        <v>847.4524714826016</v>
      </c>
      <c r="OP20" s="200">
        <v>1129.9366286434688</v>
      </c>
      <c r="OQ20" s="200">
        <v>1129.9366286434688</v>
      </c>
      <c r="OR20" s="200">
        <v>1129.9366286434688</v>
      </c>
      <c r="OT20">
        <f t="shared" si="98"/>
        <v>1</v>
      </c>
      <c r="OU20" s="244">
        <v>1</v>
      </c>
      <c r="OV20" s="218">
        <v>1</v>
      </c>
      <c r="OW20" s="245">
        <v>5</v>
      </c>
      <c r="OX20">
        <f>IF(VLOOKUP($C20,OT$2:OU$9,2)="normal",OV20,-OV20)</f>
        <v>-1</v>
      </c>
      <c r="OY20">
        <f t="shared" si="100"/>
        <v>1</v>
      </c>
      <c r="OZ20" s="218"/>
      <c r="PA20">
        <f t="shared" si="138"/>
        <v>0</v>
      </c>
      <c r="PB20">
        <f t="shared" si="101"/>
        <v>0</v>
      </c>
      <c r="PC20">
        <f t="shared" si="102"/>
        <v>0</v>
      </c>
      <c r="PD20">
        <f t="shared" si="103"/>
        <v>0</v>
      </c>
      <c r="PE20" s="253"/>
      <c r="PF20" s="206">
        <v>42537</v>
      </c>
      <c r="PG20">
        <v>60</v>
      </c>
      <c r="PH20" t="str">
        <f t="shared" si="86"/>
        <v>TRUE</v>
      </c>
      <c r="PI20">
        <f>VLOOKUP($A20,'FuturesInfo (3)'!$A$2:$V$80,22)</f>
        <v>4</v>
      </c>
      <c r="PJ20" s="257">
        <v>2</v>
      </c>
      <c r="PK20">
        <f t="shared" si="104"/>
        <v>3</v>
      </c>
      <c r="PL20" s="139">
        <f>VLOOKUP($A20,'FuturesInfo (3)'!$A$2:$O$80,15)*PI20</f>
        <v>127360</v>
      </c>
      <c r="PM20" s="139">
        <f>VLOOKUP($A20,'FuturesInfo (3)'!$A$2:$O$80,15)*PK20</f>
        <v>95520</v>
      </c>
      <c r="PN20" s="200">
        <f t="shared" si="105"/>
        <v>0</v>
      </c>
      <c r="PO20" s="200">
        <f t="shared" si="106"/>
        <v>0</v>
      </c>
      <c r="PP20" s="200">
        <f t="shared" si="107"/>
        <v>0</v>
      </c>
      <c r="PQ20" s="200">
        <f t="shared" si="108"/>
        <v>0</v>
      </c>
      <c r="PR20" s="200">
        <f t="shared" si="109"/>
        <v>0</v>
      </c>
      <c r="PT20">
        <f t="shared" si="110"/>
        <v>1</v>
      </c>
      <c r="PU20" s="244"/>
      <c r="PV20" s="218"/>
      <c r="PW20" s="245"/>
      <c r="PX20">
        <f>IF(VLOOKUP($C20,PT$2:PU$9,2)="normal",PV20,-PV20)</f>
        <v>0</v>
      </c>
      <c r="PY20">
        <f t="shared" si="112"/>
        <v>0</v>
      </c>
      <c r="PZ20" s="218"/>
      <c r="QA20">
        <f t="shared" si="139"/>
        <v>1</v>
      </c>
      <c r="QB20">
        <f t="shared" si="113"/>
        <v>1</v>
      </c>
      <c r="QC20">
        <f t="shared" si="114"/>
        <v>1</v>
      </c>
      <c r="QD20">
        <f t="shared" si="115"/>
        <v>1</v>
      </c>
      <c r="QE20" s="253"/>
      <c r="QF20" s="206"/>
      <c r="QG20">
        <v>60</v>
      </c>
      <c r="QH20" t="str">
        <f t="shared" si="87"/>
        <v>FALSE</v>
      </c>
      <c r="QI20">
        <f>VLOOKUP($A20,'FuturesInfo (3)'!$A$2:$V$80,22)</f>
        <v>4</v>
      </c>
      <c r="QJ20" s="257"/>
      <c r="QK20">
        <f t="shared" si="116"/>
        <v>3</v>
      </c>
      <c r="QL20" s="139">
        <f>VLOOKUP($A20,'FuturesInfo (3)'!$A$2:$O$80,15)*QI20</f>
        <v>127360</v>
      </c>
      <c r="QM20" s="139">
        <f>VLOOKUP($A20,'FuturesInfo (3)'!$A$2:$O$80,15)*QK20</f>
        <v>95520</v>
      </c>
      <c r="QN20" s="200">
        <f t="shared" si="117"/>
        <v>0</v>
      </c>
      <c r="QO20" s="200">
        <f t="shared" si="118"/>
        <v>0</v>
      </c>
      <c r="QP20" s="200">
        <f t="shared" si="119"/>
        <v>0</v>
      </c>
      <c r="QQ20" s="200">
        <f t="shared" si="120"/>
        <v>0</v>
      </c>
      <c r="QR20" s="200">
        <f t="shared" si="121"/>
        <v>0</v>
      </c>
      <c r="QT20">
        <f t="shared" si="122"/>
        <v>0</v>
      </c>
      <c r="QU20" s="244"/>
      <c r="QV20" s="218"/>
      <c r="QW20" s="245"/>
      <c r="QX20">
        <f>IF(VLOOKUP($C20,QT$2:QU$9,2)="normal",QV20,-QV20)</f>
        <v>0</v>
      </c>
      <c r="QY20">
        <f t="shared" si="124"/>
        <v>0</v>
      </c>
      <c r="QZ20" s="218"/>
      <c r="RA20">
        <f t="shared" si="140"/>
        <v>1</v>
      </c>
      <c r="RB20">
        <f t="shared" si="125"/>
        <v>1</v>
      </c>
      <c r="RC20">
        <f t="shared" si="126"/>
        <v>1</v>
      </c>
      <c r="RD20">
        <f t="shared" si="127"/>
        <v>1</v>
      </c>
      <c r="RE20" s="253"/>
      <c r="RF20" s="206"/>
      <c r="RG20">
        <v>60</v>
      </c>
      <c r="RH20" t="str">
        <f t="shared" si="88"/>
        <v>FALSE</v>
      </c>
      <c r="RI20">
        <f>VLOOKUP($A20,'FuturesInfo (3)'!$A$2:$V$80,22)</f>
        <v>4</v>
      </c>
      <c r="RJ20" s="257"/>
      <c r="RK20">
        <f t="shared" si="128"/>
        <v>3</v>
      </c>
      <c r="RL20" s="139">
        <f>VLOOKUP($A20,'FuturesInfo (3)'!$A$2:$O$80,15)*RI20</f>
        <v>127360</v>
      </c>
      <c r="RM20" s="139">
        <f>VLOOKUP($A20,'FuturesInfo (3)'!$A$2:$O$80,15)*RK20</f>
        <v>95520</v>
      </c>
      <c r="RN20" s="200">
        <f t="shared" si="129"/>
        <v>0</v>
      </c>
      <c r="RO20" s="200">
        <f t="shared" si="130"/>
        <v>0</v>
      </c>
      <c r="RP20" s="200">
        <f t="shared" si="131"/>
        <v>0</v>
      </c>
      <c r="RQ20" s="200">
        <f t="shared" si="132"/>
        <v>0</v>
      </c>
      <c r="RR20" s="200">
        <f t="shared" si="133"/>
        <v>0</v>
      </c>
    </row>
    <row r="21" spans="1:486" x14ac:dyDescent="0.25">
      <c r="A21" s="1" t="s">
        <v>310</v>
      </c>
      <c r="B21" s="153" t="str">
        <f>'FuturesInfo (3)'!M9</f>
        <v>@CD</v>
      </c>
      <c r="C21" s="204" t="str">
        <f>VLOOKUP(A21,'FuturesInfo (3)'!$A$2:$K$80,11)</f>
        <v>currency</v>
      </c>
      <c r="D21" s="2" t="s">
        <v>32</v>
      </c>
      <c r="E21">
        <v>45</v>
      </c>
      <c r="F21" t="e">
        <f>IF(#REF!="","FALSE","TRUE")</f>
        <v>#REF!</v>
      </c>
      <c r="G21">
        <f>ROUND(VLOOKUP($B21,MARGIN!$A$42:$P$172,16),0)</f>
        <v>4</v>
      </c>
      <c r="I21" t="e">
        <f>-#REF!+J21</f>
        <v>#REF!</v>
      </c>
      <c r="J21">
        <v>-1</v>
      </c>
      <c r="K21" s="2" t="s">
        <v>32</v>
      </c>
      <c r="L21">
        <v>45</v>
      </c>
      <c r="M21" t="str">
        <f>IF(J21="","FALSE","TRUE")</f>
        <v>TRUE</v>
      </c>
      <c r="N21">
        <f>ROUND(VLOOKUP($B21,MARGIN!$A$42:$P$172,16),0)</f>
        <v>4</v>
      </c>
      <c r="P21">
        <f>-J21+Q21</f>
        <v>2</v>
      </c>
      <c r="Q21">
        <v>1</v>
      </c>
      <c r="R21">
        <v>1</v>
      </c>
      <c r="S21" t="s">
        <v>934</v>
      </c>
      <c r="T21" s="2" t="s">
        <v>32</v>
      </c>
      <c r="U21">
        <v>45</v>
      </c>
      <c r="V21" t="str">
        <f>IF(Q21="","FALSE","TRUE")</f>
        <v>TRUE</v>
      </c>
      <c r="W21">
        <f>ROUND(VLOOKUP($B21,MARGIN!$A$42:$P$172,16),0)</f>
        <v>4</v>
      </c>
      <c r="X21">
        <f>IF(ABS(Q21+R21)=2,ROUND(W21*(1+$X$13),0),W21)</f>
        <v>5</v>
      </c>
      <c r="Z21">
        <f>-Q21+AA21</f>
        <v>0</v>
      </c>
      <c r="AA21">
        <v>1</v>
      </c>
      <c r="AB21">
        <v>1</v>
      </c>
      <c r="AC21" t="s">
        <v>934</v>
      </c>
      <c r="AD21" s="2" t="s">
        <v>32</v>
      </c>
      <c r="AE21">
        <v>45</v>
      </c>
      <c r="AF21" t="str">
        <f>IF(AA21="","FALSE","TRUE")</f>
        <v>TRUE</v>
      </c>
      <c r="AG21">
        <f>ROUND(VLOOKUP($B21,MARGIN!$A$42:$P$172,16),0)</f>
        <v>4</v>
      </c>
      <c r="AH21">
        <f>IF(ABS(AA21+AB21)=2,ROUND(AG21*(1+$X$13),0),IF(AB21="",AG21,ROUND(AG21*(1+-$AH$13),0)))</f>
        <v>5</v>
      </c>
      <c r="AI21" s="139" t="e">
        <f>VLOOKUP($B21,#REF!,2)*AH21</f>
        <v>#REF!</v>
      </c>
      <c r="AK21">
        <f>-AB21+AL21</f>
        <v>0</v>
      </c>
      <c r="AL21">
        <v>1</v>
      </c>
      <c r="AM21">
        <v>1</v>
      </c>
      <c r="AN21" t="s">
        <v>934</v>
      </c>
      <c r="AO21" s="2" t="s">
        <v>32</v>
      </c>
      <c r="AP21">
        <v>45</v>
      </c>
      <c r="AQ21" t="str">
        <f>IF(AL21="","FALSE","TRUE")</f>
        <v>TRUE</v>
      </c>
      <c r="AR21">
        <f>ROUND(VLOOKUP($B21,MARGIN!$A$42:$P$172,16),0)</f>
        <v>4</v>
      </c>
      <c r="AS21">
        <f>IF(ABS(AL21+AM21)=2,ROUND(AR21*(1+$X$13),0),IF(AM21="",AR21,ROUND(AR21*(1+-$AH$13),0)))</f>
        <v>5</v>
      </c>
      <c r="AT21" s="139" t="e">
        <f>VLOOKUP($B21,#REF!,2)*AS21</f>
        <v>#REF!</v>
      </c>
      <c r="AV21">
        <f>-AM21+AW21</f>
        <v>0</v>
      </c>
      <c r="AW21">
        <v>1</v>
      </c>
      <c r="AX21">
        <v>1</v>
      </c>
      <c r="AY21">
        <v>4.3335521996099996E-3</v>
      </c>
      <c r="AZ21" s="2" t="s">
        <v>32</v>
      </c>
      <c r="BA21">
        <v>45</v>
      </c>
      <c r="BB21" t="str">
        <f>IF(AW21="","FALSE","TRUE")</f>
        <v>TRUE</v>
      </c>
      <c r="BC21">
        <f>ROUND(VLOOKUP($B21,MARGIN!$A$42:$P$172,16),0)</f>
        <v>4</v>
      </c>
      <c r="BD21">
        <f>IF(ABS(AW21+AX21)=2,ROUND(BC21*(1+$X$13),0),IF(AX21="",BC21,ROUND(BC21*(1+-$AH$13),0)))</f>
        <v>5</v>
      </c>
      <c r="BE21" s="139" t="e">
        <f>VLOOKUP($B21,#REF!,2)*BD21</f>
        <v>#REF!</v>
      </c>
      <c r="BG21">
        <f t="shared" si="134"/>
        <v>0</v>
      </c>
      <c r="BH21">
        <v>1</v>
      </c>
      <c r="BI21">
        <v>-1</v>
      </c>
      <c r="BJ21">
        <f t="shared" si="89"/>
        <v>0</v>
      </c>
      <c r="BK21" s="1">
        <v>-2.8765690376599999E-3</v>
      </c>
      <c r="BL21" s="2">
        <v>10</v>
      </c>
      <c r="BM21">
        <v>60</v>
      </c>
      <c r="BN21" t="str">
        <f t="shared" si="135"/>
        <v>TRUE</v>
      </c>
      <c r="BO21">
        <f>VLOOKUP($A21,'FuturesInfo (3)'!$A$2:$V$80,22)</f>
        <v>3</v>
      </c>
      <c r="BP21">
        <f t="shared" si="71"/>
        <v>3</v>
      </c>
      <c r="BQ21" s="139">
        <f>VLOOKUP($A21,'FuturesInfo (3)'!$A$2:$O$80,15)*BP21</f>
        <v>234420</v>
      </c>
      <c r="BR21" s="145">
        <f t="shared" si="90"/>
        <v>-674.32531380825719</v>
      </c>
      <c r="BT21">
        <f t="shared" si="91"/>
        <v>1</v>
      </c>
      <c r="BU21">
        <v>-1</v>
      </c>
      <c r="BV21">
        <v>1</v>
      </c>
      <c r="BW21">
        <v>1</v>
      </c>
      <c r="BX21">
        <f t="shared" si="72"/>
        <v>0</v>
      </c>
      <c r="BY21">
        <f t="shared" si="73"/>
        <v>1</v>
      </c>
      <c r="BZ21" s="188">
        <v>1.4555468135300001E-2</v>
      </c>
      <c r="CA21" s="2">
        <v>10</v>
      </c>
      <c r="CB21">
        <v>60</v>
      </c>
      <c r="CC21" t="str">
        <f t="shared" si="74"/>
        <v>TRUE</v>
      </c>
      <c r="CD21">
        <f>VLOOKUP($A21,'FuturesInfo (3)'!$A$2:$V$80,22)</f>
        <v>3</v>
      </c>
      <c r="CE21">
        <f t="shared" si="75"/>
        <v>3</v>
      </c>
      <c r="CF21">
        <f t="shared" si="75"/>
        <v>3</v>
      </c>
      <c r="CG21" s="139">
        <f>VLOOKUP($A21,'FuturesInfo (3)'!$A$2:$O$80,15)*CE21</f>
        <v>234420</v>
      </c>
      <c r="CH21" s="145">
        <f t="shared" si="76"/>
        <v>-3412.092840277026</v>
      </c>
      <c r="CI21" s="145">
        <f t="shared" si="92"/>
        <v>3412.092840277026</v>
      </c>
      <c r="CK21">
        <f t="shared" si="77"/>
        <v>-1</v>
      </c>
      <c r="CL21">
        <v>1</v>
      </c>
      <c r="CM21">
        <v>1</v>
      </c>
      <c r="CN21">
        <v>1</v>
      </c>
      <c r="CO21">
        <f t="shared" si="136"/>
        <v>1</v>
      </c>
      <c r="CP21">
        <f t="shared" si="78"/>
        <v>1</v>
      </c>
      <c r="CQ21" s="1">
        <v>8.78893628021E-3</v>
      </c>
      <c r="CR21" s="2">
        <v>10</v>
      </c>
      <c r="CS21">
        <v>60</v>
      </c>
      <c r="CT21" t="str">
        <f t="shared" si="79"/>
        <v>TRUE</v>
      </c>
      <c r="CU21">
        <f>VLOOKUP($A21,'FuturesInfo (3)'!$A$2:$V$80,22)</f>
        <v>3</v>
      </c>
      <c r="CV21">
        <f t="shared" si="80"/>
        <v>4</v>
      </c>
      <c r="CW21">
        <f t="shared" si="93"/>
        <v>3</v>
      </c>
      <c r="CX21" s="139">
        <f>VLOOKUP($A21,'FuturesInfo (3)'!$A$2:$O$80,15)*CW21</f>
        <v>234420</v>
      </c>
      <c r="CY21" s="200">
        <f t="shared" si="94"/>
        <v>2060.3024428068284</v>
      </c>
      <c r="CZ21" s="200">
        <f t="shared" si="95"/>
        <v>2060.3024428068284</v>
      </c>
      <c r="DB21">
        <f t="shared" si="81"/>
        <v>1</v>
      </c>
      <c r="DC21">
        <v>1</v>
      </c>
      <c r="DD21">
        <v>1</v>
      </c>
      <c r="DE21">
        <v>1</v>
      </c>
      <c r="DF21">
        <f t="shared" si="137"/>
        <v>1</v>
      </c>
      <c r="DG21">
        <f t="shared" si="82"/>
        <v>1</v>
      </c>
      <c r="DH21" s="1">
        <v>3.7155669442699999E-3</v>
      </c>
      <c r="DI21" s="2">
        <v>10</v>
      </c>
      <c r="DJ21">
        <v>60</v>
      </c>
      <c r="DK21" t="str">
        <f t="shared" si="83"/>
        <v>TRUE</v>
      </c>
      <c r="DL21">
        <f>VLOOKUP($A21,'FuturesInfo (3)'!$A$2:$V$80,22)</f>
        <v>3</v>
      </c>
      <c r="DM21">
        <f t="shared" si="84"/>
        <v>4</v>
      </c>
      <c r="DN21">
        <f t="shared" si="96"/>
        <v>3</v>
      </c>
      <c r="DO21" s="139">
        <f>VLOOKUP($A21,'FuturesInfo (3)'!$A$2:$O$80,15)*DN21</f>
        <v>234420</v>
      </c>
      <c r="DP21" s="200">
        <f t="shared" si="85"/>
        <v>871.0032030757734</v>
      </c>
      <c r="DQ21" s="200">
        <f t="shared" si="97"/>
        <v>871.0032030757734</v>
      </c>
      <c r="DS21">
        <v>1</v>
      </c>
      <c r="DT21">
        <v>1</v>
      </c>
      <c r="DU21">
        <v>1</v>
      </c>
      <c r="DV21">
        <v>1</v>
      </c>
      <c r="DW21">
        <v>1</v>
      </c>
      <c r="DX21">
        <v>1</v>
      </c>
      <c r="DY21" s="1">
        <v>5.1059484299199997E-3</v>
      </c>
      <c r="DZ21" s="2">
        <v>10</v>
      </c>
      <c r="EA21">
        <v>60</v>
      </c>
      <c r="EB21" t="s">
        <v>1273</v>
      </c>
      <c r="EC21">
        <v>3</v>
      </c>
      <c r="ED21" s="96">
        <v>0</v>
      </c>
      <c r="EE21">
        <v>3</v>
      </c>
      <c r="EF21" s="139">
        <v>235050</v>
      </c>
      <c r="EG21" s="200">
        <v>1200.153178452696</v>
      </c>
      <c r="EH21" s="200">
        <v>1200.153178452696</v>
      </c>
      <c r="EJ21">
        <v>1</v>
      </c>
      <c r="EK21">
        <v>1</v>
      </c>
      <c r="EL21" s="218">
        <v>-1</v>
      </c>
      <c r="EM21">
        <v>-1</v>
      </c>
      <c r="EN21">
        <v>-1</v>
      </c>
      <c r="EO21">
        <v>0</v>
      </c>
      <c r="EP21">
        <v>1</v>
      </c>
      <c r="EQ21">
        <v>1</v>
      </c>
      <c r="ER21" s="1">
        <v>-7.6200152400299995E-4</v>
      </c>
      <c r="ES21" s="2">
        <v>10</v>
      </c>
      <c r="ET21">
        <v>60</v>
      </c>
      <c r="EU21" t="s">
        <v>1273</v>
      </c>
      <c r="EV21">
        <v>3</v>
      </c>
      <c r="EW21" s="96">
        <v>0</v>
      </c>
      <c r="EX21">
        <v>3</v>
      </c>
      <c r="EY21" s="139">
        <v>235050</v>
      </c>
      <c r="EZ21" s="200">
        <v>-179.10845821690515</v>
      </c>
      <c r="FA21" s="200">
        <v>179.10845821690515</v>
      </c>
      <c r="FB21" s="200">
        <v>179.10845821690515</v>
      </c>
      <c r="FD21">
        <v>-1</v>
      </c>
      <c r="FE21">
        <v>1</v>
      </c>
      <c r="FF21" s="218">
        <v>-1</v>
      </c>
      <c r="FG21">
        <v>1</v>
      </c>
      <c r="FH21">
        <v>-1</v>
      </c>
      <c r="FI21">
        <v>0</v>
      </c>
      <c r="FJ21">
        <v>1</v>
      </c>
      <c r="FK21">
        <v>0</v>
      </c>
      <c r="FL21" s="1">
        <v>-4.1942043721400002E-3</v>
      </c>
      <c r="FM21" s="2">
        <v>10</v>
      </c>
      <c r="FN21">
        <v>60</v>
      </c>
      <c r="FO21" t="s">
        <v>1273</v>
      </c>
      <c r="FP21">
        <v>3</v>
      </c>
      <c r="FQ21" s="96">
        <v>0</v>
      </c>
      <c r="FR21">
        <v>3</v>
      </c>
      <c r="FS21" s="139">
        <v>235050</v>
      </c>
      <c r="FT21" s="200">
        <v>-985.84773767150705</v>
      </c>
      <c r="FU21" s="200">
        <v>985.84773767150705</v>
      </c>
      <c r="FV21" s="200">
        <v>-985.84773767150705</v>
      </c>
      <c r="FX21">
        <v>-1</v>
      </c>
      <c r="FY21" s="244">
        <v>1</v>
      </c>
      <c r="FZ21" s="218">
        <v>1</v>
      </c>
      <c r="GA21" s="245">
        <v>10</v>
      </c>
      <c r="GB21">
        <v>-1</v>
      </c>
      <c r="GC21">
        <v>1</v>
      </c>
      <c r="GD21" s="218">
        <v>-1</v>
      </c>
      <c r="GE21">
        <v>0</v>
      </c>
      <c r="GF21">
        <v>0</v>
      </c>
      <c r="GG21">
        <v>1</v>
      </c>
      <c r="GH21">
        <v>0</v>
      </c>
      <c r="GI21" s="253">
        <v>-2.9355400059900001E-3</v>
      </c>
      <c r="GJ21" s="2">
        <v>10</v>
      </c>
      <c r="GK21">
        <v>60</v>
      </c>
      <c r="GL21" t="s">
        <v>1273</v>
      </c>
      <c r="GM21">
        <v>3</v>
      </c>
      <c r="GN21" s="96">
        <v>0</v>
      </c>
      <c r="GO21">
        <v>3</v>
      </c>
      <c r="GP21" s="139">
        <v>234390</v>
      </c>
      <c r="GQ21" s="200">
        <v>-688.06122200399614</v>
      </c>
      <c r="GR21" s="200">
        <v>-688.06122200399614</v>
      </c>
      <c r="GS21" s="200">
        <v>688.06122200399614</v>
      </c>
      <c r="GT21" s="200">
        <v>-688.06122200399614</v>
      </c>
      <c r="GV21">
        <v>1</v>
      </c>
      <c r="GW21" s="244">
        <v>1</v>
      </c>
      <c r="GX21" s="218">
        <v>1</v>
      </c>
      <c r="GY21" s="245">
        <v>11</v>
      </c>
      <c r="GZ21">
        <v>-1</v>
      </c>
      <c r="HA21">
        <v>1</v>
      </c>
      <c r="HB21" s="218">
        <v>-1</v>
      </c>
      <c r="HC21">
        <v>0</v>
      </c>
      <c r="HD21">
        <v>0</v>
      </c>
      <c r="HE21">
        <v>1</v>
      </c>
      <c r="HF21">
        <v>0</v>
      </c>
      <c r="HG21" s="253">
        <v>-4.0957378727799996E-3</v>
      </c>
      <c r="HH21" s="268">
        <v>42492</v>
      </c>
      <c r="HI21">
        <v>60</v>
      </c>
      <c r="HJ21" t="s">
        <v>1273</v>
      </c>
      <c r="HK21">
        <v>3</v>
      </c>
      <c r="HL21" s="257"/>
      <c r="HM21">
        <v>3</v>
      </c>
      <c r="HN21" s="139">
        <v>233430</v>
      </c>
      <c r="HO21" s="200">
        <v>-956.06809164303536</v>
      </c>
      <c r="HP21" s="200">
        <v>-956.06809164303536</v>
      </c>
      <c r="HQ21" s="200">
        <v>956.06809164303536</v>
      </c>
      <c r="HR21" s="200">
        <v>-956.06809164303536</v>
      </c>
      <c r="HT21">
        <v>1</v>
      </c>
      <c r="HU21" s="244">
        <v>1</v>
      </c>
      <c r="HV21" s="218">
        <v>1</v>
      </c>
      <c r="HW21" s="245">
        <v>12</v>
      </c>
      <c r="HX21">
        <v>-1</v>
      </c>
      <c r="HY21">
        <v>1</v>
      </c>
      <c r="HZ21" s="218">
        <v>-1</v>
      </c>
      <c r="IA21">
        <v>0</v>
      </c>
      <c r="IB21">
        <v>0</v>
      </c>
      <c r="IC21">
        <v>1</v>
      </c>
      <c r="ID21">
        <v>0</v>
      </c>
      <c r="IE21" s="253">
        <v>-5.0122092276100004E-3</v>
      </c>
      <c r="IF21" s="268">
        <v>42514</v>
      </c>
      <c r="IG21">
        <v>60</v>
      </c>
      <c r="IH21" t="s">
        <v>1273</v>
      </c>
      <c r="II21">
        <v>3</v>
      </c>
      <c r="IJ21" s="257">
        <v>1</v>
      </c>
      <c r="IK21">
        <v>3</v>
      </c>
      <c r="IL21" s="139">
        <v>231600</v>
      </c>
      <c r="IM21" s="139">
        <v>231600</v>
      </c>
      <c r="IN21" s="200">
        <v>-1160.8276571144761</v>
      </c>
      <c r="IO21" s="200">
        <v>-1160.8276571144761</v>
      </c>
      <c r="IP21" s="200">
        <v>-1160.8276571144761</v>
      </c>
      <c r="IQ21" s="200">
        <v>1160.8276571144761</v>
      </c>
      <c r="IR21" s="200">
        <v>-1160.8276571144761</v>
      </c>
      <c r="IT21">
        <v>1</v>
      </c>
      <c r="IU21" s="244">
        <v>-1</v>
      </c>
      <c r="IV21" s="218">
        <v>1</v>
      </c>
      <c r="IW21" s="245">
        <v>13</v>
      </c>
      <c r="IX21">
        <v>1</v>
      </c>
      <c r="IY21">
        <v>1</v>
      </c>
      <c r="IZ21" s="218">
        <v>-1</v>
      </c>
      <c r="JA21">
        <v>1</v>
      </c>
      <c r="JB21">
        <v>0</v>
      </c>
      <c r="JC21">
        <v>0</v>
      </c>
      <c r="JD21">
        <v>0</v>
      </c>
      <c r="JE21" s="253">
        <v>-2.8416429863099999E-3</v>
      </c>
      <c r="JF21" s="268">
        <v>42514</v>
      </c>
      <c r="JG21">
        <v>60</v>
      </c>
      <c r="JH21" t="s">
        <v>1273</v>
      </c>
      <c r="JI21">
        <v>3</v>
      </c>
      <c r="JJ21" s="257">
        <v>2</v>
      </c>
      <c r="JK21">
        <v>4</v>
      </c>
      <c r="JL21" s="139">
        <v>231600</v>
      </c>
      <c r="JM21" s="139">
        <v>308800</v>
      </c>
      <c r="JN21" s="200">
        <v>658.124515629396</v>
      </c>
      <c r="JO21" s="200">
        <v>877.499354172528</v>
      </c>
      <c r="JP21" s="200">
        <v>-658.124515629396</v>
      </c>
      <c r="JQ21" s="200">
        <v>-658.124515629396</v>
      </c>
      <c r="JR21" s="200">
        <v>-658.124515629396</v>
      </c>
      <c r="JT21">
        <v>-1</v>
      </c>
      <c r="JU21" s="244">
        <v>1</v>
      </c>
      <c r="JV21" s="218">
        <v>1</v>
      </c>
      <c r="JW21" s="245">
        <v>-6</v>
      </c>
      <c r="JX21">
        <v>1</v>
      </c>
      <c r="JY21">
        <v>-1</v>
      </c>
      <c r="JZ21" s="218">
        <v>1</v>
      </c>
      <c r="KA21">
        <v>1</v>
      </c>
      <c r="KB21">
        <v>1</v>
      </c>
      <c r="KC21">
        <v>1</v>
      </c>
      <c r="KD21">
        <v>0</v>
      </c>
      <c r="KE21" s="253">
        <v>6.34715025907E-3</v>
      </c>
      <c r="KF21" s="206">
        <v>42516</v>
      </c>
      <c r="KG21">
        <v>60</v>
      </c>
      <c r="KH21" t="s">
        <v>1273</v>
      </c>
      <c r="KI21">
        <v>3</v>
      </c>
      <c r="KJ21" s="257">
        <v>2</v>
      </c>
      <c r="KK21">
        <v>4</v>
      </c>
      <c r="KL21" s="139">
        <v>233070</v>
      </c>
      <c r="KM21" s="139">
        <v>310760</v>
      </c>
      <c r="KN21" s="200">
        <v>1479.3303108814448</v>
      </c>
      <c r="KO21" s="200">
        <v>1972.4404145085932</v>
      </c>
      <c r="KP21" s="200">
        <v>1479.3303108814448</v>
      </c>
      <c r="KQ21" s="200">
        <v>1479.3303108814448</v>
      </c>
      <c r="KR21" s="200">
        <v>-1479.3303108814448</v>
      </c>
      <c r="KT21">
        <v>1</v>
      </c>
      <c r="KU21" s="244">
        <v>1</v>
      </c>
      <c r="KV21" s="218">
        <v>1</v>
      </c>
      <c r="KW21" s="245">
        <v>-7</v>
      </c>
      <c r="KX21">
        <v>1</v>
      </c>
      <c r="KY21">
        <v>-1</v>
      </c>
      <c r="KZ21" s="218">
        <v>1</v>
      </c>
      <c r="LA21">
        <v>1</v>
      </c>
      <c r="LB21">
        <v>1</v>
      </c>
      <c r="LC21">
        <v>1</v>
      </c>
      <c r="LD21">
        <v>0</v>
      </c>
      <c r="LE21" s="253">
        <v>5.7922512549899996E-3</v>
      </c>
      <c r="LF21" s="206">
        <v>42529</v>
      </c>
      <c r="LG21">
        <v>60</v>
      </c>
      <c r="LH21" t="s">
        <v>1273</v>
      </c>
      <c r="LI21">
        <v>3</v>
      </c>
      <c r="LJ21" s="257">
        <v>2</v>
      </c>
      <c r="LK21">
        <v>4</v>
      </c>
      <c r="LL21" s="139">
        <v>234420</v>
      </c>
      <c r="LM21" s="139">
        <v>312560</v>
      </c>
      <c r="LN21" s="200">
        <v>1357.8195391947556</v>
      </c>
      <c r="LO21" s="200">
        <v>1810.4260522596742</v>
      </c>
      <c r="LP21" s="200">
        <v>1357.8195391947556</v>
      </c>
      <c r="LQ21" s="200">
        <v>1357.8195391947556</v>
      </c>
      <c r="LR21" s="200">
        <v>-1357.8195391947556</v>
      </c>
      <c r="LT21">
        <v>1</v>
      </c>
      <c r="LU21" s="244">
        <v>1</v>
      </c>
      <c r="LV21" s="218">
        <v>1</v>
      </c>
      <c r="LW21" s="245">
        <v>2</v>
      </c>
      <c r="LX21">
        <v>1</v>
      </c>
      <c r="LY21">
        <v>1</v>
      </c>
      <c r="LZ21" s="218">
        <v>1</v>
      </c>
      <c r="MA21">
        <v>1</v>
      </c>
      <c r="MB21">
        <v>1</v>
      </c>
      <c r="MC21">
        <v>1</v>
      </c>
      <c r="MD21">
        <v>1</v>
      </c>
      <c r="ME21" s="253">
        <v>0</v>
      </c>
      <c r="MF21" s="206">
        <v>42529</v>
      </c>
      <c r="MG21">
        <v>60</v>
      </c>
      <c r="MH21" t="s">
        <v>1273</v>
      </c>
      <c r="MI21">
        <v>3</v>
      </c>
      <c r="MJ21" s="257">
        <v>2</v>
      </c>
      <c r="MK21">
        <v>4</v>
      </c>
      <c r="ML21" s="139">
        <v>234420</v>
      </c>
      <c r="MM21" s="139">
        <v>312560</v>
      </c>
      <c r="MN21" s="200">
        <v>0</v>
      </c>
      <c r="MO21" s="200">
        <v>0</v>
      </c>
      <c r="MP21" s="200">
        <v>0</v>
      </c>
      <c r="MQ21" s="200">
        <v>0</v>
      </c>
      <c r="MR21" s="200">
        <v>0</v>
      </c>
      <c r="MT21">
        <v>1</v>
      </c>
      <c r="MU21" s="244">
        <v>-1</v>
      </c>
      <c r="MV21" s="218">
        <v>1</v>
      </c>
      <c r="MW21" s="245">
        <v>-3</v>
      </c>
      <c r="MX21">
        <v>-1</v>
      </c>
      <c r="MY21">
        <v>-1</v>
      </c>
      <c r="MZ21" s="218">
        <v>-1</v>
      </c>
      <c r="NA21">
        <v>1</v>
      </c>
      <c r="NB21">
        <v>0</v>
      </c>
      <c r="NC21">
        <v>1</v>
      </c>
      <c r="ND21">
        <v>1</v>
      </c>
      <c r="NE21" s="253">
        <v>-2.1755822882E-3</v>
      </c>
      <c r="NF21" s="206">
        <v>42531</v>
      </c>
      <c r="NG21">
        <v>60</v>
      </c>
      <c r="NH21" t="s">
        <v>1273</v>
      </c>
      <c r="NI21">
        <v>3</v>
      </c>
      <c r="NJ21" s="257">
        <v>1</v>
      </c>
      <c r="NK21">
        <v>4</v>
      </c>
      <c r="NL21" s="139">
        <v>234420</v>
      </c>
      <c r="NM21" s="139">
        <v>312560</v>
      </c>
      <c r="NN21" s="200">
        <v>509.99999999984402</v>
      </c>
      <c r="NO21" s="200">
        <v>679.99999999979195</v>
      </c>
      <c r="NP21" s="200">
        <v>-509.99999999984402</v>
      </c>
      <c r="NQ21" s="200">
        <v>509.99999999984402</v>
      </c>
      <c r="NR21" s="200">
        <v>509.99999999984402</v>
      </c>
      <c r="NT21">
        <v>-1</v>
      </c>
      <c r="NU21" s="244">
        <v>-1</v>
      </c>
      <c r="NV21" s="218">
        <v>1</v>
      </c>
      <c r="NW21" s="245">
        <v>4</v>
      </c>
      <c r="NX21">
        <v>1</v>
      </c>
      <c r="NY21">
        <v>1</v>
      </c>
      <c r="NZ21" s="218">
        <v>1</v>
      </c>
      <c r="OA21">
        <v>0</v>
      </c>
      <c r="OB21">
        <v>1</v>
      </c>
      <c r="OC21">
        <v>1</v>
      </c>
      <c r="OD21">
        <v>1</v>
      </c>
      <c r="OE21" s="253">
        <v>2.18032576632E-3</v>
      </c>
      <c r="OF21" s="206">
        <v>42537</v>
      </c>
      <c r="OG21">
        <v>60</v>
      </c>
      <c r="OH21" t="s">
        <v>1273</v>
      </c>
      <c r="OI21">
        <v>3</v>
      </c>
      <c r="OJ21" s="257">
        <v>2</v>
      </c>
      <c r="OK21">
        <v>2</v>
      </c>
      <c r="OL21" s="139">
        <v>234420</v>
      </c>
      <c r="OM21" s="139">
        <v>156280</v>
      </c>
      <c r="ON21" s="200">
        <v>-511.11196614073441</v>
      </c>
      <c r="OO21" s="200">
        <v>-340.74131076048957</v>
      </c>
      <c r="OP21" s="200">
        <v>511.11196614073441</v>
      </c>
      <c r="OQ21" s="200">
        <v>511.11196614073441</v>
      </c>
      <c r="OR21" s="200">
        <v>511.11196614073441</v>
      </c>
      <c r="OT21">
        <f t="shared" si="98"/>
        <v>-1</v>
      </c>
      <c r="OU21" s="244">
        <v>1</v>
      </c>
      <c r="OV21" s="218">
        <v>1</v>
      </c>
      <c r="OW21" s="245">
        <v>5</v>
      </c>
      <c r="OX21">
        <f t="shared" ref="OX21:OX84" si="141">IF(VLOOKUP($C21,OT$2:OU$9,2)="normal",OV21,-OV21)</f>
        <v>1</v>
      </c>
      <c r="OY21">
        <f t="shared" si="100"/>
        <v>1</v>
      </c>
      <c r="OZ21" s="218"/>
      <c r="PA21">
        <f t="shared" si="138"/>
        <v>0</v>
      </c>
      <c r="PB21">
        <f t="shared" si="101"/>
        <v>0</v>
      </c>
      <c r="PC21">
        <f t="shared" si="102"/>
        <v>0</v>
      </c>
      <c r="PD21">
        <f t="shared" si="103"/>
        <v>0</v>
      </c>
      <c r="PE21" s="253"/>
      <c r="PF21" s="206">
        <v>42537</v>
      </c>
      <c r="PG21">
        <v>60</v>
      </c>
      <c r="PH21" t="str">
        <f t="shared" si="86"/>
        <v>TRUE</v>
      </c>
      <c r="PI21">
        <f>VLOOKUP($A21,'FuturesInfo (3)'!$A$2:$V$80,22)</f>
        <v>3</v>
      </c>
      <c r="PJ21" s="257">
        <v>1</v>
      </c>
      <c r="PK21">
        <f t="shared" si="104"/>
        <v>4</v>
      </c>
      <c r="PL21" s="139">
        <f>VLOOKUP($A21,'FuturesInfo (3)'!$A$2:$O$80,15)*PI21</f>
        <v>234420</v>
      </c>
      <c r="PM21" s="139">
        <f>VLOOKUP($A21,'FuturesInfo (3)'!$A$2:$O$80,15)*PK21</f>
        <v>312560</v>
      </c>
      <c r="PN21" s="200">
        <f t="shared" si="105"/>
        <v>0</v>
      </c>
      <c r="PO21" s="200">
        <f t="shared" si="106"/>
        <v>0</v>
      </c>
      <c r="PP21" s="200">
        <f t="shared" si="107"/>
        <v>0</v>
      </c>
      <c r="PQ21" s="200">
        <f t="shared" si="108"/>
        <v>0</v>
      </c>
      <c r="PR21" s="200">
        <f>IF(PD21=1,ABS(PL21*PE21),-ABS(PL21*PE21))</f>
        <v>0</v>
      </c>
      <c r="PT21">
        <f t="shared" si="110"/>
        <v>1</v>
      </c>
      <c r="PU21" s="244"/>
      <c r="PV21" s="218"/>
      <c r="PW21" s="245"/>
      <c r="PX21">
        <f t="shared" ref="PX21:PX84" si="142">IF(VLOOKUP($C21,PT$2:PU$9,2)="normal",PV21,-PV21)</f>
        <v>0</v>
      </c>
      <c r="PY21">
        <f t="shared" si="112"/>
        <v>0</v>
      </c>
      <c r="PZ21" s="218"/>
      <c r="QA21">
        <f t="shared" si="139"/>
        <v>1</v>
      </c>
      <c r="QB21">
        <f t="shared" si="113"/>
        <v>1</v>
      </c>
      <c r="QC21">
        <f t="shared" si="114"/>
        <v>1</v>
      </c>
      <c r="QD21">
        <f t="shared" si="115"/>
        <v>1</v>
      </c>
      <c r="QE21" s="253"/>
      <c r="QF21" s="206"/>
      <c r="QG21">
        <v>60</v>
      </c>
      <c r="QH21" t="str">
        <f t="shared" si="87"/>
        <v>FALSE</v>
      </c>
      <c r="QI21">
        <f>VLOOKUP($A21,'FuturesInfo (3)'!$A$2:$V$80,22)</f>
        <v>3</v>
      </c>
      <c r="QJ21" s="257"/>
      <c r="QK21">
        <f t="shared" si="116"/>
        <v>2</v>
      </c>
      <c r="QL21" s="139">
        <f>VLOOKUP($A21,'FuturesInfo (3)'!$A$2:$O$80,15)*QI21</f>
        <v>234420</v>
      </c>
      <c r="QM21" s="139">
        <f>VLOOKUP($A21,'FuturesInfo (3)'!$A$2:$O$80,15)*QK21</f>
        <v>156280</v>
      </c>
      <c r="QN21" s="200">
        <f t="shared" si="117"/>
        <v>0</v>
      </c>
      <c r="QO21" s="200">
        <f t="shared" si="118"/>
        <v>0</v>
      </c>
      <c r="QP21" s="200">
        <f t="shared" si="119"/>
        <v>0</v>
      </c>
      <c r="QQ21" s="200">
        <f t="shared" si="120"/>
        <v>0</v>
      </c>
      <c r="QR21" s="200">
        <f>IF(QD21=1,ABS(QL21*QE21),-ABS(QL21*QE21))</f>
        <v>0</v>
      </c>
      <c r="QT21">
        <f t="shared" si="122"/>
        <v>0</v>
      </c>
      <c r="QU21" s="244"/>
      <c r="QV21" s="218"/>
      <c r="QW21" s="245"/>
      <c r="QX21">
        <f t="shared" ref="QX21:QX84" si="143">IF(VLOOKUP($C21,QT$2:QU$9,2)="normal",QV21,-QV21)</f>
        <v>0</v>
      </c>
      <c r="QY21">
        <f t="shared" si="124"/>
        <v>0</v>
      </c>
      <c r="QZ21" s="218"/>
      <c r="RA21">
        <f t="shared" si="140"/>
        <v>1</v>
      </c>
      <c r="RB21">
        <f t="shared" si="125"/>
        <v>1</v>
      </c>
      <c r="RC21">
        <f t="shared" si="126"/>
        <v>1</v>
      </c>
      <c r="RD21">
        <f t="shared" si="127"/>
        <v>1</v>
      </c>
      <c r="RE21" s="253"/>
      <c r="RF21" s="206"/>
      <c r="RG21">
        <v>60</v>
      </c>
      <c r="RH21" t="str">
        <f t="shared" si="88"/>
        <v>FALSE</v>
      </c>
      <c r="RI21">
        <f>VLOOKUP($A21,'FuturesInfo (3)'!$A$2:$V$80,22)</f>
        <v>3</v>
      </c>
      <c r="RJ21" s="257"/>
      <c r="RK21">
        <f t="shared" si="128"/>
        <v>2</v>
      </c>
      <c r="RL21" s="139">
        <f>VLOOKUP($A21,'FuturesInfo (3)'!$A$2:$O$80,15)*RI21</f>
        <v>234420</v>
      </c>
      <c r="RM21" s="139">
        <f>VLOOKUP($A21,'FuturesInfo (3)'!$A$2:$O$80,15)*RK21</f>
        <v>156280</v>
      </c>
      <c r="RN21" s="200">
        <f t="shared" si="129"/>
        <v>0</v>
      </c>
      <c r="RO21" s="200">
        <f t="shared" si="130"/>
        <v>0</v>
      </c>
      <c r="RP21" s="200">
        <f t="shared" si="131"/>
        <v>0</v>
      </c>
      <c r="RQ21" s="200">
        <f t="shared" si="132"/>
        <v>0</v>
      </c>
      <c r="RR21" s="200">
        <f>IF(RD21=1,ABS(RL21*RE21),-ABS(RL21*RE21))</f>
        <v>0</v>
      </c>
    </row>
    <row r="22" spans="1:486" x14ac:dyDescent="0.25">
      <c r="A22" s="1" t="s">
        <v>312</v>
      </c>
      <c r="B22" s="153" t="str">
        <f>'FuturesInfo (3)'!M10</f>
        <v>CB</v>
      </c>
      <c r="C22" s="204" t="str">
        <f>VLOOKUP(A22,'FuturesInfo (3)'!$A$2:$K$80,11)</f>
        <v>rates</v>
      </c>
      <c r="D22" s="2"/>
      <c r="K22" s="2"/>
      <c r="T22" s="2"/>
      <c r="AD22" s="2"/>
      <c r="AI22" s="139"/>
      <c r="AO22" s="2"/>
      <c r="AT22" s="139"/>
      <c r="AX22">
        <v>1</v>
      </c>
      <c r="AY22">
        <v>8.2798592423900005E-4</v>
      </c>
      <c r="AZ22" s="2"/>
      <c r="BE22" s="139"/>
      <c r="BG22">
        <f t="shared" si="134"/>
        <v>-2</v>
      </c>
      <c r="BH22">
        <v>-1</v>
      </c>
      <c r="BI22">
        <v>1</v>
      </c>
      <c r="BJ22">
        <f t="shared" si="89"/>
        <v>0</v>
      </c>
      <c r="BK22" s="1">
        <v>3.2402619786299999E-3</v>
      </c>
      <c r="BL22" s="2">
        <v>10</v>
      </c>
      <c r="BM22">
        <v>60</v>
      </c>
      <c r="BN22" t="str">
        <f t="shared" si="135"/>
        <v>TRUE</v>
      </c>
      <c r="BO22">
        <f>VLOOKUP($A22,'FuturesInfo (3)'!$A$2:$V$80,22)</f>
        <v>0</v>
      </c>
      <c r="BP22">
        <f t="shared" si="71"/>
        <v>0</v>
      </c>
      <c r="BQ22" s="139">
        <f>VLOOKUP($A22,'FuturesInfo (3)'!$A$2:$O$80,15)*BP22</f>
        <v>0</v>
      </c>
      <c r="BR22" s="145">
        <f t="shared" si="90"/>
        <v>0</v>
      </c>
      <c r="BT22">
        <f t="shared" si="91"/>
        <v>-1</v>
      </c>
      <c r="BU22">
        <v>1</v>
      </c>
      <c r="BV22">
        <v>1</v>
      </c>
      <c r="BW22">
        <v>1</v>
      </c>
      <c r="BX22">
        <f t="shared" si="72"/>
        <v>1</v>
      </c>
      <c r="BY22">
        <f t="shared" si="73"/>
        <v>1</v>
      </c>
      <c r="BZ22" s="188">
        <v>5.5662451896600004E-3</v>
      </c>
      <c r="CA22" s="2">
        <v>10</v>
      </c>
      <c r="CB22">
        <v>60</v>
      </c>
      <c r="CC22" t="str">
        <f t="shared" si="74"/>
        <v>TRUE</v>
      </c>
      <c r="CD22">
        <f>VLOOKUP($A22,'FuturesInfo (3)'!$A$2:$V$80,22)</f>
        <v>0</v>
      </c>
      <c r="CE22">
        <f t="shared" si="75"/>
        <v>0</v>
      </c>
      <c r="CF22">
        <f t="shared" si="75"/>
        <v>0</v>
      </c>
      <c r="CG22" s="139">
        <f>VLOOKUP($A22,'FuturesInfo (3)'!$A$2:$O$80,15)*CE22</f>
        <v>0</v>
      </c>
      <c r="CH22" s="145">
        <f t="shared" si="76"/>
        <v>0</v>
      </c>
      <c r="CI22" s="145">
        <f t="shared" si="92"/>
        <v>0</v>
      </c>
      <c r="CK22">
        <f t="shared" si="77"/>
        <v>1</v>
      </c>
      <c r="CL22">
        <v>1</v>
      </c>
      <c r="CM22">
        <v>1</v>
      </c>
      <c r="CN22">
        <v>-1</v>
      </c>
      <c r="CO22">
        <f t="shared" si="136"/>
        <v>0</v>
      </c>
      <c r="CP22">
        <f t="shared" si="78"/>
        <v>0</v>
      </c>
      <c r="CQ22" s="1">
        <v>-4.0319825052999997E-3</v>
      </c>
      <c r="CR22" s="2">
        <v>10</v>
      </c>
      <c r="CS22">
        <v>60</v>
      </c>
      <c r="CT22" t="str">
        <f t="shared" si="79"/>
        <v>TRUE</v>
      </c>
      <c r="CU22">
        <f>VLOOKUP($A22,'FuturesInfo (3)'!$A$2:$V$80,22)</f>
        <v>0</v>
      </c>
      <c r="CV22">
        <f t="shared" si="80"/>
        <v>0</v>
      </c>
      <c r="CW22">
        <f t="shared" si="93"/>
        <v>0</v>
      </c>
      <c r="CX22" s="139">
        <f>VLOOKUP($A22,'FuturesInfo (3)'!$A$2:$O$80,15)*CW22</f>
        <v>0</v>
      </c>
      <c r="CY22" s="200">
        <f t="shared" si="94"/>
        <v>0</v>
      </c>
      <c r="CZ22" s="200">
        <f t="shared" si="95"/>
        <v>0</v>
      </c>
      <c r="DB22">
        <f t="shared" si="81"/>
        <v>1</v>
      </c>
      <c r="DC22">
        <v>-1</v>
      </c>
      <c r="DD22">
        <v>1</v>
      </c>
      <c r="DE22">
        <v>1</v>
      </c>
      <c r="DF22">
        <f t="shared" si="137"/>
        <v>0</v>
      </c>
      <c r="DG22">
        <f t="shared" si="82"/>
        <v>1</v>
      </c>
      <c r="DH22" s="1">
        <v>1.16646082064E-3</v>
      </c>
      <c r="DI22" s="2">
        <v>10</v>
      </c>
      <c r="DJ22">
        <v>60</v>
      </c>
      <c r="DK22" t="str">
        <f t="shared" si="83"/>
        <v>TRUE</v>
      </c>
      <c r="DL22">
        <f>VLOOKUP($A22,'FuturesInfo (3)'!$A$2:$V$80,22)</f>
        <v>0</v>
      </c>
      <c r="DM22">
        <f t="shared" si="84"/>
        <v>0</v>
      </c>
      <c r="DN22">
        <f t="shared" si="96"/>
        <v>0</v>
      </c>
      <c r="DO22" s="139">
        <f>VLOOKUP($A22,'FuturesInfo (3)'!$A$2:$O$80,15)*DN22</f>
        <v>0</v>
      </c>
      <c r="DP22" s="200">
        <f t="shared" si="85"/>
        <v>0</v>
      </c>
      <c r="DQ22" s="200">
        <f t="shared" si="97"/>
        <v>0</v>
      </c>
      <c r="DS22">
        <v>-1</v>
      </c>
      <c r="DT22">
        <v>-1</v>
      </c>
      <c r="DU22">
        <v>1</v>
      </c>
      <c r="DV22">
        <v>1</v>
      </c>
      <c r="DW22">
        <v>0</v>
      </c>
      <c r="DX22">
        <v>1</v>
      </c>
      <c r="DY22" s="1">
        <v>2.0560619560000002E-3</v>
      </c>
      <c r="DZ22" s="2">
        <v>10</v>
      </c>
      <c r="EA22">
        <v>60</v>
      </c>
      <c r="EB22" t="s">
        <v>1273</v>
      </c>
      <c r="EC22">
        <v>0</v>
      </c>
      <c r="ED22" s="96">
        <v>0</v>
      </c>
      <c r="EE22">
        <v>0</v>
      </c>
      <c r="EF22" s="139">
        <v>0</v>
      </c>
      <c r="EG22" s="200">
        <v>0</v>
      </c>
      <c r="EH22" s="200">
        <v>0</v>
      </c>
      <c r="EJ22">
        <v>-1</v>
      </c>
      <c r="EK22">
        <v>-1</v>
      </c>
      <c r="EL22" s="218">
        <v>1</v>
      </c>
      <c r="EM22">
        <v>1</v>
      </c>
      <c r="EN22">
        <v>1</v>
      </c>
      <c r="EO22">
        <v>0</v>
      </c>
      <c r="EP22">
        <v>1</v>
      </c>
      <c r="EQ22">
        <v>1</v>
      </c>
      <c r="ER22" s="1">
        <v>1.8466589152600001E-3</v>
      </c>
      <c r="ES22" s="2">
        <v>10</v>
      </c>
      <c r="ET22">
        <v>60</v>
      </c>
      <c r="EU22" t="s">
        <v>1273</v>
      </c>
      <c r="EV22">
        <v>0</v>
      </c>
      <c r="EW22" s="96">
        <v>0</v>
      </c>
      <c r="EX22">
        <v>0</v>
      </c>
      <c r="EY22" s="139">
        <v>0</v>
      </c>
      <c r="EZ22" s="200">
        <v>0</v>
      </c>
      <c r="FA22" s="200">
        <v>0</v>
      </c>
      <c r="FB22" s="200">
        <v>0</v>
      </c>
      <c r="FD22">
        <v>1</v>
      </c>
      <c r="FE22">
        <v>1</v>
      </c>
      <c r="FF22" s="218">
        <v>1</v>
      </c>
      <c r="FG22">
        <v>1</v>
      </c>
      <c r="FH22">
        <v>1</v>
      </c>
      <c r="FI22">
        <v>1</v>
      </c>
      <c r="FJ22">
        <v>1</v>
      </c>
      <c r="FK22">
        <v>1</v>
      </c>
      <c r="FL22" s="1">
        <v>4.50573457127E-3</v>
      </c>
      <c r="FM22" s="2">
        <v>10</v>
      </c>
      <c r="FN22">
        <v>60</v>
      </c>
      <c r="FO22" t="s">
        <v>1273</v>
      </c>
      <c r="FP22">
        <v>0</v>
      </c>
      <c r="FQ22" s="96">
        <v>0</v>
      </c>
      <c r="FR22">
        <v>0</v>
      </c>
      <c r="FS22" s="139">
        <v>0</v>
      </c>
      <c r="FT22" s="200">
        <v>0</v>
      </c>
      <c r="FU22" s="200">
        <v>0</v>
      </c>
      <c r="FV22" s="200">
        <v>0</v>
      </c>
      <c r="FX22">
        <v>1</v>
      </c>
      <c r="FY22" s="244">
        <v>1</v>
      </c>
      <c r="FZ22" s="218">
        <v>-1</v>
      </c>
      <c r="GA22" s="245">
        <v>-5</v>
      </c>
      <c r="GB22">
        <v>-1</v>
      </c>
      <c r="GC22">
        <v>1</v>
      </c>
      <c r="GD22" s="218">
        <v>1</v>
      </c>
      <c r="GE22">
        <v>1</v>
      </c>
      <c r="GF22">
        <v>0</v>
      </c>
      <c r="GG22">
        <v>0</v>
      </c>
      <c r="GH22">
        <v>1</v>
      </c>
      <c r="GI22" s="253">
        <v>1.01943727063E-3</v>
      </c>
      <c r="GJ22" s="2">
        <v>10</v>
      </c>
      <c r="GK22">
        <v>60</v>
      </c>
      <c r="GL22" t="s">
        <v>1273</v>
      </c>
      <c r="GM22">
        <v>0</v>
      </c>
      <c r="GN22" s="96">
        <v>0</v>
      </c>
      <c r="GO22">
        <v>0</v>
      </c>
      <c r="GP22" s="139">
        <v>0</v>
      </c>
      <c r="GQ22" s="200">
        <v>0</v>
      </c>
      <c r="GR22" s="200">
        <v>0</v>
      </c>
      <c r="GS22" s="200">
        <v>0</v>
      </c>
      <c r="GT22" s="200">
        <v>0</v>
      </c>
      <c r="GV22">
        <v>1</v>
      </c>
      <c r="GW22" s="244">
        <v>1</v>
      </c>
      <c r="GX22" s="218">
        <v>1</v>
      </c>
      <c r="GY22" s="245">
        <v>-6</v>
      </c>
      <c r="GZ22">
        <v>1</v>
      </c>
      <c r="HA22">
        <v>-1</v>
      </c>
      <c r="HB22" s="218">
        <v>1</v>
      </c>
      <c r="HC22">
        <v>1</v>
      </c>
      <c r="HD22">
        <v>1</v>
      </c>
      <c r="HE22">
        <v>1</v>
      </c>
      <c r="HF22">
        <v>0</v>
      </c>
      <c r="HG22" s="253">
        <v>2.71573087107E-4</v>
      </c>
      <c r="HH22" s="268">
        <v>42488</v>
      </c>
      <c r="HI22">
        <v>60</v>
      </c>
      <c r="HJ22" t="s">
        <v>1273</v>
      </c>
      <c r="HK22">
        <v>0</v>
      </c>
      <c r="HL22" s="257"/>
      <c r="HM22">
        <v>0</v>
      </c>
      <c r="HN22" s="139">
        <v>0</v>
      </c>
      <c r="HO22" s="200">
        <v>0</v>
      </c>
      <c r="HP22" s="200">
        <v>0</v>
      </c>
      <c r="HQ22" s="200">
        <v>0</v>
      </c>
      <c r="HR22" s="200">
        <v>0</v>
      </c>
      <c r="HT22">
        <v>1</v>
      </c>
      <c r="HU22" s="244">
        <v>1</v>
      </c>
      <c r="HV22" s="218">
        <v>1</v>
      </c>
      <c r="HW22" s="245">
        <v>-7</v>
      </c>
      <c r="HX22">
        <v>-1</v>
      </c>
      <c r="HY22">
        <v>-1</v>
      </c>
      <c r="HZ22" s="218">
        <v>1</v>
      </c>
      <c r="IA22">
        <v>1</v>
      </c>
      <c r="IB22">
        <v>1</v>
      </c>
      <c r="IC22">
        <v>0</v>
      </c>
      <c r="ID22">
        <v>0</v>
      </c>
      <c r="IE22" s="253">
        <v>1.08599742076E-3</v>
      </c>
      <c r="IF22" s="268">
        <v>42488</v>
      </c>
      <c r="IG22">
        <v>60</v>
      </c>
      <c r="IH22" t="s">
        <v>1273</v>
      </c>
      <c r="II22">
        <v>0</v>
      </c>
      <c r="IJ22" s="257">
        <v>2</v>
      </c>
      <c r="IK22">
        <v>0</v>
      </c>
      <c r="IL22" s="139">
        <v>0</v>
      </c>
      <c r="IM22" s="139">
        <v>0</v>
      </c>
      <c r="IN22" s="200">
        <v>0</v>
      </c>
      <c r="IO22" s="200">
        <v>0</v>
      </c>
      <c r="IP22" s="200">
        <v>0</v>
      </c>
      <c r="IQ22" s="200">
        <v>0</v>
      </c>
      <c r="IR22" s="200">
        <v>0</v>
      </c>
      <c r="IT22">
        <v>1</v>
      </c>
      <c r="IU22" s="244">
        <v>1</v>
      </c>
      <c r="IV22" s="218">
        <v>1</v>
      </c>
      <c r="IW22" s="245">
        <v>-8</v>
      </c>
      <c r="IX22">
        <v>1</v>
      </c>
      <c r="IY22">
        <v>-1</v>
      </c>
      <c r="IZ22" s="218">
        <v>-1</v>
      </c>
      <c r="JA22">
        <v>0</v>
      </c>
      <c r="JB22">
        <v>0</v>
      </c>
      <c r="JC22">
        <v>0</v>
      </c>
      <c r="JD22">
        <v>1</v>
      </c>
      <c r="JE22" s="253">
        <v>-7.4581327547599999E-4</v>
      </c>
      <c r="JF22" s="268">
        <v>42488</v>
      </c>
      <c r="JG22">
        <v>60</v>
      </c>
      <c r="JH22" t="s">
        <v>1273</v>
      </c>
      <c r="JI22">
        <v>0</v>
      </c>
      <c r="JJ22" s="257">
        <v>2</v>
      </c>
      <c r="JK22">
        <v>0</v>
      </c>
      <c r="JL22" s="139">
        <v>0</v>
      </c>
      <c r="JM22" s="139">
        <v>0</v>
      </c>
      <c r="JN22" s="200">
        <v>0</v>
      </c>
      <c r="JO22" s="200">
        <v>0</v>
      </c>
      <c r="JP22" s="200">
        <v>0</v>
      </c>
      <c r="JQ22" s="200">
        <v>0</v>
      </c>
      <c r="JR22" s="200">
        <v>0</v>
      </c>
      <c r="JT22">
        <v>1</v>
      </c>
      <c r="JU22" s="244">
        <v>1</v>
      </c>
      <c r="JV22" s="218">
        <v>1</v>
      </c>
      <c r="JW22" s="245">
        <v>5</v>
      </c>
      <c r="JX22">
        <v>1</v>
      </c>
      <c r="JY22">
        <v>1</v>
      </c>
      <c r="JZ22" s="218">
        <v>-1</v>
      </c>
      <c r="KA22">
        <v>0</v>
      </c>
      <c r="KB22">
        <v>0</v>
      </c>
      <c r="KC22">
        <v>0</v>
      </c>
      <c r="KD22">
        <v>0</v>
      </c>
      <c r="KE22" s="253">
        <v>-1.4248880445100001E-3</v>
      </c>
      <c r="KF22" s="206">
        <v>42488</v>
      </c>
      <c r="KG22">
        <v>60</v>
      </c>
      <c r="KH22" t="s">
        <v>1273</v>
      </c>
      <c r="KI22">
        <v>0</v>
      </c>
      <c r="KJ22" s="257">
        <v>2</v>
      </c>
      <c r="KK22">
        <v>0</v>
      </c>
      <c r="KL22" s="139">
        <v>0</v>
      </c>
      <c r="KM22" s="139">
        <v>0</v>
      </c>
      <c r="KN22" s="200">
        <v>0</v>
      </c>
      <c r="KO22" s="200">
        <v>0</v>
      </c>
      <c r="KP22" s="200">
        <v>0</v>
      </c>
      <c r="KQ22" s="200">
        <v>0</v>
      </c>
      <c r="KR22" s="200">
        <v>0</v>
      </c>
      <c r="KT22">
        <v>1</v>
      </c>
      <c r="KU22" s="244">
        <v>1</v>
      </c>
      <c r="KV22" s="218">
        <v>1</v>
      </c>
      <c r="KW22" s="245">
        <v>6</v>
      </c>
      <c r="KX22">
        <v>-1</v>
      </c>
      <c r="KY22">
        <v>1</v>
      </c>
      <c r="KZ22" s="218">
        <v>-1</v>
      </c>
      <c r="LA22">
        <v>0</v>
      </c>
      <c r="LB22">
        <v>0</v>
      </c>
      <c r="LC22">
        <v>1</v>
      </c>
      <c r="LD22">
        <v>0</v>
      </c>
      <c r="LE22" s="253">
        <v>-6.6589658218399999E-3</v>
      </c>
      <c r="LF22" s="206">
        <v>42530</v>
      </c>
      <c r="LG22">
        <v>60</v>
      </c>
      <c r="LH22" t="s">
        <v>1273</v>
      </c>
      <c r="LI22">
        <v>0</v>
      </c>
      <c r="LJ22" s="257">
        <v>1</v>
      </c>
      <c r="LK22">
        <v>0</v>
      </c>
      <c r="LL22" s="139">
        <v>0</v>
      </c>
      <c r="LM22" s="139">
        <v>0</v>
      </c>
      <c r="LN22" s="200">
        <v>0</v>
      </c>
      <c r="LO22" s="200">
        <v>0</v>
      </c>
      <c r="LP22" s="200">
        <v>0</v>
      </c>
      <c r="LQ22" s="200">
        <v>0</v>
      </c>
      <c r="LR22" s="200">
        <v>0</v>
      </c>
      <c r="LT22">
        <v>1</v>
      </c>
      <c r="LU22" s="244">
        <v>1</v>
      </c>
      <c r="LV22" s="218">
        <v>1</v>
      </c>
      <c r="LW22" s="245">
        <v>-3</v>
      </c>
      <c r="LX22">
        <v>-1</v>
      </c>
      <c r="LY22">
        <v>-1</v>
      </c>
      <c r="LZ22" s="218">
        <v>-1</v>
      </c>
      <c r="MA22">
        <v>0</v>
      </c>
      <c r="MB22">
        <v>0</v>
      </c>
      <c r="MC22">
        <v>1</v>
      </c>
      <c r="MD22">
        <v>1</v>
      </c>
      <c r="ME22" s="253">
        <v>-3.2149941856499998E-3</v>
      </c>
      <c r="MF22" s="206">
        <v>42530</v>
      </c>
      <c r="MG22">
        <v>60</v>
      </c>
      <c r="MH22" t="s">
        <v>1273</v>
      </c>
      <c r="MI22">
        <v>0</v>
      </c>
      <c r="MJ22" s="257">
        <v>2</v>
      </c>
      <c r="MK22">
        <v>0</v>
      </c>
      <c r="ML22" s="139">
        <v>0</v>
      </c>
      <c r="MM22" s="139">
        <v>0</v>
      </c>
      <c r="MN22" s="200">
        <v>0</v>
      </c>
      <c r="MO22" s="200">
        <v>0</v>
      </c>
      <c r="MP22" s="200">
        <v>0</v>
      </c>
      <c r="MQ22" s="200">
        <v>0</v>
      </c>
      <c r="MR22" s="200">
        <v>0</v>
      </c>
      <c r="MT22">
        <v>1</v>
      </c>
      <c r="MU22" s="244">
        <v>1</v>
      </c>
      <c r="MV22" s="218">
        <v>1</v>
      </c>
      <c r="MW22" s="245">
        <v>3</v>
      </c>
      <c r="MX22">
        <v>-1</v>
      </c>
      <c r="MY22">
        <v>1</v>
      </c>
      <c r="MZ22" s="218">
        <v>1</v>
      </c>
      <c r="NA22">
        <v>1</v>
      </c>
      <c r="NB22">
        <v>1</v>
      </c>
      <c r="NC22">
        <v>0</v>
      </c>
      <c r="ND22">
        <v>1</v>
      </c>
      <c r="NE22" s="253">
        <v>1.2352456766399999E-3</v>
      </c>
      <c r="NF22" s="206">
        <v>42536</v>
      </c>
      <c r="NG22">
        <v>60</v>
      </c>
      <c r="NH22" t="s">
        <v>1273</v>
      </c>
      <c r="NI22">
        <v>0</v>
      </c>
      <c r="NJ22" s="257">
        <v>1</v>
      </c>
      <c r="NK22">
        <v>0</v>
      </c>
      <c r="NL22" s="139">
        <v>0</v>
      </c>
      <c r="NM22" s="139">
        <v>0</v>
      </c>
      <c r="NN22" s="200">
        <v>0</v>
      </c>
      <c r="NO22" s="200">
        <v>0</v>
      </c>
      <c r="NP22" s="200">
        <v>0</v>
      </c>
      <c r="NQ22" s="200">
        <v>0</v>
      </c>
      <c r="NR22" s="200">
        <v>0</v>
      </c>
      <c r="NT22">
        <v>1</v>
      </c>
      <c r="NU22" s="244">
        <v>1</v>
      </c>
      <c r="NV22" s="218">
        <v>1</v>
      </c>
      <c r="NW22" s="245">
        <v>4</v>
      </c>
      <c r="NX22">
        <v>1</v>
      </c>
      <c r="NY22">
        <v>1</v>
      </c>
      <c r="NZ22" s="218">
        <v>-1</v>
      </c>
      <c r="OA22">
        <v>0</v>
      </c>
      <c r="OB22">
        <v>0</v>
      </c>
      <c r="OC22">
        <v>0</v>
      </c>
      <c r="OD22">
        <v>0</v>
      </c>
      <c r="OE22" s="253">
        <v>-6.1686086360499999E-3</v>
      </c>
      <c r="OF22" s="206">
        <v>42537</v>
      </c>
      <c r="OG22">
        <v>60</v>
      </c>
      <c r="OH22" t="s">
        <v>1273</v>
      </c>
      <c r="OI22">
        <v>0</v>
      </c>
      <c r="OJ22" s="257">
        <v>2</v>
      </c>
      <c r="OK22">
        <v>0</v>
      </c>
      <c r="OL22" s="139">
        <v>0</v>
      </c>
      <c r="OM22" s="139">
        <v>0</v>
      </c>
      <c r="ON22" s="200">
        <v>0</v>
      </c>
      <c r="OO22" s="200">
        <v>0</v>
      </c>
      <c r="OP22" s="200">
        <v>0</v>
      </c>
      <c r="OQ22" s="200">
        <v>0</v>
      </c>
      <c r="OR22" s="200">
        <v>0</v>
      </c>
      <c r="OT22">
        <f t="shared" si="98"/>
        <v>1</v>
      </c>
      <c r="OU22" s="244">
        <v>-1</v>
      </c>
      <c r="OV22" s="218">
        <v>1</v>
      </c>
      <c r="OW22" s="245">
        <v>5</v>
      </c>
      <c r="OX22">
        <f t="shared" si="141"/>
        <v>-1</v>
      </c>
      <c r="OY22">
        <f t="shared" si="100"/>
        <v>1</v>
      </c>
      <c r="OZ22" s="218"/>
      <c r="PA22">
        <f t="shared" si="138"/>
        <v>0</v>
      </c>
      <c r="PB22">
        <f t="shared" si="101"/>
        <v>0</v>
      </c>
      <c r="PC22">
        <f t="shared" si="102"/>
        <v>0</v>
      </c>
      <c r="PD22">
        <f t="shared" si="103"/>
        <v>0</v>
      </c>
      <c r="PE22" s="253"/>
      <c r="PF22" s="206">
        <v>42537</v>
      </c>
      <c r="PG22">
        <v>60</v>
      </c>
      <c r="PH22" t="str">
        <f t="shared" si="86"/>
        <v>TRUE</v>
      </c>
      <c r="PI22">
        <f>VLOOKUP($A22,'FuturesInfo (3)'!$A$2:$V$80,22)</f>
        <v>0</v>
      </c>
      <c r="PJ22" s="257">
        <v>2</v>
      </c>
      <c r="PK22">
        <f t="shared" si="104"/>
        <v>0</v>
      </c>
      <c r="PL22" s="139">
        <f>VLOOKUP($A22,'FuturesInfo (3)'!$A$2:$O$80,15)*PI22</f>
        <v>0</v>
      </c>
      <c r="PM22" s="139">
        <f>VLOOKUP($A22,'FuturesInfo (3)'!$A$2:$O$80,15)*PK22</f>
        <v>0</v>
      </c>
      <c r="PN22" s="200">
        <f t="shared" si="105"/>
        <v>0</v>
      </c>
      <c r="PO22" s="200">
        <f t="shared" si="106"/>
        <v>0</v>
      </c>
      <c r="PP22" s="200">
        <f t="shared" si="107"/>
        <v>0</v>
      </c>
      <c r="PQ22" s="200">
        <f t="shared" si="108"/>
        <v>0</v>
      </c>
      <c r="PR22" s="200">
        <f t="shared" ref="PR22:PR85" si="144">IF(PD22=1,ABS(PL22*PE22),-ABS(PL22*PE22))</f>
        <v>0</v>
      </c>
      <c r="PT22">
        <f t="shared" si="110"/>
        <v>-1</v>
      </c>
      <c r="PU22" s="244"/>
      <c r="PV22" s="218"/>
      <c r="PW22" s="245"/>
      <c r="PX22">
        <f t="shared" si="142"/>
        <v>0</v>
      </c>
      <c r="PY22">
        <f t="shared" si="112"/>
        <v>0</v>
      </c>
      <c r="PZ22" s="218"/>
      <c r="QA22">
        <f t="shared" si="139"/>
        <v>1</v>
      </c>
      <c r="QB22">
        <f t="shared" si="113"/>
        <v>1</v>
      </c>
      <c r="QC22">
        <f t="shared" si="114"/>
        <v>1</v>
      </c>
      <c r="QD22">
        <f t="shared" si="115"/>
        <v>1</v>
      </c>
      <c r="QE22" s="253"/>
      <c r="QF22" s="206"/>
      <c r="QG22">
        <v>60</v>
      </c>
      <c r="QH22" t="str">
        <f t="shared" si="87"/>
        <v>FALSE</v>
      </c>
      <c r="QI22">
        <f>VLOOKUP($A22,'FuturesInfo (3)'!$A$2:$V$80,22)</f>
        <v>0</v>
      </c>
      <c r="QJ22" s="257"/>
      <c r="QK22">
        <f t="shared" si="116"/>
        <v>0</v>
      </c>
      <c r="QL22" s="139">
        <f>VLOOKUP($A22,'FuturesInfo (3)'!$A$2:$O$80,15)*QI22</f>
        <v>0</v>
      </c>
      <c r="QM22" s="139">
        <f>VLOOKUP($A22,'FuturesInfo (3)'!$A$2:$O$80,15)*QK22</f>
        <v>0</v>
      </c>
      <c r="QN22" s="200">
        <f t="shared" si="117"/>
        <v>0</v>
      </c>
      <c r="QO22" s="200">
        <f t="shared" si="118"/>
        <v>0</v>
      </c>
      <c r="QP22" s="200">
        <f t="shared" si="119"/>
        <v>0</v>
      </c>
      <c r="QQ22" s="200">
        <f t="shared" si="120"/>
        <v>0</v>
      </c>
      <c r="QR22" s="200">
        <f t="shared" ref="QR22:QR85" si="145">IF(QD22=1,ABS(QL22*QE22),-ABS(QL22*QE22))</f>
        <v>0</v>
      </c>
      <c r="QT22">
        <f t="shared" si="122"/>
        <v>0</v>
      </c>
      <c r="QU22" s="244"/>
      <c r="QV22" s="218"/>
      <c r="QW22" s="245"/>
      <c r="QX22">
        <f t="shared" si="143"/>
        <v>0</v>
      </c>
      <c r="QY22">
        <f t="shared" si="124"/>
        <v>0</v>
      </c>
      <c r="QZ22" s="218"/>
      <c r="RA22">
        <f t="shared" si="140"/>
        <v>1</v>
      </c>
      <c r="RB22">
        <f t="shared" si="125"/>
        <v>1</v>
      </c>
      <c r="RC22">
        <f t="shared" si="126"/>
        <v>1</v>
      </c>
      <c r="RD22">
        <f t="shared" si="127"/>
        <v>1</v>
      </c>
      <c r="RE22" s="253"/>
      <c r="RF22" s="206"/>
      <c r="RG22">
        <v>60</v>
      </c>
      <c r="RH22" t="str">
        <f t="shared" si="88"/>
        <v>FALSE</v>
      </c>
      <c r="RI22">
        <f>VLOOKUP($A22,'FuturesInfo (3)'!$A$2:$V$80,22)</f>
        <v>0</v>
      </c>
      <c r="RJ22" s="257"/>
      <c r="RK22">
        <f t="shared" si="128"/>
        <v>0</v>
      </c>
      <c r="RL22" s="139">
        <f>VLOOKUP($A22,'FuturesInfo (3)'!$A$2:$O$80,15)*RI22</f>
        <v>0</v>
      </c>
      <c r="RM22" s="139">
        <f>VLOOKUP($A22,'FuturesInfo (3)'!$A$2:$O$80,15)*RK22</f>
        <v>0</v>
      </c>
      <c r="RN22" s="200">
        <f t="shared" si="129"/>
        <v>0</v>
      </c>
      <c r="RO22" s="200">
        <f t="shared" si="130"/>
        <v>0</v>
      </c>
      <c r="RP22" s="200">
        <f t="shared" si="131"/>
        <v>0</v>
      </c>
      <c r="RQ22" s="200">
        <f t="shared" si="132"/>
        <v>0</v>
      </c>
      <c r="RR22" s="200">
        <f t="shared" ref="RR22:RR85" si="146">IF(RD22=1,ABS(RL22*RE22),-ABS(RL22*RE22))</f>
        <v>0</v>
      </c>
    </row>
    <row r="23" spans="1:486" x14ac:dyDescent="0.25">
      <c r="A23" s="1" t="s">
        <v>314</v>
      </c>
      <c r="B23" s="153" t="str">
        <f>'FuturesInfo (3)'!M11</f>
        <v>QCL</v>
      </c>
      <c r="C23" s="204" t="str">
        <f>VLOOKUP(A23,'FuturesInfo (3)'!$A$2:$K$80,11)</f>
        <v>energy</v>
      </c>
      <c r="D23" t="s">
        <v>30</v>
      </c>
      <c r="E23">
        <v>60</v>
      </c>
      <c r="F23" t="e">
        <f>IF(#REF!="","FALSE","TRUE")</f>
        <v>#REF!</v>
      </c>
      <c r="G23">
        <f>ROUND(VLOOKUP($B23,MARGIN!$A$42:$P$172,16),0)</f>
        <v>2</v>
      </c>
      <c r="I23" t="e">
        <f>-#REF!+J23</f>
        <v>#REF!</v>
      </c>
      <c r="J23">
        <v>1</v>
      </c>
      <c r="K23" t="s">
        <v>30</v>
      </c>
      <c r="L23">
        <v>60</v>
      </c>
      <c r="M23" t="str">
        <f t="shared" ref="M23:M35" si="147">IF(J23="","FALSE","TRUE")</f>
        <v>TRUE</v>
      </c>
      <c r="N23">
        <f>ROUND(VLOOKUP($B23,MARGIN!$A$42:$P$172,16),0)</f>
        <v>2</v>
      </c>
      <c r="P23">
        <f t="shared" ref="P23:P35" si="148">-J23+Q23</f>
        <v>0</v>
      </c>
      <c r="Q23">
        <v>1</v>
      </c>
      <c r="R23">
        <v>1</v>
      </c>
      <c r="S23" t="s">
        <v>939</v>
      </c>
      <c r="T23" t="s">
        <v>30</v>
      </c>
      <c r="U23">
        <v>60</v>
      </c>
      <c r="V23" t="str">
        <f t="shared" ref="V23:V35" si="149">IF(Q23="","FALSE","TRUE")</f>
        <v>TRUE</v>
      </c>
      <c r="W23">
        <f>ROUND(VLOOKUP($B23,MARGIN!$A$42:$P$172,16),0)</f>
        <v>2</v>
      </c>
      <c r="X23">
        <f t="shared" ref="X23:X35" si="150">IF(ABS(Q23+R23)=2,ROUND(W23*(1+$X$13),0),W23)</f>
        <v>3</v>
      </c>
      <c r="Z23">
        <f t="shared" ref="Z23:Z35" si="151">-Q23+AA23</f>
        <v>0</v>
      </c>
      <c r="AA23">
        <v>1</v>
      </c>
      <c r="AB23">
        <v>1</v>
      </c>
      <c r="AC23" t="s">
        <v>939</v>
      </c>
      <c r="AD23" t="s">
        <v>30</v>
      </c>
      <c r="AE23">
        <v>60</v>
      </c>
      <c r="AF23" t="str">
        <f t="shared" ref="AF23:AF35" si="152">IF(AA23="","FALSE","TRUE")</f>
        <v>TRUE</v>
      </c>
      <c r="AG23">
        <f>ROUND(VLOOKUP($B23,MARGIN!$A$42:$P$172,16),0)</f>
        <v>2</v>
      </c>
      <c r="AH23">
        <f t="shared" ref="AH23:AH35" si="153">IF(ABS(AA23+AB23)=2,ROUND(AG23*(1+$X$13),0),IF(AB23="",AG23,ROUND(AG23*(1+-$AH$13),0)))</f>
        <v>3</v>
      </c>
      <c r="AI23" s="139" t="e">
        <f>VLOOKUP($B23,#REF!,2)*AH23</f>
        <v>#REF!</v>
      </c>
      <c r="AK23">
        <f t="shared" ref="AK23:AK35" si="154">-AB23+AL23</f>
        <v>0</v>
      </c>
      <c r="AL23">
        <v>1</v>
      </c>
      <c r="AM23">
        <v>1</v>
      </c>
      <c r="AN23" t="s">
        <v>939</v>
      </c>
      <c r="AO23" t="s">
        <v>30</v>
      </c>
      <c r="AP23">
        <v>60</v>
      </c>
      <c r="AQ23" t="str">
        <f t="shared" ref="AQ23:AQ35" si="155">IF(AL23="","FALSE","TRUE")</f>
        <v>TRUE</v>
      </c>
      <c r="AR23">
        <f>ROUND(VLOOKUP($B23,MARGIN!$A$42:$P$172,16),0)</f>
        <v>2</v>
      </c>
      <c r="AS23">
        <f t="shared" ref="AS23:AS35" si="156">IF(ABS(AL23+AM23)=2,ROUND(AR23*(1+$X$13),0),IF(AM23="",AR23,ROUND(AR23*(1+-$AH$13),0)))</f>
        <v>3</v>
      </c>
      <c r="AT23" s="139" t="e">
        <f>VLOOKUP($B23,#REF!,2)*AS23</f>
        <v>#REF!</v>
      </c>
      <c r="AV23">
        <f t="shared" ref="AV23:AV35" si="157">-AM23+AW23</f>
        <v>0</v>
      </c>
      <c r="AW23">
        <v>1</v>
      </c>
      <c r="AX23" s="3">
        <v>-1</v>
      </c>
      <c r="AY23">
        <v>-1.83299389002E-3</v>
      </c>
      <c r="AZ23" t="s">
        <v>30</v>
      </c>
      <c r="BA23">
        <v>60</v>
      </c>
      <c r="BB23" t="str">
        <f t="shared" ref="BB23:BB35" si="158">IF(AW23="","FALSE","TRUE")</f>
        <v>TRUE</v>
      </c>
      <c r="BC23">
        <f>ROUND(VLOOKUP($B23,MARGIN!$A$42:$P$172,16),0)</f>
        <v>2</v>
      </c>
      <c r="BD23">
        <f t="shared" ref="BD23:BD35" si="159">IF(ABS(AW23+AX23)=2,ROUND(BC23*(1+$X$13),0),IF(AX23="",BC23,ROUND(BC23*(1+-$AH$13),0)))</f>
        <v>2</v>
      </c>
      <c r="BE23" s="139" t="e">
        <f>VLOOKUP($B23,#REF!,2)*BD23</f>
        <v>#REF!</v>
      </c>
      <c r="BG23">
        <f t="shared" si="134"/>
        <v>2</v>
      </c>
      <c r="BH23">
        <v>1</v>
      </c>
      <c r="BI23">
        <v>1</v>
      </c>
      <c r="BJ23">
        <f t="shared" si="89"/>
        <v>1</v>
      </c>
      <c r="BK23" s="1">
        <v>3.2646398694099999E-3</v>
      </c>
      <c r="BL23" s="2">
        <v>10</v>
      </c>
      <c r="BM23">
        <v>60</v>
      </c>
      <c r="BN23" t="str">
        <f t="shared" si="135"/>
        <v>TRUE</v>
      </c>
      <c r="BO23">
        <f>VLOOKUP($A23,'FuturesInfo (3)'!$A$2:$V$80,22)</f>
        <v>1</v>
      </c>
      <c r="BP23">
        <f t="shared" si="71"/>
        <v>1</v>
      </c>
      <c r="BQ23" s="139">
        <f>VLOOKUP($A23,'FuturesInfo (3)'!$A$2:$O$80,15)*BP23</f>
        <v>50110</v>
      </c>
      <c r="BR23" s="145">
        <f t="shared" si="90"/>
        <v>163.59110385613511</v>
      </c>
      <c r="BT23">
        <f t="shared" si="91"/>
        <v>1</v>
      </c>
      <c r="BU23">
        <v>-1</v>
      </c>
      <c r="BV23">
        <v>-1</v>
      </c>
      <c r="BW23">
        <v>-1</v>
      </c>
      <c r="BX23">
        <f t="shared" si="72"/>
        <v>1</v>
      </c>
      <c r="BY23">
        <f t="shared" si="73"/>
        <v>1</v>
      </c>
      <c r="BZ23" s="188">
        <v>-1.1185682326599999E-2</v>
      </c>
      <c r="CA23" s="2">
        <v>10</v>
      </c>
      <c r="CB23">
        <v>60</v>
      </c>
      <c r="CC23" t="str">
        <f t="shared" si="74"/>
        <v>TRUE</v>
      </c>
      <c r="CD23">
        <f>VLOOKUP($A23,'FuturesInfo (3)'!$A$2:$V$80,22)</f>
        <v>1</v>
      </c>
      <c r="CE23">
        <f t="shared" si="75"/>
        <v>1</v>
      </c>
      <c r="CF23">
        <f t="shared" si="75"/>
        <v>1</v>
      </c>
      <c r="CG23" s="139">
        <f>VLOOKUP($A23,'FuturesInfo (3)'!$A$2:$O$80,15)*CE23</f>
        <v>50110</v>
      </c>
      <c r="CH23" s="145">
        <f t="shared" si="76"/>
        <v>560.51454138592601</v>
      </c>
      <c r="CI23" s="145">
        <f t="shared" si="92"/>
        <v>560.51454138592601</v>
      </c>
      <c r="CK23">
        <f t="shared" si="77"/>
        <v>-1</v>
      </c>
      <c r="CL23">
        <v>-1</v>
      </c>
      <c r="CM23">
        <v>-1</v>
      </c>
      <c r="CN23">
        <v>1</v>
      </c>
      <c r="CO23">
        <f t="shared" si="136"/>
        <v>0</v>
      </c>
      <c r="CP23">
        <f t="shared" si="78"/>
        <v>0</v>
      </c>
      <c r="CQ23" s="1">
        <v>2.2007404360299999E-2</v>
      </c>
      <c r="CR23" s="2">
        <v>10</v>
      </c>
      <c r="CS23">
        <v>60</v>
      </c>
      <c r="CT23" t="str">
        <f t="shared" si="79"/>
        <v>TRUE</v>
      </c>
      <c r="CU23">
        <f>VLOOKUP($A23,'FuturesInfo (3)'!$A$2:$V$80,22)</f>
        <v>1</v>
      </c>
      <c r="CV23">
        <f t="shared" si="80"/>
        <v>1</v>
      </c>
      <c r="CW23">
        <f t="shared" si="93"/>
        <v>1</v>
      </c>
      <c r="CX23" s="139">
        <f>VLOOKUP($A23,'FuturesInfo (3)'!$A$2:$O$80,15)*CW23</f>
        <v>50110</v>
      </c>
      <c r="CY23" s="200">
        <f t="shared" si="94"/>
        <v>-1102.7910324946329</v>
      </c>
      <c r="CZ23" s="200">
        <f t="shared" si="95"/>
        <v>-1102.7910324946329</v>
      </c>
      <c r="DB23">
        <f t="shared" si="81"/>
        <v>-1</v>
      </c>
      <c r="DC23">
        <v>1</v>
      </c>
      <c r="DD23">
        <v>-1</v>
      </c>
      <c r="DE23">
        <v>1</v>
      </c>
      <c r="DF23">
        <f t="shared" si="137"/>
        <v>1</v>
      </c>
      <c r="DG23">
        <f t="shared" si="82"/>
        <v>0</v>
      </c>
      <c r="DH23" s="1">
        <v>1.34835983095E-2</v>
      </c>
      <c r="DI23" s="2">
        <v>10</v>
      </c>
      <c r="DJ23">
        <v>60</v>
      </c>
      <c r="DK23" t="str">
        <f t="shared" si="83"/>
        <v>TRUE</v>
      </c>
      <c r="DL23">
        <f>VLOOKUP($A23,'FuturesInfo (3)'!$A$2:$V$80,22)</f>
        <v>1</v>
      </c>
      <c r="DM23">
        <f t="shared" si="84"/>
        <v>1</v>
      </c>
      <c r="DN23">
        <f t="shared" si="96"/>
        <v>1</v>
      </c>
      <c r="DO23" s="139">
        <f>VLOOKUP($A23,'FuturesInfo (3)'!$A$2:$O$80,15)*DN23</f>
        <v>50110</v>
      </c>
      <c r="DP23" s="200">
        <f t="shared" si="85"/>
        <v>675.66311128904499</v>
      </c>
      <c r="DQ23" s="200">
        <f t="shared" si="97"/>
        <v>-675.66311128904499</v>
      </c>
      <c r="DS23">
        <v>1</v>
      </c>
      <c r="DT23">
        <v>1</v>
      </c>
      <c r="DU23">
        <v>-1</v>
      </c>
      <c r="DV23">
        <v>1</v>
      </c>
      <c r="DW23">
        <v>1</v>
      </c>
      <c r="DX23">
        <v>0</v>
      </c>
      <c r="DY23" s="1">
        <v>1.7275615567899999E-2</v>
      </c>
      <c r="DZ23" s="2">
        <v>10</v>
      </c>
      <c r="EA23">
        <v>60</v>
      </c>
      <c r="EB23" t="s">
        <v>1273</v>
      </c>
      <c r="EC23">
        <v>2</v>
      </c>
      <c r="ED23" s="96">
        <v>0</v>
      </c>
      <c r="EE23">
        <v>2</v>
      </c>
      <c r="EF23" s="139">
        <v>98140</v>
      </c>
      <c r="EG23" s="200">
        <v>1695.4289118337058</v>
      </c>
      <c r="EH23" s="200">
        <v>-1695.4289118337058</v>
      </c>
      <c r="EJ23">
        <v>1</v>
      </c>
      <c r="EK23">
        <v>1</v>
      </c>
      <c r="EL23" s="218">
        <v>-1</v>
      </c>
      <c r="EM23">
        <v>1</v>
      </c>
      <c r="EN23">
        <v>-1</v>
      </c>
      <c r="EO23">
        <v>0</v>
      </c>
      <c r="EP23">
        <v>1</v>
      </c>
      <c r="EQ23">
        <v>0</v>
      </c>
      <c r="ER23" s="1">
        <v>-1.30782744486E-2</v>
      </c>
      <c r="ES23" s="2">
        <v>10</v>
      </c>
      <c r="ET23">
        <v>60</v>
      </c>
      <c r="EU23" t="s">
        <v>1273</v>
      </c>
      <c r="EV23">
        <v>2</v>
      </c>
      <c r="EW23" s="96">
        <v>0</v>
      </c>
      <c r="EX23">
        <v>2</v>
      </c>
      <c r="EY23" s="139">
        <v>98140</v>
      </c>
      <c r="EZ23" s="200">
        <v>-1283.501854385604</v>
      </c>
      <c r="FA23" s="200">
        <v>1283.501854385604</v>
      </c>
      <c r="FB23" s="200">
        <v>-1283.501854385604</v>
      </c>
      <c r="FD23">
        <v>-1</v>
      </c>
      <c r="FE23">
        <v>1</v>
      </c>
      <c r="FF23" s="218">
        <v>-1</v>
      </c>
      <c r="FG23">
        <v>-1</v>
      </c>
      <c r="FH23">
        <v>-1</v>
      </c>
      <c r="FI23">
        <v>0</v>
      </c>
      <c r="FJ23">
        <v>1</v>
      </c>
      <c r="FK23">
        <v>1</v>
      </c>
      <c r="FL23" s="1">
        <v>-2.94699367089E-2</v>
      </c>
      <c r="FM23" s="2">
        <v>10</v>
      </c>
      <c r="FN23">
        <v>60</v>
      </c>
      <c r="FO23" t="s">
        <v>1273</v>
      </c>
      <c r="FP23">
        <v>2</v>
      </c>
      <c r="FQ23" s="96">
        <v>0</v>
      </c>
      <c r="FR23">
        <v>2</v>
      </c>
      <c r="FS23" s="139">
        <v>98140</v>
      </c>
      <c r="FT23" s="200">
        <v>-2892.179588611446</v>
      </c>
      <c r="FU23" s="200">
        <v>2892.179588611446</v>
      </c>
      <c r="FV23" s="200">
        <v>2892.179588611446</v>
      </c>
      <c r="FX23">
        <v>-1</v>
      </c>
      <c r="FY23" s="244">
        <v>-1</v>
      </c>
      <c r="FZ23" s="218">
        <v>-1</v>
      </c>
      <c r="GA23" s="245">
        <v>-30</v>
      </c>
      <c r="GB23">
        <v>-1</v>
      </c>
      <c r="GC23">
        <v>1</v>
      </c>
      <c r="GD23" s="218">
        <v>-1</v>
      </c>
      <c r="GE23">
        <v>1</v>
      </c>
      <c r="GF23">
        <v>1</v>
      </c>
      <c r="GG23">
        <v>1</v>
      </c>
      <c r="GH23">
        <v>0</v>
      </c>
      <c r="GI23" s="253">
        <v>-3.8720195638900002E-3</v>
      </c>
      <c r="GJ23" s="2">
        <v>10</v>
      </c>
      <c r="GK23">
        <v>60</v>
      </c>
      <c r="GL23" t="s">
        <v>1273</v>
      </c>
      <c r="GM23">
        <v>2</v>
      </c>
      <c r="GN23" s="96">
        <v>0</v>
      </c>
      <c r="GO23">
        <v>2</v>
      </c>
      <c r="GP23" s="139">
        <v>97760</v>
      </c>
      <c r="GQ23" s="200">
        <v>378.52863256588643</v>
      </c>
      <c r="GR23" s="200">
        <v>378.52863256588643</v>
      </c>
      <c r="GS23" s="200">
        <v>378.52863256588643</v>
      </c>
      <c r="GT23" s="200">
        <v>-378.52863256588643</v>
      </c>
      <c r="GV23">
        <v>-1</v>
      </c>
      <c r="GW23" s="244">
        <v>1</v>
      </c>
      <c r="GX23" s="218">
        <v>-1</v>
      </c>
      <c r="GY23" s="245">
        <v>-31</v>
      </c>
      <c r="GZ23">
        <v>-1</v>
      </c>
      <c r="HA23">
        <v>1</v>
      </c>
      <c r="HB23" s="218">
        <v>-1</v>
      </c>
      <c r="HC23">
        <v>0</v>
      </c>
      <c r="HD23">
        <v>1</v>
      </c>
      <c r="HE23">
        <v>1</v>
      </c>
      <c r="HF23">
        <v>0</v>
      </c>
      <c r="HG23" s="253">
        <v>-7.9787233961899993E-3</v>
      </c>
      <c r="HH23" s="268">
        <v>42488</v>
      </c>
      <c r="HI23">
        <v>60</v>
      </c>
      <c r="HJ23" t="s">
        <v>1273</v>
      </c>
      <c r="HK23">
        <v>2</v>
      </c>
      <c r="HL23" s="257"/>
      <c r="HM23">
        <v>2</v>
      </c>
      <c r="HN23" s="139">
        <v>98120</v>
      </c>
      <c r="HO23" s="200">
        <v>-782.8723396341627</v>
      </c>
      <c r="HP23" s="200">
        <v>782.8723396341627</v>
      </c>
      <c r="HQ23" s="200">
        <v>782.8723396341627</v>
      </c>
      <c r="HR23" s="200">
        <v>-782.8723396341627</v>
      </c>
      <c r="HT23">
        <v>1</v>
      </c>
      <c r="HU23" s="244">
        <v>1</v>
      </c>
      <c r="HV23" s="218">
        <v>-1</v>
      </c>
      <c r="HW23" s="245">
        <v>-32</v>
      </c>
      <c r="HX23">
        <v>-1</v>
      </c>
      <c r="HY23">
        <v>1</v>
      </c>
      <c r="HZ23" s="218">
        <v>-1</v>
      </c>
      <c r="IA23">
        <v>0</v>
      </c>
      <c r="IB23">
        <v>1</v>
      </c>
      <c r="IC23">
        <v>1</v>
      </c>
      <c r="ID23">
        <v>0</v>
      </c>
      <c r="IE23" s="253">
        <v>-1.1414594374199999E-2</v>
      </c>
      <c r="IF23" s="268">
        <v>42488</v>
      </c>
      <c r="IG23">
        <v>60</v>
      </c>
      <c r="IH23" t="s">
        <v>1273</v>
      </c>
      <c r="II23">
        <v>2</v>
      </c>
      <c r="IJ23" s="257">
        <v>1</v>
      </c>
      <c r="IK23">
        <v>2</v>
      </c>
      <c r="IL23" s="139">
        <v>93480</v>
      </c>
      <c r="IM23" s="139">
        <v>93480</v>
      </c>
      <c r="IN23" s="200">
        <v>-1067.0362821002159</v>
      </c>
      <c r="IO23" s="200">
        <v>-1067.0362821002159</v>
      </c>
      <c r="IP23" s="200">
        <v>1067.0362821002159</v>
      </c>
      <c r="IQ23" s="200">
        <v>1067.0362821002159</v>
      </c>
      <c r="IR23" s="200">
        <v>-1067.0362821002159</v>
      </c>
      <c r="IT23">
        <v>1</v>
      </c>
      <c r="IU23" s="244">
        <v>-1</v>
      </c>
      <c r="IV23" s="218">
        <v>-1</v>
      </c>
      <c r="IW23" s="245">
        <v>-33</v>
      </c>
      <c r="IX23">
        <v>-1</v>
      </c>
      <c r="IY23">
        <v>1</v>
      </c>
      <c r="IZ23" s="218">
        <v>-1</v>
      </c>
      <c r="JA23">
        <v>1</v>
      </c>
      <c r="JB23">
        <v>1</v>
      </c>
      <c r="JC23">
        <v>1</v>
      </c>
      <c r="JD23">
        <v>0</v>
      </c>
      <c r="JE23" s="253">
        <v>-3.6288659793799999E-2</v>
      </c>
      <c r="JF23" s="268">
        <v>42488</v>
      </c>
      <c r="JG23">
        <v>60</v>
      </c>
      <c r="JH23" t="s">
        <v>1273</v>
      </c>
      <c r="JI23">
        <v>2</v>
      </c>
      <c r="JJ23" s="257">
        <v>2</v>
      </c>
      <c r="JK23">
        <v>3</v>
      </c>
      <c r="JL23" s="139">
        <v>93480</v>
      </c>
      <c r="JM23" s="139">
        <v>140220</v>
      </c>
      <c r="JN23" s="200">
        <v>3392.263917524424</v>
      </c>
      <c r="JO23" s="200">
        <v>5088.3958762866359</v>
      </c>
      <c r="JP23" s="200">
        <v>3392.263917524424</v>
      </c>
      <c r="JQ23" s="200">
        <v>3392.263917524424</v>
      </c>
      <c r="JR23" s="200">
        <v>-3392.263917524424</v>
      </c>
      <c r="JT23">
        <v>-1</v>
      </c>
      <c r="JU23" s="244">
        <v>-1</v>
      </c>
      <c r="JV23" s="218">
        <v>-1</v>
      </c>
      <c r="JW23" s="245">
        <v>6</v>
      </c>
      <c r="JX23">
        <v>-1</v>
      </c>
      <c r="JY23">
        <v>-1</v>
      </c>
      <c r="JZ23" s="218">
        <v>1</v>
      </c>
      <c r="KA23">
        <v>0</v>
      </c>
      <c r="KB23">
        <v>0</v>
      </c>
      <c r="KC23">
        <v>0</v>
      </c>
      <c r="KD23">
        <v>0</v>
      </c>
      <c r="KE23" s="253">
        <v>3.8938810440700002E-2</v>
      </c>
      <c r="KF23" s="206">
        <v>42488</v>
      </c>
      <c r="KG23">
        <v>60</v>
      </c>
      <c r="KH23" t="s">
        <v>1273</v>
      </c>
      <c r="KI23">
        <v>2</v>
      </c>
      <c r="KJ23" s="257">
        <v>2</v>
      </c>
      <c r="KK23">
        <v>3</v>
      </c>
      <c r="KL23" s="139">
        <v>97120</v>
      </c>
      <c r="KM23" s="139">
        <v>145680</v>
      </c>
      <c r="KN23" s="200">
        <v>-3781.7372700007841</v>
      </c>
      <c r="KO23" s="200">
        <v>-5672.6059050011763</v>
      </c>
      <c r="KP23" s="200">
        <v>-3781.7372700007841</v>
      </c>
      <c r="KQ23" s="200">
        <v>-3781.7372700007841</v>
      </c>
      <c r="KR23" s="200">
        <v>-3781.7372700007841</v>
      </c>
      <c r="KT23">
        <v>-1</v>
      </c>
      <c r="KU23" s="244">
        <v>1</v>
      </c>
      <c r="KV23" s="218">
        <v>-1</v>
      </c>
      <c r="KW23" s="245">
        <v>7</v>
      </c>
      <c r="KX23">
        <v>1</v>
      </c>
      <c r="KY23">
        <v>-1</v>
      </c>
      <c r="KZ23" s="218">
        <v>1</v>
      </c>
      <c r="LA23">
        <v>1</v>
      </c>
      <c r="LB23">
        <v>0</v>
      </c>
      <c r="LC23">
        <v>1</v>
      </c>
      <c r="LD23">
        <v>0</v>
      </c>
      <c r="LE23" s="253">
        <v>2.8830313014800001E-2</v>
      </c>
      <c r="LF23" s="206">
        <v>42529</v>
      </c>
      <c r="LG23">
        <v>60</v>
      </c>
      <c r="LH23" t="s">
        <v>1273</v>
      </c>
      <c r="LI23">
        <v>2</v>
      </c>
      <c r="LJ23" s="257">
        <v>2</v>
      </c>
      <c r="LK23">
        <v>3</v>
      </c>
      <c r="LL23" s="139">
        <v>99920</v>
      </c>
      <c r="LM23" s="139">
        <v>149880</v>
      </c>
      <c r="LN23" s="200">
        <v>2880.724876438816</v>
      </c>
      <c r="LO23" s="200">
        <v>4321.0873146582244</v>
      </c>
      <c r="LP23" s="200">
        <v>-2880.724876438816</v>
      </c>
      <c r="LQ23" s="200">
        <v>2880.724876438816</v>
      </c>
      <c r="LR23" s="200">
        <v>-2880.724876438816</v>
      </c>
      <c r="LT23">
        <v>1</v>
      </c>
      <c r="LU23" s="244">
        <v>1</v>
      </c>
      <c r="LV23" s="218">
        <v>1</v>
      </c>
      <c r="LW23" s="245">
        <v>-2</v>
      </c>
      <c r="LX23">
        <v>-1</v>
      </c>
      <c r="LY23">
        <v>-1</v>
      </c>
      <c r="LZ23" s="218">
        <v>-1</v>
      </c>
      <c r="MA23">
        <v>0</v>
      </c>
      <c r="MB23">
        <v>0</v>
      </c>
      <c r="MC23">
        <v>1</v>
      </c>
      <c r="MD23">
        <v>1</v>
      </c>
      <c r="ME23" s="253">
        <v>-2.2017614091299998E-3</v>
      </c>
      <c r="MF23" s="206">
        <v>42529</v>
      </c>
      <c r="MG23">
        <v>60</v>
      </c>
      <c r="MH23" t="s">
        <v>1273</v>
      </c>
      <c r="MI23">
        <v>1</v>
      </c>
      <c r="MJ23" s="257">
        <v>2</v>
      </c>
      <c r="MK23">
        <v>1</v>
      </c>
      <c r="ML23" s="139">
        <v>49850</v>
      </c>
      <c r="MM23" s="139">
        <v>49850</v>
      </c>
      <c r="MN23" s="200">
        <v>-109.7578062451305</v>
      </c>
      <c r="MO23" s="200">
        <v>-109.7578062451305</v>
      </c>
      <c r="MP23" s="200">
        <v>-109.7578062451305</v>
      </c>
      <c r="MQ23" s="200">
        <v>109.7578062451305</v>
      </c>
      <c r="MR23" s="200">
        <v>109.7578062451305</v>
      </c>
      <c r="MT23">
        <v>1</v>
      </c>
      <c r="MU23" s="244">
        <v>1</v>
      </c>
      <c r="MV23" s="218">
        <v>1</v>
      </c>
      <c r="MW23" s="245">
        <v>-3</v>
      </c>
      <c r="MX23">
        <v>1</v>
      </c>
      <c r="MY23">
        <v>-1</v>
      </c>
      <c r="MZ23" s="218">
        <v>-1</v>
      </c>
      <c r="NA23">
        <v>0</v>
      </c>
      <c r="NB23">
        <v>0</v>
      </c>
      <c r="NC23">
        <v>0</v>
      </c>
      <c r="ND23">
        <v>1</v>
      </c>
      <c r="NE23" s="253">
        <v>-1.444332999E-2</v>
      </c>
      <c r="NF23" s="206">
        <v>42529</v>
      </c>
      <c r="NG23">
        <v>60</v>
      </c>
      <c r="NH23" t="s">
        <v>1273</v>
      </c>
      <c r="NI23">
        <v>1</v>
      </c>
      <c r="NJ23" s="257">
        <v>1</v>
      </c>
      <c r="NK23">
        <v>1</v>
      </c>
      <c r="NL23" s="139">
        <v>50110</v>
      </c>
      <c r="NM23" s="139">
        <v>50110</v>
      </c>
      <c r="NN23" s="200">
        <v>-723.75526579890004</v>
      </c>
      <c r="NO23" s="200">
        <v>-723.75526579890004</v>
      </c>
      <c r="NP23" s="200">
        <v>-723.75526579890004</v>
      </c>
      <c r="NQ23" s="200">
        <v>-723.75526579890004</v>
      </c>
      <c r="NR23" s="200">
        <v>723.75526579890004</v>
      </c>
      <c r="NT23">
        <v>1</v>
      </c>
      <c r="NU23" s="244">
        <v>-1</v>
      </c>
      <c r="NV23" s="218">
        <v>1</v>
      </c>
      <c r="NW23" s="245">
        <v>-4</v>
      </c>
      <c r="NX23">
        <v>-1</v>
      </c>
      <c r="NY23">
        <v>-1</v>
      </c>
      <c r="NZ23" s="218">
        <v>1</v>
      </c>
      <c r="OA23">
        <v>0</v>
      </c>
      <c r="OB23">
        <v>1</v>
      </c>
      <c r="OC23">
        <v>0</v>
      </c>
      <c r="OD23">
        <v>0</v>
      </c>
      <c r="OE23" s="253">
        <v>1.99470791777E-2</v>
      </c>
      <c r="OF23" s="206">
        <v>42537</v>
      </c>
      <c r="OG23">
        <v>60</v>
      </c>
      <c r="OH23" t="s">
        <v>1273</v>
      </c>
      <c r="OI23">
        <v>1</v>
      </c>
      <c r="OJ23" s="257">
        <v>2</v>
      </c>
      <c r="OK23">
        <v>1</v>
      </c>
      <c r="OL23" s="139">
        <v>50110</v>
      </c>
      <c r="OM23" s="139">
        <v>50110</v>
      </c>
      <c r="ON23" s="200">
        <v>-999.54813759454703</v>
      </c>
      <c r="OO23" s="200">
        <v>-999.54813759454703</v>
      </c>
      <c r="OP23" s="200">
        <v>999.54813759454703</v>
      </c>
      <c r="OQ23" s="200">
        <v>-999.54813759454703</v>
      </c>
      <c r="OR23" s="200">
        <v>-999.54813759454703</v>
      </c>
      <c r="OT23">
        <f t="shared" si="98"/>
        <v>-1</v>
      </c>
      <c r="OU23" s="244">
        <v>1</v>
      </c>
      <c r="OV23" s="218">
        <v>1</v>
      </c>
      <c r="OW23" s="245">
        <v>-5</v>
      </c>
      <c r="OX23">
        <f t="shared" si="141"/>
        <v>1</v>
      </c>
      <c r="OY23">
        <f t="shared" si="100"/>
        <v>-1</v>
      </c>
      <c r="OZ23" s="218"/>
      <c r="PA23">
        <f t="shared" si="138"/>
        <v>0</v>
      </c>
      <c r="PB23">
        <f t="shared" si="101"/>
        <v>0</v>
      </c>
      <c r="PC23">
        <f t="shared" si="102"/>
        <v>0</v>
      </c>
      <c r="PD23">
        <f t="shared" si="103"/>
        <v>0</v>
      </c>
      <c r="PE23" s="253"/>
      <c r="PF23" s="206">
        <v>42537</v>
      </c>
      <c r="PG23">
        <v>60</v>
      </c>
      <c r="PH23" t="str">
        <f t="shared" si="86"/>
        <v>TRUE</v>
      </c>
      <c r="PI23">
        <f>VLOOKUP($A23,'FuturesInfo (3)'!$A$2:$V$80,22)</f>
        <v>1</v>
      </c>
      <c r="PJ23" s="257">
        <v>2</v>
      </c>
      <c r="PK23">
        <f t="shared" si="104"/>
        <v>1</v>
      </c>
      <c r="PL23" s="139">
        <f>VLOOKUP($A23,'FuturesInfo (3)'!$A$2:$O$80,15)*PI23</f>
        <v>50110</v>
      </c>
      <c r="PM23" s="139">
        <f>VLOOKUP($A23,'FuturesInfo (3)'!$A$2:$O$80,15)*PK23</f>
        <v>50110</v>
      </c>
      <c r="PN23" s="200">
        <f t="shared" si="105"/>
        <v>0</v>
      </c>
      <c r="PO23" s="200">
        <f t="shared" si="106"/>
        <v>0</v>
      </c>
      <c r="PP23" s="200">
        <f t="shared" si="107"/>
        <v>0</v>
      </c>
      <c r="PQ23" s="200">
        <f t="shared" si="108"/>
        <v>0</v>
      </c>
      <c r="PR23" s="200">
        <f t="shared" si="144"/>
        <v>0</v>
      </c>
      <c r="PT23">
        <f t="shared" si="110"/>
        <v>1</v>
      </c>
      <c r="PU23" s="244"/>
      <c r="PV23" s="218"/>
      <c r="PW23" s="245"/>
      <c r="PX23">
        <f t="shared" si="142"/>
        <v>0</v>
      </c>
      <c r="PY23">
        <f t="shared" si="112"/>
        <v>0</v>
      </c>
      <c r="PZ23" s="218"/>
      <c r="QA23">
        <f t="shared" si="139"/>
        <v>1</v>
      </c>
      <c r="QB23">
        <f t="shared" si="113"/>
        <v>1</v>
      </c>
      <c r="QC23">
        <f t="shared" si="114"/>
        <v>1</v>
      </c>
      <c r="QD23">
        <f t="shared" si="115"/>
        <v>1</v>
      </c>
      <c r="QE23" s="253"/>
      <c r="QF23" s="206"/>
      <c r="QG23">
        <v>60</v>
      </c>
      <c r="QH23" t="str">
        <f t="shared" si="87"/>
        <v>FALSE</v>
      </c>
      <c r="QI23">
        <f>VLOOKUP($A23,'FuturesInfo (3)'!$A$2:$V$80,22)</f>
        <v>1</v>
      </c>
      <c r="QJ23" s="257"/>
      <c r="QK23">
        <f t="shared" si="116"/>
        <v>1</v>
      </c>
      <c r="QL23" s="139">
        <f>VLOOKUP($A23,'FuturesInfo (3)'!$A$2:$O$80,15)*QI23</f>
        <v>50110</v>
      </c>
      <c r="QM23" s="139">
        <f>VLOOKUP($A23,'FuturesInfo (3)'!$A$2:$O$80,15)*QK23</f>
        <v>50110</v>
      </c>
      <c r="QN23" s="200">
        <f t="shared" si="117"/>
        <v>0</v>
      </c>
      <c r="QO23" s="200">
        <f t="shared" si="118"/>
        <v>0</v>
      </c>
      <c r="QP23" s="200">
        <f t="shared" si="119"/>
        <v>0</v>
      </c>
      <c r="QQ23" s="200">
        <f t="shared" si="120"/>
        <v>0</v>
      </c>
      <c r="QR23" s="200">
        <f t="shared" si="145"/>
        <v>0</v>
      </c>
      <c r="QT23">
        <f t="shared" si="122"/>
        <v>0</v>
      </c>
      <c r="QU23" s="244"/>
      <c r="QV23" s="218"/>
      <c r="QW23" s="245"/>
      <c r="QX23">
        <f t="shared" si="143"/>
        <v>0</v>
      </c>
      <c r="QY23">
        <f t="shared" si="124"/>
        <v>0</v>
      </c>
      <c r="QZ23" s="218"/>
      <c r="RA23">
        <f t="shared" si="140"/>
        <v>1</v>
      </c>
      <c r="RB23">
        <f t="shared" si="125"/>
        <v>1</v>
      </c>
      <c r="RC23">
        <f t="shared" si="126"/>
        <v>1</v>
      </c>
      <c r="RD23">
        <f t="shared" si="127"/>
        <v>1</v>
      </c>
      <c r="RE23" s="253"/>
      <c r="RF23" s="206"/>
      <c r="RG23">
        <v>60</v>
      </c>
      <c r="RH23" t="str">
        <f t="shared" si="88"/>
        <v>FALSE</v>
      </c>
      <c r="RI23">
        <f>VLOOKUP($A23,'FuturesInfo (3)'!$A$2:$V$80,22)</f>
        <v>1</v>
      </c>
      <c r="RJ23" s="257"/>
      <c r="RK23">
        <f t="shared" si="128"/>
        <v>1</v>
      </c>
      <c r="RL23" s="139">
        <f>VLOOKUP($A23,'FuturesInfo (3)'!$A$2:$O$80,15)*RI23</f>
        <v>50110</v>
      </c>
      <c r="RM23" s="139">
        <f>VLOOKUP($A23,'FuturesInfo (3)'!$A$2:$O$80,15)*RK23</f>
        <v>50110</v>
      </c>
      <c r="RN23" s="200">
        <f t="shared" si="129"/>
        <v>0</v>
      </c>
      <c r="RO23" s="200">
        <f t="shared" si="130"/>
        <v>0</v>
      </c>
      <c r="RP23" s="200">
        <f t="shared" si="131"/>
        <v>0</v>
      </c>
      <c r="RQ23" s="200">
        <f t="shared" si="132"/>
        <v>0</v>
      </c>
      <c r="RR23" s="200">
        <f t="shared" si="146"/>
        <v>0</v>
      </c>
    </row>
    <row r="24" spans="1:486" x14ac:dyDescent="0.25">
      <c r="A24" s="1" t="s">
        <v>316</v>
      </c>
      <c r="B24" s="153" t="str">
        <f>'FuturesInfo (3)'!M12</f>
        <v>@CT</v>
      </c>
      <c r="C24" s="204" t="str">
        <f>VLOOKUP(A24,'FuturesInfo (3)'!$A$2:$K$80,11)</f>
        <v>soft</v>
      </c>
      <c r="D24" s="2" t="s">
        <v>30</v>
      </c>
      <c r="E24">
        <v>60</v>
      </c>
      <c r="F24" t="e">
        <f>IF(#REF!="","FALSE","TRUE")</f>
        <v>#REF!</v>
      </c>
      <c r="G24">
        <f>ROUND(VLOOKUP($B24,MARGIN!$A$42:$P$172,16),0)</f>
        <v>7</v>
      </c>
      <c r="I24" t="e">
        <f>-#REF!+J24</f>
        <v>#REF!</v>
      </c>
      <c r="J24" s="3">
        <v>1</v>
      </c>
      <c r="K24" s="2" t="s">
        <v>30</v>
      </c>
      <c r="L24">
        <v>60</v>
      </c>
      <c r="M24" t="str">
        <f t="shared" si="147"/>
        <v>TRUE</v>
      </c>
      <c r="N24">
        <f>ROUND(VLOOKUP($B24,MARGIN!$A$42:$P$172,16),0)</f>
        <v>7</v>
      </c>
      <c r="P24">
        <f t="shared" si="148"/>
        <v>0</v>
      </c>
      <c r="Q24" s="3">
        <v>1</v>
      </c>
      <c r="R24" s="3">
        <v>1</v>
      </c>
      <c r="S24" s="3" t="s">
        <v>945</v>
      </c>
      <c r="T24" s="2" t="s">
        <v>30</v>
      </c>
      <c r="U24">
        <v>60</v>
      </c>
      <c r="V24" t="str">
        <f t="shared" si="149"/>
        <v>TRUE</v>
      </c>
      <c r="W24">
        <f>ROUND(VLOOKUP($B24,MARGIN!$A$42:$P$172,16),0)</f>
        <v>7</v>
      </c>
      <c r="X24">
        <f t="shared" si="150"/>
        <v>9</v>
      </c>
      <c r="Z24">
        <f t="shared" si="151"/>
        <v>0</v>
      </c>
      <c r="AA24" s="3">
        <v>1</v>
      </c>
      <c r="AB24" s="3">
        <v>1</v>
      </c>
      <c r="AC24" s="3" t="s">
        <v>945</v>
      </c>
      <c r="AD24" s="2" t="s">
        <v>30</v>
      </c>
      <c r="AE24">
        <v>60</v>
      </c>
      <c r="AF24" t="str">
        <f t="shared" si="152"/>
        <v>TRUE</v>
      </c>
      <c r="AG24">
        <f>ROUND(VLOOKUP($B24,MARGIN!$A$42:$P$172,16),0)</f>
        <v>7</v>
      </c>
      <c r="AH24">
        <f t="shared" si="153"/>
        <v>9</v>
      </c>
      <c r="AI24" s="139" t="e">
        <f>VLOOKUP($B24,#REF!,2)*AH24</f>
        <v>#REF!</v>
      </c>
      <c r="AK24">
        <f t="shared" si="154"/>
        <v>0</v>
      </c>
      <c r="AL24" s="3">
        <v>1</v>
      </c>
      <c r="AM24" s="3">
        <v>1</v>
      </c>
      <c r="AN24" s="3" t="s">
        <v>945</v>
      </c>
      <c r="AO24" s="2" t="s">
        <v>30</v>
      </c>
      <c r="AP24">
        <v>60</v>
      </c>
      <c r="AQ24" t="str">
        <f t="shared" si="155"/>
        <v>TRUE</v>
      </c>
      <c r="AR24">
        <f>ROUND(VLOOKUP($B24,MARGIN!$A$42:$P$172,16),0)</f>
        <v>7</v>
      </c>
      <c r="AS24">
        <f t="shared" si="156"/>
        <v>9</v>
      </c>
      <c r="AT24" s="139" t="e">
        <f>VLOOKUP($B24,#REF!,2)*AS24</f>
        <v>#REF!</v>
      </c>
      <c r="AV24">
        <f t="shared" si="157"/>
        <v>0</v>
      </c>
      <c r="AW24" s="3">
        <v>1</v>
      </c>
      <c r="AX24">
        <v>-1</v>
      </c>
      <c r="AY24" s="3">
        <v>-1.20425398811E-2</v>
      </c>
      <c r="AZ24" s="2" t="s">
        <v>30</v>
      </c>
      <c r="BA24">
        <v>60</v>
      </c>
      <c r="BB24" t="str">
        <f t="shared" si="158"/>
        <v>TRUE</v>
      </c>
      <c r="BC24">
        <f>ROUND(VLOOKUP($B24,MARGIN!$A$42:$P$172,16),0)</f>
        <v>7</v>
      </c>
      <c r="BD24">
        <f t="shared" si="159"/>
        <v>5</v>
      </c>
      <c r="BE24" s="139" t="e">
        <f>VLOOKUP($B24,#REF!,2)*BD24</f>
        <v>#REF!</v>
      </c>
      <c r="BG24">
        <f t="shared" si="134"/>
        <v>0</v>
      </c>
      <c r="BH24" s="3">
        <v>-1</v>
      </c>
      <c r="BI24" s="3">
        <v>-1</v>
      </c>
      <c r="BJ24">
        <f t="shared" si="89"/>
        <v>1</v>
      </c>
      <c r="BK24" s="5">
        <v>-4.7490897577999996E-3</v>
      </c>
      <c r="BL24" s="2">
        <v>10</v>
      </c>
      <c r="BM24">
        <v>60</v>
      </c>
      <c r="BN24" t="str">
        <f t="shared" si="135"/>
        <v>TRUE</v>
      </c>
      <c r="BO24">
        <f>VLOOKUP($A24,'FuturesInfo (3)'!$A$2:$V$80,22)</f>
        <v>3</v>
      </c>
      <c r="BP24">
        <f t="shared" si="71"/>
        <v>3</v>
      </c>
      <c r="BQ24" s="139">
        <f>VLOOKUP($A24,'FuturesInfo (3)'!$A$2:$O$80,15)*BP24</f>
        <v>98130.000000000015</v>
      </c>
      <c r="BR24" s="145">
        <f t="shared" si="90"/>
        <v>466.02817793291405</v>
      </c>
      <c r="BT24" s="3">
        <f t="shared" si="91"/>
        <v>-1</v>
      </c>
      <c r="BU24" s="3">
        <v>-1</v>
      </c>
      <c r="BV24">
        <v>1</v>
      </c>
      <c r="BW24" s="3">
        <v>1</v>
      </c>
      <c r="BX24">
        <f t="shared" si="72"/>
        <v>0</v>
      </c>
      <c r="BY24">
        <f t="shared" si="73"/>
        <v>1</v>
      </c>
      <c r="BZ24" s="189">
        <v>1.6701129279400002E-2</v>
      </c>
      <c r="CA24" s="2">
        <v>10</v>
      </c>
      <c r="CB24">
        <v>60</v>
      </c>
      <c r="CC24" t="str">
        <f t="shared" si="74"/>
        <v>TRUE</v>
      </c>
      <c r="CD24">
        <f>VLOOKUP($A24,'FuturesInfo (3)'!$A$2:$V$80,22)</f>
        <v>3</v>
      </c>
      <c r="CE24">
        <f t="shared" si="75"/>
        <v>3</v>
      </c>
      <c r="CF24">
        <f t="shared" si="75"/>
        <v>3</v>
      </c>
      <c r="CG24" s="139">
        <f>VLOOKUP($A24,'FuturesInfo (3)'!$A$2:$O$80,15)*CE24</f>
        <v>98130.000000000015</v>
      </c>
      <c r="CH24" s="145">
        <f t="shared" si="76"/>
        <v>-1638.8818161875224</v>
      </c>
      <c r="CI24" s="145">
        <f t="shared" si="92"/>
        <v>1638.8818161875224</v>
      </c>
      <c r="CK24" s="3">
        <f t="shared" si="77"/>
        <v>-1</v>
      </c>
      <c r="CL24" s="3">
        <v>1</v>
      </c>
      <c r="CM24">
        <v>1</v>
      </c>
      <c r="CN24" s="3">
        <v>1</v>
      </c>
      <c r="CO24">
        <f t="shared" si="136"/>
        <v>1</v>
      </c>
      <c r="CP24">
        <f t="shared" si="78"/>
        <v>1</v>
      </c>
      <c r="CQ24" s="5">
        <v>2.5504615866099999E-2</v>
      </c>
      <c r="CR24" s="2">
        <v>10</v>
      </c>
      <c r="CS24">
        <v>60</v>
      </c>
      <c r="CT24" t="str">
        <f t="shared" si="79"/>
        <v>TRUE</v>
      </c>
      <c r="CU24">
        <f>VLOOKUP($A24,'FuturesInfo (3)'!$A$2:$V$80,22)</f>
        <v>3</v>
      </c>
      <c r="CV24">
        <f t="shared" si="80"/>
        <v>4</v>
      </c>
      <c r="CW24">
        <f t="shared" si="93"/>
        <v>3</v>
      </c>
      <c r="CX24" s="139">
        <f>VLOOKUP($A24,'FuturesInfo (3)'!$A$2:$O$80,15)*CW24</f>
        <v>98130.000000000015</v>
      </c>
      <c r="CY24" s="200">
        <f t="shared" si="94"/>
        <v>2502.7679549403933</v>
      </c>
      <c r="CZ24" s="200">
        <f t="shared" si="95"/>
        <v>2502.7679549403933</v>
      </c>
      <c r="DB24" s="3">
        <f t="shared" si="81"/>
        <v>1</v>
      </c>
      <c r="DC24" s="3">
        <v>1</v>
      </c>
      <c r="DD24">
        <v>1</v>
      </c>
      <c r="DE24" s="3">
        <v>1</v>
      </c>
      <c r="DF24">
        <f t="shared" si="137"/>
        <v>1</v>
      </c>
      <c r="DG24">
        <f t="shared" si="82"/>
        <v>1</v>
      </c>
      <c r="DH24" s="5">
        <v>4.57735733903E-3</v>
      </c>
      <c r="DI24" s="2">
        <v>10</v>
      </c>
      <c r="DJ24">
        <v>60</v>
      </c>
      <c r="DK24" t="str">
        <f t="shared" si="83"/>
        <v>TRUE</v>
      </c>
      <c r="DL24">
        <f>VLOOKUP($A24,'FuturesInfo (3)'!$A$2:$V$80,22)</f>
        <v>3</v>
      </c>
      <c r="DM24">
        <f t="shared" si="84"/>
        <v>4</v>
      </c>
      <c r="DN24" s="186">
        <f>DM24</f>
        <v>4</v>
      </c>
      <c r="DO24" s="139">
        <f>VLOOKUP($A24,'FuturesInfo (3)'!$A$2:$O$80,15)*DN24</f>
        <v>130840.00000000001</v>
      </c>
      <c r="DP24" s="200">
        <f t="shared" si="85"/>
        <v>598.90143423868528</v>
      </c>
      <c r="DQ24" s="200">
        <f t="shared" si="97"/>
        <v>598.90143423868528</v>
      </c>
      <c r="DS24" s="3">
        <v>1</v>
      </c>
      <c r="DT24" s="3">
        <v>-1</v>
      </c>
      <c r="DU24">
        <v>1</v>
      </c>
      <c r="DV24" s="3">
        <v>1</v>
      </c>
      <c r="DW24">
        <v>0</v>
      </c>
      <c r="DX24">
        <v>1</v>
      </c>
      <c r="DY24" s="5">
        <v>1.8226002430100001E-3</v>
      </c>
      <c r="DZ24" s="2">
        <v>10</v>
      </c>
      <c r="EA24">
        <v>60</v>
      </c>
      <c r="EB24" t="s">
        <v>1273</v>
      </c>
      <c r="EC24">
        <v>4</v>
      </c>
      <c r="ED24" s="96">
        <v>0</v>
      </c>
      <c r="EE24">
        <v>4</v>
      </c>
      <c r="EF24" s="139">
        <v>130139.99999999999</v>
      </c>
      <c r="EG24" s="200">
        <v>-237.19319562532138</v>
      </c>
      <c r="EH24" s="200">
        <v>237.19319562532138</v>
      </c>
      <c r="EJ24">
        <v>-1</v>
      </c>
      <c r="EK24" s="3">
        <v>-1</v>
      </c>
      <c r="EL24" s="218">
        <v>-1</v>
      </c>
      <c r="EM24">
        <v>-1</v>
      </c>
      <c r="EN24" s="3">
        <v>-1</v>
      </c>
      <c r="EO24">
        <v>1</v>
      </c>
      <c r="EP24">
        <v>1</v>
      </c>
      <c r="EQ24">
        <v>1</v>
      </c>
      <c r="ER24" s="5">
        <v>-1.0006064281400001E-2</v>
      </c>
      <c r="ES24" s="2">
        <v>10</v>
      </c>
      <c r="ET24">
        <v>60</v>
      </c>
      <c r="EU24" t="s">
        <v>1273</v>
      </c>
      <c r="EV24">
        <v>4</v>
      </c>
      <c r="EW24" s="96">
        <v>0</v>
      </c>
      <c r="EX24">
        <v>4</v>
      </c>
      <c r="EY24" s="139">
        <v>130139.99999999999</v>
      </c>
      <c r="EZ24" s="200">
        <v>1302.189205581396</v>
      </c>
      <c r="FA24" s="200">
        <v>1302.189205581396</v>
      </c>
      <c r="FB24" s="200">
        <v>1302.189205581396</v>
      </c>
      <c r="FD24">
        <v>-1</v>
      </c>
      <c r="FE24" s="3">
        <v>-1</v>
      </c>
      <c r="FF24" s="218">
        <v>-1</v>
      </c>
      <c r="FG24">
        <v>-1</v>
      </c>
      <c r="FH24" s="3">
        <v>-1</v>
      </c>
      <c r="FI24">
        <v>1</v>
      </c>
      <c r="FJ24">
        <v>1</v>
      </c>
      <c r="FK24">
        <v>1</v>
      </c>
      <c r="FL24" s="5">
        <v>-3.5222052067400002E-3</v>
      </c>
      <c r="FM24" s="2">
        <v>10</v>
      </c>
      <c r="FN24">
        <v>60</v>
      </c>
      <c r="FO24" t="s">
        <v>1273</v>
      </c>
      <c r="FP24">
        <v>4</v>
      </c>
      <c r="FQ24" s="96">
        <v>0</v>
      </c>
      <c r="FR24">
        <v>4</v>
      </c>
      <c r="FS24" s="139">
        <v>130139.99999999999</v>
      </c>
      <c r="FT24" s="200">
        <v>458.37978560514358</v>
      </c>
      <c r="FU24" s="200">
        <v>458.37978560514358</v>
      </c>
      <c r="FV24" s="200">
        <v>458.37978560514358</v>
      </c>
      <c r="FX24">
        <v>-1</v>
      </c>
      <c r="FY24" s="246">
        <v>-1</v>
      </c>
      <c r="FZ24" s="218">
        <v>1</v>
      </c>
      <c r="GA24" s="245">
        <v>4</v>
      </c>
      <c r="GB24">
        <v>1</v>
      </c>
      <c r="GC24">
        <v>1</v>
      </c>
      <c r="GD24" s="250">
        <v>-1</v>
      </c>
      <c r="GE24">
        <v>1</v>
      </c>
      <c r="GF24">
        <v>0</v>
      </c>
      <c r="GG24">
        <v>0</v>
      </c>
      <c r="GH24">
        <v>0</v>
      </c>
      <c r="GI24" s="251">
        <v>-1.5214384508999999E-2</v>
      </c>
      <c r="GJ24" s="2">
        <v>10</v>
      </c>
      <c r="GK24">
        <v>60</v>
      </c>
      <c r="GL24" t="s">
        <v>1273</v>
      </c>
      <c r="GM24">
        <v>3</v>
      </c>
      <c r="GN24" s="96">
        <v>0</v>
      </c>
      <c r="GO24">
        <v>3</v>
      </c>
      <c r="GP24" s="139">
        <v>96119.999999999985</v>
      </c>
      <c r="GQ24" s="200">
        <v>1462.4066390050798</v>
      </c>
      <c r="GR24" s="200">
        <v>-1462.4066390050798</v>
      </c>
      <c r="GS24" s="200">
        <v>-1462.4066390050798</v>
      </c>
      <c r="GT24" s="200">
        <v>-1462.4066390050798</v>
      </c>
      <c r="GV24">
        <v>-1</v>
      </c>
      <c r="GW24" s="246">
        <v>1</v>
      </c>
      <c r="GX24" s="218">
        <v>-1</v>
      </c>
      <c r="GY24" s="245">
        <v>5</v>
      </c>
      <c r="GZ24">
        <v>1</v>
      </c>
      <c r="HA24">
        <v>-1</v>
      </c>
      <c r="HB24" s="250">
        <v>-1</v>
      </c>
      <c r="HC24">
        <v>0</v>
      </c>
      <c r="HD24">
        <v>1</v>
      </c>
      <c r="HE24">
        <v>0</v>
      </c>
      <c r="HF24">
        <v>1</v>
      </c>
      <c r="HG24" s="251">
        <v>-2.65293383271E-3</v>
      </c>
      <c r="HH24" s="268">
        <v>42501</v>
      </c>
      <c r="HI24">
        <v>60</v>
      </c>
      <c r="HJ24" t="s">
        <v>1273</v>
      </c>
      <c r="HK24">
        <v>3</v>
      </c>
      <c r="HL24" s="257"/>
      <c r="HM24">
        <v>3</v>
      </c>
      <c r="HN24" s="139">
        <v>95864.999999999985</v>
      </c>
      <c r="HO24" s="200">
        <v>-254.32350187274412</v>
      </c>
      <c r="HP24" s="200">
        <v>254.32350187274412</v>
      </c>
      <c r="HQ24" s="200">
        <v>-254.32350187274412</v>
      </c>
      <c r="HR24" s="200">
        <v>254.32350187274412</v>
      </c>
      <c r="HT24">
        <v>1</v>
      </c>
      <c r="HU24" s="246">
        <v>1</v>
      </c>
      <c r="HV24" s="218">
        <v>-1</v>
      </c>
      <c r="HW24" s="245">
        <v>6</v>
      </c>
      <c r="HX24">
        <v>-1</v>
      </c>
      <c r="HY24">
        <v>-1</v>
      </c>
      <c r="HZ24" s="250">
        <v>-1</v>
      </c>
      <c r="IA24">
        <v>0</v>
      </c>
      <c r="IB24">
        <v>1</v>
      </c>
      <c r="IC24">
        <v>1</v>
      </c>
      <c r="ID24">
        <v>1</v>
      </c>
      <c r="IE24" s="251">
        <v>-4.5376310436600004E-3</v>
      </c>
      <c r="IF24" s="268">
        <v>42501</v>
      </c>
      <c r="IG24">
        <v>60</v>
      </c>
      <c r="IH24" t="s">
        <v>1273</v>
      </c>
      <c r="II24">
        <v>4</v>
      </c>
      <c r="IJ24" s="257">
        <v>1</v>
      </c>
      <c r="IK24">
        <v>4</v>
      </c>
      <c r="IL24" s="139">
        <v>129860.00000000001</v>
      </c>
      <c r="IM24" s="139">
        <v>129860.00000000001</v>
      </c>
      <c r="IN24" s="200">
        <v>-589.2567673296877</v>
      </c>
      <c r="IO24" s="200">
        <v>-589.2567673296877</v>
      </c>
      <c r="IP24" s="200">
        <v>589.2567673296877</v>
      </c>
      <c r="IQ24" s="200">
        <v>589.2567673296877</v>
      </c>
      <c r="IR24" s="200">
        <v>589.2567673296877</v>
      </c>
      <c r="IT24">
        <v>1</v>
      </c>
      <c r="IU24" s="246">
        <v>1</v>
      </c>
      <c r="IV24" s="218">
        <v>-1</v>
      </c>
      <c r="IW24" s="245">
        <v>-5</v>
      </c>
      <c r="IX24">
        <v>-1</v>
      </c>
      <c r="IY24">
        <v>1</v>
      </c>
      <c r="IZ24" s="250">
        <v>1</v>
      </c>
      <c r="JA24">
        <v>1</v>
      </c>
      <c r="JB24">
        <v>0</v>
      </c>
      <c r="JC24">
        <v>0</v>
      </c>
      <c r="JD24">
        <v>1</v>
      </c>
      <c r="JE24" s="251">
        <v>2.0591009116600001E-2</v>
      </c>
      <c r="JF24" s="268">
        <v>42501</v>
      </c>
      <c r="JG24">
        <v>60</v>
      </c>
      <c r="JH24" t="s">
        <v>1273</v>
      </c>
      <c r="JI24">
        <v>4</v>
      </c>
      <c r="JJ24" s="257">
        <v>1</v>
      </c>
      <c r="JK24">
        <v>4</v>
      </c>
      <c r="JL24" s="139">
        <v>129860.00000000001</v>
      </c>
      <c r="JM24" s="139">
        <v>129860.00000000001</v>
      </c>
      <c r="JN24" s="200">
        <v>2673.9484438816762</v>
      </c>
      <c r="JO24" s="200">
        <v>2673.9484438816762</v>
      </c>
      <c r="JP24" s="200">
        <v>-2673.9484438816762</v>
      </c>
      <c r="JQ24" s="200">
        <v>-2673.9484438816762</v>
      </c>
      <c r="JR24" s="200">
        <v>2673.9484438816762</v>
      </c>
      <c r="JT24">
        <v>1</v>
      </c>
      <c r="JU24" s="246">
        <v>1</v>
      </c>
      <c r="JV24" s="218">
        <v>-1</v>
      </c>
      <c r="JW24" s="245">
        <v>-6</v>
      </c>
      <c r="JX24">
        <v>1</v>
      </c>
      <c r="JY24">
        <v>1</v>
      </c>
      <c r="JZ24" s="250">
        <v>1</v>
      </c>
      <c r="KA24">
        <v>1</v>
      </c>
      <c r="KB24">
        <v>0</v>
      </c>
      <c r="KC24">
        <v>1</v>
      </c>
      <c r="KD24">
        <v>1</v>
      </c>
      <c r="KE24" s="251">
        <v>1.5247189280800001E-2</v>
      </c>
      <c r="KF24" s="206">
        <v>42501</v>
      </c>
      <c r="KG24">
        <v>60</v>
      </c>
      <c r="KH24" t="s">
        <v>1273</v>
      </c>
      <c r="KI24">
        <v>3</v>
      </c>
      <c r="KJ24" s="257">
        <v>2</v>
      </c>
      <c r="KK24">
        <v>4</v>
      </c>
      <c r="KL24" s="139">
        <v>98880</v>
      </c>
      <c r="KM24" s="139">
        <v>131840</v>
      </c>
      <c r="KN24" s="200">
        <v>1507.6420760855042</v>
      </c>
      <c r="KO24" s="200">
        <v>2010.1894347806722</v>
      </c>
      <c r="KP24" s="200">
        <v>-1507.6420760855042</v>
      </c>
      <c r="KQ24" s="200">
        <v>1507.6420760855042</v>
      </c>
      <c r="KR24" s="200">
        <v>1507.6420760855042</v>
      </c>
      <c r="KT24">
        <v>1</v>
      </c>
      <c r="KU24" s="246">
        <v>1</v>
      </c>
      <c r="KV24" s="218">
        <v>-1</v>
      </c>
      <c r="KW24" s="245">
        <v>2</v>
      </c>
      <c r="KX24">
        <v>-1</v>
      </c>
      <c r="KY24">
        <v>-1</v>
      </c>
      <c r="KZ24" s="250">
        <v>1</v>
      </c>
      <c r="LA24">
        <v>1</v>
      </c>
      <c r="LB24">
        <v>0</v>
      </c>
      <c r="LC24">
        <v>0</v>
      </c>
      <c r="LD24">
        <v>0</v>
      </c>
      <c r="LE24" s="251">
        <v>1.0618932038800001E-3</v>
      </c>
      <c r="LF24" s="206">
        <v>42529</v>
      </c>
      <c r="LG24">
        <v>60</v>
      </c>
      <c r="LH24" t="s">
        <v>1273</v>
      </c>
      <c r="LI24">
        <v>3</v>
      </c>
      <c r="LJ24" s="257">
        <v>2</v>
      </c>
      <c r="LK24">
        <v>4</v>
      </c>
      <c r="LL24" s="139">
        <v>98985</v>
      </c>
      <c r="LM24" s="139">
        <v>131980</v>
      </c>
      <c r="LN24" s="200">
        <v>105.1114987860618</v>
      </c>
      <c r="LO24" s="200">
        <v>140.14866504808242</v>
      </c>
      <c r="LP24" s="200">
        <v>-105.1114987860618</v>
      </c>
      <c r="LQ24" s="200">
        <v>-105.1114987860618</v>
      </c>
      <c r="LR24" s="200">
        <v>-105.1114987860618</v>
      </c>
      <c r="LT24">
        <v>1</v>
      </c>
      <c r="LU24" s="246">
        <v>-1</v>
      </c>
      <c r="LV24" s="218">
        <v>-1</v>
      </c>
      <c r="LW24" s="245">
        <v>3</v>
      </c>
      <c r="LX24">
        <v>-1</v>
      </c>
      <c r="LY24">
        <v>-1</v>
      </c>
      <c r="LZ24" s="250">
        <v>-1</v>
      </c>
      <c r="MA24">
        <v>1</v>
      </c>
      <c r="MB24">
        <v>1</v>
      </c>
      <c r="MC24">
        <v>1</v>
      </c>
      <c r="MD24">
        <v>1</v>
      </c>
      <c r="ME24" s="251">
        <v>-2.4246097893600001E-2</v>
      </c>
      <c r="MF24" s="206">
        <v>42529</v>
      </c>
      <c r="MG24">
        <v>60</v>
      </c>
      <c r="MH24" t="s">
        <v>1273</v>
      </c>
      <c r="MI24">
        <v>3</v>
      </c>
      <c r="MJ24" s="257">
        <v>2</v>
      </c>
      <c r="MK24">
        <v>4</v>
      </c>
      <c r="ML24" s="139">
        <v>96585</v>
      </c>
      <c r="MM24" s="139">
        <v>128780</v>
      </c>
      <c r="MN24" s="200">
        <v>2341.809365053356</v>
      </c>
      <c r="MO24" s="200">
        <v>3122.4124867378082</v>
      </c>
      <c r="MP24" s="200">
        <v>2341.809365053356</v>
      </c>
      <c r="MQ24" s="200">
        <v>2341.809365053356</v>
      </c>
      <c r="MR24" s="200">
        <v>2341.809365053356</v>
      </c>
      <c r="MT24">
        <v>-1</v>
      </c>
      <c r="MU24" s="246">
        <v>-1</v>
      </c>
      <c r="MV24" s="218">
        <v>-1</v>
      </c>
      <c r="MW24" s="245">
        <v>1</v>
      </c>
      <c r="MX24">
        <v>-1</v>
      </c>
      <c r="MY24">
        <v>-1</v>
      </c>
      <c r="MZ24" s="250">
        <v>1</v>
      </c>
      <c r="NA24">
        <v>0</v>
      </c>
      <c r="NB24">
        <v>0</v>
      </c>
      <c r="NC24">
        <v>0</v>
      </c>
      <c r="ND24">
        <v>0</v>
      </c>
      <c r="NE24" s="251">
        <v>2.1742506600400001E-3</v>
      </c>
      <c r="NF24" s="206">
        <v>42536</v>
      </c>
      <c r="NG24">
        <v>60</v>
      </c>
      <c r="NH24" t="s">
        <v>1273</v>
      </c>
      <c r="NI24">
        <v>3</v>
      </c>
      <c r="NJ24" s="257">
        <v>2</v>
      </c>
      <c r="NK24">
        <v>2</v>
      </c>
      <c r="NL24" s="139">
        <v>98130.000000000015</v>
      </c>
      <c r="NM24" s="139">
        <v>65420.000000000007</v>
      </c>
      <c r="NN24" s="200">
        <v>-213.35921726972524</v>
      </c>
      <c r="NO24" s="200">
        <v>-142.23947817981681</v>
      </c>
      <c r="NP24" s="200">
        <v>-213.35921726972524</v>
      </c>
      <c r="NQ24" s="200">
        <v>-213.35921726972524</v>
      </c>
      <c r="NR24" s="200">
        <v>-213.35921726972524</v>
      </c>
      <c r="NT24">
        <v>-1</v>
      </c>
      <c r="NU24" s="246">
        <v>-1</v>
      </c>
      <c r="NV24" s="218">
        <v>-1</v>
      </c>
      <c r="NW24" s="245">
        <v>2</v>
      </c>
      <c r="NX24">
        <v>-1</v>
      </c>
      <c r="NY24">
        <v>-1</v>
      </c>
      <c r="NZ24" s="250">
        <v>1</v>
      </c>
      <c r="OA24">
        <v>0</v>
      </c>
      <c r="OB24">
        <v>0</v>
      </c>
      <c r="OC24">
        <v>0</v>
      </c>
      <c r="OD24">
        <v>0</v>
      </c>
      <c r="OE24" s="251">
        <v>1.37920347125E-2</v>
      </c>
      <c r="OF24" s="206">
        <v>42536</v>
      </c>
      <c r="OG24">
        <v>60</v>
      </c>
      <c r="OH24" t="s">
        <v>1273</v>
      </c>
      <c r="OI24">
        <v>3</v>
      </c>
      <c r="OJ24" s="257">
        <v>1</v>
      </c>
      <c r="OK24">
        <v>4</v>
      </c>
      <c r="OL24" s="139">
        <v>98130.000000000015</v>
      </c>
      <c r="OM24" s="139">
        <v>130840.00000000001</v>
      </c>
      <c r="ON24" s="200">
        <v>-1353.4123663376251</v>
      </c>
      <c r="OO24" s="200">
        <v>-1804.5498217835002</v>
      </c>
      <c r="OP24" s="200">
        <v>-1353.4123663376251</v>
      </c>
      <c r="OQ24" s="200">
        <v>-1353.4123663376251</v>
      </c>
      <c r="OR24" s="200">
        <v>-1353.4123663376251</v>
      </c>
      <c r="OT24">
        <f t="shared" si="98"/>
        <v>-1</v>
      </c>
      <c r="OU24" s="246">
        <v>1</v>
      </c>
      <c r="OV24" s="218">
        <v>-1</v>
      </c>
      <c r="OW24" s="245">
        <v>3</v>
      </c>
      <c r="OX24">
        <f t="shared" si="141"/>
        <v>1</v>
      </c>
      <c r="OY24">
        <f t="shared" si="100"/>
        <v>-1</v>
      </c>
      <c r="OZ24" s="250"/>
      <c r="PA24">
        <f t="shared" si="138"/>
        <v>0</v>
      </c>
      <c r="PB24">
        <f t="shared" si="101"/>
        <v>0</v>
      </c>
      <c r="PC24">
        <f t="shared" si="102"/>
        <v>0</v>
      </c>
      <c r="PD24">
        <f t="shared" si="103"/>
        <v>0</v>
      </c>
      <c r="PE24" s="251"/>
      <c r="PF24" s="206">
        <v>42536</v>
      </c>
      <c r="PG24">
        <v>60</v>
      </c>
      <c r="PH24" t="str">
        <f t="shared" si="86"/>
        <v>TRUE</v>
      </c>
      <c r="PI24">
        <f>VLOOKUP($A24,'FuturesInfo (3)'!$A$2:$V$80,22)</f>
        <v>3</v>
      </c>
      <c r="PJ24" s="257">
        <v>2</v>
      </c>
      <c r="PK24">
        <f t="shared" si="104"/>
        <v>2</v>
      </c>
      <c r="PL24" s="139">
        <f>VLOOKUP($A24,'FuturesInfo (3)'!$A$2:$O$80,15)*PI24</f>
        <v>98130.000000000015</v>
      </c>
      <c r="PM24" s="139">
        <f>VLOOKUP($A24,'FuturesInfo (3)'!$A$2:$O$80,15)*PK24</f>
        <v>65420.000000000007</v>
      </c>
      <c r="PN24" s="200">
        <f t="shared" si="105"/>
        <v>0</v>
      </c>
      <c r="PO24" s="200">
        <f t="shared" si="106"/>
        <v>0</v>
      </c>
      <c r="PP24" s="200">
        <f t="shared" si="107"/>
        <v>0</v>
      </c>
      <c r="PQ24" s="200">
        <f t="shared" si="108"/>
        <v>0</v>
      </c>
      <c r="PR24" s="200">
        <f t="shared" si="144"/>
        <v>0</v>
      </c>
      <c r="PT24">
        <f t="shared" si="110"/>
        <v>1</v>
      </c>
      <c r="PU24" s="246"/>
      <c r="PV24" s="218"/>
      <c r="PW24" s="245"/>
      <c r="PX24">
        <f t="shared" si="142"/>
        <v>0</v>
      </c>
      <c r="PY24">
        <f t="shared" si="112"/>
        <v>0</v>
      </c>
      <c r="PZ24" s="250"/>
      <c r="QA24">
        <f t="shared" si="139"/>
        <v>1</v>
      </c>
      <c r="QB24">
        <f t="shared" si="113"/>
        <v>1</v>
      </c>
      <c r="QC24">
        <f t="shared" si="114"/>
        <v>1</v>
      </c>
      <c r="QD24">
        <f t="shared" si="115"/>
        <v>1</v>
      </c>
      <c r="QE24" s="251"/>
      <c r="QF24" s="206"/>
      <c r="QG24">
        <v>60</v>
      </c>
      <c r="QH24" t="str">
        <f t="shared" si="87"/>
        <v>FALSE</v>
      </c>
      <c r="QI24">
        <f>VLOOKUP($A24,'FuturesInfo (3)'!$A$2:$V$80,22)</f>
        <v>3</v>
      </c>
      <c r="QJ24" s="257"/>
      <c r="QK24">
        <f t="shared" si="116"/>
        <v>2</v>
      </c>
      <c r="QL24" s="139">
        <f>VLOOKUP($A24,'FuturesInfo (3)'!$A$2:$O$80,15)*QI24</f>
        <v>98130.000000000015</v>
      </c>
      <c r="QM24" s="139">
        <f>VLOOKUP($A24,'FuturesInfo (3)'!$A$2:$O$80,15)*QK24</f>
        <v>65420.000000000007</v>
      </c>
      <c r="QN24" s="200">
        <f t="shared" si="117"/>
        <v>0</v>
      </c>
      <c r="QO24" s="200">
        <f t="shared" si="118"/>
        <v>0</v>
      </c>
      <c r="QP24" s="200">
        <f t="shared" si="119"/>
        <v>0</v>
      </c>
      <c r="QQ24" s="200">
        <f t="shared" si="120"/>
        <v>0</v>
      </c>
      <c r="QR24" s="200">
        <f t="shared" si="145"/>
        <v>0</v>
      </c>
      <c r="QT24">
        <f t="shared" si="122"/>
        <v>0</v>
      </c>
      <c r="QU24" s="246"/>
      <c r="QV24" s="218"/>
      <c r="QW24" s="245"/>
      <c r="QX24">
        <f t="shared" si="143"/>
        <v>0</v>
      </c>
      <c r="QY24">
        <f t="shared" si="124"/>
        <v>0</v>
      </c>
      <c r="QZ24" s="250"/>
      <c r="RA24">
        <f t="shared" si="140"/>
        <v>1</v>
      </c>
      <c r="RB24">
        <f t="shared" si="125"/>
        <v>1</v>
      </c>
      <c r="RC24">
        <f t="shared" si="126"/>
        <v>1</v>
      </c>
      <c r="RD24">
        <f t="shared" si="127"/>
        <v>1</v>
      </c>
      <c r="RE24" s="251"/>
      <c r="RF24" s="206"/>
      <c r="RG24">
        <v>60</v>
      </c>
      <c r="RH24" t="str">
        <f t="shared" si="88"/>
        <v>FALSE</v>
      </c>
      <c r="RI24">
        <f>VLOOKUP($A24,'FuturesInfo (3)'!$A$2:$V$80,22)</f>
        <v>3</v>
      </c>
      <c r="RJ24" s="257"/>
      <c r="RK24">
        <f t="shared" si="128"/>
        <v>2</v>
      </c>
      <c r="RL24" s="139">
        <f>VLOOKUP($A24,'FuturesInfo (3)'!$A$2:$O$80,15)*RI24</f>
        <v>98130.000000000015</v>
      </c>
      <c r="RM24" s="139">
        <f>VLOOKUP($A24,'FuturesInfo (3)'!$A$2:$O$80,15)*RK24</f>
        <v>65420.000000000007</v>
      </c>
      <c r="RN24" s="200">
        <f t="shared" si="129"/>
        <v>0</v>
      </c>
      <c r="RO24" s="200">
        <f t="shared" si="130"/>
        <v>0</v>
      </c>
      <c r="RP24" s="200">
        <f t="shared" si="131"/>
        <v>0</v>
      </c>
      <c r="RQ24" s="200">
        <f t="shared" si="132"/>
        <v>0</v>
      </c>
      <c r="RR24" s="200">
        <f t="shared" si="146"/>
        <v>0</v>
      </c>
    </row>
    <row r="25" spans="1:486" x14ac:dyDescent="0.25">
      <c r="A25" s="1" t="s">
        <v>1094</v>
      </c>
      <c r="B25" s="153" t="str">
        <f>'FuturesInfo (3)'!M13</f>
        <v>@EU</v>
      </c>
      <c r="C25" s="204" t="str">
        <f>VLOOKUP(A25,'FuturesInfo (3)'!$A$2:$K$80,11)</f>
        <v>currency</v>
      </c>
      <c r="D25" s="2" t="s">
        <v>30</v>
      </c>
      <c r="E25">
        <v>60</v>
      </c>
      <c r="F25" t="e">
        <f>IF(#REF!="","FALSE","TRUE")</f>
        <v>#REF!</v>
      </c>
      <c r="G25">
        <f>ROUND(VLOOKUP($B25,MARGIN!$A$42:$P$172,16),0)</f>
        <v>1</v>
      </c>
      <c r="I25" t="e">
        <f>-#REF!+J25</f>
        <v>#REF!</v>
      </c>
      <c r="J25">
        <v>-1</v>
      </c>
      <c r="K25" s="2" t="s">
        <v>30</v>
      </c>
      <c r="L25">
        <v>60</v>
      </c>
      <c r="M25" t="str">
        <f t="shared" si="147"/>
        <v>TRUE</v>
      </c>
      <c r="N25">
        <f>ROUND(VLOOKUP($B25,MARGIN!$A$42:$P$172,16),0)</f>
        <v>1</v>
      </c>
      <c r="P25">
        <f t="shared" si="148"/>
        <v>0</v>
      </c>
      <c r="Q25">
        <v>-1</v>
      </c>
      <c r="R25">
        <v>-1</v>
      </c>
      <c r="S25" t="s">
        <v>955</v>
      </c>
      <c r="T25" s="2" t="s">
        <v>30</v>
      </c>
      <c r="U25">
        <v>60</v>
      </c>
      <c r="V25" t="str">
        <f t="shared" si="149"/>
        <v>TRUE</v>
      </c>
      <c r="W25">
        <f>ROUND(VLOOKUP($B25,MARGIN!$A$42:$P$172,16),0)</f>
        <v>1</v>
      </c>
      <c r="X25">
        <f t="shared" si="150"/>
        <v>1</v>
      </c>
      <c r="Z25">
        <f t="shared" si="151"/>
        <v>2</v>
      </c>
      <c r="AA25">
        <v>1</v>
      </c>
      <c r="AB25">
        <v>-1</v>
      </c>
      <c r="AC25" t="s">
        <v>955</v>
      </c>
      <c r="AD25" s="2" t="s">
        <v>30</v>
      </c>
      <c r="AE25">
        <v>60</v>
      </c>
      <c r="AF25" t="str">
        <f t="shared" si="152"/>
        <v>TRUE</v>
      </c>
      <c r="AG25">
        <f>ROUND(VLOOKUP($B25,MARGIN!$A$42:$P$172,16),0)</f>
        <v>1</v>
      </c>
      <c r="AH25">
        <f t="shared" si="153"/>
        <v>1</v>
      </c>
      <c r="AI25" s="139" t="e">
        <f>VLOOKUP($B25,#REF!,2)*AH25</f>
        <v>#REF!</v>
      </c>
      <c r="AK25">
        <f t="shared" si="154"/>
        <v>2</v>
      </c>
      <c r="AL25">
        <v>1</v>
      </c>
      <c r="AM25">
        <v>-1</v>
      </c>
      <c r="AN25" t="s">
        <v>955</v>
      </c>
      <c r="AO25" s="2" t="s">
        <v>30</v>
      </c>
      <c r="AP25">
        <v>60</v>
      </c>
      <c r="AQ25" t="str">
        <f t="shared" si="155"/>
        <v>TRUE</v>
      </c>
      <c r="AR25">
        <f>ROUND(VLOOKUP($B25,MARGIN!$A$42:$P$172,16),0)</f>
        <v>1</v>
      </c>
      <c r="AS25">
        <f t="shared" si="156"/>
        <v>1</v>
      </c>
      <c r="AT25" s="139" t="e">
        <f>VLOOKUP($B25,#REF!,2)*AS25</f>
        <v>#REF!</v>
      </c>
      <c r="AV25">
        <f t="shared" si="157"/>
        <v>2</v>
      </c>
      <c r="AW25">
        <v>1</v>
      </c>
      <c r="AX25">
        <v>1</v>
      </c>
      <c r="AY25">
        <v>5.0763701707100001E-3</v>
      </c>
      <c r="AZ25" s="2" t="s">
        <v>30</v>
      </c>
      <c r="BA25">
        <v>60</v>
      </c>
      <c r="BB25" t="str">
        <f t="shared" si="158"/>
        <v>TRUE</v>
      </c>
      <c r="BC25">
        <f>ROUND(VLOOKUP($B25,MARGIN!$A$42:$P$172,16),0)</f>
        <v>1</v>
      </c>
      <c r="BD25">
        <f t="shared" si="159"/>
        <v>1</v>
      </c>
      <c r="BE25" s="139" t="e">
        <f>VLOOKUP($B25,#REF!,2)*BD25</f>
        <v>#REF!</v>
      </c>
      <c r="BG25">
        <f t="shared" si="134"/>
        <v>-2</v>
      </c>
      <c r="BH25">
        <v>-1</v>
      </c>
      <c r="BI25">
        <v>-1</v>
      </c>
      <c r="BJ25">
        <f t="shared" si="89"/>
        <v>1</v>
      </c>
      <c r="BK25" s="1">
        <v>-2.9946810888100001E-3</v>
      </c>
      <c r="BL25" s="2">
        <v>10</v>
      </c>
      <c r="BM25">
        <v>60</v>
      </c>
      <c r="BN25" t="str">
        <f t="shared" si="135"/>
        <v>TRUE</v>
      </c>
      <c r="BO25">
        <f>VLOOKUP($A25,'FuturesInfo (3)'!$A$2:$V$80,22)</f>
        <v>2</v>
      </c>
      <c r="BP25">
        <f t="shared" si="71"/>
        <v>2</v>
      </c>
      <c r="BQ25" s="139">
        <f>VLOOKUP($A25,'FuturesInfo (3)'!$A$2:$O$80,15)*BP25</f>
        <v>284762.5</v>
      </c>
      <c r="BR25" s="145">
        <f t="shared" si="90"/>
        <v>852.77287355225769</v>
      </c>
      <c r="BT25">
        <f t="shared" si="91"/>
        <v>-1</v>
      </c>
      <c r="BU25">
        <v>1</v>
      </c>
      <c r="BV25">
        <v>1</v>
      </c>
      <c r="BW25">
        <v>1</v>
      </c>
      <c r="BX25">
        <f t="shared" si="72"/>
        <v>1</v>
      </c>
      <c r="BY25">
        <f t="shared" si="73"/>
        <v>1</v>
      </c>
      <c r="BZ25" s="188">
        <v>1.74840849996E-2</v>
      </c>
      <c r="CA25" s="2">
        <v>10</v>
      </c>
      <c r="CB25">
        <v>60</v>
      </c>
      <c r="CC25" t="str">
        <f t="shared" si="74"/>
        <v>TRUE</v>
      </c>
      <c r="CD25">
        <f>VLOOKUP($A25,'FuturesInfo (3)'!$A$2:$V$80,22)</f>
        <v>2</v>
      </c>
      <c r="CE25">
        <f t="shared" si="75"/>
        <v>2</v>
      </c>
      <c r="CF25">
        <f t="shared" si="75"/>
        <v>2</v>
      </c>
      <c r="CG25" s="139">
        <f>VLOOKUP($A25,'FuturesInfo (3)'!$A$2:$O$80,15)*CE25</f>
        <v>284762.5</v>
      </c>
      <c r="CH25" s="145">
        <f t="shared" si="76"/>
        <v>4978.811754698595</v>
      </c>
      <c r="CI25" s="145">
        <f t="shared" si="92"/>
        <v>4978.811754698595</v>
      </c>
      <c r="CK25">
        <f t="shared" si="77"/>
        <v>1</v>
      </c>
      <c r="CL25">
        <v>-1</v>
      </c>
      <c r="CM25">
        <v>1</v>
      </c>
      <c r="CN25">
        <v>1</v>
      </c>
      <c r="CO25">
        <f t="shared" si="136"/>
        <v>0</v>
      </c>
      <c r="CP25">
        <f t="shared" si="78"/>
        <v>1</v>
      </c>
      <c r="CQ25" s="1">
        <v>2.4673951357099999E-3</v>
      </c>
      <c r="CR25" s="2">
        <v>10</v>
      </c>
      <c r="CS25">
        <v>60</v>
      </c>
      <c r="CT25" t="str">
        <f t="shared" si="79"/>
        <v>TRUE</v>
      </c>
      <c r="CU25">
        <f>VLOOKUP($A25,'FuturesInfo (3)'!$A$2:$V$80,22)</f>
        <v>2</v>
      </c>
      <c r="CV25">
        <f t="shared" si="80"/>
        <v>2</v>
      </c>
      <c r="CW25">
        <f t="shared" si="93"/>
        <v>2</v>
      </c>
      <c r="CX25" s="139">
        <f>VLOOKUP($A25,'FuturesInfo (3)'!$A$2:$O$80,15)*CW25</f>
        <v>284762.5</v>
      </c>
      <c r="CY25" s="200">
        <f t="shared" si="94"/>
        <v>-702.62160733261885</v>
      </c>
      <c r="CZ25" s="200">
        <f t="shared" si="95"/>
        <v>702.62160733261885</v>
      </c>
      <c r="DB25">
        <f t="shared" si="81"/>
        <v>-1</v>
      </c>
      <c r="DC25">
        <v>-1</v>
      </c>
      <c r="DD25">
        <v>1</v>
      </c>
      <c r="DE25">
        <v>-1</v>
      </c>
      <c r="DF25">
        <f t="shared" si="137"/>
        <v>1</v>
      </c>
      <c r="DG25">
        <f t="shared" si="82"/>
        <v>0</v>
      </c>
      <c r="DH25" s="1">
        <v>-1.01090014065E-3</v>
      </c>
      <c r="DI25" s="2">
        <v>10</v>
      </c>
      <c r="DJ25">
        <v>60</v>
      </c>
      <c r="DK25" t="str">
        <f t="shared" si="83"/>
        <v>TRUE</v>
      </c>
      <c r="DL25">
        <f>VLOOKUP($A25,'FuturesInfo (3)'!$A$2:$V$80,22)</f>
        <v>2</v>
      </c>
      <c r="DM25">
        <f t="shared" si="84"/>
        <v>2</v>
      </c>
      <c r="DN25">
        <f t="shared" si="96"/>
        <v>2</v>
      </c>
      <c r="DO25" s="139">
        <f>VLOOKUP($A25,'FuturesInfo (3)'!$A$2:$O$80,15)*DN25</f>
        <v>284762.5</v>
      </c>
      <c r="DP25" s="200">
        <f t="shared" si="85"/>
        <v>287.86645130184564</v>
      </c>
      <c r="DQ25" s="200">
        <f t="shared" si="97"/>
        <v>-287.86645130184564</v>
      </c>
      <c r="DS25">
        <v>-1</v>
      </c>
      <c r="DT25">
        <v>-1</v>
      </c>
      <c r="DU25">
        <v>1</v>
      </c>
      <c r="DV25">
        <v>1</v>
      </c>
      <c r="DW25">
        <v>0</v>
      </c>
      <c r="DX25">
        <v>1</v>
      </c>
      <c r="DY25" s="1">
        <v>3.0357692815300001E-3</v>
      </c>
      <c r="DZ25" s="2">
        <v>10</v>
      </c>
      <c r="EA25">
        <v>60</v>
      </c>
      <c r="EB25" t="s">
        <v>1273</v>
      </c>
      <c r="EC25">
        <v>2</v>
      </c>
      <c r="ED25" s="96">
        <v>0</v>
      </c>
      <c r="EE25">
        <v>2</v>
      </c>
      <c r="EF25" s="139">
        <v>281525</v>
      </c>
      <c r="EG25" s="200">
        <v>-854.64494698273325</v>
      </c>
      <c r="EH25" s="200">
        <v>854.64494698273325</v>
      </c>
      <c r="EJ25">
        <v>-1</v>
      </c>
      <c r="EK25">
        <v>1</v>
      </c>
      <c r="EL25" s="218">
        <v>1</v>
      </c>
      <c r="EM25">
        <v>1</v>
      </c>
      <c r="EN25">
        <v>-1</v>
      </c>
      <c r="EO25">
        <v>0</v>
      </c>
      <c r="EP25">
        <v>0</v>
      </c>
      <c r="EQ25">
        <v>0</v>
      </c>
      <c r="ER25" s="1">
        <v>-5.87770857093E-3</v>
      </c>
      <c r="ES25" s="2">
        <v>10</v>
      </c>
      <c r="ET25">
        <v>60</v>
      </c>
      <c r="EU25" t="s">
        <v>1273</v>
      </c>
      <c r="EV25">
        <v>2</v>
      </c>
      <c r="EW25" s="96">
        <v>0</v>
      </c>
      <c r="EX25">
        <v>2</v>
      </c>
      <c r="EY25" s="139">
        <v>281525</v>
      </c>
      <c r="EZ25" s="200">
        <v>-1654.7219054310683</v>
      </c>
      <c r="FA25" s="200">
        <v>-1654.7219054310683</v>
      </c>
      <c r="FB25" s="200">
        <v>-1654.7219054310683</v>
      </c>
      <c r="FD25">
        <v>-1</v>
      </c>
      <c r="FE25">
        <v>1</v>
      </c>
      <c r="FF25" s="218">
        <v>1</v>
      </c>
      <c r="FG25">
        <v>-1</v>
      </c>
      <c r="FH25">
        <v>-1</v>
      </c>
      <c r="FI25">
        <v>0</v>
      </c>
      <c r="FJ25">
        <v>0</v>
      </c>
      <c r="FK25">
        <v>1</v>
      </c>
      <c r="FL25" s="1">
        <v>-6.2654429932900001E-3</v>
      </c>
      <c r="FM25" s="2">
        <v>10</v>
      </c>
      <c r="FN25">
        <v>60</v>
      </c>
      <c r="FO25" t="s">
        <v>1273</v>
      </c>
      <c r="FP25">
        <v>2</v>
      </c>
      <c r="FQ25" s="96">
        <v>0</v>
      </c>
      <c r="FR25">
        <v>2</v>
      </c>
      <c r="FS25" s="139">
        <v>281525</v>
      </c>
      <c r="FT25" s="200">
        <v>-1763.8788386859674</v>
      </c>
      <c r="FU25" s="200">
        <v>-1763.8788386859674</v>
      </c>
      <c r="FV25" s="200">
        <v>1763.8788386859674</v>
      </c>
      <c r="FX25">
        <v>-1</v>
      </c>
      <c r="FY25" s="244">
        <v>-1</v>
      </c>
      <c r="FZ25" s="218">
        <v>-1</v>
      </c>
      <c r="GA25" s="245">
        <v>-2</v>
      </c>
      <c r="GB25">
        <v>1</v>
      </c>
      <c r="GC25">
        <v>1</v>
      </c>
      <c r="GD25" s="218">
        <v>1</v>
      </c>
      <c r="GE25">
        <v>0</v>
      </c>
      <c r="GF25">
        <v>0</v>
      </c>
      <c r="GG25">
        <v>1</v>
      </c>
      <c r="GH25">
        <v>1</v>
      </c>
      <c r="GI25" s="253">
        <v>2.0424440490800001E-3</v>
      </c>
      <c r="GJ25" s="2">
        <v>10</v>
      </c>
      <c r="GK25">
        <v>60</v>
      </c>
      <c r="GL25" t="s">
        <v>1273</v>
      </c>
      <c r="GM25">
        <v>2</v>
      </c>
      <c r="GN25" s="96">
        <v>0</v>
      </c>
      <c r="GO25">
        <v>2</v>
      </c>
      <c r="GP25" s="139">
        <v>283300</v>
      </c>
      <c r="GQ25" s="200">
        <v>-578.62439910436399</v>
      </c>
      <c r="GR25" s="200">
        <v>-578.62439910436399</v>
      </c>
      <c r="GS25" s="200">
        <v>578.62439910436399</v>
      </c>
      <c r="GT25" s="200">
        <v>578.62439910436399</v>
      </c>
      <c r="GV25">
        <v>-1</v>
      </c>
      <c r="GW25" s="244">
        <v>-1</v>
      </c>
      <c r="GX25" s="218">
        <v>1</v>
      </c>
      <c r="GY25" s="245">
        <v>-3</v>
      </c>
      <c r="GZ25">
        <v>-1</v>
      </c>
      <c r="HA25">
        <v>-1</v>
      </c>
      <c r="HB25" s="218">
        <v>-1</v>
      </c>
      <c r="HC25">
        <v>1</v>
      </c>
      <c r="HD25">
        <v>0</v>
      </c>
      <c r="HE25">
        <v>1</v>
      </c>
      <c r="HF25">
        <v>1</v>
      </c>
      <c r="HG25" s="253">
        <v>-7.9421108365699995E-3</v>
      </c>
      <c r="HH25" s="268">
        <v>42492</v>
      </c>
      <c r="HI25">
        <v>60</v>
      </c>
      <c r="HJ25" t="s">
        <v>1273</v>
      </c>
      <c r="HK25">
        <v>2</v>
      </c>
      <c r="HL25" s="257"/>
      <c r="HM25">
        <v>2</v>
      </c>
      <c r="HN25" s="139">
        <v>281050</v>
      </c>
      <c r="HO25" s="200">
        <v>2232.1302506179982</v>
      </c>
      <c r="HP25" s="200">
        <v>-2232.1302506179982</v>
      </c>
      <c r="HQ25" s="200">
        <v>2232.1302506179982</v>
      </c>
      <c r="HR25" s="200">
        <v>2232.1302506179982</v>
      </c>
      <c r="HT25">
        <v>-1</v>
      </c>
      <c r="HU25" s="244">
        <v>1</v>
      </c>
      <c r="HV25" s="218">
        <v>1</v>
      </c>
      <c r="HW25" s="245">
        <v>-4</v>
      </c>
      <c r="HX25">
        <v>-1</v>
      </c>
      <c r="HY25">
        <v>-1</v>
      </c>
      <c r="HZ25" s="218">
        <v>1</v>
      </c>
      <c r="IA25">
        <v>1</v>
      </c>
      <c r="IB25">
        <v>1</v>
      </c>
      <c r="IC25">
        <v>0</v>
      </c>
      <c r="ID25">
        <v>0</v>
      </c>
      <c r="IE25" s="253">
        <v>5.3816046966700002E-3</v>
      </c>
      <c r="IF25" s="268">
        <v>42492</v>
      </c>
      <c r="IG25">
        <v>60</v>
      </c>
      <c r="IH25" t="s">
        <v>1273</v>
      </c>
      <c r="II25">
        <v>2</v>
      </c>
      <c r="IJ25" s="257">
        <v>2</v>
      </c>
      <c r="IK25">
        <v>3</v>
      </c>
      <c r="IL25" s="139">
        <v>281887.5</v>
      </c>
      <c r="IM25" s="139">
        <v>422831.25</v>
      </c>
      <c r="IN25" s="200">
        <v>1517.0070939325647</v>
      </c>
      <c r="IO25" s="200">
        <v>2275.5106408988472</v>
      </c>
      <c r="IP25" s="200">
        <v>1517.0070939325647</v>
      </c>
      <c r="IQ25" s="200">
        <v>-1517.0070939325647</v>
      </c>
      <c r="IR25" s="200">
        <v>-1517.0070939325647</v>
      </c>
      <c r="IT25">
        <v>1</v>
      </c>
      <c r="IU25" s="244">
        <v>1</v>
      </c>
      <c r="IV25" s="218">
        <v>1</v>
      </c>
      <c r="IW25" s="245">
        <v>-5</v>
      </c>
      <c r="IX25">
        <v>1</v>
      </c>
      <c r="IY25">
        <v>-1</v>
      </c>
      <c r="IZ25" s="218">
        <v>-1</v>
      </c>
      <c r="JA25">
        <v>0</v>
      </c>
      <c r="JB25">
        <v>0</v>
      </c>
      <c r="JC25">
        <v>0</v>
      </c>
      <c r="JD25">
        <v>1</v>
      </c>
      <c r="JE25" s="253">
        <v>-2.3888520238900001E-3</v>
      </c>
      <c r="JF25" s="268">
        <v>42515</v>
      </c>
      <c r="JG25">
        <v>60</v>
      </c>
      <c r="JH25" t="s">
        <v>1273</v>
      </c>
      <c r="JI25">
        <v>2</v>
      </c>
      <c r="JJ25" s="257">
        <v>2</v>
      </c>
      <c r="JK25">
        <v>3</v>
      </c>
      <c r="JL25" s="139">
        <v>281887.5</v>
      </c>
      <c r="JM25" s="139">
        <v>422831.25</v>
      </c>
      <c r="JN25" s="200">
        <v>-673.38752488429236</v>
      </c>
      <c r="JO25" s="200">
        <v>-1010.0812873264387</v>
      </c>
      <c r="JP25" s="200">
        <v>-673.38752488429236</v>
      </c>
      <c r="JQ25" s="200">
        <v>-673.38752488429236</v>
      </c>
      <c r="JR25" s="200">
        <v>673.38752488429236</v>
      </c>
      <c r="JT25">
        <v>1</v>
      </c>
      <c r="JU25" s="244">
        <v>1</v>
      </c>
      <c r="JV25" s="218">
        <v>1</v>
      </c>
      <c r="JW25" s="245">
        <v>-6</v>
      </c>
      <c r="JX25">
        <v>1</v>
      </c>
      <c r="JY25">
        <v>-1</v>
      </c>
      <c r="JZ25" s="218">
        <v>1</v>
      </c>
      <c r="KA25">
        <v>1</v>
      </c>
      <c r="KB25">
        <v>1</v>
      </c>
      <c r="KC25">
        <v>1</v>
      </c>
      <c r="KD25">
        <v>0</v>
      </c>
      <c r="KE25" s="253">
        <v>2.79366768658E-3</v>
      </c>
      <c r="KF25" s="206">
        <v>42515</v>
      </c>
      <c r="KG25">
        <v>60</v>
      </c>
      <c r="KH25" t="s">
        <v>1273</v>
      </c>
      <c r="KI25">
        <v>2</v>
      </c>
      <c r="KJ25" s="257">
        <v>1</v>
      </c>
      <c r="KK25">
        <v>2</v>
      </c>
      <c r="KL25" s="139">
        <v>282675</v>
      </c>
      <c r="KM25" s="139">
        <v>282675</v>
      </c>
      <c r="KN25" s="200">
        <v>789.70001330400146</v>
      </c>
      <c r="KO25" s="200">
        <v>789.70001330400146</v>
      </c>
      <c r="KP25" s="200">
        <v>789.70001330400146</v>
      </c>
      <c r="KQ25" s="200">
        <v>789.70001330400146</v>
      </c>
      <c r="KR25" s="200">
        <v>-789.70001330400146</v>
      </c>
      <c r="KT25">
        <v>1</v>
      </c>
      <c r="KU25" s="244">
        <v>1</v>
      </c>
      <c r="KV25" s="218">
        <v>1</v>
      </c>
      <c r="KW25" s="245">
        <v>-7</v>
      </c>
      <c r="KX25">
        <v>1</v>
      </c>
      <c r="KY25">
        <v>-1</v>
      </c>
      <c r="KZ25" s="218">
        <v>1</v>
      </c>
      <c r="LA25">
        <v>1</v>
      </c>
      <c r="LB25">
        <v>1</v>
      </c>
      <c r="LC25">
        <v>1</v>
      </c>
      <c r="LD25">
        <v>0</v>
      </c>
      <c r="LE25" s="253">
        <v>3.9356151056900001E-3</v>
      </c>
      <c r="LF25" s="206">
        <v>42529</v>
      </c>
      <c r="LG25">
        <v>60</v>
      </c>
      <c r="LH25" t="s">
        <v>1273</v>
      </c>
      <c r="LI25">
        <v>2</v>
      </c>
      <c r="LJ25" s="257">
        <v>2</v>
      </c>
      <c r="LK25">
        <v>3</v>
      </c>
      <c r="LL25" s="139">
        <v>283787.5</v>
      </c>
      <c r="LM25" s="139">
        <v>425681.25</v>
      </c>
      <c r="LN25" s="200">
        <v>1116.8783718060008</v>
      </c>
      <c r="LO25" s="200">
        <v>1675.3175577090014</v>
      </c>
      <c r="LP25" s="200">
        <v>1116.8783718060008</v>
      </c>
      <c r="LQ25" s="200">
        <v>1116.8783718060008</v>
      </c>
      <c r="LR25" s="200">
        <v>-1116.8783718060008</v>
      </c>
      <c r="LT25">
        <v>1</v>
      </c>
      <c r="LU25" s="244">
        <v>1</v>
      </c>
      <c r="LV25" s="218">
        <v>1</v>
      </c>
      <c r="LW25" s="245">
        <v>-3</v>
      </c>
      <c r="LX25">
        <v>1</v>
      </c>
      <c r="LY25">
        <v>-1</v>
      </c>
      <c r="LZ25" s="218">
        <v>-1</v>
      </c>
      <c r="MA25">
        <v>0</v>
      </c>
      <c r="MB25">
        <v>0</v>
      </c>
      <c r="MC25">
        <v>0</v>
      </c>
      <c r="MD25">
        <v>1</v>
      </c>
      <c r="ME25" s="253">
        <v>-5.0654098577299998E-3</v>
      </c>
      <c r="MF25" s="206">
        <v>42529</v>
      </c>
      <c r="MG25">
        <v>60</v>
      </c>
      <c r="MH25" t="s">
        <v>1273</v>
      </c>
      <c r="MI25">
        <v>2</v>
      </c>
      <c r="MJ25" s="257">
        <v>2</v>
      </c>
      <c r="MK25">
        <v>3</v>
      </c>
      <c r="ML25" s="139">
        <v>282350</v>
      </c>
      <c r="MM25" s="139">
        <v>423525</v>
      </c>
      <c r="MN25" s="200">
        <v>-1430.2184733300655</v>
      </c>
      <c r="MO25" s="200">
        <v>-2145.3277099950983</v>
      </c>
      <c r="MP25" s="200">
        <v>-1430.2184733300655</v>
      </c>
      <c r="MQ25" s="200">
        <v>-1430.2184733300655</v>
      </c>
      <c r="MR25" s="200">
        <v>1430.2184733300655</v>
      </c>
      <c r="MT25">
        <v>1</v>
      </c>
      <c r="MU25" s="244">
        <v>1</v>
      </c>
      <c r="MV25" s="218">
        <v>1</v>
      </c>
      <c r="MW25" s="245">
        <v>-4</v>
      </c>
      <c r="MX25">
        <v>-1</v>
      </c>
      <c r="MY25">
        <v>-1</v>
      </c>
      <c r="MZ25" s="218">
        <v>1</v>
      </c>
      <c r="NA25">
        <v>1</v>
      </c>
      <c r="NB25">
        <v>1</v>
      </c>
      <c r="NC25">
        <v>0</v>
      </c>
      <c r="ND25">
        <v>0</v>
      </c>
      <c r="NE25" s="253">
        <v>4.6042146272400001E-3</v>
      </c>
      <c r="NF25" s="206">
        <v>42536</v>
      </c>
      <c r="NG25">
        <v>60</v>
      </c>
      <c r="NH25" t="s">
        <v>1273</v>
      </c>
      <c r="NI25">
        <v>2</v>
      </c>
      <c r="NJ25" s="257">
        <v>2</v>
      </c>
      <c r="NK25">
        <v>2</v>
      </c>
      <c r="NL25" s="139">
        <v>284762.5</v>
      </c>
      <c r="NM25" s="139">
        <v>284762.5</v>
      </c>
      <c r="NN25" s="200">
        <v>1311.1076677894305</v>
      </c>
      <c r="NO25" s="200">
        <v>1311.1076677894305</v>
      </c>
      <c r="NP25" s="200">
        <v>1311.1076677894305</v>
      </c>
      <c r="NQ25" s="200">
        <v>-1311.1076677894305</v>
      </c>
      <c r="NR25" s="200">
        <v>-1311.1076677894305</v>
      </c>
      <c r="NT25">
        <v>1</v>
      </c>
      <c r="NU25" s="244">
        <v>-1</v>
      </c>
      <c r="NV25" s="218">
        <v>1</v>
      </c>
      <c r="NW25" s="245">
        <v>-5</v>
      </c>
      <c r="NX25">
        <v>1</v>
      </c>
      <c r="NY25">
        <v>-1</v>
      </c>
      <c r="NZ25" s="218">
        <v>1</v>
      </c>
      <c r="OA25">
        <v>0</v>
      </c>
      <c r="OB25">
        <v>1</v>
      </c>
      <c r="OC25">
        <v>1</v>
      </c>
      <c r="OD25">
        <v>0</v>
      </c>
      <c r="OE25" s="253">
        <v>3.9220870791500002E-3</v>
      </c>
      <c r="OF25" s="206">
        <v>42536</v>
      </c>
      <c r="OG25">
        <v>60</v>
      </c>
      <c r="OH25" t="s">
        <v>1273</v>
      </c>
      <c r="OI25">
        <v>2</v>
      </c>
      <c r="OJ25" s="257">
        <v>2</v>
      </c>
      <c r="OK25">
        <v>2</v>
      </c>
      <c r="OL25" s="139">
        <v>284762.5</v>
      </c>
      <c r="OM25" s="139">
        <v>284762.5</v>
      </c>
      <c r="ON25" s="200">
        <v>-1116.8633218764519</v>
      </c>
      <c r="OO25" s="200">
        <v>-1116.8633218764519</v>
      </c>
      <c r="OP25" s="200">
        <v>1116.8633218764519</v>
      </c>
      <c r="OQ25" s="200">
        <v>1116.8633218764519</v>
      </c>
      <c r="OR25" s="200">
        <v>-1116.8633218764519</v>
      </c>
      <c r="OT25">
        <f t="shared" si="98"/>
        <v>-1</v>
      </c>
      <c r="OU25" s="244">
        <v>-1</v>
      </c>
      <c r="OV25" s="218">
        <v>1</v>
      </c>
      <c r="OW25" s="245">
        <v>-6</v>
      </c>
      <c r="OX25">
        <f t="shared" si="141"/>
        <v>1</v>
      </c>
      <c r="OY25">
        <f t="shared" si="100"/>
        <v>-1</v>
      </c>
      <c r="OZ25" s="218"/>
      <c r="PA25">
        <f t="shared" si="138"/>
        <v>0</v>
      </c>
      <c r="PB25">
        <f t="shared" si="101"/>
        <v>0</v>
      </c>
      <c r="PC25">
        <f t="shared" si="102"/>
        <v>0</v>
      </c>
      <c r="PD25">
        <f t="shared" si="103"/>
        <v>0</v>
      </c>
      <c r="PE25" s="253"/>
      <c r="PF25" s="206">
        <v>42536</v>
      </c>
      <c r="PG25">
        <v>60</v>
      </c>
      <c r="PH25" t="str">
        <f t="shared" si="86"/>
        <v>TRUE</v>
      </c>
      <c r="PI25">
        <f>VLOOKUP($A25,'FuturesInfo (3)'!$A$2:$V$80,22)</f>
        <v>2</v>
      </c>
      <c r="PJ25" s="257">
        <v>1</v>
      </c>
      <c r="PK25">
        <f t="shared" si="104"/>
        <v>3</v>
      </c>
      <c r="PL25" s="139">
        <f>VLOOKUP($A25,'FuturesInfo (3)'!$A$2:$O$80,15)*PI25</f>
        <v>284762.5</v>
      </c>
      <c r="PM25" s="139">
        <f>VLOOKUP($A25,'FuturesInfo (3)'!$A$2:$O$80,15)*PK25</f>
        <v>427143.75</v>
      </c>
      <c r="PN25" s="200">
        <f t="shared" si="105"/>
        <v>0</v>
      </c>
      <c r="PO25" s="200">
        <f t="shared" si="106"/>
        <v>0</v>
      </c>
      <c r="PP25" s="200">
        <f t="shared" si="107"/>
        <v>0</v>
      </c>
      <c r="PQ25" s="200">
        <f t="shared" si="108"/>
        <v>0</v>
      </c>
      <c r="PR25" s="200">
        <f t="shared" si="144"/>
        <v>0</v>
      </c>
      <c r="PT25">
        <f t="shared" si="110"/>
        <v>-1</v>
      </c>
      <c r="PU25" s="244"/>
      <c r="PV25" s="218"/>
      <c r="PW25" s="245"/>
      <c r="PX25">
        <f t="shared" si="142"/>
        <v>0</v>
      </c>
      <c r="PY25">
        <f t="shared" si="112"/>
        <v>0</v>
      </c>
      <c r="PZ25" s="218"/>
      <c r="QA25">
        <f t="shared" si="139"/>
        <v>1</v>
      </c>
      <c r="QB25">
        <f t="shared" si="113"/>
        <v>1</v>
      </c>
      <c r="QC25">
        <f t="shared" si="114"/>
        <v>1</v>
      </c>
      <c r="QD25">
        <f t="shared" si="115"/>
        <v>1</v>
      </c>
      <c r="QE25" s="253"/>
      <c r="QF25" s="206"/>
      <c r="QG25">
        <v>60</v>
      </c>
      <c r="QH25" t="str">
        <f t="shared" si="87"/>
        <v>FALSE</v>
      </c>
      <c r="QI25">
        <f>VLOOKUP($A25,'FuturesInfo (3)'!$A$2:$V$80,22)</f>
        <v>2</v>
      </c>
      <c r="QJ25" s="257"/>
      <c r="QK25">
        <f t="shared" si="116"/>
        <v>2</v>
      </c>
      <c r="QL25" s="139">
        <f>VLOOKUP($A25,'FuturesInfo (3)'!$A$2:$O$80,15)*QI25</f>
        <v>284762.5</v>
      </c>
      <c r="QM25" s="139">
        <f>VLOOKUP($A25,'FuturesInfo (3)'!$A$2:$O$80,15)*QK25</f>
        <v>284762.5</v>
      </c>
      <c r="QN25" s="200">
        <f t="shared" si="117"/>
        <v>0</v>
      </c>
      <c r="QO25" s="200">
        <f t="shared" si="118"/>
        <v>0</v>
      </c>
      <c r="QP25" s="200">
        <f t="shared" si="119"/>
        <v>0</v>
      </c>
      <c r="QQ25" s="200">
        <f t="shared" si="120"/>
        <v>0</v>
      </c>
      <c r="QR25" s="200">
        <f t="shared" si="145"/>
        <v>0</v>
      </c>
      <c r="QT25">
        <f t="shared" si="122"/>
        <v>0</v>
      </c>
      <c r="QU25" s="244"/>
      <c r="QV25" s="218"/>
      <c r="QW25" s="245"/>
      <c r="QX25">
        <f t="shared" si="143"/>
        <v>0</v>
      </c>
      <c r="QY25">
        <f t="shared" si="124"/>
        <v>0</v>
      </c>
      <c r="QZ25" s="218"/>
      <c r="RA25">
        <f t="shared" si="140"/>
        <v>1</v>
      </c>
      <c r="RB25">
        <f t="shared" si="125"/>
        <v>1</v>
      </c>
      <c r="RC25">
        <f t="shared" si="126"/>
        <v>1</v>
      </c>
      <c r="RD25">
        <f t="shared" si="127"/>
        <v>1</v>
      </c>
      <c r="RE25" s="253"/>
      <c r="RF25" s="206"/>
      <c r="RG25">
        <v>60</v>
      </c>
      <c r="RH25" t="str">
        <f t="shared" si="88"/>
        <v>FALSE</v>
      </c>
      <c r="RI25">
        <f>VLOOKUP($A25,'FuturesInfo (3)'!$A$2:$V$80,22)</f>
        <v>2</v>
      </c>
      <c r="RJ25" s="257"/>
      <c r="RK25">
        <f t="shared" si="128"/>
        <v>2</v>
      </c>
      <c r="RL25" s="139">
        <f>VLOOKUP($A25,'FuturesInfo (3)'!$A$2:$O$80,15)*RI25</f>
        <v>284762.5</v>
      </c>
      <c r="RM25" s="139">
        <f>VLOOKUP($A25,'FuturesInfo (3)'!$A$2:$O$80,15)*RK25</f>
        <v>284762.5</v>
      </c>
      <c r="RN25" s="200">
        <f t="shared" si="129"/>
        <v>0</v>
      </c>
      <c r="RO25" s="200">
        <f t="shared" si="130"/>
        <v>0</v>
      </c>
      <c r="RP25" s="200">
        <f t="shared" si="131"/>
        <v>0</v>
      </c>
      <c r="RQ25" s="200">
        <f t="shared" si="132"/>
        <v>0</v>
      </c>
      <c r="RR25" s="200">
        <f t="shared" si="146"/>
        <v>0</v>
      </c>
    </row>
    <row r="26" spans="1:486" x14ac:dyDescent="0.25">
      <c r="A26" s="1" t="s">
        <v>319</v>
      </c>
      <c r="B26" s="153" t="str">
        <f>'FuturesInfo (3)'!M14</f>
        <v>@DX</v>
      </c>
      <c r="C26" s="204" t="str">
        <f>VLOOKUP(A26,'FuturesInfo (3)'!$A$2:$K$80,11)</f>
        <v>index</v>
      </c>
      <c r="D26" s="2" t="s">
        <v>30</v>
      </c>
      <c r="E26">
        <v>60</v>
      </c>
      <c r="F26" t="e">
        <f>IF(#REF!="","FALSE","TRUE")</f>
        <v>#REF!</v>
      </c>
      <c r="G26">
        <f>ROUND(VLOOKUP($B26,MARGIN!$A$42:$P$172,16),0)</f>
        <v>3</v>
      </c>
      <c r="I26" t="e">
        <f>-#REF!+J26</f>
        <v>#REF!</v>
      </c>
      <c r="J26">
        <v>1</v>
      </c>
      <c r="K26" s="2" t="s">
        <v>30</v>
      </c>
      <c r="L26">
        <v>60</v>
      </c>
      <c r="M26" t="str">
        <f t="shared" si="147"/>
        <v>TRUE</v>
      </c>
      <c r="N26">
        <f>ROUND(VLOOKUP($B26,MARGIN!$A$42:$P$172,16),0)</f>
        <v>3</v>
      </c>
      <c r="P26">
        <f t="shared" si="148"/>
        <v>0</v>
      </c>
      <c r="Q26">
        <v>1</v>
      </c>
      <c r="R26">
        <v>1</v>
      </c>
      <c r="S26" t="s">
        <v>989</v>
      </c>
      <c r="T26" s="2" t="s">
        <v>30</v>
      </c>
      <c r="U26">
        <v>60</v>
      </c>
      <c r="V26" t="str">
        <f t="shared" si="149"/>
        <v>TRUE</v>
      </c>
      <c r="W26">
        <f>ROUND(VLOOKUP($B26,MARGIN!$A$42:$P$172,16),0)</f>
        <v>3</v>
      </c>
      <c r="X26">
        <f t="shared" si="150"/>
        <v>4</v>
      </c>
      <c r="Z26">
        <f t="shared" si="151"/>
        <v>0</v>
      </c>
      <c r="AA26">
        <v>1</v>
      </c>
      <c r="AB26">
        <v>1</v>
      </c>
      <c r="AC26" t="s">
        <v>973</v>
      </c>
      <c r="AD26" s="2" t="s">
        <v>30</v>
      </c>
      <c r="AE26">
        <v>60</v>
      </c>
      <c r="AF26" t="str">
        <f t="shared" si="152"/>
        <v>TRUE</v>
      </c>
      <c r="AG26">
        <f>ROUND(VLOOKUP($B26,MARGIN!$A$42:$P$172,16),0)</f>
        <v>3</v>
      </c>
      <c r="AH26">
        <f t="shared" si="153"/>
        <v>4</v>
      </c>
      <c r="AI26" s="139" t="e">
        <f>VLOOKUP($B26,#REF!,2)*AH26</f>
        <v>#REF!</v>
      </c>
      <c r="AK26">
        <f t="shared" si="154"/>
        <v>0</v>
      </c>
      <c r="AL26">
        <v>1</v>
      </c>
      <c r="AM26">
        <v>1</v>
      </c>
      <c r="AN26" t="s">
        <v>973</v>
      </c>
      <c r="AO26" s="2" t="s">
        <v>30</v>
      </c>
      <c r="AP26">
        <v>60</v>
      </c>
      <c r="AQ26" t="str">
        <f t="shared" si="155"/>
        <v>TRUE</v>
      </c>
      <c r="AR26">
        <f>ROUND(VLOOKUP($B26,MARGIN!$A$42:$P$172,16),0)</f>
        <v>3</v>
      </c>
      <c r="AS26">
        <f t="shared" si="156"/>
        <v>4</v>
      </c>
      <c r="AT26" s="139" t="e">
        <f>VLOOKUP($B26,#REF!,2)*AS26</f>
        <v>#REF!</v>
      </c>
      <c r="AV26">
        <f t="shared" si="157"/>
        <v>0</v>
      </c>
      <c r="AW26">
        <v>1</v>
      </c>
      <c r="AX26">
        <v>-1</v>
      </c>
      <c r="AY26">
        <v>-4.4014268132399996E-3</v>
      </c>
      <c r="AZ26" s="2" t="s">
        <v>30</v>
      </c>
      <c r="BA26">
        <v>60</v>
      </c>
      <c r="BB26" t="str">
        <f t="shared" si="158"/>
        <v>TRUE</v>
      </c>
      <c r="BC26">
        <f>ROUND(VLOOKUP($B26,MARGIN!$A$42:$P$172,16),0)</f>
        <v>3</v>
      </c>
      <c r="BD26">
        <f t="shared" si="159"/>
        <v>2</v>
      </c>
      <c r="BE26" s="139" t="e">
        <f>VLOOKUP($B26,#REF!,2)*BD26</f>
        <v>#REF!</v>
      </c>
      <c r="BG26">
        <f t="shared" si="134"/>
        <v>2</v>
      </c>
      <c r="BH26">
        <v>1</v>
      </c>
      <c r="BI26">
        <v>1</v>
      </c>
      <c r="BJ26">
        <f t="shared" si="89"/>
        <v>1</v>
      </c>
      <c r="BK26" s="1">
        <v>1.1523633925599999E-3</v>
      </c>
      <c r="BL26" s="2">
        <v>10</v>
      </c>
      <c r="BM26">
        <v>60</v>
      </c>
      <c r="BN26" t="str">
        <f t="shared" si="135"/>
        <v>TRUE</v>
      </c>
      <c r="BO26">
        <f>VLOOKUP($A26,'FuturesInfo (3)'!$A$2:$V$80,22)</f>
        <v>3</v>
      </c>
      <c r="BP26">
        <f t="shared" si="71"/>
        <v>3</v>
      </c>
      <c r="BQ26" s="139">
        <f>VLOOKUP($A26,'FuturesInfo (3)'!$A$2:$O$80,15)*BP26</f>
        <v>280581</v>
      </c>
      <c r="BR26" s="145">
        <f t="shared" si="90"/>
        <v>323.33127304787735</v>
      </c>
      <c r="BT26">
        <f t="shared" si="91"/>
        <v>1</v>
      </c>
      <c r="BU26">
        <v>1</v>
      </c>
      <c r="BV26">
        <v>-1</v>
      </c>
      <c r="BW26">
        <v>-1</v>
      </c>
      <c r="BX26">
        <f t="shared" si="72"/>
        <v>0</v>
      </c>
      <c r="BY26">
        <f t="shared" si="73"/>
        <v>1</v>
      </c>
      <c r="BZ26" s="188">
        <v>-1.6093589770399999E-2</v>
      </c>
      <c r="CA26" s="2">
        <v>10</v>
      </c>
      <c r="CB26">
        <v>60</v>
      </c>
      <c r="CC26" t="str">
        <f t="shared" si="74"/>
        <v>TRUE</v>
      </c>
      <c r="CD26">
        <f>VLOOKUP($A26,'FuturesInfo (3)'!$A$2:$V$80,22)</f>
        <v>3</v>
      </c>
      <c r="CE26">
        <f t="shared" si="75"/>
        <v>3</v>
      </c>
      <c r="CF26">
        <f t="shared" si="75"/>
        <v>3</v>
      </c>
      <c r="CG26" s="139">
        <f>VLOOKUP($A26,'FuturesInfo (3)'!$A$2:$O$80,15)*CE26</f>
        <v>280581</v>
      </c>
      <c r="CH26" s="145">
        <f t="shared" si="76"/>
        <v>-4515.5555113686023</v>
      </c>
      <c r="CI26" s="145">
        <f t="shared" si="92"/>
        <v>4515.5555113686023</v>
      </c>
      <c r="CK26">
        <f t="shared" si="77"/>
        <v>1</v>
      </c>
      <c r="CL26">
        <v>1</v>
      </c>
      <c r="CM26">
        <v>-1</v>
      </c>
      <c r="CN26">
        <v>-1</v>
      </c>
      <c r="CO26">
        <f t="shared" si="136"/>
        <v>0</v>
      </c>
      <c r="CP26">
        <f t="shared" si="78"/>
        <v>1</v>
      </c>
      <c r="CQ26" s="1">
        <v>-1.4676479346600001E-3</v>
      </c>
      <c r="CR26" s="2">
        <v>10</v>
      </c>
      <c r="CS26">
        <v>60</v>
      </c>
      <c r="CT26" t="str">
        <f t="shared" si="79"/>
        <v>TRUE</v>
      </c>
      <c r="CU26">
        <f>VLOOKUP($A26,'FuturesInfo (3)'!$A$2:$V$80,22)</f>
        <v>3</v>
      </c>
      <c r="CV26">
        <f t="shared" si="80"/>
        <v>2</v>
      </c>
      <c r="CW26">
        <f t="shared" si="93"/>
        <v>3</v>
      </c>
      <c r="CX26" s="139">
        <f>VLOOKUP($A26,'FuturesInfo (3)'!$A$2:$O$80,15)*CW26</f>
        <v>280581</v>
      </c>
      <c r="CY26" s="200">
        <f t="shared" si="94"/>
        <v>-411.7941251548375</v>
      </c>
      <c r="CZ26" s="200">
        <f t="shared" si="95"/>
        <v>411.7941251548375</v>
      </c>
      <c r="DB26">
        <f t="shared" si="81"/>
        <v>1</v>
      </c>
      <c r="DC26">
        <v>1</v>
      </c>
      <c r="DD26">
        <v>-1</v>
      </c>
      <c r="DE26">
        <v>-1</v>
      </c>
      <c r="DF26">
        <f t="shared" si="137"/>
        <v>0</v>
      </c>
      <c r="DG26">
        <f t="shared" si="82"/>
        <v>1</v>
      </c>
      <c r="DH26" s="1">
        <v>-6.1774416870799998E-4</v>
      </c>
      <c r="DI26" s="2">
        <v>10</v>
      </c>
      <c r="DJ26">
        <v>60</v>
      </c>
      <c r="DK26" t="str">
        <f t="shared" si="83"/>
        <v>TRUE</v>
      </c>
      <c r="DL26">
        <f>VLOOKUP($A26,'FuturesInfo (3)'!$A$2:$V$80,22)</f>
        <v>3</v>
      </c>
      <c r="DM26">
        <f t="shared" si="84"/>
        <v>2</v>
      </c>
      <c r="DN26">
        <f t="shared" si="96"/>
        <v>3</v>
      </c>
      <c r="DO26" s="139">
        <f>VLOOKUP($A26,'FuturesInfo (3)'!$A$2:$O$80,15)*DN26</f>
        <v>280581</v>
      </c>
      <c r="DP26" s="200">
        <f t="shared" si="85"/>
        <v>-173.32727660025935</v>
      </c>
      <c r="DQ26" s="200">
        <f t="shared" si="97"/>
        <v>173.32727660025935</v>
      </c>
      <c r="DS26">
        <v>1</v>
      </c>
      <c r="DT26">
        <v>1</v>
      </c>
      <c r="DU26">
        <v>-1</v>
      </c>
      <c r="DV26">
        <v>-1</v>
      </c>
      <c r="DW26">
        <v>0</v>
      </c>
      <c r="DX26">
        <v>1</v>
      </c>
      <c r="DY26" s="1">
        <v>-2.6856509506399998E-3</v>
      </c>
      <c r="DZ26" s="2">
        <v>10</v>
      </c>
      <c r="EA26">
        <v>60</v>
      </c>
      <c r="EB26" t="s">
        <v>1273</v>
      </c>
      <c r="EC26">
        <v>4</v>
      </c>
      <c r="ED26" s="96">
        <v>0</v>
      </c>
      <c r="EE26">
        <v>4</v>
      </c>
      <c r="EF26" s="139">
        <v>378244</v>
      </c>
      <c r="EG26" s="200">
        <v>-1015.8313581738761</v>
      </c>
      <c r="EH26" s="200">
        <v>1015.8313581738761</v>
      </c>
      <c r="EJ26">
        <v>1</v>
      </c>
      <c r="EK26">
        <v>-1</v>
      </c>
      <c r="EL26" s="218">
        <v>-1</v>
      </c>
      <c r="EM26">
        <v>-1</v>
      </c>
      <c r="EN26">
        <v>1</v>
      </c>
      <c r="EO26">
        <v>0</v>
      </c>
      <c r="EP26">
        <v>0</v>
      </c>
      <c r="EQ26">
        <v>0</v>
      </c>
      <c r="ER26" s="1">
        <v>3.9752083778600003E-3</v>
      </c>
      <c r="ES26" s="2">
        <v>10</v>
      </c>
      <c r="ET26">
        <v>60</v>
      </c>
      <c r="EU26" t="s">
        <v>1273</v>
      </c>
      <c r="EV26">
        <v>4</v>
      </c>
      <c r="EW26" s="96">
        <v>0</v>
      </c>
      <c r="EX26">
        <v>4</v>
      </c>
      <c r="EY26" s="139">
        <v>378244</v>
      </c>
      <c r="EZ26" s="200">
        <v>-1503.5987176752778</v>
      </c>
      <c r="FA26" s="200">
        <v>-1503.5987176752778</v>
      </c>
      <c r="FB26" s="200">
        <v>-1503.5987176752778</v>
      </c>
      <c r="FD26">
        <v>1</v>
      </c>
      <c r="FE26">
        <v>1</v>
      </c>
      <c r="FF26" s="218">
        <v>-1</v>
      </c>
      <c r="FG26">
        <v>-1</v>
      </c>
      <c r="FH26">
        <v>1</v>
      </c>
      <c r="FI26">
        <v>1</v>
      </c>
      <c r="FJ26">
        <v>0</v>
      </c>
      <c r="FK26">
        <v>0</v>
      </c>
      <c r="FL26" s="1">
        <v>6.48203337875E-3</v>
      </c>
      <c r="FM26" s="2">
        <v>10</v>
      </c>
      <c r="FN26">
        <v>60</v>
      </c>
      <c r="FO26" t="s">
        <v>1273</v>
      </c>
      <c r="FP26">
        <v>4</v>
      </c>
      <c r="FQ26" s="96">
        <v>0</v>
      </c>
      <c r="FR26">
        <v>4</v>
      </c>
      <c r="FS26" s="139">
        <v>378244</v>
      </c>
      <c r="FT26" s="200">
        <v>2451.790233311915</v>
      </c>
      <c r="FU26" s="200">
        <v>-2451.790233311915</v>
      </c>
      <c r="FV26" s="200">
        <v>-2451.790233311915</v>
      </c>
      <c r="FX26">
        <v>1</v>
      </c>
      <c r="FY26" s="244">
        <v>1</v>
      </c>
      <c r="FZ26" s="218">
        <v>-1</v>
      </c>
      <c r="GA26" s="245">
        <v>7</v>
      </c>
      <c r="GB26">
        <v>-1</v>
      </c>
      <c r="GC26">
        <v>-1</v>
      </c>
      <c r="GD26" s="218">
        <v>-1</v>
      </c>
      <c r="GE26">
        <v>0</v>
      </c>
      <c r="GF26">
        <v>1</v>
      </c>
      <c r="GG26">
        <v>1</v>
      </c>
      <c r="GH26">
        <v>1</v>
      </c>
      <c r="GI26" s="253">
        <v>-1.71317980321E-3</v>
      </c>
      <c r="GJ26" s="2">
        <v>10</v>
      </c>
      <c r="GK26">
        <v>60</v>
      </c>
      <c r="GL26" t="s">
        <v>1273</v>
      </c>
      <c r="GM26">
        <v>4</v>
      </c>
      <c r="GN26" s="96">
        <v>0</v>
      </c>
      <c r="GO26">
        <v>4</v>
      </c>
      <c r="GP26" s="139">
        <v>377684</v>
      </c>
      <c r="GQ26" s="200">
        <v>-647.04060079556564</v>
      </c>
      <c r="GR26" s="200">
        <v>647.04060079556564</v>
      </c>
      <c r="GS26" s="200">
        <v>647.04060079556564</v>
      </c>
      <c r="GT26" s="200">
        <v>647.04060079556564</v>
      </c>
      <c r="GV26">
        <v>1</v>
      </c>
      <c r="GW26" s="244">
        <v>-1</v>
      </c>
      <c r="GX26" s="218">
        <v>-1</v>
      </c>
      <c r="GY26" s="245">
        <v>-6</v>
      </c>
      <c r="GZ26">
        <v>-1</v>
      </c>
      <c r="HA26">
        <v>1</v>
      </c>
      <c r="HB26" s="218">
        <v>1</v>
      </c>
      <c r="HC26">
        <v>0</v>
      </c>
      <c r="HD26">
        <v>0</v>
      </c>
      <c r="HE26">
        <v>0</v>
      </c>
      <c r="HF26">
        <v>1</v>
      </c>
      <c r="HG26" s="253">
        <v>6.5557450143500003E-3</v>
      </c>
      <c r="HH26" s="268">
        <v>42492</v>
      </c>
      <c r="HI26">
        <v>60</v>
      </c>
      <c r="HJ26" t="s">
        <v>1273</v>
      </c>
      <c r="HK26">
        <v>4</v>
      </c>
      <c r="HL26" s="257"/>
      <c r="HM26">
        <v>4</v>
      </c>
      <c r="HN26" s="139">
        <v>380160</v>
      </c>
      <c r="HO26" s="200">
        <v>-2492.2320246552963</v>
      </c>
      <c r="HP26" s="200">
        <v>-2492.2320246552963</v>
      </c>
      <c r="HQ26" s="200">
        <v>-2492.2320246552963</v>
      </c>
      <c r="HR26" s="200">
        <v>2492.2320246552963</v>
      </c>
      <c r="HT26">
        <v>-1</v>
      </c>
      <c r="HU26" s="244">
        <v>-1</v>
      </c>
      <c r="HV26" s="218">
        <v>-1</v>
      </c>
      <c r="HW26" s="245">
        <v>-7</v>
      </c>
      <c r="HX26">
        <v>-1</v>
      </c>
      <c r="HY26">
        <v>1</v>
      </c>
      <c r="HZ26" s="218">
        <v>-1</v>
      </c>
      <c r="IA26">
        <v>1</v>
      </c>
      <c r="IB26">
        <v>1</v>
      </c>
      <c r="IC26">
        <v>1</v>
      </c>
      <c r="ID26">
        <v>0</v>
      </c>
      <c r="IE26" s="253">
        <v>-3.7878787878800001E-3</v>
      </c>
      <c r="IF26" s="268">
        <v>42492</v>
      </c>
      <c r="IG26">
        <v>60</v>
      </c>
      <c r="IH26" t="s">
        <v>1273</v>
      </c>
      <c r="II26">
        <v>3</v>
      </c>
      <c r="IJ26" s="257">
        <v>2</v>
      </c>
      <c r="IK26">
        <v>4</v>
      </c>
      <c r="IL26" s="139">
        <v>284118</v>
      </c>
      <c r="IM26" s="139">
        <v>378824</v>
      </c>
      <c r="IN26" s="200">
        <v>1076.20454545489</v>
      </c>
      <c r="IO26" s="200">
        <v>1434.9393939398531</v>
      </c>
      <c r="IP26" s="200">
        <v>1076.20454545489</v>
      </c>
      <c r="IQ26" s="200">
        <v>1076.20454545489</v>
      </c>
      <c r="IR26" s="200">
        <v>-1076.20454545489</v>
      </c>
      <c r="IT26">
        <v>-1</v>
      </c>
      <c r="IU26" s="244">
        <v>-1</v>
      </c>
      <c r="IV26" s="218">
        <v>-1</v>
      </c>
      <c r="IW26" s="245">
        <v>-8</v>
      </c>
      <c r="IX26">
        <v>1</v>
      </c>
      <c r="IY26">
        <v>1</v>
      </c>
      <c r="IZ26" s="218">
        <v>1</v>
      </c>
      <c r="JA26">
        <v>0</v>
      </c>
      <c r="JB26">
        <v>0</v>
      </c>
      <c r="JC26">
        <v>1</v>
      </c>
      <c r="JD26">
        <v>1</v>
      </c>
      <c r="JE26" s="253">
        <v>2.7460920996999998E-4</v>
      </c>
      <c r="JF26" s="268">
        <v>42492</v>
      </c>
      <c r="JG26">
        <v>60</v>
      </c>
      <c r="JH26" t="s">
        <v>1273</v>
      </c>
      <c r="JI26">
        <v>3</v>
      </c>
      <c r="JJ26" s="257">
        <v>2</v>
      </c>
      <c r="JK26">
        <v>4</v>
      </c>
      <c r="JL26" s="139">
        <v>284118</v>
      </c>
      <c r="JM26" s="139">
        <v>378824</v>
      </c>
      <c r="JN26" s="200">
        <v>-78.021419518256451</v>
      </c>
      <c r="JO26" s="200">
        <v>-104.02855935767528</v>
      </c>
      <c r="JP26" s="200">
        <v>-78.021419518256451</v>
      </c>
      <c r="JQ26" s="200">
        <v>78.021419518256451</v>
      </c>
      <c r="JR26" s="200">
        <v>78.021419518256451</v>
      </c>
      <c r="JT26">
        <v>-1</v>
      </c>
      <c r="JU26" s="244">
        <v>-1</v>
      </c>
      <c r="JV26" s="218">
        <v>-1</v>
      </c>
      <c r="JW26" s="245">
        <v>4</v>
      </c>
      <c r="JX26">
        <v>-1</v>
      </c>
      <c r="JY26">
        <v>-1</v>
      </c>
      <c r="JZ26" s="218">
        <v>-1</v>
      </c>
      <c r="KA26">
        <v>1</v>
      </c>
      <c r="KB26">
        <v>1</v>
      </c>
      <c r="KC26">
        <v>1</v>
      </c>
      <c r="KD26">
        <v>1</v>
      </c>
      <c r="KE26" s="253">
        <v>-3.8645914725599999E-3</v>
      </c>
      <c r="KF26" s="206">
        <v>42492</v>
      </c>
      <c r="KG26">
        <v>60</v>
      </c>
      <c r="KH26" t="s">
        <v>1273</v>
      </c>
      <c r="KI26">
        <v>3</v>
      </c>
      <c r="KJ26" s="257">
        <v>1</v>
      </c>
      <c r="KK26">
        <v>3</v>
      </c>
      <c r="KL26" s="139">
        <v>283020</v>
      </c>
      <c r="KM26" s="139">
        <v>283020</v>
      </c>
      <c r="KN26" s="200">
        <v>1093.7566785639312</v>
      </c>
      <c r="KO26" s="200">
        <v>1093.7566785639312</v>
      </c>
      <c r="KP26" s="200">
        <v>1093.7566785639312</v>
      </c>
      <c r="KQ26" s="200">
        <v>1093.7566785639312</v>
      </c>
      <c r="KR26" s="200">
        <v>1093.7566785639312</v>
      </c>
      <c r="KT26">
        <v>-1</v>
      </c>
      <c r="KU26" s="244">
        <v>-1</v>
      </c>
      <c r="KV26" s="218">
        <v>-1</v>
      </c>
      <c r="KW26" s="245">
        <v>5</v>
      </c>
      <c r="KX26">
        <v>-1</v>
      </c>
      <c r="KY26">
        <v>-1</v>
      </c>
      <c r="KZ26" s="218">
        <v>-1</v>
      </c>
      <c r="LA26">
        <v>1</v>
      </c>
      <c r="LB26">
        <v>1</v>
      </c>
      <c r="LC26">
        <v>1</v>
      </c>
      <c r="LD26">
        <v>1</v>
      </c>
      <c r="LE26" s="253">
        <v>-6.9535721857100002E-3</v>
      </c>
      <c r="LF26" s="206">
        <v>42531</v>
      </c>
      <c r="LG26">
        <v>60</v>
      </c>
      <c r="LH26" t="s">
        <v>1273</v>
      </c>
      <c r="LI26">
        <v>3</v>
      </c>
      <c r="LJ26" s="257">
        <v>2</v>
      </c>
      <c r="LK26">
        <v>4</v>
      </c>
      <c r="LL26" s="139">
        <v>281052</v>
      </c>
      <c r="LM26" s="139">
        <v>374736</v>
      </c>
      <c r="LN26" s="200">
        <v>1954.3153699381669</v>
      </c>
      <c r="LO26" s="200">
        <v>2605.7538265842227</v>
      </c>
      <c r="LP26" s="200">
        <v>1954.3153699381669</v>
      </c>
      <c r="LQ26" s="200">
        <v>1954.3153699381669</v>
      </c>
      <c r="LR26" s="200">
        <v>1954.3153699381669</v>
      </c>
      <c r="LT26">
        <v>-1</v>
      </c>
      <c r="LU26" s="244">
        <v>-1</v>
      </c>
      <c r="LV26" s="218">
        <v>-1</v>
      </c>
      <c r="LW26" s="245">
        <v>4</v>
      </c>
      <c r="LX26">
        <v>-1</v>
      </c>
      <c r="LY26">
        <v>-1</v>
      </c>
      <c r="LZ26" s="218">
        <v>1</v>
      </c>
      <c r="MA26">
        <v>0</v>
      </c>
      <c r="MB26">
        <v>0</v>
      </c>
      <c r="MC26">
        <v>0</v>
      </c>
      <c r="MD26">
        <v>0</v>
      </c>
      <c r="ME26" s="253">
        <v>4.02416634644E-3</v>
      </c>
      <c r="MF26" s="206">
        <v>42535</v>
      </c>
      <c r="MG26">
        <v>60</v>
      </c>
      <c r="MH26" t="s">
        <v>1273</v>
      </c>
      <c r="MI26">
        <v>3</v>
      </c>
      <c r="MJ26" s="257">
        <v>2</v>
      </c>
      <c r="MK26">
        <v>4</v>
      </c>
      <c r="ML26" s="139">
        <v>282183</v>
      </c>
      <c r="MM26" s="139">
        <v>376244</v>
      </c>
      <c r="MN26" s="200">
        <v>-1135.5513321374785</v>
      </c>
      <c r="MO26" s="200">
        <v>-1514.0684428499715</v>
      </c>
      <c r="MP26" s="200">
        <v>-1135.5513321374785</v>
      </c>
      <c r="MQ26" s="200">
        <v>-1135.5513321374785</v>
      </c>
      <c r="MR26" s="200">
        <v>-1135.5513321374785</v>
      </c>
      <c r="MT26">
        <v>-1</v>
      </c>
      <c r="MU26" s="244">
        <v>1</v>
      </c>
      <c r="MV26" s="218">
        <v>-1</v>
      </c>
      <c r="MW26" s="245">
        <v>5</v>
      </c>
      <c r="MX26">
        <v>1</v>
      </c>
      <c r="MY26">
        <v>-1</v>
      </c>
      <c r="MZ26" s="218">
        <v>-1</v>
      </c>
      <c r="NA26">
        <v>0</v>
      </c>
      <c r="NB26">
        <v>1</v>
      </c>
      <c r="NC26">
        <v>0</v>
      </c>
      <c r="ND26">
        <v>1</v>
      </c>
      <c r="NE26" s="253">
        <v>-3.22131382826E-3</v>
      </c>
      <c r="NF26" s="206">
        <v>42535</v>
      </c>
      <c r="NG26">
        <v>60</v>
      </c>
      <c r="NH26" t="s">
        <v>1273</v>
      </c>
      <c r="NI26">
        <v>3</v>
      </c>
      <c r="NJ26" s="257">
        <v>2</v>
      </c>
      <c r="NK26">
        <v>2</v>
      </c>
      <c r="NL26" s="139">
        <v>280581</v>
      </c>
      <c r="NM26" s="139">
        <v>187054</v>
      </c>
      <c r="NN26" s="200">
        <v>-903.83945524701903</v>
      </c>
      <c r="NO26" s="200">
        <v>-602.5596368313461</v>
      </c>
      <c r="NP26" s="200">
        <v>903.83945524701903</v>
      </c>
      <c r="NQ26" s="200">
        <v>-903.83945524701903</v>
      </c>
      <c r="NR26" s="200">
        <v>903.83945524701903</v>
      </c>
      <c r="NT26">
        <v>1</v>
      </c>
      <c r="NU26" s="244">
        <v>1</v>
      </c>
      <c r="NV26" s="218">
        <v>-1</v>
      </c>
      <c r="NW26" s="245">
        <v>6</v>
      </c>
      <c r="NX26">
        <v>1</v>
      </c>
      <c r="NY26">
        <v>-1</v>
      </c>
      <c r="NZ26" s="218">
        <v>-1</v>
      </c>
      <c r="OA26">
        <v>0</v>
      </c>
      <c r="OB26">
        <v>1</v>
      </c>
      <c r="OC26">
        <v>0</v>
      </c>
      <c r="OD26">
        <v>1</v>
      </c>
      <c r="OE26" s="253">
        <v>-2.46378975661E-3</v>
      </c>
      <c r="OF26" s="206">
        <v>42535</v>
      </c>
      <c r="OG26">
        <v>60</v>
      </c>
      <c r="OH26" t="s">
        <v>1273</v>
      </c>
      <c r="OI26">
        <v>3</v>
      </c>
      <c r="OJ26" s="257">
        <v>1</v>
      </c>
      <c r="OK26">
        <v>4</v>
      </c>
      <c r="OL26" s="139">
        <v>280581</v>
      </c>
      <c r="OM26" s="139">
        <v>374108</v>
      </c>
      <c r="ON26" s="200">
        <v>-691.29259369939041</v>
      </c>
      <c r="OO26" s="200">
        <v>-921.72345826585388</v>
      </c>
      <c r="OP26" s="200">
        <v>691.29259369939041</v>
      </c>
      <c r="OQ26" s="200">
        <v>-691.29259369939041</v>
      </c>
      <c r="OR26" s="200">
        <v>691.29259369939041</v>
      </c>
      <c r="OT26">
        <f t="shared" si="98"/>
        <v>1</v>
      </c>
      <c r="OU26" s="244">
        <v>-1</v>
      </c>
      <c r="OV26" s="218">
        <v>-1</v>
      </c>
      <c r="OW26" s="245">
        <v>7</v>
      </c>
      <c r="OX26">
        <f t="shared" si="141"/>
        <v>-1</v>
      </c>
      <c r="OY26">
        <f t="shared" si="100"/>
        <v>-1</v>
      </c>
      <c r="OZ26" s="218"/>
      <c r="PA26">
        <f t="shared" si="138"/>
        <v>0</v>
      </c>
      <c r="PB26">
        <f t="shared" si="101"/>
        <v>0</v>
      </c>
      <c r="PC26">
        <f t="shared" si="102"/>
        <v>0</v>
      </c>
      <c r="PD26">
        <f t="shared" si="103"/>
        <v>0</v>
      </c>
      <c r="PE26" s="253"/>
      <c r="PF26" s="206">
        <v>42535</v>
      </c>
      <c r="PG26">
        <v>60</v>
      </c>
      <c r="PH26" t="str">
        <f t="shared" si="86"/>
        <v>TRUE</v>
      </c>
      <c r="PI26">
        <f>VLOOKUP($A26,'FuturesInfo (3)'!$A$2:$V$80,22)</f>
        <v>3</v>
      </c>
      <c r="PJ26" s="257">
        <v>2</v>
      </c>
      <c r="PK26">
        <f t="shared" si="104"/>
        <v>2</v>
      </c>
      <c r="PL26" s="139">
        <f>VLOOKUP($A26,'FuturesInfo (3)'!$A$2:$O$80,15)*PI26</f>
        <v>280581</v>
      </c>
      <c r="PM26" s="139">
        <f>VLOOKUP($A26,'FuturesInfo (3)'!$A$2:$O$80,15)*PK26</f>
        <v>187054</v>
      </c>
      <c r="PN26" s="200">
        <f t="shared" si="105"/>
        <v>0</v>
      </c>
      <c r="PO26" s="200">
        <f t="shared" si="106"/>
        <v>0</v>
      </c>
      <c r="PP26" s="200">
        <f t="shared" si="107"/>
        <v>0</v>
      </c>
      <c r="PQ26" s="200">
        <f t="shared" si="108"/>
        <v>0</v>
      </c>
      <c r="PR26" s="200">
        <f t="shared" si="144"/>
        <v>0</v>
      </c>
      <c r="PT26">
        <f t="shared" si="110"/>
        <v>-1</v>
      </c>
      <c r="PU26" s="244"/>
      <c r="PV26" s="218"/>
      <c r="PW26" s="245"/>
      <c r="PX26">
        <f t="shared" si="142"/>
        <v>0</v>
      </c>
      <c r="PY26">
        <f t="shared" si="112"/>
        <v>0</v>
      </c>
      <c r="PZ26" s="218"/>
      <c r="QA26">
        <f t="shared" si="139"/>
        <v>1</v>
      </c>
      <c r="QB26">
        <f t="shared" si="113"/>
        <v>1</v>
      </c>
      <c r="QC26">
        <f t="shared" si="114"/>
        <v>1</v>
      </c>
      <c r="QD26">
        <f t="shared" si="115"/>
        <v>1</v>
      </c>
      <c r="QE26" s="253"/>
      <c r="QF26" s="206"/>
      <c r="QG26">
        <v>60</v>
      </c>
      <c r="QH26" t="str">
        <f t="shared" si="87"/>
        <v>FALSE</v>
      </c>
      <c r="QI26">
        <f>VLOOKUP($A26,'FuturesInfo (3)'!$A$2:$V$80,22)</f>
        <v>3</v>
      </c>
      <c r="QJ26" s="257"/>
      <c r="QK26">
        <f t="shared" si="116"/>
        <v>2</v>
      </c>
      <c r="QL26" s="139">
        <f>VLOOKUP($A26,'FuturesInfo (3)'!$A$2:$O$80,15)*QI26</f>
        <v>280581</v>
      </c>
      <c r="QM26" s="139">
        <f>VLOOKUP($A26,'FuturesInfo (3)'!$A$2:$O$80,15)*QK26</f>
        <v>187054</v>
      </c>
      <c r="QN26" s="200">
        <f t="shared" si="117"/>
        <v>0</v>
      </c>
      <c r="QO26" s="200">
        <f t="shared" si="118"/>
        <v>0</v>
      </c>
      <c r="QP26" s="200">
        <f t="shared" si="119"/>
        <v>0</v>
      </c>
      <c r="QQ26" s="200">
        <f t="shared" si="120"/>
        <v>0</v>
      </c>
      <c r="QR26" s="200">
        <f t="shared" si="145"/>
        <v>0</v>
      </c>
      <c r="QT26">
        <f t="shared" si="122"/>
        <v>0</v>
      </c>
      <c r="QU26" s="244"/>
      <c r="QV26" s="218"/>
      <c r="QW26" s="245"/>
      <c r="QX26">
        <f t="shared" si="143"/>
        <v>0</v>
      </c>
      <c r="QY26">
        <f t="shared" si="124"/>
        <v>0</v>
      </c>
      <c r="QZ26" s="218"/>
      <c r="RA26">
        <f t="shared" si="140"/>
        <v>1</v>
      </c>
      <c r="RB26">
        <f t="shared" si="125"/>
        <v>1</v>
      </c>
      <c r="RC26">
        <f t="shared" si="126"/>
        <v>1</v>
      </c>
      <c r="RD26">
        <f t="shared" si="127"/>
        <v>1</v>
      </c>
      <c r="RE26" s="253"/>
      <c r="RF26" s="206"/>
      <c r="RG26">
        <v>60</v>
      </c>
      <c r="RH26" t="str">
        <f t="shared" si="88"/>
        <v>FALSE</v>
      </c>
      <c r="RI26">
        <f>VLOOKUP($A26,'FuturesInfo (3)'!$A$2:$V$80,22)</f>
        <v>3</v>
      </c>
      <c r="RJ26" s="257"/>
      <c r="RK26">
        <f t="shared" si="128"/>
        <v>2</v>
      </c>
      <c r="RL26" s="139">
        <f>VLOOKUP($A26,'FuturesInfo (3)'!$A$2:$O$80,15)*RI26</f>
        <v>280581</v>
      </c>
      <c r="RM26" s="139">
        <f>VLOOKUP($A26,'FuturesInfo (3)'!$A$2:$O$80,15)*RK26</f>
        <v>187054</v>
      </c>
      <c r="RN26" s="200">
        <f t="shared" si="129"/>
        <v>0</v>
      </c>
      <c r="RO26" s="200">
        <f t="shared" si="130"/>
        <v>0</v>
      </c>
      <c r="RP26" s="200">
        <f t="shared" si="131"/>
        <v>0</v>
      </c>
      <c r="RQ26" s="200">
        <f t="shared" si="132"/>
        <v>0</v>
      </c>
      <c r="RR26" s="200">
        <f t="shared" si="146"/>
        <v>0</v>
      </c>
    </row>
    <row r="27" spans="1:486" x14ac:dyDescent="0.25">
      <c r="A27" s="1" t="s">
        <v>321</v>
      </c>
      <c r="B27" s="153" t="str">
        <f>'FuturesInfo (3)'!M15</f>
        <v>BD</v>
      </c>
      <c r="C27" s="204" t="str">
        <f>VLOOKUP(A27,'FuturesInfo (3)'!$A$2:$K$80,11)</f>
        <v>rates</v>
      </c>
      <c r="D27" s="2" t="s">
        <v>30</v>
      </c>
      <c r="E27">
        <v>60</v>
      </c>
      <c r="F27" t="e">
        <f>IF(#REF!="","FALSE","TRUE")</f>
        <v>#REF!</v>
      </c>
      <c r="G27">
        <f>ROUND(VLOOKUP($B27,MARGIN!$A$42:$P$172,16),0)</f>
        <v>2</v>
      </c>
      <c r="I27" t="e">
        <f>-#REF!+J27</f>
        <v>#REF!</v>
      </c>
      <c r="J27">
        <v>1</v>
      </c>
      <c r="K27" s="2" t="s">
        <v>30</v>
      </c>
      <c r="L27">
        <v>60</v>
      </c>
      <c r="M27" t="str">
        <f t="shared" si="147"/>
        <v>TRUE</v>
      </c>
      <c r="N27">
        <f>ROUND(VLOOKUP($B27,MARGIN!$A$42:$P$172,16),0)</f>
        <v>2</v>
      </c>
      <c r="P27">
        <f t="shared" si="148"/>
        <v>0</v>
      </c>
      <c r="Q27">
        <v>1</v>
      </c>
      <c r="R27">
        <v>1</v>
      </c>
      <c r="S27" t="s">
        <v>988</v>
      </c>
      <c r="T27" s="2" t="s">
        <v>30</v>
      </c>
      <c r="U27">
        <v>60</v>
      </c>
      <c r="V27" t="str">
        <f t="shared" si="149"/>
        <v>TRUE</v>
      </c>
      <c r="W27">
        <f>ROUND(VLOOKUP($B27,MARGIN!$A$42:$P$172,16),0)</f>
        <v>2</v>
      </c>
      <c r="X27">
        <f t="shared" si="150"/>
        <v>3</v>
      </c>
      <c r="Z27">
        <f t="shared" si="151"/>
        <v>-2</v>
      </c>
      <c r="AA27">
        <v>-1</v>
      </c>
      <c r="AB27">
        <v>1</v>
      </c>
      <c r="AC27" t="s">
        <v>993</v>
      </c>
      <c r="AD27" s="2" t="s">
        <v>30</v>
      </c>
      <c r="AE27">
        <v>60</v>
      </c>
      <c r="AF27" t="str">
        <f t="shared" si="152"/>
        <v>TRUE</v>
      </c>
      <c r="AG27">
        <f>ROUND(VLOOKUP($B27,MARGIN!$A$42:$P$172,16),0)</f>
        <v>2</v>
      </c>
      <c r="AH27">
        <f t="shared" si="153"/>
        <v>2</v>
      </c>
      <c r="AI27" s="139" t="e">
        <f>VLOOKUP($B27,#REF!,2)*AH27</f>
        <v>#REF!</v>
      </c>
      <c r="AK27">
        <f t="shared" si="154"/>
        <v>-2</v>
      </c>
      <c r="AL27">
        <v>-1</v>
      </c>
      <c r="AM27">
        <v>1</v>
      </c>
      <c r="AN27" t="s">
        <v>993</v>
      </c>
      <c r="AO27" s="2" t="s">
        <v>30</v>
      </c>
      <c r="AP27">
        <v>60</v>
      </c>
      <c r="AQ27" t="str">
        <f t="shared" si="155"/>
        <v>TRUE</v>
      </c>
      <c r="AR27">
        <f>ROUND(VLOOKUP($B27,MARGIN!$A$42:$P$172,16),0)</f>
        <v>2</v>
      </c>
      <c r="AS27">
        <f t="shared" si="156"/>
        <v>2</v>
      </c>
      <c r="AT27" s="139" t="e">
        <f>VLOOKUP($B27,#REF!,2)*AS27</f>
        <v>#REF!</v>
      </c>
      <c r="AV27">
        <f t="shared" si="157"/>
        <v>-2</v>
      </c>
      <c r="AW27">
        <v>-1</v>
      </c>
      <c r="AX27">
        <v>1</v>
      </c>
      <c r="AY27">
        <v>1.0977617856900001E-3</v>
      </c>
      <c r="AZ27" s="2" t="s">
        <v>30</v>
      </c>
      <c r="BA27">
        <v>60</v>
      </c>
      <c r="BB27" t="str">
        <f t="shared" si="158"/>
        <v>TRUE</v>
      </c>
      <c r="BC27">
        <f>ROUND(VLOOKUP($B27,MARGIN!$A$42:$P$172,16),0)</f>
        <v>2</v>
      </c>
      <c r="BD27">
        <f t="shared" si="159"/>
        <v>2</v>
      </c>
      <c r="BE27" s="139" t="e">
        <f>VLOOKUP($B27,#REF!,2)*BD27</f>
        <v>#REF!</v>
      </c>
      <c r="BG27">
        <f t="shared" si="134"/>
        <v>-2</v>
      </c>
      <c r="BH27">
        <v>-1</v>
      </c>
      <c r="BI27">
        <v>1</v>
      </c>
      <c r="BJ27">
        <f t="shared" si="89"/>
        <v>0</v>
      </c>
      <c r="BK27" s="1">
        <v>2.0712762717000001E-3</v>
      </c>
      <c r="BL27" s="2">
        <v>10</v>
      </c>
      <c r="BM27">
        <v>60</v>
      </c>
      <c r="BN27" t="str">
        <f t="shared" si="135"/>
        <v>TRUE</v>
      </c>
      <c r="BO27">
        <f>VLOOKUP($A27,'FuturesInfo (3)'!$A$2:$V$80,22)</f>
        <v>3</v>
      </c>
      <c r="BP27">
        <f t="shared" si="71"/>
        <v>3</v>
      </c>
      <c r="BQ27" s="139">
        <f>VLOOKUP($A27,'FuturesInfo (3)'!$A$2:$O$80,15)*BP27</f>
        <v>549135.76950000005</v>
      </c>
      <c r="BR27" s="145">
        <f t="shared" si="90"/>
        <v>-1137.4118893070709</v>
      </c>
      <c r="BT27">
        <f t="shared" si="91"/>
        <v>-1</v>
      </c>
      <c r="BU27">
        <v>1</v>
      </c>
      <c r="BV27">
        <v>1</v>
      </c>
      <c r="BW27">
        <v>1</v>
      </c>
      <c r="BX27">
        <f t="shared" si="72"/>
        <v>1</v>
      </c>
      <c r="BY27">
        <f t="shared" si="73"/>
        <v>1</v>
      </c>
      <c r="BZ27" s="188">
        <v>3.7084321235299998E-3</v>
      </c>
      <c r="CA27" s="2">
        <v>10</v>
      </c>
      <c r="CB27">
        <v>60</v>
      </c>
      <c r="CC27" t="str">
        <f t="shared" si="74"/>
        <v>TRUE</v>
      </c>
      <c r="CD27">
        <f>VLOOKUP($A27,'FuturesInfo (3)'!$A$2:$V$80,22)</f>
        <v>3</v>
      </c>
      <c r="CE27">
        <f t="shared" si="75"/>
        <v>3</v>
      </c>
      <c r="CF27">
        <f t="shared" si="75"/>
        <v>3</v>
      </c>
      <c r="CG27" s="139">
        <f>VLOOKUP($A27,'FuturesInfo (3)'!$A$2:$O$80,15)*CE27</f>
        <v>549135.76950000005</v>
      </c>
      <c r="CH27" s="145">
        <f t="shared" si="76"/>
        <v>2036.4327277931657</v>
      </c>
      <c r="CI27" s="145">
        <f t="shared" si="92"/>
        <v>2036.4327277931657</v>
      </c>
      <c r="CK27">
        <f t="shared" si="77"/>
        <v>1</v>
      </c>
      <c r="CL27">
        <v>1</v>
      </c>
      <c r="CM27">
        <v>1</v>
      </c>
      <c r="CN27">
        <v>-1</v>
      </c>
      <c r="CO27">
        <f t="shared" si="136"/>
        <v>0</v>
      </c>
      <c r="CP27">
        <f t="shared" si="78"/>
        <v>0</v>
      </c>
      <c r="CQ27" s="1">
        <v>-9.0854027861900005E-4</v>
      </c>
      <c r="CR27" s="2">
        <v>10</v>
      </c>
      <c r="CS27">
        <v>60</v>
      </c>
      <c r="CT27" t="str">
        <f t="shared" si="79"/>
        <v>TRUE</v>
      </c>
      <c r="CU27">
        <f>VLOOKUP($A27,'FuturesInfo (3)'!$A$2:$V$80,22)</f>
        <v>3</v>
      </c>
      <c r="CV27">
        <f t="shared" si="80"/>
        <v>4</v>
      </c>
      <c r="CW27">
        <f t="shared" si="93"/>
        <v>3</v>
      </c>
      <c r="CX27" s="139">
        <f>VLOOKUP($A27,'FuturesInfo (3)'!$A$2:$O$80,15)*CW27</f>
        <v>549135.76950000005</v>
      </c>
      <c r="CY27" s="200">
        <f t="shared" si="94"/>
        <v>-498.91196502118902</v>
      </c>
      <c r="CZ27" s="200">
        <f t="shared" si="95"/>
        <v>-498.91196502118902</v>
      </c>
      <c r="DB27">
        <f t="shared" si="81"/>
        <v>1</v>
      </c>
      <c r="DC27">
        <v>-1</v>
      </c>
      <c r="DD27">
        <v>1</v>
      </c>
      <c r="DE27">
        <v>1</v>
      </c>
      <c r="DF27">
        <f t="shared" si="137"/>
        <v>0</v>
      </c>
      <c r="DG27">
        <f t="shared" si="82"/>
        <v>1</v>
      </c>
      <c r="DH27" s="1">
        <v>2.60685054981E-3</v>
      </c>
      <c r="DI27" s="2">
        <v>10</v>
      </c>
      <c r="DJ27">
        <v>60</v>
      </c>
      <c r="DK27" t="str">
        <f t="shared" si="83"/>
        <v>TRUE</v>
      </c>
      <c r="DL27">
        <f>VLOOKUP($A27,'FuturesInfo (3)'!$A$2:$V$80,22)</f>
        <v>3</v>
      </c>
      <c r="DM27">
        <f t="shared" si="84"/>
        <v>2</v>
      </c>
      <c r="DN27">
        <f t="shared" si="96"/>
        <v>3</v>
      </c>
      <c r="DO27" s="139">
        <f>VLOOKUP($A27,'FuturesInfo (3)'!$A$2:$O$80,15)*DN27</f>
        <v>549135.76950000005</v>
      </c>
      <c r="DP27" s="200">
        <f t="shared" si="85"/>
        <v>-1431.5148826414127</v>
      </c>
      <c r="DQ27" s="200">
        <f t="shared" si="97"/>
        <v>1431.5148826414127</v>
      </c>
      <c r="DS27">
        <v>-1</v>
      </c>
      <c r="DT27">
        <v>1</v>
      </c>
      <c r="DU27">
        <v>1</v>
      </c>
      <c r="DV27">
        <v>-1</v>
      </c>
      <c r="DW27">
        <v>0</v>
      </c>
      <c r="DX27">
        <v>0</v>
      </c>
      <c r="DY27" s="1">
        <v>-4.86499635125E-4</v>
      </c>
      <c r="DZ27" s="2">
        <v>10</v>
      </c>
      <c r="EA27">
        <v>60</v>
      </c>
      <c r="EB27" t="s">
        <v>1273</v>
      </c>
      <c r="EC27">
        <v>3</v>
      </c>
      <c r="ED27" s="96">
        <v>0</v>
      </c>
      <c r="EE27">
        <v>3</v>
      </c>
      <c r="EF27" s="139">
        <v>559652.56200000003</v>
      </c>
      <c r="EG27" s="200">
        <v>-272.27076720977146</v>
      </c>
      <c r="EH27" s="200">
        <v>-272.27076720977146</v>
      </c>
      <c r="EJ27">
        <v>1</v>
      </c>
      <c r="EK27">
        <v>1</v>
      </c>
      <c r="EL27" s="218">
        <v>1</v>
      </c>
      <c r="EM27">
        <v>1</v>
      </c>
      <c r="EN27">
        <v>1</v>
      </c>
      <c r="EO27">
        <v>1</v>
      </c>
      <c r="EP27">
        <v>1</v>
      </c>
      <c r="EQ27">
        <v>1</v>
      </c>
      <c r="ER27" s="1">
        <v>1.15599902653E-3</v>
      </c>
      <c r="ES27" s="2">
        <v>10</v>
      </c>
      <c r="ET27">
        <v>60</v>
      </c>
      <c r="EU27" t="s">
        <v>1273</v>
      </c>
      <c r="EV27">
        <v>3</v>
      </c>
      <c r="EW27" s="96">
        <v>0</v>
      </c>
      <c r="EX27">
        <v>3</v>
      </c>
      <c r="EY27" s="139">
        <v>559652.56200000003</v>
      </c>
      <c r="EZ27" s="200">
        <v>646.95781686702048</v>
      </c>
      <c r="FA27" s="200">
        <v>646.95781686702048</v>
      </c>
      <c r="FB27" s="200">
        <v>646.95781686702048</v>
      </c>
      <c r="FD27">
        <v>1</v>
      </c>
      <c r="FE27">
        <v>1</v>
      </c>
      <c r="FF27" s="218">
        <v>1</v>
      </c>
      <c r="FG27">
        <v>1</v>
      </c>
      <c r="FH27">
        <v>1</v>
      </c>
      <c r="FI27">
        <v>1</v>
      </c>
      <c r="FJ27">
        <v>1</v>
      </c>
      <c r="FK27">
        <v>1</v>
      </c>
      <c r="FL27" s="1">
        <v>1.8231540565200001E-3</v>
      </c>
      <c r="FM27" s="2">
        <v>10</v>
      </c>
      <c r="FN27">
        <v>60</v>
      </c>
      <c r="FO27" t="s">
        <v>1273</v>
      </c>
      <c r="FP27">
        <v>3</v>
      </c>
      <c r="FQ27" s="96">
        <v>0</v>
      </c>
      <c r="FR27">
        <v>3</v>
      </c>
      <c r="FS27" s="139">
        <v>559652.56200000003</v>
      </c>
      <c r="FT27" s="200">
        <v>1020.3328386521109</v>
      </c>
      <c r="FU27" s="200">
        <v>1020.3328386521109</v>
      </c>
      <c r="FV27" s="200">
        <v>1020.3328386521109</v>
      </c>
      <c r="FX27">
        <v>1</v>
      </c>
      <c r="FY27" s="244">
        <v>1</v>
      </c>
      <c r="FZ27" s="218">
        <v>-1</v>
      </c>
      <c r="GA27" s="245">
        <v>31</v>
      </c>
      <c r="GB27">
        <v>-1</v>
      </c>
      <c r="GC27">
        <v>-1</v>
      </c>
      <c r="GD27" s="218">
        <v>-1</v>
      </c>
      <c r="GE27">
        <v>0</v>
      </c>
      <c r="GF27">
        <v>1</v>
      </c>
      <c r="GG27">
        <v>1</v>
      </c>
      <c r="GH27">
        <v>1</v>
      </c>
      <c r="GI27" s="253">
        <v>-9.0991810736999995E-4</v>
      </c>
      <c r="GJ27" s="2">
        <v>10</v>
      </c>
      <c r="GK27">
        <v>60</v>
      </c>
      <c r="GL27" t="s">
        <v>1273</v>
      </c>
      <c r="GM27">
        <v>3</v>
      </c>
      <c r="GN27" s="96">
        <v>0</v>
      </c>
      <c r="GO27">
        <v>3</v>
      </c>
      <c r="GP27" s="139">
        <v>559143.32400000002</v>
      </c>
      <c r="GQ27" s="200">
        <v>-508.77463512265069</v>
      </c>
      <c r="GR27" s="200">
        <v>508.77463512265069</v>
      </c>
      <c r="GS27" s="200">
        <v>508.77463512265069</v>
      </c>
      <c r="GT27" s="200">
        <v>508.77463512265069</v>
      </c>
      <c r="GV27">
        <v>1</v>
      </c>
      <c r="GW27" s="244">
        <v>1</v>
      </c>
      <c r="GX27" s="218">
        <v>-1</v>
      </c>
      <c r="GY27" s="245">
        <v>-4</v>
      </c>
      <c r="GZ27">
        <v>-1</v>
      </c>
      <c r="HA27">
        <v>1</v>
      </c>
      <c r="HB27" s="218">
        <v>1</v>
      </c>
      <c r="HC27">
        <v>1</v>
      </c>
      <c r="HD27">
        <v>0</v>
      </c>
      <c r="HE27">
        <v>0</v>
      </c>
      <c r="HF27">
        <v>1</v>
      </c>
      <c r="HG27" s="253">
        <v>3.0965391621100001E-3</v>
      </c>
      <c r="HH27" s="268">
        <v>42488</v>
      </c>
      <c r="HI27">
        <v>60</v>
      </c>
      <c r="HJ27" t="s">
        <v>1273</v>
      </c>
      <c r="HK27">
        <v>3</v>
      </c>
      <c r="HL27" s="257"/>
      <c r="HM27">
        <v>3</v>
      </c>
      <c r="HN27" s="139">
        <v>556934.47470000002</v>
      </c>
      <c r="HO27" s="200">
        <v>1724.569411637711</v>
      </c>
      <c r="HP27" s="200">
        <v>-1724.569411637711</v>
      </c>
      <c r="HQ27" s="200">
        <v>-1724.569411637711</v>
      </c>
      <c r="HR27" s="200">
        <v>1724.569411637711</v>
      </c>
      <c r="HT27">
        <v>1</v>
      </c>
      <c r="HU27" s="244">
        <v>1</v>
      </c>
      <c r="HV27" s="218">
        <v>-1</v>
      </c>
      <c r="HW27" s="245">
        <v>-5</v>
      </c>
      <c r="HX27">
        <v>1</v>
      </c>
      <c r="HY27">
        <v>1</v>
      </c>
      <c r="HZ27" s="218">
        <v>1</v>
      </c>
      <c r="IA27">
        <v>1</v>
      </c>
      <c r="IB27">
        <v>0</v>
      </c>
      <c r="IC27">
        <v>1</v>
      </c>
      <c r="ID27">
        <v>1</v>
      </c>
      <c r="IE27" s="253">
        <v>1.81587071E-4</v>
      </c>
      <c r="IF27" s="268">
        <v>42488</v>
      </c>
      <c r="IG27">
        <v>60</v>
      </c>
      <c r="IH27" t="s">
        <v>1273</v>
      </c>
      <c r="II27">
        <v>3</v>
      </c>
      <c r="IJ27" s="257">
        <v>2</v>
      </c>
      <c r="IK27">
        <v>4</v>
      </c>
      <c r="IL27" s="139">
        <v>557108.20349999995</v>
      </c>
      <c r="IM27" s="139">
        <v>742810.93799999997</v>
      </c>
      <c r="IN27" s="200">
        <v>101.16364690363693</v>
      </c>
      <c r="IO27" s="200">
        <v>134.8848625381826</v>
      </c>
      <c r="IP27" s="200">
        <v>-101.16364690363693</v>
      </c>
      <c r="IQ27" s="200">
        <v>101.16364690363693</v>
      </c>
      <c r="IR27" s="200">
        <v>101.16364690363693</v>
      </c>
      <c r="IT27">
        <v>1</v>
      </c>
      <c r="IU27" s="244">
        <v>1</v>
      </c>
      <c r="IV27" s="218">
        <v>-1</v>
      </c>
      <c r="IW27" s="245">
        <v>-6</v>
      </c>
      <c r="IX27">
        <v>-1</v>
      </c>
      <c r="IY27">
        <v>1</v>
      </c>
      <c r="IZ27" s="218">
        <v>1</v>
      </c>
      <c r="JA27">
        <v>1</v>
      </c>
      <c r="JB27">
        <v>0</v>
      </c>
      <c r="JC27">
        <v>0</v>
      </c>
      <c r="JD27">
        <v>1</v>
      </c>
      <c r="JE27" s="253">
        <v>1.27087872186E-3</v>
      </c>
      <c r="JF27" s="268">
        <v>42488</v>
      </c>
      <c r="JG27">
        <v>60</v>
      </c>
      <c r="JH27" t="s">
        <v>1273</v>
      </c>
      <c r="JI27">
        <v>3</v>
      </c>
      <c r="JJ27" s="257">
        <v>2</v>
      </c>
      <c r="JK27">
        <v>4</v>
      </c>
      <c r="JL27" s="139">
        <v>557108.20349999995</v>
      </c>
      <c r="JM27" s="139">
        <v>742810.93799999997</v>
      </c>
      <c r="JN27" s="200">
        <v>708.01696160180074</v>
      </c>
      <c r="JO27" s="200">
        <v>944.02261546906766</v>
      </c>
      <c r="JP27" s="200">
        <v>-708.01696160180074</v>
      </c>
      <c r="JQ27" s="200">
        <v>-708.01696160180074</v>
      </c>
      <c r="JR27" s="200">
        <v>708.01696160180074</v>
      </c>
      <c r="JT27">
        <v>1</v>
      </c>
      <c r="JU27" s="244">
        <v>1</v>
      </c>
      <c r="JV27" s="218">
        <v>1</v>
      </c>
      <c r="JW27" s="245">
        <v>-7</v>
      </c>
      <c r="JX27">
        <v>1</v>
      </c>
      <c r="JY27">
        <v>-1</v>
      </c>
      <c r="JZ27" s="218">
        <v>-1</v>
      </c>
      <c r="KA27">
        <v>0</v>
      </c>
      <c r="KB27">
        <v>0</v>
      </c>
      <c r="KC27">
        <v>0</v>
      </c>
      <c r="KD27">
        <v>1</v>
      </c>
      <c r="KE27" s="253">
        <v>-3.5055908129300001E-3</v>
      </c>
      <c r="KF27" s="206">
        <v>42488</v>
      </c>
      <c r="KG27">
        <v>60</v>
      </c>
      <c r="KH27" t="s">
        <v>1273</v>
      </c>
      <c r="KI27">
        <v>3</v>
      </c>
      <c r="KJ27" s="257">
        <v>2</v>
      </c>
      <c r="KK27">
        <v>4</v>
      </c>
      <c r="KL27" s="139">
        <v>559616.5922999999</v>
      </c>
      <c r="KM27" s="139">
        <v>746155.45639999991</v>
      </c>
      <c r="KN27" s="200">
        <v>-1961.7867847300731</v>
      </c>
      <c r="KO27" s="200">
        <v>-2615.715712973431</v>
      </c>
      <c r="KP27" s="200">
        <v>-1961.7867847300731</v>
      </c>
      <c r="KQ27" s="200">
        <v>-1961.7867847300731</v>
      </c>
      <c r="KR27" s="200">
        <v>1961.7867847300731</v>
      </c>
      <c r="KT27">
        <v>1</v>
      </c>
      <c r="KU27" s="244">
        <v>-1</v>
      </c>
      <c r="KV27" s="218">
        <v>-1</v>
      </c>
      <c r="KW27" s="245">
        <v>-8</v>
      </c>
      <c r="KX27">
        <v>1</v>
      </c>
      <c r="KY27">
        <v>1</v>
      </c>
      <c r="KZ27" s="218">
        <v>-1</v>
      </c>
      <c r="LA27">
        <v>1</v>
      </c>
      <c r="LB27">
        <v>1</v>
      </c>
      <c r="LC27">
        <v>0</v>
      </c>
      <c r="LD27">
        <v>0</v>
      </c>
      <c r="LE27" s="253">
        <v>-3.7605386061699999E-3</v>
      </c>
      <c r="LF27" s="206">
        <v>42528</v>
      </c>
      <c r="LG27">
        <v>60</v>
      </c>
      <c r="LH27" t="s">
        <v>1273</v>
      </c>
      <c r="LI27">
        <v>3</v>
      </c>
      <c r="LJ27" s="257">
        <v>2</v>
      </c>
      <c r="LK27">
        <v>4</v>
      </c>
      <c r="LL27" s="139">
        <v>557512.13249999995</v>
      </c>
      <c r="LM27" s="139">
        <v>743349.50999999989</v>
      </c>
      <c r="LN27" s="200">
        <v>2096.5458976744139</v>
      </c>
      <c r="LO27" s="200">
        <v>2795.3945302325519</v>
      </c>
      <c r="LP27" s="200">
        <v>2096.5458976744139</v>
      </c>
      <c r="LQ27" s="200">
        <v>-2096.5458976744139</v>
      </c>
      <c r="LR27" s="200">
        <v>-2096.5458976744139</v>
      </c>
      <c r="LT27">
        <v>-1</v>
      </c>
      <c r="LU27" s="244">
        <v>1</v>
      </c>
      <c r="LV27" s="218">
        <v>1</v>
      </c>
      <c r="LW27" s="245">
        <v>37</v>
      </c>
      <c r="LX27">
        <v>-1</v>
      </c>
      <c r="LY27">
        <v>1</v>
      </c>
      <c r="LZ27" s="218">
        <v>1</v>
      </c>
      <c r="MA27">
        <v>1</v>
      </c>
      <c r="MB27">
        <v>1</v>
      </c>
      <c r="MC27">
        <v>0</v>
      </c>
      <c r="MD27">
        <v>1</v>
      </c>
      <c r="ME27" s="253">
        <v>1.1567732115700001E-3</v>
      </c>
      <c r="MF27" s="206">
        <v>42488</v>
      </c>
      <c r="MG27">
        <v>60</v>
      </c>
      <c r="MH27" t="s">
        <v>1273</v>
      </c>
      <c r="MI27">
        <v>3</v>
      </c>
      <c r="MJ27" s="257">
        <v>2</v>
      </c>
      <c r="MK27">
        <v>4</v>
      </c>
      <c r="ML27" s="139">
        <v>554585.41080000007</v>
      </c>
      <c r="MM27" s="139">
        <v>739447.21440000006</v>
      </c>
      <c r="MN27" s="200">
        <v>641.52954674098385</v>
      </c>
      <c r="MO27" s="200">
        <v>855.37272898797846</v>
      </c>
      <c r="MP27" s="200">
        <v>641.52954674098385</v>
      </c>
      <c r="MQ27" s="200">
        <v>-641.52954674098385</v>
      </c>
      <c r="MR27" s="200">
        <v>641.52954674098385</v>
      </c>
      <c r="MT27">
        <v>1</v>
      </c>
      <c r="MU27" s="244">
        <v>1</v>
      </c>
      <c r="MV27" s="218">
        <v>1</v>
      </c>
      <c r="MW27" s="245">
        <v>-10</v>
      </c>
      <c r="MX27">
        <v>-1</v>
      </c>
      <c r="MY27">
        <v>-1</v>
      </c>
      <c r="MZ27" s="218">
        <v>-1</v>
      </c>
      <c r="NA27">
        <v>0</v>
      </c>
      <c r="NB27">
        <v>0</v>
      </c>
      <c r="NC27">
        <v>1</v>
      </c>
      <c r="ND27">
        <v>1</v>
      </c>
      <c r="NE27" s="253">
        <v>-1.2770615422000001E-3</v>
      </c>
      <c r="NF27" s="206">
        <v>42528</v>
      </c>
      <c r="NG27">
        <v>60</v>
      </c>
      <c r="NH27" t="s">
        <v>1273</v>
      </c>
      <c r="NI27">
        <v>3</v>
      </c>
      <c r="NJ27" s="257">
        <v>2</v>
      </c>
      <c r="NK27">
        <v>2</v>
      </c>
      <c r="NL27" s="139">
        <v>559926.95849999995</v>
      </c>
      <c r="NM27" s="139">
        <v>373284.63899999997</v>
      </c>
      <c r="NN27" s="200">
        <v>-715.0611851413654</v>
      </c>
      <c r="NO27" s="200">
        <v>-476.70745676091025</v>
      </c>
      <c r="NP27" s="200">
        <v>-715.0611851413654</v>
      </c>
      <c r="NQ27" s="200">
        <v>715.0611851413654</v>
      </c>
      <c r="NR27" s="200">
        <v>715.0611851413654</v>
      </c>
      <c r="NT27">
        <v>1</v>
      </c>
      <c r="NU27" s="244">
        <v>1</v>
      </c>
      <c r="NV27" s="218">
        <v>1</v>
      </c>
      <c r="NW27" s="245">
        <v>-2</v>
      </c>
      <c r="NX27">
        <v>1</v>
      </c>
      <c r="NY27">
        <v>-1</v>
      </c>
      <c r="NZ27" s="218">
        <v>-1</v>
      </c>
      <c r="OA27">
        <v>0</v>
      </c>
      <c r="OB27">
        <v>0</v>
      </c>
      <c r="OC27">
        <v>0</v>
      </c>
      <c r="OD27">
        <v>1</v>
      </c>
      <c r="OE27" s="253">
        <v>-1.7049260183900001E-3</v>
      </c>
      <c r="OF27" s="206">
        <v>42537</v>
      </c>
      <c r="OG27">
        <v>60</v>
      </c>
      <c r="OH27" t="s">
        <v>1273</v>
      </c>
      <c r="OI27">
        <v>3</v>
      </c>
      <c r="OJ27" s="257">
        <v>1</v>
      </c>
      <c r="OK27">
        <v>4</v>
      </c>
      <c r="OL27" s="139">
        <v>559926.95849999995</v>
      </c>
      <c r="OM27" s="139">
        <v>746569.27799999993</v>
      </c>
      <c r="ON27" s="200">
        <v>-954.63403994462772</v>
      </c>
      <c r="OO27" s="200">
        <v>-1272.845386592837</v>
      </c>
      <c r="OP27" s="200">
        <v>-954.63403994462772</v>
      </c>
      <c r="OQ27" s="200">
        <v>-954.63403994462772</v>
      </c>
      <c r="OR27" s="200">
        <v>954.63403994462772</v>
      </c>
      <c r="OT27">
        <f t="shared" si="98"/>
        <v>1</v>
      </c>
      <c r="OU27" s="244">
        <v>1</v>
      </c>
      <c r="OV27" s="218">
        <v>1</v>
      </c>
      <c r="OW27" s="245">
        <v>-3</v>
      </c>
      <c r="OX27">
        <f t="shared" si="141"/>
        <v>-1</v>
      </c>
      <c r="OY27">
        <f t="shared" si="100"/>
        <v>-1</v>
      </c>
      <c r="OZ27" s="218"/>
      <c r="PA27">
        <f t="shared" si="138"/>
        <v>0</v>
      </c>
      <c r="PB27">
        <f t="shared" si="101"/>
        <v>0</v>
      </c>
      <c r="PC27">
        <f t="shared" si="102"/>
        <v>0</v>
      </c>
      <c r="PD27">
        <f t="shared" si="103"/>
        <v>0</v>
      </c>
      <c r="PE27" s="253"/>
      <c r="PF27" s="206">
        <v>42537</v>
      </c>
      <c r="PG27">
        <v>60</v>
      </c>
      <c r="PH27" t="str">
        <f t="shared" si="86"/>
        <v>TRUE</v>
      </c>
      <c r="PI27">
        <f>VLOOKUP($A27,'FuturesInfo (3)'!$A$2:$V$80,22)</f>
        <v>3</v>
      </c>
      <c r="PJ27" s="257">
        <v>1</v>
      </c>
      <c r="PK27">
        <f t="shared" si="104"/>
        <v>4</v>
      </c>
      <c r="PL27" s="139">
        <f>VLOOKUP($A27,'FuturesInfo (3)'!$A$2:$O$80,15)*PI27</f>
        <v>549135.76950000005</v>
      </c>
      <c r="PM27" s="139">
        <f>VLOOKUP($A27,'FuturesInfo (3)'!$A$2:$O$80,15)*PK27</f>
        <v>732181.02600000007</v>
      </c>
      <c r="PN27" s="200">
        <f t="shared" si="105"/>
        <v>0</v>
      </c>
      <c r="PO27" s="200">
        <f t="shared" si="106"/>
        <v>0</v>
      </c>
      <c r="PP27" s="200">
        <f t="shared" si="107"/>
        <v>0</v>
      </c>
      <c r="PQ27" s="200">
        <f t="shared" si="108"/>
        <v>0</v>
      </c>
      <c r="PR27" s="200">
        <f t="shared" si="144"/>
        <v>0</v>
      </c>
      <c r="PT27">
        <f t="shared" si="110"/>
        <v>1</v>
      </c>
      <c r="PU27" s="244"/>
      <c r="PV27" s="218"/>
      <c r="PW27" s="245"/>
      <c r="PX27">
        <f t="shared" si="142"/>
        <v>0</v>
      </c>
      <c r="PY27">
        <f t="shared" si="112"/>
        <v>0</v>
      </c>
      <c r="PZ27" s="218"/>
      <c r="QA27">
        <f t="shared" si="139"/>
        <v>1</v>
      </c>
      <c r="QB27">
        <f t="shared" si="113"/>
        <v>1</v>
      </c>
      <c r="QC27">
        <f t="shared" si="114"/>
        <v>1</v>
      </c>
      <c r="QD27">
        <f t="shared" si="115"/>
        <v>1</v>
      </c>
      <c r="QE27" s="253"/>
      <c r="QF27" s="206"/>
      <c r="QG27">
        <v>60</v>
      </c>
      <c r="QH27" t="str">
        <f t="shared" si="87"/>
        <v>FALSE</v>
      </c>
      <c r="QI27">
        <f>VLOOKUP($A27,'FuturesInfo (3)'!$A$2:$V$80,22)</f>
        <v>3</v>
      </c>
      <c r="QJ27" s="257"/>
      <c r="QK27">
        <f t="shared" si="116"/>
        <v>2</v>
      </c>
      <c r="QL27" s="139">
        <f>VLOOKUP($A27,'FuturesInfo (3)'!$A$2:$O$80,15)*QI27</f>
        <v>549135.76950000005</v>
      </c>
      <c r="QM27" s="139">
        <f>VLOOKUP($A27,'FuturesInfo (3)'!$A$2:$O$80,15)*QK27</f>
        <v>366090.51300000004</v>
      </c>
      <c r="QN27" s="200">
        <f t="shared" si="117"/>
        <v>0</v>
      </c>
      <c r="QO27" s="200">
        <f t="shared" si="118"/>
        <v>0</v>
      </c>
      <c r="QP27" s="200">
        <f t="shared" si="119"/>
        <v>0</v>
      </c>
      <c r="QQ27" s="200">
        <f t="shared" si="120"/>
        <v>0</v>
      </c>
      <c r="QR27" s="200">
        <f t="shared" si="145"/>
        <v>0</v>
      </c>
      <c r="QT27">
        <f t="shared" si="122"/>
        <v>0</v>
      </c>
      <c r="QU27" s="244"/>
      <c r="QV27" s="218"/>
      <c r="QW27" s="245"/>
      <c r="QX27">
        <f t="shared" si="143"/>
        <v>0</v>
      </c>
      <c r="QY27">
        <f t="shared" si="124"/>
        <v>0</v>
      </c>
      <c r="QZ27" s="218"/>
      <c r="RA27">
        <f t="shared" si="140"/>
        <v>1</v>
      </c>
      <c r="RB27">
        <f t="shared" si="125"/>
        <v>1</v>
      </c>
      <c r="RC27">
        <f t="shared" si="126"/>
        <v>1</v>
      </c>
      <c r="RD27">
        <f t="shared" si="127"/>
        <v>1</v>
      </c>
      <c r="RE27" s="253"/>
      <c r="RF27" s="206"/>
      <c r="RG27">
        <v>60</v>
      </c>
      <c r="RH27" t="str">
        <f t="shared" si="88"/>
        <v>FALSE</v>
      </c>
      <c r="RI27">
        <f>VLOOKUP($A27,'FuturesInfo (3)'!$A$2:$V$80,22)</f>
        <v>3</v>
      </c>
      <c r="RJ27" s="257"/>
      <c r="RK27">
        <f t="shared" si="128"/>
        <v>2</v>
      </c>
      <c r="RL27" s="139">
        <f>VLOOKUP($A27,'FuturesInfo (3)'!$A$2:$O$80,15)*RI27</f>
        <v>549135.76950000005</v>
      </c>
      <c r="RM27" s="139">
        <f>VLOOKUP($A27,'FuturesInfo (3)'!$A$2:$O$80,15)*RK27</f>
        <v>366090.51300000004</v>
      </c>
      <c r="RN27" s="200">
        <f t="shared" si="129"/>
        <v>0</v>
      </c>
      <c r="RO27" s="200">
        <f t="shared" si="130"/>
        <v>0</v>
      </c>
      <c r="RP27" s="200">
        <f t="shared" si="131"/>
        <v>0</v>
      </c>
      <c r="RQ27" s="200">
        <f t="shared" si="132"/>
        <v>0</v>
      </c>
      <c r="RR27" s="200">
        <f t="shared" si="146"/>
        <v>0</v>
      </c>
    </row>
    <row r="28" spans="1:486" x14ac:dyDescent="0.25">
      <c r="A28" s="1" t="s">
        <v>323</v>
      </c>
      <c r="B28" s="153" t="str">
        <f>'FuturesInfo (3)'!M16</f>
        <v>BL</v>
      </c>
      <c r="C28" s="204" t="str">
        <f>VLOOKUP(A28,'FuturesInfo (3)'!$A$2:$K$80,11)</f>
        <v>rates</v>
      </c>
      <c r="D28" s="2" t="s">
        <v>30</v>
      </c>
      <c r="E28">
        <v>60</v>
      </c>
      <c r="F28" t="e">
        <f>IF(#REF!="","FALSE","TRUE")</f>
        <v>#REF!</v>
      </c>
      <c r="G28">
        <f>ROUND(VLOOKUP($B28,MARGIN!$A$42:$P$172,16),0)</f>
        <v>7</v>
      </c>
      <c r="I28" t="e">
        <f>-#REF!+J28</f>
        <v>#REF!</v>
      </c>
      <c r="J28">
        <v>-1</v>
      </c>
      <c r="K28" s="2" t="s">
        <v>30</v>
      </c>
      <c r="L28">
        <v>60</v>
      </c>
      <c r="M28" t="str">
        <f t="shared" si="147"/>
        <v>TRUE</v>
      </c>
      <c r="N28">
        <f>ROUND(VLOOKUP($B28,MARGIN!$A$42:$P$172,16),0)</f>
        <v>7</v>
      </c>
      <c r="P28">
        <f t="shared" si="148"/>
        <v>2</v>
      </c>
      <c r="Q28">
        <v>1</v>
      </c>
      <c r="R28">
        <v>1</v>
      </c>
      <c r="S28" t="s">
        <v>940</v>
      </c>
      <c r="T28" s="2" t="s">
        <v>30</v>
      </c>
      <c r="U28">
        <v>60</v>
      </c>
      <c r="V28" t="str">
        <f t="shared" si="149"/>
        <v>TRUE</v>
      </c>
      <c r="W28">
        <f>ROUND(VLOOKUP($B28,MARGIN!$A$42:$P$172,16),0)</f>
        <v>7</v>
      </c>
      <c r="X28">
        <f t="shared" si="150"/>
        <v>9</v>
      </c>
      <c r="Z28">
        <f t="shared" si="151"/>
        <v>0</v>
      </c>
      <c r="AA28">
        <v>1</v>
      </c>
      <c r="AB28">
        <v>1</v>
      </c>
      <c r="AC28" t="s">
        <v>940</v>
      </c>
      <c r="AD28" s="2" t="s">
        <v>30</v>
      </c>
      <c r="AE28">
        <v>60</v>
      </c>
      <c r="AF28" t="str">
        <f t="shared" si="152"/>
        <v>TRUE</v>
      </c>
      <c r="AG28">
        <f>ROUND(VLOOKUP($B28,MARGIN!$A$42:$P$172,16),0)</f>
        <v>7</v>
      </c>
      <c r="AH28">
        <f t="shared" si="153"/>
        <v>9</v>
      </c>
      <c r="AI28" s="139" t="e">
        <f>VLOOKUP($B28,#REF!,2)*AH28</f>
        <v>#REF!</v>
      </c>
      <c r="AK28">
        <f t="shared" si="154"/>
        <v>0</v>
      </c>
      <c r="AL28">
        <v>1</v>
      </c>
      <c r="AM28">
        <v>1</v>
      </c>
      <c r="AN28" t="s">
        <v>940</v>
      </c>
      <c r="AO28" s="2" t="s">
        <v>30</v>
      </c>
      <c r="AP28">
        <v>60</v>
      </c>
      <c r="AQ28" t="str">
        <f t="shared" si="155"/>
        <v>TRUE</v>
      </c>
      <c r="AR28">
        <f>ROUND(VLOOKUP($B28,MARGIN!$A$42:$P$172,16),0)</f>
        <v>7</v>
      </c>
      <c r="AS28">
        <f t="shared" si="156"/>
        <v>9</v>
      </c>
      <c r="AT28" s="139" t="e">
        <f>VLOOKUP($B28,#REF!,2)*AS28</f>
        <v>#REF!</v>
      </c>
      <c r="AV28">
        <f t="shared" si="157"/>
        <v>0</v>
      </c>
      <c r="AW28">
        <v>1</v>
      </c>
      <c r="AX28">
        <v>1</v>
      </c>
      <c r="AY28">
        <v>5.3280560206999999E-4</v>
      </c>
      <c r="AZ28" s="2" t="s">
        <v>30</v>
      </c>
      <c r="BA28">
        <v>60</v>
      </c>
      <c r="BB28" t="str">
        <f t="shared" si="158"/>
        <v>TRUE</v>
      </c>
      <c r="BC28">
        <f>ROUND(VLOOKUP($B28,MARGIN!$A$42:$P$172,16),0)</f>
        <v>7</v>
      </c>
      <c r="BD28">
        <f t="shared" si="159"/>
        <v>9</v>
      </c>
      <c r="BE28" s="139" t="e">
        <f>VLOOKUP($B28,#REF!,2)*BD28</f>
        <v>#REF!</v>
      </c>
      <c r="BG28">
        <f t="shared" si="134"/>
        <v>0</v>
      </c>
      <c r="BH28">
        <v>1</v>
      </c>
      <c r="BI28">
        <v>1</v>
      </c>
      <c r="BJ28">
        <f t="shared" si="89"/>
        <v>1</v>
      </c>
      <c r="BK28" s="174">
        <v>7.60745530621E-5</v>
      </c>
      <c r="BL28" s="2">
        <v>10</v>
      </c>
      <c r="BM28">
        <v>60</v>
      </c>
      <c r="BN28" t="str">
        <f t="shared" si="135"/>
        <v>TRUE</v>
      </c>
      <c r="BO28">
        <f>VLOOKUP($A28,'FuturesInfo (3)'!$A$2:$V$80,22)</f>
        <v>11</v>
      </c>
      <c r="BP28">
        <f t="shared" si="71"/>
        <v>11</v>
      </c>
      <c r="BQ28" s="139">
        <f>VLOOKUP($A28,'FuturesInfo (3)'!$A$2:$O$80,15)*BP28</f>
        <v>1630939.3760000002</v>
      </c>
      <c r="BR28" s="145">
        <f t="shared" si="90"/>
        <v>124.07298410058027</v>
      </c>
      <c r="BT28">
        <f t="shared" si="91"/>
        <v>1</v>
      </c>
      <c r="BU28">
        <v>-1</v>
      </c>
      <c r="BV28">
        <v>1</v>
      </c>
      <c r="BW28">
        <v>1</v>
      </c>
      <c r="BX28">
        <f t="shared" si="72"/>
        <v>0</v>
      </c>
      <c r="BY28">
        <f t="shared" si="73"/>
        <v>1</v>
      </c>
      <c r="BZ28" s="188">
        <v>1.0649627263E-3</v>
      </c>
      <c r="CA28" s="2">
        <v>10</v>
      </c>
      <c r="CB28">
        <v>60</v>
      </c>
      <c r="CC28" t="str">
        <f t="shared" si="74"/>
        <v>TRUE</v>
      </c>
      <c r="CD28">
        <f>VLOOKUP($A28,'FuturesInfo (3)'!$A$2:$V$80,22)</f>
        <v>11</v>
      </c>
      <c r="CE28">
        <f t="shared" si="75"/>
        <v>11</v>
      </c>
      <c r="CF28">
        <f t="shared" si="75"/>
        <v>11</v>
      </c>
      <c r="CG28" s="139">
        <f>VLOOKUP($A28,'FuturesInfo (3)'!$A$2:$O$80,15)*CE28</f>
        <v>1630939.3760000002</v>
      </c>
      <c r="CH28" s="145">
        <f t="shared" si="76"/>
        <v>-1736.8896442949811</v>
      </c>
      <c r="CI28" s="145">
        <f t="shared" si="92"/>
        <v>1736.8896442949811</v>
      </c>
      <c r="CK28">
        <f t="shared" si="77"/>
        <v>-1</v>
      </c>
      <c r="CL28">
        <v>1</v>
      </c>
      <c r="CM28">
        <v>1</v>
      </c>
      <c r="CN28">
        <v>1</v>
      </c>
      <c r="CO28">
        <f t="shared" si="136"/>
        <v>1</v>
      </c>
      <c r="CP28">
        <f t="shared" si="78"/>
        <v>1</v>
      </c>
      <c r="CQ28" s="174">
        <v>0</v>
      </c>
      <c r="CR28" s="2">
        <v>10</v>
      </c>
      <c r="CS28">
        <v>60</v>
      </c>
      <c r="CT28" t="str">
        <f t="shared" si="79"/>
        <v>TRUE</v>
      </c>
      <c r="CU28">
        <f>VLOOKUP($A28,'FuturesInfo (3)'!$A$2:$V$80,22)</f>
        <v>11</v>
      </c>
      <c r="CV28">
        <f t="shared" si="80"/>
        <v>14</v>
      </c>
      <c r="CW28">
        <f t="shared" si="93"/>
        <v>11</v>
      </c>
      <c r="CX28" s="139">
        <f>VLOOKUP($A28,'FuturesInfo (3)'!$A$2:$O$80,15)*CW28</f>
        <v>1630939.3760000002</v>
      </c>
      <c r="CY28" s="200">
        <f t="shared" si="94"/>
        <v>0</v>
      </c>
      <c r="CZ28" s="200">
        <f t="shared" si="95"/>
        <v>0</v>
      </c>
      <c r="DB28">
        <f t="shared" si="81"/>
        <v>1</v>
      </c>
      <c r="DC28">
        <v>1</v>
      </c>
      <c r="DD28">
        <v>-1</v>
      </c>
      <c r="DE28">
        <v>1</v>
      </c>
      <c r="DF28">
        <f t="shared" si="137"/>
        <v>1</v>
      </c>
      <c r="DG28">
        <f t="shared" si="82"/>
        <v>0</v>
      </c>
      <c r="DH28" s="174">
        <v>9.1185409898399995E-4</v>
      </c>
      <c r="DI28" s="2">
        <v>10</v>
      </c>
      <c r="DJ28">
        <v>60</v>
      </c>
      <c r="DK28" t="str">
        <f t="shared" si="83"/>
        <v>TRUE</v>
      </c>
      <c r="DL28">
        <f>VLOOKUP($A28,'FuturesInfo (3)'!$A$2:$V$80,22)</f>
        <v>11</v>
      </c>
      <c r="DM28">
        <f t="shared" si="84"/>
        <v>8</v>
      </c>
      <c r="DN28">
        <f t="shared" si="96"/>
        <v>11</v>
      </c>
      <c r="DO28" s="139">
        <f>VLOOKUP($A28,'FuturesInfo (3)'!$A$2:$O$80,15)*DN28</f>
        <v>1630939.3760000002</v>
      </c>
      <c r="DP28" s="200">
        <f t="shared" si="85"/>
        <v>1487.1787552000073</v>
      </c>
      <c r="DQ28" s="200">
        <f t="shared" si="97"/>
        <v>-1487.1787552000073</v>
      </c>
      <c r="DS28">
        <v>1</v>
      </c>
      <c r="DT28">
        <v>1</v>
      </c>
      <c r="DU28">
        <v>-1</v>
      </c>
      <c r="DV28">
        <v>1</v>
      </c>
      <c r="DW28">
        <v>1</v>
      </c>
      <c r="DX28">
        <v>0</v>
      </c>
      <c r="DY28" s="174">
        <v>0</v>
      </c>
      <c r="DZ28" s="2">
        <v>10</v>
      </c>
      <c r="EA28">
        <v>60</v>
      </c>
      <c r="EB28" t="s">
        <v>1273</v>
      </c>
      <c r="EC28">
        <v>13</v>
      </c>
      <c r="ED28" s="96">
        <v>0</v>
      </c>
      <c r="EE28">
        <v>13</v>
      </c>
      <c r="EF28" s="139">
        <v>1952192.1639999999</v>
      </c>
      <c r="EG28" s="200">
        <v>0</v>
      </c>
      <c r="EH28" s="200">
        <v>0</v>
      </c>
      <c r="EJ28">
        <v>1</v>
      </c>
      <c r="EK28">
        <v>1</v>
      </c>
      <c r="EL28" s="218">
        <v>-1</v>
      </c>
      <c r="EM28">
        <v>-1</v>
      </c>
      <c r="EN28">
        <v>1</v>
      </c>
      <c r="EO28">
        <v>1</v>
      </c>
      <c r="EP28">
        <v>0</v>
      </c>
      <c r="EQ28">
        <v>0</v>
      </c>
      <c r="ER28" s="174">
        <v>3.7707390648599999E-4</v>
      </c>
      <c r="ES28" s="2">
        <v>10</v>
      </c>
      <c r="ET28">
        <v>60</v>
      </c>
      <c r="EU28" t="s">
        <v>1273</v>
      </c>
      <c r="EV28">
        <v>13</v>
      </c>
      <c r="EW28" s="96">
        <v>0</v>
      </c>
      <c r="EX28">
        <v>13</v>
      </c>
      <c r="EY28" s="139">
        <v>1952192.1639999999</v>
      </c>
      <c r="EZ28" s="200">
        <v>736.12072549083791</v>
      </c>
      <c r="FA28" s="200">
        <v>-736.12072549083791</v>
      </c>
      <c r="FB28" s="200">
        <v>-736.12072549083791</v>
      </c>
      <c r="FD28">
        <v>1</v>
      </c>
      <c r="FE28">
        <v>1</v>
      </c>
      <c r="FF28" s="218">
        <v>-1</v>
      </c>
      <c r="FG28">
        <v>-1</v>
      </c>
      <c r="FH28">
        <v>1</v>
      </c>
      <c r="FI28">
        <v>1</v>
      </c>
      <c r="FJ28">
        <v>0</v>
      </c>
      <c r="FK28">
        <v>0</v>
      </c>
      <c r="FL28" s="174">
        <v>3.7693177534900001E-4</v>
      </c>
      <c r="FM28" s="2">
        <v>10</v>
      </c>
      <c r="FN28">
        <v>60</v>
      </c>
      <c r="FO28" t="s">
        <v>1273</v>
      </c>
      <c r="FP28">
        <v>13</v>
      </c>
      <c r="FQ28" s="96">
        <v>0</v>
      </c>
      <c r="FR28">
        <v>13</v>
      </c>
      <c r="FS28" s="139">
        <v>1952192.1639999999</v>
      </c>
      <c r="FT28" s="200">
        <v>735.84325819892615</v>
      </c>
      <c r="FU28" s="200">
        <v>-735.84325819892615</v>
      </c>
      <c r="FV28" s="200">
        <v>-735.84325819892615</v>
      </c>
      <c r="FX28">
        <v>1</v>
      </c>
      <c r="FY28" s="244">
        <v>1</v>
      </c>
      <c r="FZ28" s="218">
        <v>-1</v>
      </c>
      <c r="GA28" s="245">
        <v>15</v>
      </c>
      <c r="GB28">
        <v>-1</v>
      </c>
      <c r="GC28">
        <v>-1</v>
      </c>
      <c r="GD28" s="218">
        <v>1</v>
      </c>
      <c r="GE28">
        <v>1</v>
      </c>
      <c r="GF28">
        <v>0</v>
      </c>
      <c r="GG28">
        <v>0</v>
      </c>
      <c r="GH28">
        <v>0</v>
      </c>
      <c r="GI28" s="254">
        <v>1.5071590052800001E-4</v>
      </c>
      <c r="GJ28" s="2">
        <v>10</v>
      </c>
      <c r="GK28">
        <v>60</v>
      </c>
      <c r="GL28" t="s">
        <v>1273</v>
      </c>
      <c r="GM28">
        <v>14</v>
      </c>
      <c r="GN28" s="96">
        <v>0</v>
      </c>
      <c r="GO28">
        <v>14</v>
      </c>
      <c r="GP28" s="139">
        <v>2102677.6512000002</v>
      </c>
      <c r="GQ28" s="200">
        <v>316.90695572070791</v>
      </c>
      <c r="GR28" s="200">
        <v>-316.90695572070791</v>
      </c>
      <c r="GS28" s="200">
        <v>-316.90695572070791</v>
      </c>
      <c r="GT28" s="200">
        <v>-316.90695572070791</v>
      </c>
      <c r="GV28">
        <v>1</v>
      </c>
      <c r="GW28" s="244">
        <v>1</v>
      </c>
      <c r="GX28" s="218">
        <v>-1</v>
      </c>
      <c r="GY28" s="245">
        <v>16</v>
      </c>
      <c r="GZ28">
        <v>-1</v>
      </c>
      <c r="HA28">
        <v>-1</v>
      </c>
      <c r="HB28" s="218">
        <v>1</v>
      </c>
      <c r="HC28">
        <v>1</v>
      </c>
      <c r="HD28">
        <v>0</v>
      </c>
      <c r="HE28">
        <v>0</v>
      </c>
      <c r="HF28">
        <v>0</v>
      </c>
      <c r="HG28" s="254">
        <v>1.9590114526799999E-3</v>
      </c>
      <c r="HH28" s="268">
        <v>42510</v>
      </c>
      <c r="HI28">
        <v>60</v>
      </c>
      <c r="HJ28" t="s">
        <v>1273</v>
      </c>
      <c r="HK28">
        <v>13</v>
      </c>
      <c r="HL28" s="257"/>
      <c r="HM28">
        <v>13</v>
      </c>
      <c r="HN28" s="139">
        <v>1942567.8506000002</v>
      </c>
      <c r="HO28" s="200">
        <v>3805.5126669333713</v>
      </c>
      <c r="HP28" s="200">
        <v>-3805.5126669333713</v>
      </c>
      <c r="HQ28" s="200">
        <v>-3805.5126669333713</v>
      </c>
      <c r="HR28" s="200">
        <v>-3805.5126669333713</v>
      </c>
      <c r="HT28">
        <v>1</v>
      </c>
      <c r="HU28" s="244">
        <v>1</v>
      </c>
      <c r="HV28" s="218">
        <v>-1</v>
      </c>
      <c r="HW28" s="245">
        <v>17</v>
      </c>
      <c r="HX28">
        <v>1</v>
      </c>
      <c r="HY28">
        <v>-1</v>
      </c>
      <c r="HZ28" s="218">
        <v>1</v>
      </c>
      <c r="IA28">
        <v>1</v>
      </c>
      <c r="IB28">
        <v>0</v>
      </c>
      <c r="IC28">
        <v>1</v>
      </c>
      <c r="ID28">
        <v>0</v>
      </c>
      <c r="IE28" s="254">
        <v>4.5119566852200001E-4</v>
      </c>
      <c r="IF28" s="268">
        <v>42510</v>
      </c>
      <c r="IG28">
        <v>60</v>
      </c>
      <c r="IH28" t="s">
        <v>1273</v>
      </c>
      <c r="II28">
        <v>13</v>
      </c>
      <c r="IJ28" s="257">
        <v>2</v>
      </c>
      <c r="IK28">
        <v>16</v>
      </c>
      <c r="IL28" s="139">
        <v>1942981.5027999999</v>
      </c>
      <c r="IM28" s="139">
        <v>2391361.8495999998</v>
      </c>
      <c r="IN28" s="200">
        <v>876.6648380817262</v>
      </c>
      <c r="IO28" s="200">
        <v>1078.9721084082785</v>
      </c>
      <c r="IP28" s="200">
        <v>-876.6648380817262</v>
      </c>
      <c r="IQ28" s="200">
        <v>876.6648380817262</v>
      </c>
      <c r="IR28" s="200">
        <v>-876.6648380817262</v>
      </c>
      <c r="IT28">
        <v>1</v>
      </c>
      <c r="IU28" s="244">
        <v>1</v>
      </c>
      <c r="IV28" s="218">
        <v>-1</v>
      </c>
      <c r="IW28" s="245">
        <v>18</v>
      </c>
      <c r="IX28">
        <v>-1</v>
      </c>
      <c r="IY28">
        <v>-1</v>
      </c>
      <c r="IZ28" s="218">
        <v>1</v>
      </c>
      <c r="JA28">
        <v>1</v>
      </c>
      <c r="JB28">
        <v>0</v>
      </c>
      <c r="JC28">
        <v>0</v>
      </c>
      <c r="JD28">
        <v>0</v>
      </c>
      <c r="JE28" s="254">
        <v>9.0198436560399997E-4</v>
      </c>
      <c r="JF28" s="268">
        <v>42510</v>
      </c>
      <c r="JG28">
        <v>60</v>
      </c>
      <c r="JH28" t="s">
        <v>1273</v>
      </c>
      <c r="JI28">
        <v>13</v>
      </c>
      <c r="JJ28" s="257">
        <v>2</v>
      </c>
      <c r="JK28">
        <v>16</v>
      </c>
      <c r="JL28" s="139">
        <v>1942981.5027999999</v>
      </c>
      <c r="JM28" s="139">
        <v>2391361.8495999998</v>
      </c>
      <c r="JN28" s="200">
        <v>1752.5389381833645</v>
      </c>
      <c r="JO28" s="200">
        <v>2156.9710008410639</v>
      </c>
      <c r="JP28" s="200">
        <v>-1752.5389381833645</v>
      </c>
      <c r="JQ28" s="200">
        <v>-1752.5389381833645</v>
      </c>
      <c r="JR28" s="200">
        <v>-1752.5389381833645</v>
      </c>
      <c r="JT28">
        <v>1</v>
      </c>
      <c r="JU28" s="244">
        <v>1</v>
      </c>
      <c r="JV28" s="218">
        <v>1</v>
      </c>
      <c r="JW28" s="245">
        <v>-9</v>
      </c>
      <c r="JX28">
        <v>1</v>
      </c>
      <c r="JY28">
        <v>-1</v>
      </c>
      <c r="JZ28" s="218">
        <v>1</v>
      </c>
      <c r="KA28">
        <v>1</v>
      </c>
      <c r="KB28">
        <v>1</v>
      </c>
      <c r="KC28">
        <v>1</v>
      </c>
      <c r="KD28">
        <v>0</v>
      </c>
      <c r="KE28" s="254">
        <v>0</v>
      </c>
      <c r="KF28" s="206">
        <v>42510</v>
      </c>
      <c r="KG28">
        <v>60</v>
      </c>
      <c r="KH28" t="s">
        <v>1273</v>
      </c>
      <c r="KI28">
        <v>13</v>
      </c>
      <c r="KJ28" s="257">
        <v>2</v>
      </c>
      <c r="KK28">
        <v>16</v>
      </c>
      <c r="KL28" s="139">
        <v>1958595.8443999996</v>
      </c>
      <c r="KM28" s="139">
        <v>2410579.5007999996</v>
      </c>
      <c r="KN28" s="200">
        <v>0</v>
      </c>
      <c r="KO28" s="200">
        <v>0</v>
      </c>
      <c r="KP28" s="200">
        <v>0</v>
      </c>
      <c r="KQ28" s="200">
        <v>0</v>
      </c>
      <c r="KR28" s="200">
        <v>0</v>
      </c>
      <c r="KT28">
        <v>1</v>
      </c>
      <c r="KU28" s="244">
        <v>1</v>
      </c>
      <c r="KV28" s="218">
        <v>-1</v>
      </c>
      <c r="KW28" s="245">
        <v>-10</v>
      </c>
      <c r="KX28">
        <v>1</v>
      </c>
      <c r="KY28">
        <v>1</v>
      </c>
      <c r="KZ28" s="218">
        <v>-1</v>
      </c>
      <c r="LA28">
        <v>0</v>
      </c>
      <c r="LB28">
        <v>1</v>
      </c>
      <c r="LC28">
        <v>0</v>
      </c>
      <c r="LD28">
        <v>0</v>
      </c>
      <c r="LE28" s="254">
        <v>-1.57705016521E-3</v>
      </c>
      <c r="LF28" s="206">
        <v>42524</v>
      </c>
      <c r="LG28">
        <v>60</v>
      </c>
      <c r="LH28" t="s">
        <v>1273</v>
      </c>
      <c r="LI28">
        <v>12</v>
      </c>
      <c r="LJ28" s="257">
        <v>2</v>
      </c>
      <c r="LK28">
        <v>15</v>
      </c>
      <c r="LL28" s="139">
        <v>1805083.4219999998</v>
      </c>
      <c r="LM28" s="139">
        <v>2256354.2774999999</v>
      </c>
      <c r="LN28" s="200">
        <v>-2846.7071088829316</v>
      </c>
      <c r="LO28" s="200">
        <v>-3558.3838861036647</v>
      </c>
      <c r="LP28" s="200">
        <v>2846.7071088829316</v>
      </c>
      <c r="LQ28" s="200">
        <v>-2846.7071088829316</v>
      </c>
      <c r="LR28" s="200">
        <v>-2846.7071088829316</v>
      </c>
      <c r="LT28">
        <v>1</v>
      </c>
      <c r="LU28" s="244">
        <v>1</v>
      </c>
      <c r="LV28" s="218">
        <v>1</v>
      </c>
      <c r="LW28" s="245">
        <v>-11</v>
      </c>
      <c r="LX28">
        <v>-1</v>
      </c>
      <c r="LY28">
        <v>-1</v>
      </c>
      <c r="LZ28" s="218">
        <v>1</v>
      </c>
      <c r="MA28">
        <v>1</v>
      </c>
      <c r="MB28">
        <v>1</v>
      </c>
      <c r="MC28">
        <v>0</v>
      </c>
      <c r="MD28">
        <v>0</v>
      </c>
      <c r="ME28" s="254">
        <v>0</v>
      </c>
      <c r="MF28" s="206">
        <v>42524</v>
      </c>
      <c r="MG28">
        <v>60</v>
      </c>
      <c r="MH28" t="s">
        <v>1273</v>
      </c>
      <c r="MI28">
        <v>12</v>
      </c>
      <c r="MJ28" s="257">
        <v>1</v>
      </c>
      <c r="MK28">
        <v>12</v>
      </c>
      <c r="ML28" s="139">
        <v>1793532.7259999998</v>
      </c>
      <c r="MM28" s="139">
        <v>1793532.7259999998</v>
      </c>
      <c r="MN28" s="200">
        <v>0</v>
      </c>
      <c r="MO28" s="200">
        <v>0</v>
      </c>
      <c r="MP28" s="200">
        <v>0</v>
      </c>
      <c r="MQ28" s="200">
        <v>0</v>
      </c>
      <c r="MR28" s="200">
        <v>0</v>
      </c>
      <c r="MT28">
        <v>1</v>
      </c>
      <c r="MU28" s="244">
        <v>1</v>
      </c>
      <c r="MV28" s="218">
        <v>1</v>
      </c>
      <c r="MW28" s="245">
        <v>-12</v>
      </c>
      <c r="MX28">
        <v>-1</v>
      </c>
      <c r="MY28">
        <v>-1</v>
      </c>
      <c r="MZ28" s="218">
        <v>-1</v>
      </c>
      <c r="NA28">
        <v>0</v>
      </c>
      <c r="NB28">
        <v>0</v>
      </c>
      <c r="NC28">
        <v>1</v>
      </c>
      <c r="ND28">
        <v>1</v>
      </c>
      <c r="NE28" s="254">
        <v>-6.7694622038300004E-4</v>
      </c>
      <c r="NF28" s="206">
        <v>42524</v>
      </c>
      <c r="NG28">
        <v>60</v>
      </c>
      <c r="NH28" t="s">
        <v>1273</v>
      </c>
      <c r="NI28">
        <v>11</v>
      </c>
      <c r="NJ28" s="257">
        <v>1</v>
      </c>
      <c r="NK28">
        <v>14</v>
      </c>
      <c r="NL28" s="139">
        <v>1662989.3279999997</v>
      </c>
      <c r="NM28" s="139">
        <v>2116531.8719999995</v>
      </c>
      <c r="NN28" s="200">
        <v>-1125.7543401268649</v>
      </c>
      <c r="NO28" s="200">
        <v>-1432.7782510705554</v>
      </c>
      <c r="NP28" s="200">
        <v>-1125.7543401268649</v>
      </c>
      <c r="NQ28" s="200">
        <v>1125.7543401268649</v>
      </c>
      <c r="NR28" s="200">
        <v>1125.7543401268649</v>
      </c>
      <c r="NT28">
        <v>1</v>
      </c>
      <c r="NU28" s="244">
        <v>-1</v>
      </c>
      <c r="NV28" s="218">
        <v>1</v>
      </c>
      <c r="NW28" s="245">
        <v>2</v>
      </c>
      <c r="NX28">
        <v>1</v>
      </c>
      <c r="NY28">
        <v>1</v>
      </c>
      <c r="NZ28" s="218">
        <v>-1</v>
      </c>
      <c r="OA28">
        <v>1</v>
      </c>
      <c r="OB28">
        <v>0</v>
      </c>
      <c r="OC28">
        <v>0</v>
      </c>
      <c r="OD28">
        <v>0</v>
      </c>
      <c r="OE28" s="254">
        <v>-4.5160319132900003E-4</v>
      </c>
      <c r="OF28" s="206">
        <v>42524</v>
      </c>
      <c r="OG28">
        <v>60</v>
      </c>
      <c r="OH28" t="s">
        <v>1273</v>
      </c>
      <c r="OI28">
        <v>11</v>
      </c>
      <c r="OJ28" s="257">
        <v>2</v>
      </c>
      <c r="OK28">
        <v>8</v>
      </c>
      <c r="OL28" s="139">
        <v>1662989.3279999997</v>
      </c>
      <c r="OM28" s="139">
        <v>1209446.7839999998</v>
      </c>
      <c r="ON28" s="200">
        <v>751.01128767086902</v>
      </c>
      <c r="OO28" s="200">
        <v>546.19002739699567</v>
      </c>
      <c r="OP28" s="200">
        <v>-751.01128767086902</v>
      </c>
      <c r="OQ28" s="200">
        <v>-751.01128767086902</v>
      </c>
      <c r="OR28" s="200">
        <v>-751.01128767086902</v>
      </c>
      <c r="OT28">
        <f t="shared" si="98"/>
        <v>-1</v>
      </c>
      <c r="OU28" s="244">
        <v>-1</v>
      </c>
      <c r="OV28" s="218">
        <v>1</v>
      </c>
      <c r="OW28" s="245">
        <v>-3</v>
      </c>
      <c r="OX28">
        <f t="shared" si="141"/>
        <v>-1</v>
      </c>
      <c r="OY28">
        <f t="shared" si="100"/>
        <v>-1</v>
      </c>
      <c r="OZ28" s="218"/>
      <c r="PA28">
        <f t="shared" si="138"/>
        <v>0</v>
      </c>
      <c r="PB28">
        <f t="shared" si="101"/>
        <v>0</v>
      </c>
      <c r="PC28">
        <f t="shared" si="102"/>
        <v>0</v>
      </c>
      <c r="PD28">
        <f t="shared" si="103"/>
        <v>0</v>
      </c>
      <c r="PE28" s="254"/>
      <c r="PF28" s="206">
        <v>42537</v>
      </c>
      <c r="PG28">
        <v>60</v>
      </c>
      <c r="PH28" t="str">
        <f t="shared" si="86"/>
        <v>TRUE</v>
      </c>
      <c r="PI28">
        <f>VLOOKUP($A28,'FuturesInfo (3)'!$A$2:$V$80,22)</f>
        <v>11</v>
      </c>
      <c r="PJ28" s="257">
        <v>2</v>
      </c>
      <c r="PK28">
        <f t="shared" si="104"/>
        <v>8</v>
      </c>
      <c r="PL28" s="139">
        <f>VLOOKUP($A28,'FuturesInfo (3)'!$A$2:$O$80,15)*PI28</f>
        <v>1630939.3760000002</v>
      </c>
      <c r="PM28" s="139">
        <f>VLOOKUP($A28,'FuturesInfo (3)'!$A$2:$O$80,15)*PK28</f>
        <v>1186137.7280000001</v>
      </c>
      <c r="PN28" s="200">
        <f t="shared" si="105"/>
        <v>0</v>
      </c>
      <c r="PO28" s="200">
        <f t="shared" si="106"/>
        <v>0</v>
      </c>
      <c r="PP28" s="200">
        <f t="shared" si="107"/>
        <v>0</v>
      </c>
      <c r="PQ28" s="200">
        <f t="shared" si="108"/>
        <v>0</v>
      </c>
      <c r="PR28" s="200">
        <f t="shared" si="144"/>
        <v>0</v>
      </c>
      <c r="PT28">
        <f t="shared" si="110"/>
        <v>-1</v>
      </c>
      <c r="PU28" s="244"/>
      <c r="PV28" s="218"/>
      <c r="PW28" s="245"/>
      <c r="PX28">
        <f t="shared" si="142"/>
        <v>0</v>
      </c>
      <c r="PY28">
        <f t="shared" si="112"/>
        <v>0</v>
      </c>
      <c r="PZ28" s="218"/>
      <c r="QA28">
        <f t="shared" si="139"/>
        <v>1</v>
      </c>
      <c r="QB28">
        <f t="shared" si="113"/>
        <v>1</v>
      </c>
      <c r="QC28">
        <f t="shared" si="114"/>
        <v>1</v>
      </c>
      <c r="QD28">
        <f t="shared" si="115"/>
        <v>1</v>
      </c>
      <c r="QE28" s="254"/>
      <c r="QF28" s="206"/>
      <c r="QG28">
        <v>60</v>
      </c>
      <c r="QH28" t="str">
        <f t="shared" si="87"/>
        <v>FALSE</v>
      </c>
      <c r="QI28">
        <f>VLOOKUP($A28,'FuturesInfo (3)'!$A$2:$V$80,22)</f>
        <v>11</v>
      </c>
      <c r="QJ28" s="257"/>
      <c r="QK28">
        <f t="shared" si="116"/>
        <v>8</v>
      </c>
      <c r="QL28" s="139">
        <f>VLOOKUP($A28,'FuturesInfo (3)'!$A$2:$O$80,15)*QI28</f>
        <v>1630939.3760000002</v>
      </c>
      <c r="QM28" s="139">
        <f>VLOOKUP($A28,'FuturesInfo (3)'!$A$2:$O$80,15)*QK28</f>
        <v>1186137.7280000001</v>
      </c>
      <c r="QN28" s="200">
        <f t="shared" si="117"/>
        <v>0</v>
      </c>
      <c r="QO28" s="200">
        <f t="shared" si="118"/>
        <v>0</v>
      </c>
      <c r="QP28" s="200">
        <f t="shared" si="119"/>
        <v>0</v>
      </c>
      <c r="QQ28" s="200">
        <f t="shared" si="120"/>
        <v>0</v>
      </c>
      <c r="QR28" s="200">
        <f t="shared" si="145"/>
        <v>0</v>
      </c>
      <c r="QT28">
        <f t="shared" si="122"/>
        <v>0</v>
      </c>
      <c r="QU28" s="244"/>
      <c r="QV28" s="218"/>
      <c r="QW28" s="245"/>
      <c r="QX28">
        <f t="shared" si="143"/>
        <v>0</v>
      </c>
      <c r="QY28">
        <f t="shared" si="124"/>
        <v>0</v>
      </c>
      <c r="QZ28" s="218"/>
      <c r="RA28">
        <f t="shared" si="140"/>
        <v>1</v>
      </c>
      <c r="RB28">
        <f t="shared" si="125"/>
        <v>1</v>
      </c>
      <c r="RC28">
        <f t="shared" si="126"/>
        <v>1</v>
      </c>
      <c r="RD28">
        <f t="shared" si="127"/>
        <v>1</v>
      </c>
      <c r="RE28" s="254"/>
      <c r="RF28" s="206"/>
      <c r="RG28">
        <v>60</v>
      </c>
      <c r="RH28" t="str">
        <f t="shared" si="88"/>
        <v>FALSE</v>
      </c>
      <c r="RI28">
        <f>VLOOKUP($A28,'FuturesInfo (3)'!$A$2:$V$80,22)</f>
        <v>11</v>
      </c>
      <c r="RJ28" s="257"/>
      <c r="RK28">
        <f t="shared" si="128"/>
        <v>8</v>
      </c>
      <c r="RL28" s="139">
        <f>VLOOKUP($A28,'FuturesInfo (3)'!$A$2:$O$80,15)*RI28</f>
        <v>1630939.3760000002</v>
      </c>
      <c r="RM28" s="139">
        <f>VLOOKUP($A28,'FuturesInfo (3)'!$A$2:$O$80,15)*RK28</f>
        <v>1186137.7280000001</v>
      </c>
      <c r="RN28" s="200">
        <f t="shared" si="129"/>
        <v>0</v>
      </c>
      <c r="RO28" s="200">
        <f t="shared" si="130"/>
        <v>0</v>
      </c>
      <c r="RP28" s="200">
        <f t="shared" si="131"/>
        <v>0</v>
      </c>
      <c r="RQ28" s="200">
        <f t="shared" si="132"/>
        <v>0</v>
      </c>
      <c r="RR28" s="200">
        <f t="shared" si="146"/>
        <v>0</v>
      </c>
    </row>
    <row r="29" spans="1:486" x14ac:dyDescent="0.25">
      <c r="A29" s="1" t="s">
        <v>325</v>
      </c>
      <c r="B29" s="153" t="str">
        <f>'FuturesInfo (3)'!M17</f>
        <v>EZ</v>
      </c>
      <c r="C29" s="204" t="str">
        <f>VLOOKUP(A29,'FuturesInfo (3)'!$A$2:$K$80,11)</f>
        <v>rates</v>
      </c>
      <c r="D29" s="2" t="s">
        <v>30</v>
      </c>
      <c r="E29">
        <v>60</v>
      </c>
      <c r="F29" t="e">
        <f>IF(#REF!="","FALSE","TRUE")</f>
        <v>#REF!</v>
      </c>
      <c r="G29">
        <f>ROUND(VLOOKUP($B29,MARGIN!$A$42:$P$172,16),0)</f>
        <v>18</v>
      </c>
      <c r="I29" t="e">
        <f>-#REF!+J29</f>
        <v>#REF!</v>
      </c>
      <c r="J29">
        <v>-1</v>
      </c>
      <c r="K29" s="2" t="s">
        <v>30</v>
      </c>
      <c r="L29">
        <v>60</v>
      </c>
      <c r="M29" t="str">
        <f t="shared" si="147"/>
        <v>TRUE</v>
      </c>
      <c r="N29">
        <f>ROUND(VLOOKUP($B29,MARGIN!$A$42:$P$172,16),0)</f>
        <v>18</v>
      </c>
      <c r="P29">
        <f t="shared" si="148"/>
        <v>0</v>
      </c>
      <c r="Q29">
        <v>-1</v>
      </c>
      <c r="R29">
        <v>1</v>
      </c>
      <c r="S29" t="s">
        <v>940</v>
      </c>
      <c r="T29" s="2" t="s">
        <v>30</v>
      </c>
      <c r="U29">
        <v>60</v>
      </c>
      <c r="V29" t="str">
        <f t="shared" si="149"/>
        <v>TRUE</v>
      </c>
      <c r="W29">
        <f>ROUND(VLOOKUP($B29,MARGIN!$A$42:$P$172,16),0)</f>
        <v>18</v>
      </c>
      <c r="X29">
        <f t="shared" si="150"/>
        <v>18</v>
      </c>
      <c r="Z29">
        <f t="shared" si="151"/>
        <v>2</v>
      </c>
      <c r="AA29">
        <v>1</v>
      </c>
      <c r="AB29">
        <v>1</v>
      </c>
      <c r="AC29" t="s">
        <v>940</v>
      </c>
      <c r="AD29" s="2" t="s">
        <v>30</v>
      </c>
      <c r="AE29">
        <v>60</v>
      </c>
      <c r="AF29" t="str">
        <f t="shared" si="152"/>
        <v>TRUE</v>
      </c>
      <c r="AG29">
        <f>ROUND(VLOOKUP($B29,MARGIN!$A$42:$P$172,16),0)</f>
        <v>18</v>
      </c>
      <c r="AH29">
        <f t="shared" si="153"/>
        <v>23</v>
      </c>
      <c r="AI29" s="139" t="e">
        <f>VLOOKUP($B29,#REF!,2)*AH29</f>
        <v>#REF!</v>
      </c>
      <c r="AK29">
        <f t="shared" si="154"/>
        <v>0</v>
      </c>
      <c r="AL29">
        <v>1</v>
      </c>
      <c r="AM29">
        <v>1</v>
      </c>
      <c r="AN29" t="s">
        <v>940</v>
      </c>
      <c r="AO29" s="2" t="s">
        <v>30</v>
      </c>
      <c r="AP29">
        <v>60</v>
      </c>
      <c r="AQ29" t="str">
        <f t="shared" si="155"/>
        <v>TRUE</v>
      </c>
      <c r="AR29">
        <f>ROUND(VLOOKUP($B29,MARGIN!$A$42:$P$172,16),0)</f>
        <v>18</v>
      </c>
      <c r="AS29">
        <f t="shared" si="156"/>
        <v>23</v>
      </c>
      <c r="AT29" s="139" t="e">
        <f>VLOOKUP($B29,#REF!,2)*AS29</f>
        <v>#REF!</v>
      </c>
      <c r="AV29">
        <f t="shared" si="157"/>
        <v>0</v>
      </c>
      <c r="AW29">
        <v>1</v>
      </c>
      <c r="AX29">
        <v>1</v>
      </c>
      <c r="AY29">
        <v>1.7884288652400001E-4</v>
      </c>
      <c r="AZ29" s="2" t="s">
        <v>30</v>
      </c>
      <c r="BA29">
        <v>60</v>
      </c>
      <c r="BB29" t="str">
        <f t="shared" si="158"/>
        <v>TRUE</v>
      </c>
      <c r="BC29">
        <f>ROUND(VLOOKUP($B29,MARGIN!$A$42:$P$172,16),0)</f>
        <v>18</v>
      </c>
      <c r="BD29">
        <f t="shared" si="159"/>
        <v>23</v>
      </c>
      <c r="BE29" s="139" t="e">
        <f>VLOOKUP($B29,#REF!,2)*BD29</f>
        <v>#REF!</v>
      </c>
      <c r="BG29">
        <f t="shared" si="134"/>
        <v>0</v>
      </c>
      <c r="BH29">
        <v>1</v>
      </c>
      <c r="BI29">
        <v>-1</v>
      </c>
      <c r="BJ29">
        <f t="shared" si="89"/>
        <v>0</v>
      </c>
      <c r="BK29" s="174">
        <v>-4.4702726866299998E-5</v>
      </c>
      <c r="BL29" s="2">
        <v>10</v>
      </c>
      <c r="BM29">
        <v>60</v>
      </c>
      <c r="BN29" t="str">
        <f t="shared" si="135"/>
        <v>TRUE</v>
      </c>
      <c r="BO29">
        <f>VLOOKUP($A29,'FuturesInfo (3)'!$A$2:$V$80,22)</f>
        <v>0</v>
      </c>
      <c r="BP29">
        <f t="shared" si="71"/>
        <v>0</v>
      </c>
      <c r="BQ29" s="139">
        <f>VLOOKUP($A29,'FuturesInfo (3)'!$A$2:$O$80,15)*BP29</f>
        <v>0</v>
      </c>
      <c r="BR29" s="145">
        <f t="shared" si="90"/>
        <v>0</v>
      </c>
      <c r="BT29">
        <f t="shared" si="91"/>
        <v>1</v>
      </c>
      <c r="BU29">
        <v>-1</v>
      </c>
      <c r="BV29">
        <v>1</v>
      </c>
      <c r="BW29">
        <v>1</v>
      </c>
      <c r="BX29">
        <f t="shared" si="72"/>
        <v>0</v>
      </c>
      <c r="BY29">
        <f t="shared" si="73"/>
        <v>1</v>
      </c>
      <c r="BZ29" s="188">
        <v>2.6822835173700001E-4</v>
      </c>
      <c r="CA29" s="2">
        <v>10</v>
      </c>
      <c r="CB29">
        <v>60</v>
      </c>
      <c r="CC29" t="str">
        <f t="shared" si="74"/>
        <v>TRUE</v>
      </c>
      <c r="CD29">
        <f>VLOOKUP($A29,'FuturesInfo (3)'!$A$2:$V$80,22)</f>
        <v>0</v>
      </c>
      <c r="CE29">
        <f t="shared" si="75"/>
        <v>0</v>
      </c>
      <c r="CF29">
        <f t="shared" si="75"/>
        <v>0</v>
      </c>
      <c r="CG29" s="139">
        <f>VLOOKUP($A29,'FuturesInfo (3)'!$A$2:$O$80,15)*CE29</f>
        <v>0</v>
      </c>
      <c r="CH29" s="145">
        <f t="shared" si="76"/>
        <v>0</v>
      </c>
      <c r="CI29" s="145">
        <f t="shared" si="92"/>
        <v>0</v>
      </c>
      <c r="CK29">
        <f t="shared" si="77"/>
        <v>-1</v>
      </c>
      <c r="CL29">
        <v>-1</v>
      </c>
      <c r="CM29">
        <v>1</v>
      </c>
      <c r="CN29">
        <v>1</v>
      </c>
      <c r="CO29">
        <f t="shared" si="136"/>
        <v>0</v>
      </c>
      <c r="CP29">
        <f t="shared" si="78"/>
        <v>1</v>
      </c>
      <c r="CQ29" s="174">
        <v>2.68156424581E-4</v>
      </c>
      <c r="CR29" s="2">
        <v>10</v>
      </c>
      <c r="CS29">
        <v>60</v>
      </c>
      <c r="CT29" t="str">
        <f t="shared" si="79"/>
        <v>TRUE</v>
      </c>
      <c r="CU29">
        <f>VLOOKUP($A29,'FuturesInfo (3)'!$A$2:$V$80,22)</f>
        <v>0</v>
      </c>
      <c r="CV29">
        <f t="shared" si="80"/>
        <v>0</v>
      </c>
      <c r="CW29">
        <f t="shared" si="93"/>
        <v>0</v>
      </c>
      <c r="CX29" s="139">
        <f>VLOOKUP($A29,'FuturesInfo (3)'!$A$2:$O$80,15)*CW29</f>
        <v>0</v>
      </c>
      <c r="CY29" s="200">
        <f t="shared" si="94"/>
        <v>0</v>
      </c>
      <c r="CZ29" s="200">
        <f t="shared" si="95"/>
        <v>0</v>
      </c>
      <c r="DB29">
        <f t="shared" si="81"/>
        <v>-1</v>
      </c>
      <c r="DC29">
        <v>1</v>
      </c>
      <c r="DD29">
        <v>-1</v>
      </c>
      <c r="DE29">
        <v>1</v>
      </c>
      <c r="DF29">
        <f t="shared" si="137"/>
        <v>1</v>
      </c>
      <c r="DG29">
        <f t="shared" si="82"/>
        <v>0</v>
      </c>
      <c r="DH29" s="174">
        <v>8.93615255413E-5</v>
      </c>
      <c r="DI29" s="2">
        <v>10</v>
      </c>
      <c r="DJ29">
        <v>60</v>
      </c>
      <c r="DK29" t="str">
        <f t="shared" si="83"/>
        <v>TRUE</v>
      </c>
      <c r="DL29">
        <f>VLOOKUP($A29,'FuturesInfo (3)'!$A$2:$V$80,22)</f>
        <v>0</v>
      </c>
      <c r="DM29">
        <f t="shared" si="84"/>
        <v>0</v>
      </c>
      <c r="DN29">
        <f t="shared" si="96"/>
        <v>0</v>
      </c>
      <c r="DO29" s="139">
        <f>VLOOKUP($A29,'FuturesInfo (3)'!$A$2:$O$80,15)*DN29</f>
        <v>0</v>
      </c>
      <c r="DP29" s="200">
        <f t="shared" si="85"/>
        <v>0</v>
      </c>
      <c r="DQ29" s="200">
        <f t="shared" si="97"/>
        <v>0</v>
      </c>
      <c r="DS29">
        <v>1</v>
      </c>
      <c r="DT29">
        <v>1</v>
      </c>
      <c r="DU29">
        <v>-1</v>
      </c>
      <c r="DV29">
        <v>-1</v>
      </c>
      <c r="DW29">
        <v>0</v>
      </c>
      <c r="DX29">
        <v>1</v>
      </c>
      <c r="DY29" s="174">
        <v>-4.47067238913E-5</v>
      </c>
      <c r="DZ29" s="2">
        <v>10</v>
      </c>
      <c r="EA29">
        <v>60</v>
      </c>
      <c r="EB29" t="s">
        <v>1273</v>
      </c>
      <c r="EC29">
        <v>0</v>
      </c>
      <c r="ED29" s="96">
        <v>0</v>
      </c>
      <c r="EE29">
        <v>0</v>
      </c>
      <c r="EF29" s="139">
        <v>0</v>
      </c>
      <c r="EG29" s="200">
        <v>0</v>
      </c>
      <c r="EH29" s="200">
        <v>0</v>
      </c>
      <c r="EJ29">
        <v>1</v>
      </c>
      <c r="EK29">
        <v>1</v>
      </c>
      <c r="EL29" s="218">
        <v>-1</v>
      </c>
      <c r="EM29">
        <v>-1</v>
      </c>
      <c r="EN29">
        <v>1</v>
      </c>
      <c r="EO29">
        <v>1</v>
      </c>
      <c r="EP29">
        <v>0</v>
      </c>
      <c r="EQ29">
        <v>0</v>
      </c>
      <c r="ER29" s="174">
        <v>1.3412616801500001E-4</v>
      </c>
      <c r="ES29" s="2">
        <v>10</v>
      </c>
      <c r="ET29">
        <v>60</v>
      </c>
      <c r="EU29" t="s">
        <v>1273</v>
      </c>
      <c r="EV29">
        <v>0</v>
      </c>
      <c r="EW29" s="96">
        <v>0</v>
      </c>
      <c r="EX29">
        <v>0</v>
      </c>
      <c r="EY29" s="139">
        <v>0</v>
      </c>
      <c r="EZ29" s="200">
        <v>0</v>
      </c>
      <c r="FA29" s="200">
        <v>0</v>
      </c>
      <c r="FB29" s="200">
        <v>0</v>
      </c>
      <c r="FD29">
        <v>1</v>
      </c>
      <c r="FE29">
        <v>1</v>
      </c>
      <c r="FF29" s="218">
        <v>-1</v>
      </c>
      <c r="FG29">
        <v>-1</v>
      </c>
      <c r="FH29">
        <v>-1</v>
      </c>
      <c r="FI29">
        <v>0</v>
      </c>
      <c r="FJ29">
        <v>1</v>
      </c>
      <c r="FK29">
        <v>1</v>
      </c>
      <c r="FL29" s="174">
        <v>-4.4702726866299998E-5</v>
      </c>
      <c r="FM29" s="2">
        <v>10</v>
      </c>
      <c r="FN29">
        <v>60</v>
      </c>
      <c r="FO29" t="s">
        <v>1273</v>
      </c>
      <c r="FP29">
        <v>0</v>
      </c>
      <c r="FQ29" s="96">
        <v>0</v>
      </c>
      <c r="FR29">
        <v>0</v>
      </c>
      <c r="FS29" s="139">
        <v>0</v>
      </c>
      <c r="FT29" s="200">
        <v>0</v>
      </c>
      <c r="FU29" s="200">
        <v>0</v>
      </c>
      <c r="FV29" s="200">
        <v>0</v>
      </c>
      <c r="FX29">
        <v>-1</v>
      </c>
      <c r="FY29" s="244">
        <v>1</v>
      </c>
      <c r="FZ29" s="218">
        <v>1</v>
      </c>
      <c r="GA29" s="245">
        <v>8</v>
      </c>
      <c r="GB29">
        <v>1</v>
      </c>
      <c r="GC29">
        <v>1</v>
      </c>
      <c r="GD29" s="218">
        <v>1</v>
      </c>
      <c r="GE29">
        <v>1</v>
      </c>
      <c r="GF29">
        <v>1</v>
      </c>
      <c r="GG29">
        <v>1</v>
      </c>
      <c r="GH29">
        <v>1</v>
      </c>
      <c r="GI29" s="254">
        <v>4.4704725289400002E-5</v>
      </c>
      <c r="GJ29" s="2">
        <v>10</v>
      </c>
      <c r="GK29">
        <v>60</v>
      </c>
      <c r="GL29" t="s">
        <v>1273</v>
      </c>
      <c r="GM29">
        <v>0</v>
      </c>
      <c r="GN29" s="96">
        <v>0</v>
      </c>
      <c r="GO29">
        <v>0</v>
      </c>
      <c r="GP29" s="139">
        <v>0</v>
      </c>
      <c r="GQ29" s="200">
        <v>0</v>
      </c>
      <c r="GR29" s="200">
        <v>0</v>
      </c>
      <c r="GS29" s="200">
        <v>0</v>
      </c>
      <c r="GT29" s="200">
        <v>0</v>
      </c>
      <c r="GV29">
        <v>1</v>
      </c>
      <c r="GW29" s="244">
        <v>1</v>
      </c>
      <c r="GX29" s="218">
        <v>-1</v>
      </c>
      <c r="GY29" s="245">
        <v>-14</v>
      </c>
      <c r="GZ29">
        <v>-1</v>
      </c>
      <c r="HA29">
        <v>1</v>
      </c>
      <c r="HB29" s="218">
        <v>1</v>
      </c>
      <c r="HC29">
        <v>1</v>
      </c>
      <c r="HD29">
        <v>0</v>
      </c>
      <c r="HE29">
        <v>0</v>
      </c>
      <c r="HF29">
        <v>1</v>
      </c>
      <c r="HG29" s="254">
        <v>7.1524362986199997E-4</v>
      </c>
      <c r="HH29" s="268">
        <v>42514</v>
      </c>
      <c r="HI29">
        <v>60</v>
      </c>
      <c r="HJ29" t="s">
        <v>1273</v>
      </c>
      <c r="HK29">
        <v>0</v>
      </c>
      <c r="HL29" s="257"/>
      <c r="HM29">
        <v>0</v>
      </c>
      <c r="HN29" s="139">
        <v>0</v>
      </c>
      <c r="HO29" s="200">
        <v>0</v>
      </c>
      <c r="HP29" s="200">
        <v>0</v>
      </c>
      <c r="HQ29" s="200">
        <v>0</v>
      </c>
      <c r="HR29" s="200">
        <v>0</v>
      </c>
      <c r="HT29">
        <v>1</v>
      </c>
      <c r="HU29" s="244">
        <v>1</v>
      </c>
      <c r="HV29" s="218">
        <v>-1</v>
      </c>
      <c r="HW29" s="245">
        <v>10</v>
      </c>
      <c r="HX29">
        <v>1</v>
      </c>
      <c r="HY29">
        <v>-1</v>
      </c>
      <c r="HZ29" s="218">
        <v>1</v>
      </c>
      <c r="IA29">
        <v>1</v>
      </c>
      <c r="IB29">
        <v>0</v>
      </c>
      <c r="IC29">
        <v>1</v>
      </c>
      <c r="ID29">
        <v>0</v>
      </c>
      <c r="IE29" s="254">
        <v>8.9341552756100004E-5</v>
      </c>
      <c r="IF29" s="268">
        <v>42514</v>
      </c>
      <c r="IG29">
        <v>60</v>
      </c>
      <c r="IH29" t="s">
        <v>1273</v>
      </c>
      <c r="II29">
        <v>0</v>
      </c>
      <c r="IJ29" s="257">
        <v>2</v>
      </c>
      <c r="IK29">
        <v>0</v>
      </c>
      <c r="IL29" s="139">
        <v>0</v>
      </c>
      <c r="IM29" s="139">
        <v>0</v>
      </c>
      <c r="IN29" s="200">
        <v>0</v>
      </c>
      <c r="IO29" s="200">
        <v>0</v>
      </c>
      <c r="IP29" s="200">
        <v>0</v>
      </c>
      <c r="IQ29" s="200">
        <v>0</v>
      </c>
      <c r="IR29" s="200">
        <v>0</v>
      </c>
      <c r="IT29">
        <v>1</v>
      </c>
      <c r="IU29" s="244">
        <v>1</v>
      </c>
      <c r="IV29" s="218">
        <v>-1</v>
      </c>
      <c r="IW29" s="245">
        <v>11</v>
      </c>
      <c r="IX29">
        <v>-1</v>
      </c>
      <c r="IY29">
        <v>-1</v>
      </c>
      <c r="IZ29" s="218">
        <v>1</v>
      </c>
      <c r="JA29">
        <v>1</v>
      </c>
      <c r="JB29">
        <v>0</v>
      </c>
      <c r="JC29">
        <v>0</v>
      </c>
      <c r="JD29">
        <v>0</v>
      </c>
      <c r="JE29" s="254">
        <v>2.6800071466800003E-4</v>
      </c>
      <c r="JF29" s="268">
        <v>42514</v>
      </c>
      <c r="JG29">
        <v>60</v>
      </c>
      <c r="JH29" t="s">
        <v>1273</v>
      </c>
      <c r="JI29">
        <v>0</v>
      </c>
      <c r="JJ29" s="257">
        <v>2</v>
      </c>
      <c r="JK29">
        <v>0</v>
      </c>
      <c r="JL29" s="139">
        <v>0</v>
      </c>
      <c r="JM29" s="139">
        <v>0</v>
      </c>
      <c r="JN29" s="200">
        <v>0</v>
      </c>
      <c r="JO29" s="200">
        <v>0</v>
      </c>
      <c r="JP29" s="200">
        <v>0</v>
      </c>
      <c r="JQ29" s="200">
        <v>0</v>
      </c>
      <c r="JR29" s="200">
        <v>0</v>
      </c>
      <c r="JT29">
        <v>1</v>
      </c>
      <c r="JU29" s="244">
        <v>1</v>
      </c>
      <c r="JV29" s="218">
        <v>1</v>
      </c>
      <c r="JW29" s="245">
        <v>-2</v>
      </c>
      <c r="JX29">
        <v>1</v>
      </c>
      <c r="JY29">
        <v>-1</v>
      </c>
      <c r="JZ29" s="218">
        <v>1</v>
      </c>
      <c r="KA29">
        <v>1</v>
      </c>
      <c r="KB29">
        <v>1</v>
      </c>
      <c r="KC29">
        <v>1</v>
      </c>
      <c r="KD29">
        <v>0</v>
      </c>
      <c r="KE29" s="254">
        <v>4.4654818254899997E-5</v>
      </c>
      <c r="KF29" s="206">
        <v>42514</v>
      </c>
      <c r="KG29">
        <v>60</v>
      </c>
      <c r="KH29" t="s">
        <v>1273</v>
      </c>
      <c r="KI29">
        <v>0</v>
      </c>
      <c r="KJ29" s="257">
        <v>2</v>
      </c>
      <c r="KK29">
        <v>0</v>
      </c>
      <c r="KL29" s="139">
        <v>0</v>
      </c>
      <c r="KM29" s="139">
        <v>0</v>
      </c>
      <c r="KN29" s="200">
        <v>0</v>
      </c>
      <c r="KO29" s="200">
        <v>0</v>
      </c>
      <c r="KP29" s="200">
        <v>0</v>
      </c>
      <c r="KQ29" s="200">
        <v>0</v>
      </c>
      <c r="KR29" s="200">
        <v>0</v>
      </c>
      <c r="KT29">
        <v>1</v>
      </c>
      <c r="KU29" s="244">
        <v>1</v>
      </c>
      <c r="KV29" s="218">
        <v>-1</v>
      </c>
      <c r="KW29" s="245">
        <v>-1</v>
      </c>
      <c r="KX29">
        <v>1</v>
      </c>
      <c r="KY29">
        <v>1</v>
      </c>
      <c r="KZ29" s="218">
        <v>-1</v>
      </c>
      <c r="LA29">
        <v>0</v>
      </c>
      <c r="LB29">
        <v>1</v>
      </c>
      <c r="LC29">
        <v>0</v>
      </c>
      <c r="LD29">
        <v>0</v>
      </c>
      <c r="LE29" s="254">
        <v>-4.4652824291099998E-4</v>
      </c>
      <c r="LF29" s="206">
        <v>42521</v>
      </c>
      <c r="LG29">
        <v>60</v>
      </c>
      <c r="LH29" t="s">
        <v>1273</v>
      </c>
      <c r="LI29">
        <v>0</v>
      </c>
      <c r="LJ29" s="257">
        <v>2</v>
      </c>
      <c r="LK29">
        <v>0</v>
      </c>
      <c r="LL29" s="139">
        <v>0</v>
      </c>
      <c r="LM29" s="139">
        <v>0</v>
      </c>
      <c r="LN29" s="200">
        <v>0</v>
      </c>
      <c r="LO29" s="200">
        <v>0</v>
      </c>
      <c r="LP29" s="200">
        <v>0</v>
      </c>
      <c r="LQ29" s="200">
        <v>0</v>
      </c>
      <c r="LR29" s="200">
        <v>0</v>
      </c>
      <c r="LT29">
        <v>1</v>
      </c>
      <c r="LU29" s="244">
        <v>1</v>
      </c>
      <c r="LV29" s="218">
        <v>1</v>
      </c>
      <c r="LW29" s="245">
        <v>14</v>
      </c>
      <c r="LX29">
        <v>-1</v>
      </c>
      <c r="LY29">
        <v>1</v>
      </c>
      <c r="LZ29" s="218">
        <v>-1</v>
      </c>
      <c r="MA29">
        <v>0</v>
      </c>
      <c r="MB29">
        <v>0</v>
      </c>
      <c r="MC29">
        <v>1</v>
      </c>
      <c r="MD29">
        <v>0</v>
      </c>
      <c r="ME29" s="254">
        <v>-4.4672771945399999E-5</v>
      </c>
      <c r="MF29" s="206">
        <v>42521</v>
      </c>
      <c r="MG29">
        <v>60</v>
      </c>
      <c r="MH29" t="s">
        <v>1273</v>
      </c>
      <c r="MI29">
        <v>0</v>
      </c>
      <c r="MJ29" s="257">
        <v>1</v>
      </c>
      <c r="MK29">
        <v>0</v>
      </c>
      <c r="ML29" s="139">
        <v>0</v>
      </c>
      <c r="MM29" s="139">
        <v>0</v>
      </c>
      <c r="MN29" s="200">
        <v>0</v>
      </c>
      <c r="MO29" s="200">
        <v>0</v>
      </c>
      <c r="MP29" s="200">
        <v>0</v>
      </c>
      <c r="MQ29" s="200">
        <v>0</v>
      </c>
      <c r="MR29" s="200">
        <v>0</v>
      </c>
      <c r="MT29">
        <v>1</v>
      </c>
      <c r="MU29" s="244">
        <v>1</v>
      </c>
      <c r="MV29" s="218">
        <v>1</v>
      </c>
      <c r="MW29" s="245">
        <v>-3</v>
      </c>
      <c r="MX29">
        <v>-1</v>
      </c>
      <c r="MY29">
        <v>-1</v>
      </c>
      <c r="MZ29" s="218">
        <v>-1</v>
      </c>
      <c r="NA29">
        <v>0</v>
      </c>
      <c r="NB29">
        <v>0</v>
      </c>
      <c r="NC29">
        <v>1</v>
      </c>
      <c r="ND29">
        <v>1</v>
      </c>
      <c r="NE29" s="254">
        <v>-4.4674767691199997E-5</v>
      </c>
      <c r="NF29" s="206">
        <v>42521</v>
      </c>
      <c r="NG29">
        <v>60</v>
      </c>
      <c r="NH29" t="s">
        <v>1273</v>
      </c>
      <c r="NI29">
        <v>0</v>
      </c>
      <c r="NJ29" s="257">
        <v>1</v>
      </c>
      <c r="NK29">
        <v>0</v>
      </c>
      <c r="NL29" s="139">
        <v>0</v>
      </c>
      <c r="NM29" s="139">
        <v>0</v>
      </c>
      <c r="NN29" s="200">
        <v>0</v>
      </c>
      <c r="NO29" s="200">
        <v>0</v>
      </c>
      <c r="NP29" s="200">
        <v>0</v>
      </c>
      <c r="NQ29" s="200">
        <v>0</v>
      </c>
      <c r="NR29" s="200">
        <v>0</v>
      </c>
      <c r="NT29">
        <v>1</v>
      </c>
      <c r="NU29" s="244">
        <v>1</v>
      </c>
      <c r="NV29" s="218">
        <v>1</v>
      </c>
      <c r="NW29" s="245">
        <v>2</v>
      </c>
      <c r="NX29">
        <v>1</v>
      </c>
      <c r="NY29">
        <v>1</v>
      </c>
      <c r="NZ29" s="218">
        <v>-1</v>
      </c>
      <c r="OA29">
        <v>0</v>
      </c>
      <c r="OB29">
        <v>0</v>
      </c>
      <c r="OC29">
        <v>0</v>
      </c>
      <c r="OD29">
        <v>0</v>
      </c>
      <c r="OE29" s="254">
        <v>-2.2338381807599999E-4</v>
      </c>
      <c r="OF29" s="206">
        <v>42537</v>
      </c>
      <c r="OG29">
        <v>60</v>
      </c>
      <c r="OH29" t="s">
        <v>1273</v>
      </c>
      <c r="OI29">
        <v>0</v>
      </c>
      <c r="OJ29" s="257">
        <v>1</v>
      </c>
      <c r="OK29">
        <v>0</v>
      </c>
      <c r="OL29" s="139">
        <v>0</v>
      </c>
      <c r="OM29" s="139">
        <v>0</v>
      </c>
      <c r="ON29" s="200">
        <v>0</v>
      </c>
      <c r="OO29" s="200">
        <v>0</v>
      </c>
      <c r="OP29" s="200">
        <v>0</v>
      </c>
      <c r="OQ29" s="200">
        <v>0</v>
      </c>
      <c r="OR29" s="200">
        <v>0</v>
      </c>
      <c r="OT29">
        <f t="shared" si="98"/>
        <v>1</v>
      </c>
      <c r="OU29" s="244">
        <v>-1</v>
      </c>
      <c r="OV29" s="218">
        <v>1</v>
      </c>
      <c r="OW29" s="245">
        <v>4</v>
      </c>
      <c r="OX29">
        <f t="shared" si="141"/>
        <v>-1</v>
      </c>
      <c r="OY29">
        <f t="shared" si="100"/>
        <v>1</v>
      </c>
      <c r="OZ29" s="218"/>
      <c r="PA29">
        <f t="shared" si="138"/>
        <v>0</v>
      </c>
      <c r="PB29">
        <f t="shared" si="101"/>
        <v>0</v>
      </c>
      <c r="PC29">
        <f t="shared" si="102"/>
        <v>0</v>
      </c>
      <c r="PD29">
        <f t="shared" si="103"/>
        <v>0</v>
      </c>
      <c r="PE29" s="254"/>
      <c r="PF29" s="206">
        <v>42538</v>
      </c>
      <c r="PG29">
        <v>60</v>
      </c>
      <c r="PH29" t="str">
        <f t="shared" si="86"/>
        <v>TRUE</v>
      </c>
      <c r="PI29">
        <f>VLOOKUP($A29,'FuturesInfo (3)'!$A$2:$V$80,22)</f>
        <v>0</v>
      </c>
      <c r="PJ29" s="257">
        <v>1</v>
      </c>
      <c r="PK29">
        <f t="shared" si="104"/>
        <v>0</v>
      </c>
      <c r="PL29" s="139">
        <f>VLOOKUP($A29,'FuturesInfo (3)'!$A$2:$O$80,15)*PI29</f>
        <v>0</v>
      </c>
      <c r="PM29" s="139">
        <f>VLOOKUP($A29,'FuturesInfo (3)'!$A$2:$O$80,15)*PK29</f>
        <v>0</v>
      </c>
      <c r="PN29" s="200">
        <f t="shared" si="105"/>
        <v>0</v>
      </c>
      <c r="PO29" s="200">
        <f t="shared" si="106"/>
        <v>0</v>
      </c>
      <c r="PP29" s="200">
        <f t="shared" si="107"/>
        <v>0</v>
      </c>
      <c r="PQ29" s="200">
        <f t="shared" si="108"/>
        <v>0</v>
      </c>
      <c r="PR29" s="200">
        <f t="shared" si="144"/>
        <v>0</v>
      </c>
      <c r="PT29">
        <f t="shared" si="110"/>
        <v>-1</v>
      </c>
      <c r="PU29" s="244"/>
      <c r="PV29" s="218"/>
      <c r="PW29" s="245"/>
      <c r="PX29">
        <f t="shared" si="142"/>
        <v>0</v>
      </c>
      <c r="PY29">
        <f t="shared" si="112"/>
        <v>0</v>
      </c>
      <c r="PZ29" s="218"/>
      <c r="QA29">
        <f t="shared" si="139"/>
        <v>1</v>
      </c>
      <c r="QB29">
        <f t="shared" si="113"/>
        <v>1</v>
      </c>
      <c r="QC29">
        <f t="shared" si="114"/>
        <v>1</v>
      </c>
      <c r="QD29">
        <f t="shared" si="115"/>
        <v>1</v>
      </c>
      <c r="QE29" s="254"/>
      <c r="QF29" s="206"/>
      <c r="QG29">
        <v>60</v>
      </c>
      <c r="QH29" t="str">
        <f t="shared" si="87"/>
        <v>FALSE</v>
      </c>
      <c r="QI29">
        <f>VLOOKUP($A29,'FuturesInfo (3)'!$A$2:$V$80,22)</f>
        <v>0</v>
      </c>
      <c r="QJ29" s="257"/>
      <c r="QK29">
        <f t="shared" si="116"/>
        <v>0</v>
      </c>
      <c r="QL29" s="139">
        <f>VLOOKUP($A29,'FuturesInfo (3)'!$A$2:$O$80,15)*QI29</f>
        <v>0</v>
      </c>
      <c r="QM29" s="139">
        <f>VLOOKUP($A29,'FuturesInfo (3)'!$A$2:$O$80,15)*QK29</f>
        <v>0</v>
      </c>
      <c r="QN29" s="200">
        <f t="shared" si="117"/>
        <v>0</v>
      </c>
      <c r="QO29" s="200">
        <f t="shared" si="118"/>
        <v>0</v>
      </c>
      <c r="QP29" s="200">
        <f t="shared" si="119"/>
        <v>0</v>
      </c>
      <c r="QQ29" s="200">
        <f t="shared" si="120"/>
        <v>0</v>
      </c>
      <c r="QR29" s="200">
        <f t="shared" si="145"/>
        <v>0</v>
      </c>
      <c r="QT29">
        <f t="shared" si="122"/>
        <v>0</v>
      </c>
      <c r="QU29" s="244"/>
      <c r="QV29" s="218"/>
      <c r="QW29" s="245"/>
      <c r="QX29">
        <f t="shared" si="143"/>
        <v>0</v>
      </c>
      <c r="QY29">
        <f t="shared" si="124"/>
        <v>0</v>
      </c>
      <c r="QZ29" s="218"/>
      <c r="RA29">
        <f t="shared" si="140"/>
        <v>1</v>
      </c>
      <c r="RB29">
        <f t="shared" si="125"/>
        <v>1</v>
      </c>
      <c r="RC29">
        <f t="shared" si="126"/>
        <v>1</v>
      </c>
      <c r="RD29">
        <f t="shared" si="127"/>
        <v>1</v>
      </c>
      <c r="RE29" s="254"/>
      <c r="RF29" s="206"/>
      <c r="RG29">
        <v>60</v>
      </c>
      <c r="RH29" t="str">
        <f t="shared" si="88"/>
        <v>FALSE</v>
      </c>
      <c r="RI29">
        <f>VLOOKUP($A29,'FuturesInfo (3)'!$A$2:$V$80,22)</f>
        <v>0</v>
      </c>
      <c r="RJ29" s="257"/>
      <c r="RK29">
        <f t="shared" si="128"/>
        <v>0</v>
      </c>
      <c r="RL29" s="139">
        <f>VLOOKUP($A29,'FuturesInfo (3)'!$A$2:$O$80,15)*RI29</f>
        <v>0</v>
      </c>
      <c r="RM29" s="139">
        <f>VLOOKUP($A29,'FuturesInfo (3)'!$A$2:$O$80,15)*RK29</f>
        <v>0</v>
      </c>
      <c r="RN29" s="200">
        <f t="shared" si="129"/>
        <v>0</v>
      </c>
      <c r="RO29" s="200">
        <f t="shared" si="130"/>
        <v>0</v>
      </c>
      <c r="RP29" s="200">
        <f t="shared" si="131"/>
        <v>0</v>
      </c>
      <c r="RQ29" s="200">
        <f t="shared" si="132"/>
        <v>0</v>
      </c>
      <c r="RR29" s="200">
        <f t="shared" si="146"/>
        <v>0</v>
      </c>
    </row>
    <row r="30" spans="1:486" x14ac:dyDescent="0.25">
      <c r="A30" s="1" t="s">
        <v>328</v>
      </c>
      <c r="B30" s="153" t="str">
        <f>'FuturesInfo (3)'!M18</f>
        <v>@ED</v>
      </c>
      <c r="C30" s="204" t="str">
        <f>VLOOKUP(A30,'FuturesInfo (3)'!$A$2:$K$80,11)</f>
        <v>rates</v>
      </c>
      <c r="D30" s="2" t="s">
        <v>30</v>
      </c>
      <c r="E30">
        <v>60</v>
      </c>
      <c r="F30" t="e">
        <f>IF(#REF!="","FALSE","TRUE")</f>
        <v>#REF!</v>
      </c>
      <c r="G30">
        <f>ROUND(VLOOKUP($B30,MARGIN!$A$42:$P$172,16),0)</f>
        <v>21</v>
      </c>
      <c r="I30" t="e">
        <f>-#REF!+J30</f>
        <v>#REF!</v>
      </c>
      <c r="J30">
        <v>1</v>
      </c>
      <c r="K30" s="2" t="s">
        <v>30</v>
      </c>
      <c r="L30">
        <v>60</v>
      </c>
      <c r="M30" t="str">
        <f t="shared" si="147"/>
        <v>TRUE</v>
      </c>
      <c r="N30">
        <f>ROUND(VLOOKUP($B30,MARGIN!$A$42:$P$172,16),0)</f>
        <v>21</v>
      </c>
      <c r="P30">
        <f t="shared" si="148"/>
        <v>0</v>
      </c>
      <c r="Q30">
        <v>1</v>
      </c>
      <c r="R30">
        <v>-1</v>
      </c>
      <c r="S30" s="113" t="s">
        <v>954</v>
      </c>
      <c r="T30" s="2" t="s">
        <v>30</v>
      </c>
      <c r="U30">
        <v>60</v>
      </c>
      <c r="V30" t="str">
        <f t="shared" si="149"/>
        <v>TRUE</v>
      </c>
      <c r="W30">
        <f>ROUND(VLOOKUP($B30,MARGIN!$A$42:$P$172,16),0)</f>
        <v>21</v>
      </c>
      <c r="X30">
        <f t="shared" si="150"/>
        <v>21</v>
      </c>
      <c r="Z30">
        <f t="shared" si="151"/>
        <v>0</v>
      </c>
      <c r="AA30">
        <v>1</v>
      </c>
      <c r="AB30">
        <v>-1</v>
      </c>
      <c r="AC30" s="113" t="s">
        <v>954</v>
      </c>
      <c r="AD30" s="2" t="s">
        <v>30</v>
      </c>
      <c r="AE30">
        <v>60</v>
      </c>
      <c r="AF30" t="str">
        <f t="shared" si="152"/>
        <v>TRUE</v>
      </c>
      <c r="AG30">
        <f>ROUND(VLOOKUP($B30,MARGIN!$A$42:$P$172,16),0)</f>
        <v>21</v>
      </c>
      <c r="AH30">
        <f t="shared" si="153"/>
        <v>16</v>
      </c>
      <c r="AI30" s="139" t="e">
        <f>VLOOKUP($B30,#REF!,2)*AH30</f>
        <v>#REF!</v>
      </c>
      <c r="AK30">
        <f t="shared" si="154"/>
        <v>2</v>
      </c>
      <c r="AL30">
        <v>1</v>
      </c>
      <c r="AM30">
        <v>-1</v>
      </c>
      <c r="AN30" s="113" t="s">
        <v>954</v>
      </c>
      <c r="AO30" s="2" t="s">
        <v>30</v>
      </c>
      <c r="AP30">
        <v>60</v>
      </c>
      <c r="AQ30" t="str">
        <f t="shared" si="155"/>
        <v>TRUE</v>
      </c>
      <c r="AR30">
        <f>ROUND(VLOOKUP($B30,MARGIN!$A$42:$P$172,16),0)</f>
        <v>21</v>
      </c>
      <c r="AS30">
        <f t="shared" si="156"/>
        <v>16</v>
      </c>
      <c r="AT30" s="139" t="e">
        <f>VLOOKUP($B30,#REF!,2)*AS30</f>
        <v>#REF!</v>
      </c>
      <c r="AV30">
        <f t="shared" si="157"/>
        <v>2</v>
      </c>
      <c r="AW30">
        <v>1</v>
      </c>
      <c r="AX30">
        <v>-1</v>
      </c>
      <c r="AY30" s="113">
        <v>-2.5237229961599998E-4</v>
      </c>
      <c r="AZ30" s="2" t="s">
        <v>30</v>
      </c>
      <c r="BA30">
        <v>60</v>
      </c>
      <c r="BB30" t="str">
        <f t="shared" si="158"/>
        <v>TRUE</v>
      </c>
      <c r="BC30">
        <f>ROUND(VLOOKUP($B30,MARGIN!$A$42:$P$172,16),0)</f>
        <v>21</v>
      </c>
      <c r="BD30">
        <f t="shared" si="159"/>
        <v>16</v>
      </c>
      <c r="BE30" s="139" t="e">
        <f>VLOOKUP($B30,#REF!,2)*BD30</f>
        <v>#REF!</v>
      </c>
      <c r="BG30">
        <f t="shared" si="134"/>
        <v>0</v>
      </c>
      <c r="BH30">
        <v>-1</v>
      </c>
      <c r="BI30">
        <v>1</v>
      </c>
      <c r="BJ30">
        <f t="shared" si="89"/>
        <v>0</v>
      </c>
      <c r="BK30" s="174">
        <v>5.0487201494600003E-5</v>
      </c>
      <c r="BL30" s="2">
        <v>10</v>
      </c>
      <c r="BM30">
        <v>60</v>
      </c>
      <c r="BN30" t="str">
        <f t="shared" si="135"/>
        <v>TRUE</v>
      </c>
      <c r="BO30">
        <f>VLOOKUP($A30,'FuturesInfo (3)'!$A$2:$V$80,22)</f>
        <v>0</v>
      </c>
      <c r="BP30">
        <f t="shared" si="71"/>
        <v>0</v>
      </c>
      <c r="BQ30" s="139">
        <f>VLOOKUP($A30,'FuturesInfo (3)'!$A$2:$O$80,15)*BP30</f>
        <v>0</v>
      </c>
      <c r="BR30" s="145">
        <f t="shared" si="90"/>
        <v>0</v>
      </c>
      <c r="BT30">
        <f t="shared" si="91"/>
        <v>-1</v>
      </c>
      <c r="BU30">
        <v>-1</v>
      </c>
      <c r="BV30">
        <v>1</v>
      </c>
      <c r="BW30">
        <v>1</v>
      </c>
      <c r="BX30">
        <f t="shared" si="72"/>
        <v>0</v>
      </c>
      <c r="BY30">
        <f t="shared" si="73"/>
        <v>1</v>
      </c>
      <c r="BZ30" s="188">
        <v>1.00969305331E-3</v>
      </c>
      <c r="CA30" s="2">
        <v>10</v>
      </c>
      <c r="CB30">
        <v>60</v>
      </c>
      <c r="CC30" t="str">
        <f t="shared" si="74"/>
        <v>TRUE</v>
      </c>
      <c r="CD30">
        <f>VLOOKUP($A30,'FuturesInfo (3)'!$A$2:$V$80,22)</f>
        <v>0</v>
      </c>
      <c r="CE30">
        <f t="shared" si="75"/>
        <v>0</v>
      </c>
      <c r="CF30">
        <f t="shared" si="75"/>
        <v>0</v>
      </c>
      <c r="CG30" s="139">
        <f>VLOOKUP($A30,'FuturesInfo (3)'!$A$2:$O$80,15)*CE30</f>
        <v>0</v>
      </c>
      <c r="CH30" s="145">
        <f t="shared" si="76"/>
        <v>0</v>
      </c>
      <c r="CI30" s="145">
        <f t="shared" si="92"/>
        <v>0</v>
      </c>
      <c r="CK30">
        <f t="shared" si="77"/>
        <v>-1</v>
      </c>
      <c r="CL30">
        <v>1</v>
      </c>
      <c r="CM30">
        <v>1</v>
      </c>
      <c r="CN30">
        <v>-1</v>
      </c>
      <c r="CO30">
        <f t="shared" si="136"/>
        <v>0</v>
      </c>
      <c r="CP30">
        <f t="shared" si="78"/>
        <v>0</v>
      </c>
      <c r="CQ30" s="174">
        <v>-1.00867460157E-4</v>
      </c>
      <c r="CR30" s="2">
        <v>10</v>
      </c>
      <c r="CS30">
        <v>60</v>
      </c>
      <c r="CT30" t="str">
        <f t="shared" si="79"/>
        <v>TRUE</v>
      </c>
      <c r="CU30">
        <f>VLOOKUP($A30,'FuturesInfo (3)'!$A$2:$V$80,22)</f>
        <v>0</v>
      </c>
      <c r="CV30">
        <f t="shared" si="80"/>
        <v>0</v>
      </c>
      <c r="CW30">
        <f t="shared" si="93"/>
        <v>0</v>
      </c>
      <c r="CX30" s="139">
        <f>VLOOKUP($A30,'FuturesInfo (3)'!$A$2:$O$80,15)*CW30</f>
        <v>0</v>
      </c>
      <c r="CY30" s="200">
        <f t="shared" si="94"/>
        <v>0</v>
      </c>
      <c r="CZ30" s="200">
        <f t="shared" si="95"/>
        <v>0</v>
      </c>
      <c r="DB30">
        <f t="shared" si="81"/>
        <v>1</v>
      </c>
      <c r="DC30">
        <v>1</v>
      </c>
      <c r="DD30">
        <v>1</v>
      </c>
      <c r="DE30">
        <v>1</v>
      </c>
      <c r="DF30">
        <f t="shared" si="137"/>
        <v>1</v>
      </c>
      <c r="DG30">
        <f t="shared" si="82"/>
        <v>1</v>
      </c>
      <c r="DH30" s="174">
        <v>1.51316453142E-4</v>
      </c>
      <c r="DI30" s="2">
        <v>10</v>
      </c>
      <c r="DJ30">
        <v>60</v>
      </c>
      <c r="DK30" t="str">
        <f t="shared" si="83"/>
        <v>TRUE</v>
      </c>
      <c r="DL30">
        <f>VLOOKUP($A30,'FuturesInfo (3)'!$A$2:$V$80,22)</f>
        <v>0</v>
      </c>
      <c r="DM30">
        <f t="shared" si="84"/>
        <v>0</v>
      </c>
      <c r="DN30">
        <f t="shared" si="96"/>
        <v>0</v>
      </c>
      <c r="DO30" s="139">
        <f>VLOOKUP($A30,'FuturesInfo (3)'!$A$2:$O$80,15)*DN30</f>
        <v>0</v>
      </c>
      <c r="DP30" s="200">
        <f t="shared" si="85"/>
        <v>0</v>
      </c>
      <c r="DQ30" s="200">
        <f t="shared" si="97"/>
        <v>0</v>
      </c>
      <c r="DS30">
        <v>1</v>
      </c>
      <c r="DT30">
        <v>1</v>
      </c>
      <c r="DU30">
        <v>1</v>
      </c>
      <c r="DV30">
        <v>1</v>
      </c>
      <c r="DW30">
        <v>1</v>
      </c>
      <c r="DX30">
        <v>1</v>
      </c>
      <c r="DY30" s="174">
        <v>5.0431186645799997E-5</v>
      </c>
      <c r="DZ30" s="2">
        <v>10</v>
      </c>
      <c r="EA30">
        <v>60</v>
      </c>
      <c r="EB30" t="s">
        <v>1273</v>
      </c>
      <c r="EC30">
        <v>0</v>
      </c>
      <c r="ED30" s="96">
        <v>0</v>
      </c>
      <c r="EE30">
        <v>0</v>
      </c>
      <c r="EF30" s="139">
        <v>0</v>
      </c>
      <c r="EG30" s="200">
        <v>0</v>
      </c>
      <c r="EH30" s="200">
        <v>0</v>
      </c>
      <c r="EJ30">
        <v>1</v>
      </c>
      <c r="EK30">
        <v>-1</v>
      </c>
      <c r="EL30" s="218">
        <v>1</v>
      </c>
      <c r="EM30">
        <v>1</v>
      </c>
      <c r="EN30">
        <v>1</v>
      </c>
      <c r="EO30">
        <v>0</v>
      </c>
      <c r="EP30">
        <v>1</v>
      </c>
      <c r="EQ30">
        <v>1</v>
      </c>
      <c r="ER30" s="174">
        <v>1.00857286939E-4</v>
      </c>
      <c r="ES30" s="2">
        <v>10</v>
      </c>
      <c r="ET30">
        <v>60</v>
      </c>
      <c r="EU30" t="s">
        <v>1273</v>
      </c>
      <c r="EV30">
        <v>0</v>
      </c>
      <c r="EW30" s="96">
        <v>0</v>
      </c>
      <c r="EX30">
        <v>0</v>
      </c>
      <c r="EY30" s="139">
        <v>0</v>
      </c>
      <c r="EZ30" s="200">
        <v>0</v>
      </c>
      <c r="FA30" s="200">
        <v>0</v>
      </c>
      <c r="FB30" s="200">
        <v>0</v>
      </c>
      <c r="FD30">
        <v>1</v>
      </c>
      <c r="FE30">
        <v>-1</v>
      </c>
      <c r="FF30" s="218">
        <v>1</v>
      </c>
      <c r="FG30">
        <v>1</v>
      </c>
      <c r="FH30">
        <v>1</v>
      </c>
      <c r="FI30">
        <v>0</v>
      </c>
      <c r="FJ30">
        <v>1</v>
      </c>
      <c r="FK30">
        <v>1</v>
      </c>
      <c r="FL30" s="174">
        <v>2.0169423154500001E-4</v>
      </c>
      <c r="FM30" s="2">
        <v>10</v>
      </c>
      <c r="FN30">
        <v>60</v>
      </c>
      <c r="FO30" t="s">
        <v>1273</v>
      </c>
      <c r="FP30">
        <v>0</v>
      </c>
      <c r="FQ30" s="96">
        <v>0</v>
      </c>
      <c r="FR30">
        <v>0</v>
      </c>
      <c r="FS30" s="139">
        <v>0</v>
      </c>
      <c r="FT30" s="200">
        <v>0</v>
      </c>
      <c r="FU30" s="200">
        <v>0</v>
      </c>
      <c r="FV30" s="200">
        <v>0</v>
      </c>
      <c r="FX30">
        <v>1</v>
      </c>
      <c r="FY30" s="244">
        <v>1</v>
      </c>
      <c r="FZ30" s="218">
        <v>1</v>
      </c>
      <c r="GA30" s="245">
        <v>12</v>
      </c>
      <c r="GB30">
        <v>1</v>
      </c>
      <c r="GC30">
        <v>1</v>
      </c>
      <c r="GD30" s="218">
        <v>1</v>
      </c>
      <c r="GE30">
        <v>1</v>
      </c>
      <c r="GF30">
        <v>1</v>
      </c>
      <c r="GG30">
        <v>1</v>
      </c>
      <c r="GH30">
        <v>1</v>
      </c>
      <c r="GI30" s="254">
        <v>2.01653559185E-4</v>
      </c>
      <c r="GJ30" s="2">
        <v>10</v>
      </c>
      <c r="GK30">
        <v>60</v>
      </c>
      <c r="GL30" t="s">
        <v>1273</v>
      </c>
      <c r="GM30">
        <v>0</v>
      </c>
      <c r="GN30" s="96">
        <v>0</v>
      </c>
      <c r="GO30">
        <v>0</v>
      </c>
      <c r="GP30" s="139">
        <v>0</v>
      </c>
      <c r="GQ30" s="200">
        <v>0</v>
      </c>
      <c r="GR30" s="200">
        <v>0</v>
      </c>
      <c r="GS30" s="200">
        <v>0</v>
      </c>
      <c r="GT30" s="200">
        <v>0</v>
      </c>
      <c r="GV30">
        <v>1</v>
      </c>
      <c r="GW30" s="244">
        <v>1</v>
      </c>
      <c r="GX30" s="218">
        <v>1</v>
      </c>
      <c r="GY30" s="245">
        <v>13</v>
      </c>
      <c r="GZ30">
        <v>1</v>
      </c>
      <c r="HA30">
        <v>1</v>
      </c>
      <c r="HB30" s="218">
        <v>-1</v>
      </c>
      <c r="HC30">
        <v>0</v>
      </c>
      <c r="HD30">
        <v>0</v>
      </c>
      <c r="HE30">
        <v>0</v>
      </c>
      <c r="HF30">
        <v>0</v>
      </c>
      <c r="HG30" s="254">
        <v>-1.5120967741900001E-4</v>
      </c>
      <c r="HH30" s="268">
        <v>42499</v>
      </c>
      <c r="HI30">
        <v>60</v>
      </c>
      <c r="HJ30" t="s">
        <v>1273</v>
      </c>
      <c r="HK30">
        <v>0</v>
      </c>
      <c r="HL30" s="257"/>
      <c r="HM30">
        <v>0</v>
      </c>
      <c r="HN30" s="139">
        <v>0</v>
      </c>
      <c r="HO30" s="200">
        <v>0</v>
      </c>
      <c r="HP30" s="200">
        <v>0</v>
      </c>
      <c r="HQ30" s="200">
        <v>0</v>
      </c>
      <c r="HR30" s="200">
        <v>0</v>
      </c>
      <c r="HT30">
        <v>1</v>
      </c>
      <c r="HU30" s="244">
        <v>-1</v>
      </c>
      <c r="HV30" s="218">
        <v>1</v>
      </c>
      <c r="HW30" s="245">
        <v>14</v>
      </c>
      <c r="HX30">
        <v>-1</v>
      </c>
      <c r="HY30">
        <v>1</v>
      </c>
      <c r="HZ30" s="218">
        <v>1</v>
      </c>
      <c r="IA30">
        <v>0</v>
      </c>
      <c r="IB30">
        <v>1</v>
      </c>
      <c r="IC30">
        <v>0</v>
      </c>
      <c r="ID30">
        <v>1</v>
      </c>
      <c r="IE30" s="254">
        <v>3.5287593890199998E-4</v>
      </c>
      <c r="IF30" s="268">
        <v>42514</v>
      </c>
      <c r="IG30">
        <v>60</v>
      </c>
      <c r="IH30" t="s">
        <v>1273</v>
      </c>
      <c r="II30">
        <v>0</v>
      </c>
      <c r="IJ30" s="257">
        <v>1</v>
      </c>
      <c r="IK30">
        <v>0</v>
      </c>
      <c r="IL30" s="139">
        <v>0</v>
      </c>
      <c r="IM30" s="139">
        <v>0</v>
      </c>
      <c r="IN30" s="200">
        <v>0</v>
      </c>
      <c r="IO30" s="200">
        <v>0</v>
      </c>
      <c r="IP30" s="200">
        <v>0</v>
      </c>
      <c r="IQ30" s="200">
        <v>0</v>
      </c>
      <c r="IR30" s="200">
        <v>0</v>
      </c>
      <c r="IT30">
        <v>-1</v>
      </c>
      <c r="IU30" s="244">
        <v>-1</v>
      </c>
      <c r="IV30" s="218">
        <v>1</v>
      </c>
      <c r="IW30" s="245">
        <v>15</v>
      </c>
      <c r="IX30">
        <v>1</v>
      </c>
      <c r="IY30">
        <v>1</v>
      </c>
      <c r="IZ30" s="218">
        <v>1</v>
      </c>
      <c r="JA30">
        <v>0</v>
      </c>
      <c r="JB30">
        <v>1</v>
      </c>
      <c r="JC30">
        <v>1</v>
      </c>
      <c r="JD30">
        <v>1</v>
      </c>
      <c r="JE30" s="254">
        <v>1.51179197742E-4</v>
      </c>
      <c r="JF30" s="268">
        <v>42514</v>
      </c>
      <c r="JG30">
        <v>60</v>
      </c>
      <c r="JH30" t="s">
        <v>1273</v>
      </c>
      <c r="JI30">
        <v>0</v>
      </c>
      <c r="JJ30" s="257">
        <v>1</v>
      </c>
      <c r="JK30">
        <v>0</v>
      </c>
      <c r="JL30" s="139">
        <v>0</v>
      </c>
      <c r="JM30" s="139">
        <v>0</v>
      </c>
      <c r="JN30" s="200">
        <v>0</v>
      </c>
      <c r="JO30" s="200">
        <v>0</v>
      </c>
      <c r="JP30" s="200">
        <v>0</v>
      </c>
      <c r="JQ30" s="200">
        <v>0</v>
      </c>
      <c r="JR30" s="200">
        <v>0</v>
      </c>
      <c r="JT30">
        <v>-1</v>
      </c>
      <c r="JU30" s="244">
        <v>-1</v>
      </c>
      <c r="JV30" s="218">
        <v>1</v>
      </c>
      <c r="JW30" s="245">
        <v>16</v>
      </c>
      <c r="JX30">
        <v>1</v>
      </c>
      <c r="JY30">
        <v>1</v>
      </c>
      <c r="JZ30" s="218">
        <v>-1</v>
      </c>
      <c r="KA30">
        <v>1</v>
      </c>
      <c r="KB30">
        <v>0</v>
      </c>
      <c r="KC30">
        <v>0</v>
      </c>
      <c r="KD30">
        <v>0</v>
      </c>
      <c r="KE30" s="254">
        <v>-1.51156346047E-4</v>
      </c>
      <c r="KF30" s="206">
        <v>42514</v>
      </c>
      <c r="KG30">
        <v>60</v>
      </c>
      <c r="KH30" t="s">
        <v>1273</v>
      </c>
      <c r="KI30">
        <v>0</v>
      </c>
      <c r="KJ30" s="257">
        <v>1</v>
      </c>
      <c r="KK30">
        <v>0</v>
      </c>
      <c r="KL30" s="139">
        <v>0</v>
      </c>
      <c r="KM30" s="139">
        <v>0</v>
      </c>
      <c r="KN30" s="200">
        <v>0</v>
      </c>
      <c r="KO30" s="200">
        <v>0</v>
      </c>
      <c r="KP30" s="200">
        <v>0</v>
      </c>
      <c r="KQ30" s="200">
        <v>0</v>
      </c>
      <c r="KR30" s="200">
        <v>0</v>
      </c>
      <c r="KT30">
        <v>-1</v>
      </c>
      <c r="KU30" s="244">
        <v>-1</v>
      </c>
      <c r="KV30" s="218">
        <v>1</v>
      </c>
      <c r="KW30" s="245">
        <v>17</v>
      </c>
      <c r="KX30">
        <v>-1</v>
      </c>
      <c r="KY30">
        <v>1</v>
      </c>
      <c r="KZ30" s="218">
        <v>-1</v>
      </c>
      <c r="LA30">
        <v>1</v>
      </c>
      <c r="LB30">
        <v>0</v>
      </c>
      <c r="LC30">
        <v>1</v>
      </c>
      <c r="LD30">
        <v>0</v>
      </c>
      <c r="LE30" s="254">
        <v>-3.0235839548500002E-4</v>
      </c>
      <c r="LF30" s="206">
        <v>42514</v>
      </c>
      <c r="LG30">
        <v>60</v>
      </c>
      <c r="LH30" t="s">
        <v>1273</v>
      </c>
      <c r="LI30">
        <v>0</v>
      </c>
      <c r="LJ30" s="257">
        <v>1</v>
      </c>
      <c r="LK30">
        <v>0</v>
      </c>
      <c r="LL30" s="139">
        <v>0</v>
      </c>
      <c r="LM30" s="139">
        <v>0</v>
      </c>
      <c r="LN30" s="200">
        <v>0</v>
      </c>
      <c r="LO30" s="200">
        <v>0</v>
      </c>
      <c r="LP30" s="200">
        <v>0</v>
      </c>
      <c r="LQ30" s="200">
        <v>0</v>
      </c>
      <c r="LR30" s="200">
        <v>0</v>
      </c>
      <c r="LT30">
        <v>-1</v>
      </c>
      <c r="LU30" s="244">
        <v>1</v>
      </c>
      <c r="LV30" s="218">
        <v>1</v>
      </c>
      <c r="LW30" s="245">
        <v>18</v>
      </c>
      <c r="LX30">
        <v>-1</v>
      </c>
      <c r="LY30">
        <v>1</v>
      </c>
      <c r="LZ30" s="218">
        <v>-1</v>
      </c>
      <c r="MA30">
        <v>0</v>
      </c>
      <c r="MB30">
        <v>0</v>
      </c>
      <c r="MC30">
        <v>1</v>
      </c>
      <c r="MD30">
        <v>0</v>
      </c>
      <c r="ME30" s="254">
        <v>-5.0408307289E-5</v>
      </c>
      <c r="MF30" s="206">
        <v>42514</v>
      </c>
      <c r="MG30">
        <v>60</v>
      </c>
      <c r="MH30" t="s">
        <v>1273</v>
      </c>
      <c r="MI30">
        <v>0</v>
      </c>
      <c r="MJ30" s="257">
        <v>2</v>
      </c>
      <c r="MK30">
        <v>0</v>
      </c>
      <c r="ML30" s="139">
        <v>0</v>
      </c>
      <c r="MM30" s="139">
        <v>0</v>
      </c>
      <c r="MN30" s="200">
        <v>0</v>
      </c>
      <c r="MO30" s="200">
        <v>0</v>
      </c>
      <c r="MP30" s="200">
        <v>0</v>
      </c>
      <c r="MQ30" s="200">
        <v>0</v>
      </c>
      <c r="MR30" s="200">
        <v>0</v>
      </c>
      <c r="MT30">
        <v>1</v>
      </c>
      <c r="MU30" s="244">
        <v>1</v>
      </c>
      <c r="MV30" s="218">
        <v>1</v>
      </c>
      <c r="MW30" s="245">
        <v>19</v>
      </c>
      <c r="MX30">
        <v>-1</v>
      </c>
      <c r="MY30">
        <v>1</v>
      </c>
      <c r="MZ30" s="218">
        <v>1</v>
      </c>
      <c r="NA30">
        <v>1</v>
      </c>
      <c r="NB30">
        <v>1</v>
      </c>
      <c r="NC30">
        <v>0</v>
      </c>
      <c r="ND30">
        <v>1</v>
      </c>
      <c r="NE30" s="254">
        <v>1.0082169682899999E-4</v>
      </c>
      <c r="NF30" s="206">
        <v>42514</v>
      </c>
      <c r="NG30">
        <v>60</v>
      </c>
      <c r="NH30" t="s">
        <v>1273</v>
      </c>
      <c r="NI30">
        <v>0</v>
      </c>
      <c r="NJ30" s="257">
        <v>1</v>
      </c>
      <c r="NK30">
        <v>0</v>
      </c>
      <c r="NL30" s="139">
        <v>0</v>
      </c>
      <c r="NM30" s="139">
        <v>0</v>
      </c>
      <c r="NN30" s="200">
        <v>0</v>
      </c>
      <c r="NO30" s="200">
        <v>0</v>
      </c>
      <c r="NP30" s="200">
        <v>0</v>
      </c>
      <c r="NQ30" s="200">
        <v>0</v>
      </c>
      <c r="NR30" s="200">
        <v>0</v>
      </c>
      <c r="NT30">
        <v>1</v>
      </c>
      <c r="NU30" s="244">
        <v>-1</v>
      </c>
      <c r="NV30" s="218">
        <v>1</v>
      </c>
      <c r="NW30" s="245">
        <v>20</v>
      </c>
      <c r="NX30">
        <v>1</v>
      </c>
      <c r="NY30">
        <v>1</v>
      </c>
      <c r="NZ30" s="218">
        <v>-1</v>
      </c>
      <c r="OA30">
        <v>1</v>
      </c>
      <c r="OB30">
        <v>0</v>
      </c>
      <c r="OC30">
        <v>0</v>
      </c>
      <c r="OD30">
        <v>0</v>
      </c>
      <c r="OE30" s="254">
        <v>-2.01623065679E-4</v>
      </c>
      <c r="OF30" s="206">
        <v>42514</v>
      </c>
      <c r="OG30">
        <v>60</v>
      </c>
      <c r="OH30" t="s">
        <v>1273</v>
      </c>
      <c r="OI30">
        <v>0</v>
      </c>
      <c r="OJ30" s="257">
        <v>1</v>
      </c>
      <c r="OK30">
        <v>0</v>
      </c>
      <c r="OL30" s="139">
        <v>0</v>
      </c>
      <c r="OM30" s="139">
        <v>0</v>
      </c>
      <c r="ON30" s="200">
        <v>0</v>
      </c>
      <c r="OO30" s="200">
        <v>0</v>
      </c>
      <c r="OP30" s="200">
        <v>0</v>
      </c>
      <c r="OQ30" s="200">
        <v>0</v>
      </c>
      <c r="OR30" s="200">
        <v>0</v>
      </c>
      <c r="OT30">
        <f t="shared" si="98"/>
        <v>-1</v>
      </c>
      <c r="OU30" s="244">
        <v>1</v>
      </c>
      <c r="OV30" s="218">
        <v>1</v>
      </c>
      <c r="OW30" s="245">
        <v>-5</v>
      </c>
      <c r="OX30">
        <f t="shared" si="141"/>
        <v>-1</v>
      </c>
      <c r="OY30">
        <f t="shared" si="100"/>
        <v>-1</v>
      </c>
      <c r="OZ30" s="218"/>
      <c r="PA30">
        <f t="shared" si="138"/>
        <v>0</v>
      </c>
      <c r="PB30">
        <f t="shared" si="101"/>
        <v>0</v>
      </c>
      <c r="PC30">
        <f t="shared" si="102"/>
        <v>0</v>
      </c>
      <c r="PD30">
        <f t="shared" si="103"/>
        <v>0</v>
      </c>
      <c r="PE30" s="254"/>
      <c r="PF30" s="206">
        <v>42537</v>
      </c>
      <c r="PG30">
        <v>60</v>
      </c>
      <c r="PH30" t="str">
        <f t="shared" si="86"/>
        <v>TRUE</v>
      </c>
      <c r="PI30">
        <f>VLOOKUP($A30,'FuturesInfo (3)'!$A$2:$V$80,22)</f>
        <v>0</v>
      </c>
      <c r="PJ30" s="257">
        <v>2</v>
      </c>
      <c r="PK30">
        <f t="shared" si="104"/>
        <v>0</v>
      </c>
      <c r="PL30" s="139">
        <f>VLOOKUP($A30,'FuturesInfo (3)'!$A$2:$O$80,15)*PI30</f>
        <v>0</v>
      </c>
      <c r="PM30" s="139">
        <f>VLOOKUP($A30,'FuturesInfo (3)'!$A$2:$O$80,15)*PK30</f>
        <v>0</v>
      </c>
      <c r="PN30" s="200">
        <f t="shared" si="105"/>
        <v>0</v>
      </c>
      <c r="PO30" s="200">
        <f t="shared" si="106"/>
        <v>0</v>
      </c>
      <c r="PP30" s="200">
        <f t="shared" si="107"/>
        <v>0</v>
      </c>
      <c r="PQ30" s="200">
        <f t="shared" si="108"/>
        <v>0</v>
      </c>
      <c r="PR30" s="200">
        <f t="shared" si="144"/>
        <v>0</v>
      </c>
      <c r="PT30">
        <f t="shared" si="110"/>
        <v>1</v>
      </c>
      <c r="PU30" s="244"/>
      <c r="PV30" s="218"/>
      <c r="PW30" s="245"/>
      <c r="PX30">
        <f t="shared" si="142"/>
        <v>0</v>
      </c>
      <c r="PY30">
        <f t="shared" si="112"/>
        <v>0</v>
      </c>
      <c r="PZ30" s="218"/>
      <c r="QA30">
        <f t="shared" si="139"/>
        <v>1</v>
      </c>
      <c r="QB30">
        <f t="shared" si="113"/>
        <v>1</v>
      </c>
      <c r="QC30">
        <f t="shared" si="114"/>
        <v>1</v>
      </c>
      <c r="QD30">
        <f t="shared" si="115"/>
        <v>1</v>
      </c>
      <c r="QE30" s="254"/>
      <c r="QF30" s="206"/>
      <c r="QG30">
        <v>60</v>
      </c>
      <c r="QH30" t="str">
        <f t="shared" si="87"/>
        <v>FALSE</v>
      </c>
      <c r="QI30">
        <f>VLOOKUP($A30,'FuturesInfo (3)'!$A$2:$V$80,22)</f>
        <v>0</v>
      </c>
      <c r="QJ30" s="257"/>
      <c r="QK30">
        <f t="shared" si="116"/>
        <v>0</v>
      </c>
      <c r="QL30" s="139">
        <f>VLOOKUP($A30,'FuturesInfo (3)'!$A$2:$O$80,15)*QI30</f>
        <v>0</v>
      </c>
      <c r="QM30" s="139">
        <f>VLOOKUP($A30,'FuturesInfo (3)'!$A$2:$O$80,15)*QK30</f>
        <v>0</v>
      </c>
      <c r="QN30" s="200">
        <f t="shared" si="117"/>
        <v>0</v>
      </c>
      <c r="QO30" s="200">
        <f t="shared" si="118"/>
        <v>0</v>
      </c>
      <c r="QP30" s="200">
        <f t="shared" si="119"/>
        <v>0</v>
      </c>
      <c r="QQ30" s="200">
        <f t="shared" si="120"/>
        <v>0</v>
      </c>
      <c r="QR30" s="200">
        <f t="shared" si="145"/>
        <v>0</v>
      </c>
      <c r="QT30">
        <f t="shared" si="122"/>
        <v>0</v>
      </c>
      <c r="QU30" s="244"/>
      <c r="QV30" s="218"/>
      <c r="QW30" s="245"/>
      <c r="QX30">
        <f t="shared" si="143"/>
        <v>0</v>
      </c>
      <c r="QY30">
        <f t="shared" si="124"/>
        <v>0</v>
      </c>
      <c r="QZ30" s="218"/>
      <c r="RA30">
        <f t="shared" si="140"/>
        <v>1</v>
      </c>
      <c r="RB30">
        <f t="shared" si="125"/>
        <v>1</v>
      </c>
      <c r="RC30">
        <f t="shared" si="126"/>
        <v>1</v>
      </c>
      <c r="RD30">
        <f t="shared" si="127"/>
        <v>1</v>
      </c>
      <c r="RE30" s="254"/>
      <c r="RF30" s="206"/>
      <c r="RG30">
        <v>60</v>
      </c>
      <c r="RH30" t="str">
        <f t="shared" si="88"/>
        <v>FALSE</v>
      </c>
      <c r="RI30">
        <f>VLOOKUP($A30,'FuturesInfo (3)'!$A$2:$V$80,22)</f>
        <v>0</v>
      </c>
      <c r="RJ30" s="257"/>
      <c r="RK30">
        <f t="shared" si="128"/>
        <v>0</v>
      </c>
      <c r="RL30" s="139">
        <f>VLOOKUP($A30,'FuturesInfo (3)'!$A$2:$O$80,15)*RI30</f>
        <v>0</v>
      </c>
      <c r="RM30" s="139">
        <f>VLOOKUP($A30,'FuturesInfo (3)'!$A$2:$O$80,15)*RK30</f>
        <v>0</v>
      </c>
      <c r="RN30" s="200">
        <f t="shared" si="129"/>
        <v>0</v>
      </c>
      <c r="RO30" s="200">
        <f t="shared" si="130"/>
        <v>0</v>
      </c>
      <c r="RP30" s="200">
        <f t="shared" si="131"/>
        <v>0</v>
      </c>
      <c r="RQ30" s="200">
        <f t="shared" si="132"/>
        <v>0</v>
      </c>
      <c r="RR30" s="200">
        <f t="shared" si="146"/>
        <v>0</v>
      </c>
    </row>
    <row r="31" spans="1:486" x14ac:dyDescent="0.25">
      <c r="A31" s="1" t="s">
        <v>330</v>
      </c>
      <c r="B31" s="153" t="str">
        <f>'FuturesInfo (3)'!M19</f>
        <v>@EMD</v>
      </c>
      <c r="C31" s="204" t="str">
        <f>VLOOKUP(A31,'FuturesInfo (3)'!$A$2:$K$80,11)</f>
        <v>index</v>
      </c>
      <c r="D31" s="2" t="s">
        <v>433</v>
      </c>
      <c r="E31">
        <v>60</v>
      </c>
      <c r="F31" t="e">
        <f>IF(#REF!="","FALSE","TRUE")</f>
        <v>#REF!</v>
      </c>
      <c r="G31">
        <f>ROUND(VLOOKUP($B31,MARGIN!$A$42:$P$172,16),0)</f>
        <v>1</v>
      </c>
      <c r="I31" t="e">
        <f>-#REF!+J31</f>
        <v>#REF!</v>
      </c>
      <c r="J31">
        <v>-1</v>
      </c>
      <c r="K31" s="2" t="s">
        <v>433</v>
      </c>
      <c r="L31">
        <v>60</v>
      </c>
      <c r="M31" t="str">
        <f t="shared" si="147"/>
        <v>TRUE</v>
      </c>
      <c r="N31">
        <f>ROUND(VLOOKUP($B31,MARGIN!$A$42:$P$172,16),0)</f>
        <v>1</v>
      </c>
      <c r="P31">
        <f t="shared" si="148"/>
        <v>0</v>
      </c>
      <c r="Q31">
        <v>-1</v>
      </c>
      <c r="R31">
        <v>1</v>
      </c>
      <c r="S31" t="s">
        <v>958</v>
      </c>
      <c r="T31" s="2" t="s">
        <v>433</v>
      </c>
      <c r="U31">
        <v>60</v>
      </c>
      <c r="V31" t="str">
        <f t="shared" si="149"/>
        <v>TRUE</v>
      </c>
      <c r="W31">
        <f>ROUND(VLOOKUP($B31,MARGIN!$A$42:$P$172,16),0)</f>
        <v>1</v>
      </c>
      <c r="X31">
        <f t="shared" si="150"/>
        <v>1</v>
      </c>
      <c r="Z31">
        <f t="shared" si="151"/>
        <v>0</v>
      </c>
      <c r="AA31">
        <v>-1</v>
      </c>
      <c r="AB31">
        <v>-1</v>
      </c>
      <c r="AC31" t="s">
        <v>978</v>
      </c>
      <c r="AD31" s="2" t="s">
        <v>433</v>
      </c>
      <c r="AE31">
        <v>60</v>
      </c>
      <c r="AF31" t="str">
        <f t="shared" si="152"/>
        <v>TRUE</v>
      </c>
      <c r="AG31">
        <f>ROUND(VLOOKUP($B31,MARGIN!$A$42:$P$172,16),0)</f>
        <v>1</v>
      </c>
      <c r="AH31">
        <f t="shared" si="153"/>
        <v>1</v>
      </c>
      <c r="AI31" s="139" t="e">
        <f>VLOOKUP($B31,#REF!,2)*AH31</f>
        <v>#REF!</v>
      </c>
      <c r="AK31">
        <f t="shared" si="154"/>
        <v>0</v>
      </c>
      <c r="AL31">
        <v>-1</v>
      </c>
      <c r="AM31">
        <v>-1</v>
      </c>
      <c r="AN31" t="s">
        <v>978</v>
      </c>
      <c r="AO31" s="2" t="s">
        <v>433</v>
      </c>
      <c r="AP31">
        <v>60</v>
      </c>
      <c r="AQ31" t="str">
        <f t="shared" si="155"/>
        <v>TRUE</v>
      </c>
      <c r="AR31">
        <f>ROUND(VLOOKUP($B31,MARGIN!$A$42:$P$172,16),0)</f>
        <v>1</v>
      </c>
      <c r="AS31">
        <f t="shared" si="156"/>
        <v>1</v>
      </c>
      <c r="AT31" s="139" t="e">
        <f>VLOOKUP($B31,#REF!,2)*AS31</f>
        <v>#REF!</v>
      </c>
      <c r="AV31">
        <f t="shared" si="157"/>
        <v>0</v>
      </c>
      <c r="AW31">
        <v>-1</v>
      </c>
      <c r="AX31">
        <v>1</v>
      </c>
      <c r="AY31">
        <v>4.6252848907400003E-3</v>
      </c>
      <c r="AZ31" s="2" t="s">
        <v>433</v>
      </c>
      <c r="BA31">
        <v>60</v>
      </c>
      <c r="BB31" t="str">
        <f t="shared" si="158"/>
        <v>TRUE</v>
      </c>
      <c r="BC31">
        <f>ROUND(VLOOKUP($B31,MARGIN!$A$42:$P$172,16),0)</f>
        <v>1</v>
      </c>
      <c r="BD31">
        <f t="shared" si="159"/>
        <v>1</v>
      </c>
      <c r="BE31" s="139" t="e">
        <f>VLOOKUP($B31,#REF!,2)*BD31</f>
        <v>#REF!</v>
      </c>
      <c r="BG31">
        <f t="shared" si="134"/>
        <v>0</v>
      </c>
      <c r="BH31">
        <v>1</v>
      </c>
      <c r="BI31">
        <v>1</v>
      </c>
      <c r="BJ31">
        <f t="shared" si="89"/>
        <v>1</v>
      </c>
      <c r="BK31" s="1">
        <v>6.0719290051399998E-3</v>
      </c>
      <c r="BL31" s="2">
        <v>10</v>
      </c>
      <c r="BM31">
        <v>60</v>
      </c>
      <c r="BN31" t="str">
        <f t="shared" si="135"/>
        <v>TRUE</v>
      </c>
      <c r="BO31">
        <f>VLOOKUP($A31,'FuturesInfo (3)'!$A$2:$V$80,22)</f>
        <v>1</v>
      </c>
      <c r="BP31">
        <f t="shared" si="71"/>
        <v>1</v>
      </c>
      <c r="BQ31" s="139">
        <f>VLOOKUP($A31,'FuturesInfo (3)'!$A$2:$O$80,15)*BP31</f>
        <v>151430</v>
      </c>
      <c r="BR31" s="145">
        <f t="shared" si="90"/>
        <v>919.47220924835017</v>
      </c>
      <c r="BT31">
        <f t="shared" si="91"/>
        <v>1</v>
      </c>
      <c r="BU31">
        <v>1</v>
      </c>
      <c r="BV31">
        <v>-1</v>
      </c>
      <c r="BW31">
        <v>-1</v>
      </c>
      <c r="BX31">
        <f t="shared" si="72"/>
        <v>0</v>
      </c>
      <c r="BY31">
        <f t="shared" si="73"/>
        <v>1</v>
      </c>
      <c r="BZ31" s="188">
        <v>-5.8363178140300002E-3</v>
      </c>
      <c r="CA31" s="2">
        <v>10</v>
      </c>
      <c r="CB31">
        <v>60</v>
      </c>
      <c r="CC31" t="str">
        <f t="shared" si="74"/>
        <v>TRUE</v>
      </c>
      <c r="CD31">
        <f>VLOOKUP($A31,'FuturesInfo (3)'!$A$2:$V$80,22)</f>
        <v>1</v>
      </c>
      <c r="CE31">
        <f t="shared" si="75"/>
        <v>1</v>
      </c>
      <c r="CF31">
        <f t="shared" si="75"/>
        <v>1</v>
      </c>
      <c r="CG31" s="139">
        <f>VLOOKUP($A31,'FuturesInfo (3)'!$A$2:$O$80,15)*CE31</f>
        <v>151430</v>
      </c>
      <c r="CH31" s="145">
        <f t="shared" si="76"/>
        <v>-883.79360657856296</v>
      </c>
      <c r="CI31" s="145">
        <f t="shared" si="92"/>
        <v>883.79360657856296</v>
      </c>
      <c r="CK31">
        <f t="shared" si="77"/>
        <v>1</v>
      </c>
      <c r="CL31">
        <v>1</v>
      </c>
      <c r="CM31">
        <v>-1</v>
      </c>
      <c r="CN31">
        <v>1</v>
      </c>
      <c r="CO31">
        <f t="shared" si="136"/>
        <v>1</v>
      </c>
      <c r="CP31">
        <f t="shared" si="78"/>
        <v>0</v>
      </c>
      <c r="CQ31" s="1">
        <v>9.2728485657099999E-3</v>
      </c>
      <c r="CR31" s="2">
        <v>10</v>
      </c>
      <c r="CS31">
        <v>60</v>
      </c>
      <c r="CT31" t="str">
        <f t="shared" si="79"/>
        <v>TRUE</v>
      </c>
      <c r="CU31">
        <f>VLOOKUP($A31,'FuturesInfo (3)'!$A$2:$V$80,22)</f>
        <v>1</v>
      </c>
      <c r="CV31">
        <f t="shared" si="80"/>
        <v>1</v>
      </c>
      <c r="CW31">
        <f t="shared" si="93"/>
        <v>1</v>
      </c>
      <c r="CX31" s="139">
        <f>VLOOKUP($A31,'FuturesInfo (3)'!$A$2:$O$80,15)*CW31</f>
        <v>151430</v>
      </c>
      <c r="CY31" s="200">
        <f t="shared" si="94"/>
        <v>1404.1874583054653</v>
      </c>
      <c r="CZ31" s="200">
        <f t="shared" si="95"/>
        <v>-1404.1874583054653</v>
      </c>
      <c r="DB31">
        <f t="shared" si="81"/>
        <v>1</v>
      </c>
      <c r="DC31">
        <v>1</v>
      </c>
      <c r="DD31">
        <v>-1</v>
      </c>
      <c r="DE31">
        <v>1</v>
      </c>
      <c r="DF31">
        <f t="shared" si="137"/>
        <v>1</v>
      </c>
      <c r="DG31">
        <f t="shared" si="82"/>
        <v>0</v>
      </c>
      <c r="DH31" s="1">
        <v>3.2388128759300002E-3</v>
      </c>
      <c r="DI31" s="2">
        <v>10</v>
      </c>
      <c r="DJ31">
        <v>60</v>
      </c>
      <c r="DK31" t="str">
        <f t="shared" si="83"/>
        <v>TRUE</v>
      </c>
      <c r="DL31">
        <f>VLOOKUP($A31,'FuturesInfo (3)'!$A$2:$V$80,22)</f>
        <v>1</v>
      </c>
      <c r="DM31">
        <f t="shared" si="84"/>
        <v>1</v>
      </c>
      <c r="DN31">
        <f t="shared" si="96"/>
        <v>1</v>
      </c>
      <c r="DO31" s="139">
        <f>VLOOKUP($A31,'FuturesInfo (3)'!$A$2:$O$80,15)*DN31</f>
        <v>151430</v>
      </c>
      <c r="DP31" s="200">
        <f t="shared" si="85"/>
        <v>490.45343380207993</v>
      </c>
      <c r="DQ31" s="200">
        <f t="shared" si="97"/>
        <v>-490.45343380207993</v>
      </c>
      <c r="DS31">
        <v>1</v>
      </c>
      <c r="DT31">
        <v>1</v>
      </c>
      <c r="DU31">
        <v>-1</v>
      </c>
      <c r="DV31">
        <v>1</v>
      </c>
      <c r="DW31">
        <v>1</v>
      </c>
      <c r="DX31">
        <v>0</v>
      </c>
      <c r="DY31" s="1">
        <v>4.2825141652399999E-3</v>
      </c>
      <c r="DZ31" s="2">
        <v>10</v>
      </c>
      <c r="EA31">
        <v>60</v>
      </c>
      <c r="EB31" t="s">
        <v>1273</v>
      </c>
      <c r="EC31">
        <v>1</v>
      </c>
      <c r="ED31" s="96">
        <v>0</v>
      </c>
      <c r="EE31">
        <v>1</v>
      </c>
      <c r="EF31" s="139">
        <v>149810</v>
      </c>
      <c r="EG31" s="200">
        <v>641.56344709460438</v>
      </c>
      <c r="EH31" s="200">
        <v>-641.56344709460438</v>
      </c>
      <c r="EJ31">
        <v>1</v>
      </c>
      <c r="EK31">
        <v>1</v>
      </c>
      <c r="EL31" s="218">
        <v>-1</v>
      </c>
      <c r="EM31">
        <v>-1</v>
      </c>
      <c r="EN31">
        <v>-1</v>
      </c>
      <c r="EO31">
        <v>0</v>
      </c>
      <c r="EP31">
        <v>1</v>
      </c>
      <c r="EQ31">
        <v>1</v>
      </c>
      <c r="ER31" s="1">
        <v>-2.8209670012499998E-3</v>
      </c>
      <c r="ES31" s="2">
        <v>10</v>
      </c>
      <c r="ET31">
        <v>60</v>
      </c>
      <c r="EU31" t="s">
        <v>1273</v>
      </c>
      <c r="EV31">
        <v>1</v>
      </c>
      <c r="EW31" s="96">
        <v>0</v>
      </c>
      <c r="EX31">
        <v>1</v>
      </c>
      <c r="EY31" s="139">
        <v>149810</v>
      </c>
      <c r="EZ31" s="200">
        <v>-422.60906645726249</v>
      </c>
      <c r="FA31" s="200">
        <v>422.60906645726249</v>
      </c>
      <c r="FB31" s="200">
        <v>422.60906645726249</v>
      </c>
      <c r="FD31">
        <v>-1</v>
      </c>
      <c r="FE31">
        <v>1</v>
      </c>
      <c r="FF31" s="218">
        <v>-1</v>
      </c>
      <c r="FG31">
        <v>-1</v>
      </c>
      <c r="FH31">
        <v>-1</v>
      </c>
      <c r="FI31">
        <v>0</v>
      </c>
      <c r="FJ31">
        <v>1</v>
      </c>
      <c r="FK31">
        <v>1</v>
      </c>
      <c r="FL31" s="1">
        <v>-1.44078947368E-2</v>
      </c>
      <c r="FM31" s="2">
        <v>10</v>
      </c>
      <c r="FN31">
        <v>60</v>
      </c>
      <c r="FO31" t="s">
        <v>1273</v>
      </c>
      <c r="FP31">
        <v>1</v>
      </c>
      <c r="FQ31" s="96">
        <v>0</v>
      </c>
      <c r="FR31">
        <v>1</v>
      </c>
      <c r="FS31" s="139">
        <v>149810</v>
      </c>
      <c r="FT31" s="200">
        <v>-2158.4467105200079</v>
      </c>
      <c r="FU31" s="200">
        <v>2158.4467105200079</v>
      </c>
      <c r="FV31" s="200">
        <v>2158.4467105200079</v>
      </c>
      <c r="FX31">
        <v>-1</v>
      </c>
      <c r="FY31" s="244">
        <v>-1</v>
      </c>
      <c r="FZ31" s="218">
        <v>1</v>
      </c>
      <c r="GA31" s="245">
        <v>-6</v>
      </c>
      <c r="GB31">
        <v>1</v>
      </c>
      <c r="GC31">
        <v>-1</v>
      </c>
      <c r="GD31" s="218">
        <v>-1</v>
      </c>
      <c r="GE31">
        <v>1</v>
      </c>
      <c r="GF31">
        <v>0</v>
      </c>
      <c r="GG31">
        <v>0</v>
      </c>
      <c r="GH31">
        <v>1</v>
      </c>
      <c r="GI31" s="253">
        <v>-1.14144583139E-2</v>
      </c>
      <c r="GJ31" s="2">
        <v>10</v>
      </c>
      <c r="GK31">
        <v>60</v>
      </c>
      <c r="GL31" t="s">
        <v>1273</v>
      </c>
      <c r="GM31">
        <v>1</v>
      </c>
      <c r="GN31" s="96">
        <v>0</v>
      </c>
      <c r="GO31">
        <v>1</v>
      </c>
      <c r="GP31" s="139">
        <v>148100</v>
      </c>
      <c r="GQ31" s="200">
        <v>1690.4812762885902</v>
      </c>
      <c r="GR31" s="200">
        <v>-1690.4812762885902</v>
      </c>
      <c r="GS31" s="200">
        <v>-1690.4812762885902</v>
      </c>
      <c r="GT31" s="200">
        <v>1690.4812762885902</v>
      </c>
      <c r="GV31">
        <v>-1</v>
      </c>
      <c r="GW31" s="244">
        <v>1</v>
      </c>
      <c r="GX31" s="218">
        <v>1</v>
      </c>
      <c r="GY31" s="245">
        <v>-7</v>
      </c>
      <c r="GZ31">
        <v>1</v>
      </c>
      <c r="HA31">
        <v>-1</v>
      </c>
      <c r="HB31" s="218">
        <v>-1</v>
      </c>
      <c r="HC31">
        <v>0</v>
      </c>
      <c r="HD31">
        <v>0</v>
      </c>
      <c r="HE31">
        <v>0</v>
      </c>
      <c r="HF31">
        <v>1</v>
      </c>
      <c r="HG31" s="253">
        <v>-1.8906144497E-3</v>
      </c>
      <c r="HH31" s="268">
        <v>42509</v>
      </c>
      <c r="HI31">
        <v>60</v>
      </c>
      <c r="HJ31" t="s">
        <v>1273</v>
      </c>
      <c r="HK31">
        <v>1</v>
      </c>
      <c r="HL31" s="257"/>
      <c r="HM31">
        <v>1</v>
      </c>
      <c r="HN31" s="139">
        <v>147820</v>
      </c>
      <c r="HO31" s="200">
        <v>-279.47062795465399</v>
      </c>
      <c r="HP31" s="200">
        <v>-279.47062795465399</v>
      </c>
      <c r="HQ31" s="200">
        <v>-279.47062795465399</v>
      </c>
      <c r="HR31" s="200">
        <v>279.47062795465399</v>
      </c>
      <c r="HT31">
        <v>1</v>
      </c>
      <c r="HU31" s="244">
        <v>1</v>
      </c>
      <c r="HV31" s="218">
        <v>-1</v>
      </c>
      <c r="HW31" s="245">
        <v>-8</v>
      </c>
      <c r="HX31">
        <v>-1</v>
      </c>
      <c r="HY31">
        <v>1</v>
      </c>
      <c r="HZ31" s="218">
        <v>1</v>
      </c>
      <c r="IA31">
        <v>1</v>
      </c>
      <c r="IB31">
        <v>0</v>
      </c>
      <c r="IC31">
        <v>0</v>
      </c>
      <c r="ID31">
        <v>1</v>
      </c>
      <c r="IE31" s="253">
        <v>9.4709781943699996E-4</v>
      </c>
      <c r="IF31" s="268">
        <v>42514</v>
      </c>
      <c r="IG31">
        <v>60</v>
      </c>
      <c r="IH31" t="s">
        <v>1273</v>
      </c>
      <c r="II31">
        <v>1</v>
      </c>
      <c r="IJ31" s="257">
        <v>1</v>
      </c>
      <c r="IK31">
        <v>1</v>
      </c>
      <c r="IL31" s="139">
        <v>147480</v>
      </c>
      <c r="IM31" s="139">
        <v>147480</v>
      </c>
      <c r="IN31" s="200">
        <v>139.67798641056876</v>
      </c>
      <c r="IO31" s="200">
        <v>139.67798641056876</v>
      </c>
      <c r="IP31" s="200">
        <v>-139.67798641056876</v>
      </c>
      <c r="IQ31" s="200">
        <v>-139.67798641056876</v>
      </c>
      <c r="IR31" s="200">
        <v>139.67798641056876</v>
      </c>
      <c r="IT31">
        <v>1</v>
      </c>
      <c r="IU31" s="244">
        <v>1</v>
      </c>
      <c r="IV31" s="218">
        <v>-1</v>
      </c>
      <c r="IW31" s="245">
        <v>-9</v>
      </c>
      <c r="IX31">
        <v>1</v>
      </c>
      <c r="IY31">
        <v>1</v>
      </c>
      <c r="IZ31" s="218">
        <v>-1</v>
      </c>
      <c r="JA31">
        <v>0</v>
      </c>
      <c r="JB31">
        <v>1</v>
      </c>
      <c r="JC31">
        <v>0</v>
      </c>
      <c r="JD31">
        <v>0</v>
      </c>
      <c r="JE31" s="253">
        <v>-5.4215234480899999E-4</v>
      </c>
      <c r="JF31" s="268">
        <v>42514</v>
      </c>
      <c r="JG31">
        <v>60</v>
      </c>
      <c r="JH31" t="s">
        <v>1273</v>
      </c>
      <c r="JI31">
        <v>1</v>
      </c>
      <c r="JJ31" s="257">
        <v>2</v>
      </c>
      <c r="JK31">
        <v>1</v>
      </c>
      <c r="JL31" s="139">
        <v>147480</v>
      </c>
      <c r="JM31" s="139">
        <v>147480</v>
      </c>
      <c r="JN31" s="200">
        <v>-79.956627812431321</v>
      </c>
      <c r="JO31" s="200">
        <v>-79.956627812431321</v>
      </c>
      <c r="JP31" s="200">
        <v>79.956627812431321</v>
      </c>
      <c r="JQ31" s="200">
        <v>-79.956627812431321</v>
      </c>
      <c r="JR31" s="200">
        <v>-79.956627812431321</v>
      </c>
      <c r="JT31">
        <v>1</v>
      </c>
      <c r="JU31" s="244">
        <v>-1</v>
      </c>
      <c r="JV31" s="218">
        <v>-1</v>
      </c>
      <c r="JW31" s="245">
        <v>-10</v>
      </c>
      <c r="JX31">
        <v>-1</v>
      </c>
      <c r="JY31">
        <v>1</v>
      </c>
      <c r="JZ31" s="218">
        <v>-1</v>
      </c>
      <c r="KA31">
        <v>1</v>
      </c>
      <c r="KB31">
        <v>1</v>
      </c>
      <c r="KC31">
        <v>1</v>
      </c>
      <c r="KD31">
        <v>0</v>
      </c>
      <c r="KE31" s="253">
        <v>-7.4586384594499996E-4</v>
      </c>
      <c r="KF31" s="206">
        <v>42514</v>
      </c>
      <c r="KG31">
        <v>60</v>
      </c>
      <c r="KH31" t="s">
        <v>1273</v>
      </c>
      <c r="KI31">
        <v>1</v>
      </c>
      <c r="KJ31" s="257">
        <v>2</v>
      </c>
      <c r="KK31">
        <v>1</v>
      </c>
      <c r="KL31" s="139">
        <v>147370</v>
      </c>
      <c r="KM31" s="139">
        <v>147370</v>
      </c>
      <c r="KN31" s="200">
        <v>109.91795497691464</v>
      </c>
      <c r="KO31" s="200">
        <v>109.91795497691464</v>
      </c>
      <c r="KP31" s="200">
        <v>109.91795497691464</v>
      </c>
      <c r="KQ31" s="200">
        <v>109.91795497691464</v>
      </c>
      <c r="KR31" s="200">
        <v>-109.91795497691464</v>
      </c>
      <c r="KT31">
        <v>-1</v>
      </c>
      <c r="KU31" s="244">
        <v>1</v>
      </c>
      <c r="KV31" s="218">
        <v>-1</v>
      </c>
      <c r="KW31" s="245">
        <v>-11</v>
      </c>
      <c r="KX31">
        <v>-1</v>
      </c>
      <c r="KY31">
        <v>1</v>
      </c>
      <c r="KZ31" s="218">
        <v>1</v>
      </c>
      <c r="LA31">
        <v>1</v>
      </c>
      <c r="LB31">
        <v>0</v>
      </c>
      <c r="LC31">
        <v>0</v>
      </c>
      <c r="LD31">
        <v>1</v>
      </c>
      <c r="LE31" s="253">
        <v>1.1942729185000001E-2</v>
      </c>
      <c r="LF31" s="206">
        <v>42529</v>
      </c>
      <c r="LG31">
        <v>60</v>
      </c>
      <c r="LH31" t="s">
        <v>1273</v>
      </c>
      <c r="LI31">
        <v>1</v>
      </c>
      <c r="LJ31" s="257">
        <v>2</v>
      </c>
      <c r="LK31">
        <v>1</v>
      </c>
      <c r="LL31" s="139">
        <v>149130</v>
      </c>
      <c r="LM31" s="139">
        <v>149130</v>
      </c>
      <c r="LN31" s="200">
        <v>1781.0192033590502</v>
      </c>
      <c r="LO31" s="200">
        <v>1781.0192033590502</v>
      </c>
      <c r="LP31" s="200">
        <v>-1781.0192033590502</v>
      </c>
      <c r="LQ31" s="200">
        <v>-1781.0192033590502</v>
      </c>
      <c r="LR31" s="200">
        <v>1781.0192033590502</v>
      </c>
      <c r="LT31">
        <v>1</v>
      </c>
      <c r="LU31" s="244">
        <v>-1</v>
      </c>
      <c r="LV31" s="218">
        <v>-1</v>
      </c>
      <c r="LW31" s="245">
        <v>8</v>
      </c>
      <c r="LX31">
        <v>-1</v>
      </c>
      <c r="LY31">
        <v>-1</v>
      </c>
      <c r="LZ31" s="218">
        <v>-1</v>
      </c>
      <c r="MA31">
        <v>1</v>
      </c>
      <c r="MB31">
        <v>1</v>
      </c>
      <c r="MC31">
        <v>1</v>
      </c>
      <c r="MD31">
        <v>1</v>
      </c>
      <c r="ME31" s="253">
        <v>-6.7055589083399997E-4</v>
      </c>
      <c r="MF31" s="206">
        <v>42529</v>
      </c>
      <c r="MG31">
        <v>60</v>
      </c>
      <c r="MH31" t="s">
        <v>1273</v>
      </c>
      <c r="MI31">
        <v>1</v>
      </c>
      <c r="MJ31" s="257">
        <v>2</v>
      </c>
      <c r="MK31">
        <v>1</v>
      </c>
      <c r="ML31" s="139">
        <v>149030</v>
      </c>
      <c r="MM31" s="139">
        <v>149030</v>
      </c>
      <c r="MN31" s="200">
        <v>99.932944410991013</v>
      </c>
      <c r="MO31" s="200">
        <v>99.932944410991013</v>
      </c>
      <c r="MP31" s="200">
        <v>99.932944410991013</v>
      </c>
      <c r="MQ31" s="200">
        <v>99.932944410991013</v>
      </c>
      <c r="MR31" s="200">
        <v>99.932944410991013</v>
      </c>
      <c r="MT31">
        <v>-1</v>
      </c>
      <c r="MU31" s="244">
        <v>1</v>
      </c>
      <c r="MV31" s="218">
        <v>-1</v>
      </c>
      <c r="MW31" s="245">
        <v>9</v>
      </c>
      <c r="MX31">
        <v>1</v>
      </c>
      <c r="MY31">
        <v>-1</v>
      </c>
      <c r="MZ31" s="218">
        <v>-1</v>
      </c>
      <c r="NA31">
        <v>0</v>
      </c>
      <c r="NB31">
        <v>1</v>
      </c>
      <c r="NC31">
        <v>0</v>
      </c>
      <c r="ND31">
        <v>1</v>
      </c>
      <c r="NE31" s="253">
        <v>-2.4827215996799999E-3</v>
      </c>
      <c r="NF31" s="206">
        <v>42529</v>
      </c>
      <c r="NG31">
        <v>60</v>
      </c>
      <c r="NH31" t="s">
        <v>1273</v>
      </c>
      <c r="NI31">
        <v>1</v>
      </c>
      <c r="NJ31" s="257">
        <v>2</v>
      </c>
      <c r="NK31">
        <v>1</v>
      </c>
      <c r="NL31" s="139">
        <v>151430</v>
      </c>
      <c r="NM31" s="139">
        <v>151430</v>
      </c>
      <c r="NN31" s="200">
        <v>-375.95853183954239</v>
      </c>
      <c r="NO31" s="200">
        <v>-375.95853183954239</v>
      </c>
      <c r="NP31" s="200">
        <v>375.95853183954239</v>
      </c>
      <c r="NQ31" s="200">
        <v>-375.95853183954239</v>
      </c>
      <c r="NR31" s="200">
        <v>375.95853183954239</v>
      </c>
      <c r="NT31">
        <v>1</v>
      </c>
      <c r="NU31" s="244">
        <v>1</v>
      </c>
      <c r="NV31" s="218">
        <v>1</v>
      </c>
      <c r="NW31" s="245">
        <v>10</v>
      </c>
      <c r="NX31">
        <v>-1</v>
      </c>
      <c r="NY31">
        <v>1</v>
      </c>
      <c r="NZ31" s="218">
        <v>1</v>
      </c>
      <c r="OA31">
        <v>1</v>
      </c>
      <c r="OB31">
        <v>1</v>
      </c>
      <c r="OC31">
        <v>0</v>
      </c>
      <c r="OD31">
        <v>1</v>
      </c>
      <c r="OE31" s="253">
        <v>1.8633122561500001E-2</v>
      </c>
      <c r="OF31" s="206">
        <v>42529</v>
      </c>
      <c r="OG31">
        <v>60</v>
      </c>
      <c r="OH31" t="s">
        <v>1273</v>
      </c>
      <c r="OI31">
        <v>1</v>
      </c>
      <c r="OJ31" s="257">
        <v>1</v>
      </c>
      <c r="OK31">
        <v>1</v>
      </c>
      <c r="OL31" s="139">
        <v>151430</v>
      </c>
      <c r="OM31" s="139">
        <v>151430</v>
      </c>
      <c r="ON31" s="200">
        <v>2821.6137494879454</v>
      </c>
      <c r="OO31" s="200">
        <v>2821.6137494879454</v>
      </c>
      <c r="OP31" s="200">
        <v>2821.6137494879454</v>
      </c>
      <c r="OQ31" s="200">
        <v>-2821.6137494879454</v>
      </c>
      <c r="OR31" s="200">
        <v>2821.6137494879454</v>
      </c>
      <c r="OT31">
        <f t="shared" si="98"/>
        <v>1</v>
      </c>
      <c r="OU31" s="244">
        <v>-1</v>
      </c>
      <c r="OV31" s="218">
        <v>1</v>
      </c>
      <c r="OW31" s="245">
        <v>-4</v>
      </c>
      <c r="OX31">
        <f t="shared" si="141"/>
        <v>1</v>
      </c>
      <c r="OY31">
        <f t="shared" si="100"/>
        <v>-1</v>
      </c>
      <c r="OZ31" s="218"/>
      <c r="PA31">
        <f t="shared" si="138"/>
        <v>0</v>
      </c>
      <c r="PB31">
        <f t="shared" si="101"/>
        <v>0</v>
      </c>
      <c r="PC31">
        <f t="shared" si="102"/>
        <v>0</v>
      </c>
      <c r="PD31">
        <f t="shared" si="103"/>
        <v>0</v>
      </c>
      <c r="PE31" s="253"/>
      <c r="PF31" s="206">
        <v>42538</v>
      </c>
      <c r="PG31">
        <v>60</v>
      </c>
      <c r="PH31" t="str">
        <f t="shared" si="86"/>
        <v>TRUE</v>
      </c>
      <c r="PI31">
        <f>VLOOKUP($A31,'FuturesInfo (3)'!$A$2:$V$80,22)</f>
        <v>1</v>
      </c>
      <c r="PJ31" s="257">
        <v>2</v>
      </c>
      <c r="PK31">
        <f t="shared" si="104"/>
        <v>1</v>
      </c>
      <c r="PL31" s="139">
        <f>VLOOKUP($A31,'FuturesInfo (3)'!$A$2:$O$80,15)*PI31</f>
        <v>151430</v>
      </c>
      <c r="PM31" s="139">
        <f>VLOOKUP($A31,'FuturesInfo (3)'!$A$2:$O$80,15)*PK31</f>
        <v>151430</v>
      </c>
      <c r="PN31" s="200">
        <f t="shared" si="105"/>
        <v>0</v>
      </c>
      <c r="PO31" s="200">
        <f t="shared" si="106"/>
        <v>0</v>
      </c>
      <c r="PP31" s="200">
        <f t="shared" si="107"/>
        <v>0</v>
      </c>
      <c r="PQ31" s="200">
        <f t="shared" si="108"/>
        <v>0</v>
      </c>
      <c r="PR31" s="200">
        <f t="shared" si="144"/>
        <v>0</v>
      </c>
      <c r="PT31">
        <f t="shared" si="110"/>
        <v>-1</v>
      </c>
      <c r="PU31" s="244"/>
      <c r="PV31" s="218"/>
      <c r="PW31" s="245"/>
      <c r="PX31">
        <f t="shared" si="142"/>
        <v>0</v>
      </c>
      <c r="PY31">
        <f t="shared" si="112"/>
        <v>0</v>
      </c>
      <c r="PZ31" s="218"/>
      <c r="QA31">
        <f t="shared" si="139"/>
        <v>1</v>
      </c>
      <c r="QB31">
        <f t="shared" si="113"/>
        <v>1</v>
      </c>
      <c r="QC31">
        <f t="shared" si="114"/>
        <v>1</v>
      </c>
      <c r="QD31">
        <f t="shared" si="115"/>
        <v>1</v>
      </c>
      <c r="QE31" s="253"/>
      <c r="QF31" s="206"/>
      <c r="QG31">
        <v>60</v>
      </c>
      <c r="QH31" t="str">
        <f t="shared" si="87"/>
        <v>FALSE</v>
      </c>
      <c r="QI31">
        <f>VLOOKUP($A31,'FuturesInfo (3)'!$A$2:$V$80,22)</f>
        <v>1</v>
      </c>
      <c r="QJ31" s="257"/>
      <c r="QK31">
        <f t="shared" si="116"/>
        <v>1</v>
      </c>
      <c r="QL31" s="139">
        <f>VLOOKUP($A31,'FuturesInfo (3)'!$A$2:$O$80,15)*QI31</f>
        <v>151430</v>
      </c>
      <c r="QM31" s="139">
        <f>VLOOKUP($A31,'FuturesInfo (3)'!$A$2:$O$80,15)*QK31</f>
        <v>151430</v>
      </c>
      <c r="QN31" s="200">
        <f t="shared" si="117"/>
        <v>0</v>
      </c>
      <c r="QO31" s="200">
        <f t="shared" si="118"/>
        <v>0</v>
      </c>
      <c r="QP31" s="200">
        <f t="shared" si="119"/>
        <v>0</v>
      </c>
      <c r="QQ31" s="200">
        <f t="shared" si="120"/>
        <v>0</v>
      </c>
      <c r="QR31" s="200">
        <f t="shared" si="145"/>
        <v>0</v>
      </c>
      <c r="QT31">
        <f t="shared" si="122"/>
        <v>0</v>
      </c>
      <c r="QU31" s="244"/>
      <c r="QV31" s="218"/>
      <c r="QW31" s="245"/>
      <c r="QX31">
        <f t="shared" si="143"/>
        <v>0</v>
      </c>
      <c r="QY31">
        <f t="shared" si="124"/>
        <v>0</v>
      </c>
      <c r="QZ31" s="218"/>
      <c r="RA31">
        <f t="shared" si="140"/>
        <v>1</v>
      </c>
      <c r="RB31">
        <f t="shared" si="125"/>
        <v>1</v>
      </c>
      <c r="RC31">
        <f t="shared" si="126"/>
        <v>1</v>
      </c>
      <c r="RD31">
        <f t="shared" si="127"/>
        <v>1</v>
      </c>
      <c r="RE31" s="253"/>
      <c r="RF31" s="206"/>
      <c r="RG31">
        <v>60</v>
      </c>
      <c r="RH31" t="str">
        <f t="shared" si="88"/>
        <v>FALSE</v>
      </c>
      <c r="RI31">
        <f>VLOOKUP($A31,'FuturesInfo (3)'!$A$2:$V$80,22)</f>
        <v>1</v>
      </c>
      <c r="RJ31" s="257"/>
      <c r="RK31">
        <f t="shared" si="128"/>
        <v>1</v>
      </c>
      <c r="RL31" s="139">
        <f>VLOOKUP($A31,'FuturesInfo (3)'!$A$2:$O$80,15)*RI31</f>
        <v>151430</v>
      </c>
      <c r="RM31" s="139">
        <f>VLOOKUP($A31,'FuturesInfo (3)'!$A$2:$O$80,15)*RK31</f>
        <v>151430</v>
      </c>
      <c r="RN31" s="200">
        <f t="shared" si="129"/>
        <v>0</v>
      </c>
      <c r="RO31" s="200">
        <f t="shared" si="130"/>
        <v>0</v>
      </c>
      <c r="RP31" s="200">
        <f t="shared" si="131"/>
        <v>0</v>
      </c>
      <c r="RQ31" s="200">
        <f t="shared" si="132"/>
        <v>0</v>
      </c>
      <c r="RR31" s="200">
        <f t="shared" si="146"/>
        <v>0</v>
      </c>
    </row>
    <row r="32" spans="1:486" x14ac:dyDescent="0.25">
      <c r="A32" s="1" t="s">
        <v>332</v>
      </c>
      <c r="B32" s="153" t="str">
        <f>'FuturesInfo (3)'!M20</f>
        <v>@ES</v>
      </c>
      <c r="C32" s="204" t="str">
        <f>VLOOKUP(A32,'FuturesInfo (3)'!$A$2:$K$80,11)</f>
        <v>index</v>
      </c>
      <c r="D32" s="2" t="s">
        <v>30</v>
      </c>
      <c r="E32">
        <v>60</v>
      </c>
      <c r="F32" t="e">
        <f>IF(#REF!="","FALSE","TRUE")</f>
        <v>#REF!</v>
      </c>
      <c r="G32">
        <f>ROUND(VLOOKUP($B32,MARGIN!$A$42:$P$172,16),0)</f>
        <v>2</v>
      </c>
      <c r="I32" t="e">
        <f>-#REF!+J32</f>
        <v>#REF!</v>
      </c>
      <c r="J32">
        <v>-1</v>
      </c>
      <c r="K32" s="2" t="s">
        <v>30</v>
      </c>
      <c r="L32">
        <v>60</v>
      </c>
      <c r="M32" t="str">
        <f t="shared" si="147"/>
        <v>TRUE</v>
      </c>
      <c r="N32">
        <f>ROUND(VLOOKUP($B32,MARGIN!$A$42:$P$172,16),0)</f>
        <v>2</v>
      </c>
      <c r="P32">
        <f t="shared" si="148"/>
        <v>2</v>
      </c>
      <c r="Q32">
        <v>1</v>
      </c>
      <c r="R32">
        <v>1</v>
      </c>
      <c r="S32" t="s">
        <v>956</v>
      </c>
      <c r="T32" s="2" t="s">
        <v>30</v>
      </c>
      <c r="U32">
        <v>60</v>
      </c>
      <c r="V32" t="str">
        <f t="shared" si="149"/>
        <v>TRUE</v>
      </c>
      <c r="W32">
        <f>ROUND(VLOOKUP($B32,MARGIN!$A$42:$P$172,16),0)</f>
        <v>2</v>
      </c>
      <c r="X32">
        <f t="shared" si="150"/>
        <v>3</v>
      </c>
      <c r="Z32">
        <f t="shared" si="151"/>
        <v>0</v>
      </c>
      <c r="AA32">
        <v>1</v>
      </c>
      <c r="AB32">
        <v>1</v>
      </c>
      <c r="AC32" t="s">
        <v>956</v>
      </c>
      <c r="AD32" s="2" t="s">
        <v>30</v>
      </c>
      <c r="AE32">
        <v>60</v>
      </c>
      <c r="AF32" t="str">
        <f t="shared" si="152"/>
        <v>TRUE</v>
      </c>
      <c r="AG32">
        <f>ROUND(VLOOKUP($B32,MARGIN!$A$42:$P$172,16),0)</f>
        <v>2</v>
      </c>
      <c r="AH32">
        <f t="shared" si="153"/>
        <v>3</v>
      </c>
      <c r="AI32" s="139" t="e">
        <f>VLOOKUP($B32,#REF!,2)*AH32</f>
        <v>#REF!</v>
      </c>
      <c r="AK32">
        <f t="shared" si="154"/>
        <v>0</v>
      </c>
      <c r="AL32">
        <v>1</v>
      </c>
      <c r="AM32">
        <v>1</v>
      </c>
      <c r="AN32" t="s">
        <v>956</v>
      </c>
      <c r="AO32" s="2" t="s">
        <v>30</v>
      </c>
      <c r="AP32">
        <v>60</v>
      </c>
      <c r="AQ32" t="str">
        <f t="shared" si="155"/>
        <v>TRUE</v>
      </c>
      <c r="AR32">
        <f>ROUND(VLOOKUP($B32,MARGIN!$A$42:$P$172,16),0)</f>
        <v>2</v>
      </c>
      <c r="AS32">
        <f t="shared" si="156"/>
        <v>3</v>
      </c>
      <c r="AT32" s="139" t="e">
        <f>VLOOKUP($B32,#REF!,2)*AS32</f>
        <v>#REF!</v>
      </c>
      <c r="AV32">
        <f t="shared" si="157"/>
        <v>0</v>
      </c>
      <c r="AW32">
        <v>1</v>
      </c>
      <c r="AX32" s="5">
        <v>1</v>
      </c>
      <c r="AY32">
        <v>1.4319809069200001E-3</v>
      </c>
      <c r="AZ32" s="2" t="s">
        <v>30</v>
      </c>
      <c r="BA32">
        <v>60</v>
      </c>
      <c r="BB32" t="str">
        <f t="shared" si="158"/>
        <v>TRUE</v>
      </c>
      <c r="BC32">
        <f>ROUND(VLOOKUP($B32,MARGIN!$A$42:$P$172,16),0)</f>
        <v>2</v>
      </c>
      <c r="BD32">
        <f t="shared" si="159"/>
        <v>3</v>
      </c>
      <c r="BE32" s="139" t="e">
        <f>VLOOKUP($B32,#REF!,2)*BD32</f>
        <v>#REF!</v>
      </c>
      <c r="BG32">
        <f t="shared" si="134"/>
        <v>-2</v>
      </c>
      <c r="BH32">
        <v>-1</v>
      </c>
      <c r="BI32">
        <v>1</v>
      </c>
      <c r="BJ32">
        <f t="shared" si="89"/>
        <v>0</v>
      </c>
      <c r="BK32" s="1">
        <v>2.7407054337499999E-3</v>
      </c>
      <c r="BL32" s="2">
        <v>10</v>
      </c>
      <c r="BM32">
        <v>60</v>
      </c>
      <c r="BN32" t="str">
        <f t="shared" si="135"/>
        <v>TRUE</v>
      </c>
      <c r="BO32">
        <f>VLOOKUP($A32,'FuturesInfo (3)'!$A$2:$V$80,22)</f>
        <v>2</v>
      </c>
      <c r="BP32">
        <f t="shared" si="71"/>
        <v>2</v>
      </c>
      <c r="BQ32" s="139">
        <f>VLOOKUP($A32,'FuturesInfo (3)'!$A$2:$O$80,15)*BP32</f>
        <v>210575</v>
      </c>
      <c r="BR32" s="145">
        <f t="shared" si="90"/>
        <v>-577.1240467119062</v>
      </c>
      <c r="BT32">
        <f t="shared" si="91"/>
        <v>-1</v>
      </c>
      <c r="BU32">
        <v>1</v>
      </c>
      <c r="BV32">
        <v>-1</v>
      </c>
      <c r="BW32">
        <v>-1</v>
      </c>
      <c r="BX32">
        <f t="shared" si="72"/>
        <v>0</v>
      </c>
      <c r="BY32">
        <f t="shared" si="73"/>
        <v>1</v>
      </c>
      <c r="BZ32" s="188">
        <v>-2.8520499108699998E-3</v>
      </c>
      <c r="CA32" s="2">
        <v>10</v>
      </c>
      <c r="CB32">
        <v>60</v>
      </c>
      <c r="CC32" t="str">
        <f t="shared" si="74"/>
        <v>TRUE</v>
      </c>
      <c r="CD32">
        <f>VLOOKUP($A32,'FuturesInfo (3)'!$A$2:$V$80,22)</f>
        <v>2</v>
      </c>
      <c r="CE32">
        <f t="shared" si="75"/>
        <v>2</v>
      </c>
      <c r="CF32">
        <f t="shared" si="75"/>
        <v>2</v>
      </c>
      <c r="CG32" s="139">
        <f>VLOOKUP($A32,'FuturesInfo (3)'!$A$2:$O$80,15)*CE32</f>
        <v>210575</v>
      </c>
      <c r="CH32" s="145">
        <f t="shared" si="76"/>
        <v>-600.57040998145021</v>
      </c>
      <c r="CI32" s="145">
        <f t="shared" si="92"/>
        <v>600.57040998145021</v>
      </c>
      <c r="CK32">
        <f t="shared" si="77"/>
        <v>1</v>
      </c>
      <c r="CL32">
        <v>-1</v>
      </c>
      <c r="CM32">
        <v>-1</v>
      </c>
      <c r="CN32">
        <v>1</v>
      </c>
      <c r="CO32">
        <f t="shared" si="136"/>
        <v>0</v>
      </c>
      <c r="CP32">
        <f t="shared" si="78"/>
        <v>0</v>
      </c>
      <c r="CQ32" s="1">
        <v>5.0053628888099997E-3</v>
      </c>
      <c r="CR32" s="2">
        <v>10</v>
      </c>
      <c r="CS32">
        <v>60</v>
      </c>
      <c r="CT32" t="str">
        <f t="shared" si="79"/>
        <v>TRUE</v>
      </c>
      <c r="CU32">
        <f>VLOOKUP($A32,'FuturesInfo (3)'!$A$2:$V$80,22)</f>
        <v>2</v>
      </c>
      <c r="CV32">
        <f t="shared" si="80"/>
        <v>3</v>
      </c>
      <c r="CW32">
        <f t="shared" si="93"/>
        <v>2</v>
      </c>
      <c r="CX32" s="139">
        <f>VLOOKUP($A32,'FuturesInfo (3)'!$A$2:$O$80,15)*CW32</f>
        <v>210575</v>
      </c>
      <c r="CY32" s="200">
        <f t="shared" si="94"/>
        <v>-1054.0042903111657</v>
      </c>
      <c r="CZ32" s="200">
        <f t="shared" si="95"/>
        <v>-1054.0042903111657</v>
      </c>
      <c r="DB32">
        <f t="shared" si="81"/>
        <v>-1</v>
      </c>
      <c r="DC32">
        <v>1</v>
      </c>
      <c r="DD32">
        <v>-1</v>
      </c>
      <c r="DE32">
        <v>1</v>
      </c>
      <c r="DF32">
        <f t="shared" si="137"/>
        <v>1</v>
      </c>
      <c r="DG32">
        <f t="shared" si="82"/>
        <v>0</v>
      </c>
      <c r="DH32" s="1">
        <v>9.4865409699999999E-4</v>
      </c>
      <c r="DI32" s="2">
        <v>10</v>
      </c>
      <c r="DJ32">
        <v>60</v>
      </c>
      <c r="DK32" t="str">
        <f t="shared" si="83"/>
        <v>TRUE</v>
      </c>
      <c r="DL32">
        <f>VLOOKUP($A32,'FuturesInfo (3)'!$A$2:$V$80,22)</f>
        <v>2</v>
      </c>
      <c r="DM32">
        <f t="shared" si="84"/>
        <v>2</v>
      </c>
      <c r="DN32">
        <f t="shared" si="96"/>
        <v>2</v>
      </c>
      <c r="DO32" s="139">
        <f>VLOOKUP($A32,'FuturesInfo (3)'!$A$2:$O$80,15)*DN32</f>
        <v>210575</v>
      </c>
      <c r="DP32" s="200">
        <f t="shared" si="85"/>
        <v>199.762836475775</v>
      </c>
      <c r="DQ32" s="200">
        <f t="shared" si="97"/>
        <v>-199.762836475775</v>
      </c>
      <c r="DS32">
        <v>1</v>
      </c>
      <c r="DT32">
        <v>1</v>
      </c>
      <c r="DU32">
        <v>-1</v>
      </c>
      <c r="DV32">
        <v>1</v>
      </c>
      <c r="DW32">
        <v>1</v>
      </c>
      <c r="DX32">
        <v>0</v>
      </c>
      <c r="DY32" s="1">
        <v>3.67255064566E-3</v>
      </c>
      <c r="DZ32" s="2">
        <v>10</v>
      </c>
      <c r="EA32">
        <v>60</v>
      </c>
      <c r="EB32" t="s">
        <v>1273</v>
      </c>
      <c r="EC32">
        <v>2</v>
      </c>
      <c r="ED32" s="96">
        <v>0</v>
      </c>
      <c r="EE32">
        <v>2</v>
      </c>
      <c r="EF32" s="139">
        <v>209625</v>
      </c>
      <c r="EG32" s="200">
        <v>769.85842909647749</v>
      </c>
      <c r="EH32" s="200">
        <v>-769.85842909647749</v>
      </c>
      <c r="EJ32">
        <v>1</v>
      </c>
      <c r="EK32">
        <v>1</v>
      </c>
      <c r="EL32" s="218">
        <v>-1</v>
      </c>
      <c r="EM32">
        <v>-1</v>
      </c>
      <c r="EN32">
        <v>-1</v>
      </c>
      <c r="EO32">
        <v>0</v>
      </c>
      <c r="EP32">
        <v>1</v>
      </c>
      <c r="EQ32">
        <v>1</v>
      </c>
      <c r="ER32" s="1">
        <v>-1.77053824363E-3</v>
      </c>
      <c r="ES32" s="2">
        <v>10</v>
      </c>
      <c r="ET32">
        <v>60</v>
      </c>
      <c r="EU32" t="s">
        <v>1273</v>
      </c>
      <c r="EV32">
        <v>2</v>
      </c>
      <c r="EW32" s="96">
        <v>0</v>
      </c>
      <c r="EX32">
        <v>2</v>
      </c>
      <c r="EY32" s="139">
        <v>209625</v>
      </c>
      <c r="EZ32" s="200">
        <v>-371.14907932093877</v>
      </c>
      <c r="FA32" s="200">
        <v>371.14907932093877</v>
      </c>
      <c r="FB32" s="200">
        <v>371.14907932093877</v>
      </c>
      <c r="FD32">
        <v>-1</v>
      </c>
      <c r="FE32">
        <v>1</v>
      </c>
      <c r="FF32" s="218">
        <v>-1</v>
      </c>
      <c r="FG32">
        <v>-1</v>
      </c>
      <c r="FH32">
        <v>-1</v>
      </c>
      <c r="FI32">
        <v>0</v>
      </c>
      <c r="FJ32">
        <v>1</v>
      </c>
      <c r="FK32">
        <v>1</v>
      </c>
      <c r="FL32" s="1">
        <v>-8.5136573252900007E-3</v>
      </c>
      <c r="FM32" s="2">
        <v>10</v>
      </c>
      <c r="FN32">
        <v>60</v>
      </c>
      <c r="FO32" t="s">
        <v>1273</v>
      </c>
      <c r="FP32">
        <v>2</v>
      </c>
      <c r="FQ32" s="96">
        <v>0</v>
      </c>
      <c r="FR32">
        <v>2</v>
      </c>
      <c r="FS32" s="139">
        <v>209625</v>
      </c>
      <c r="FT32" s="200">
        <v>-1784.6754168139164</v>
      </c>
      <c r="FU32" s="200">
        <v>1784.6754168139164</v>
      </c>
      <c r="FV32" s="200">
        <v>1784.6754168139164</v>
      </c>
      <c r="FX32">
        <v>-1</v>
      </c>
      <c r="FY32" s="244">
        <v>-1</v>
      </c>
      <c r="FZ32" s="218">
        <v>-1</v>
      </c>
      <c r="GA32" s="245">
        <v>-26</v>
      </c>
      <c r="GB32">
        <v>-1</v>
      </c>
      <c r="GC32">
        <v>1</v>
      </c>
      <c r="GD32" s="218">
        <v>-1</v>
      </c>
      <c r="GE32">
        <v>1</v>
      </c>
      <c r="GF32">
        <v>1</v>
      </c>
      <c r="GG32">
        <v>1</v>
      </c>
      <c r="GH32">
        <v>0</v>
      </c>
      <c r="GI32" s="253">
        <v>-8.3482409063800004E-3</v>
      </c>
      <c r="GJ32" s="2">
        <v>10</v>
      </c>
      <c r="GK32">
        <v>60</v>
      </c>
      <c r="GL32" t="s">
        <v>1273</v>
      </c>
      <c r="GM32">
        <v>2</v>
      </c>
      <c r="GN32" s="96">
        <v>0</v>
      </c>
      <c r="GO32">
        <v>2</v>
      </c>
      <c r="GP32" s="139">
        <v>207875</v>
      </c>
      <c r="GQ32" s="200">
        <v>1735.3905784137426</v>
      </c>
      <c r="GR32" s="200">
        <v>1735.3905784137426</v>
      </c>
      <c r="GS32" s="200">
        <v>1735.3905784137426</v>
      </c>
      <c r="GT32" s="200">
        <v>-1735.3905784137426</v>
      </c>
      <c r="GV32">
        <v>-1</v>
      </c>
      <c r="GW32" s="244">
        <v>1</v>
      </c>
      <c r="GX32" s="218">
        <v>-1</v>
      </c>
      <c r="GY32" s="245">
        <v>-27</v>
      </c>
      <c r="GZ32">
        <v>-1</v>
      </c>
      <c r="HA32">
        <v>1</v>
      </c>
      <c r="HB32" s="218">
        <v>-1</v>
      </c>
      <c r="HC32">
        <v>0</v>
      </c>
      <c r="HD32">
        <v>1</v>
      </c>
      <c r="HE32">
        <v>1</v>
      </c>
      <c r="HF32">
        <v>0</v>
      </c>
      <c r="HG32" s="253">
        <v>-2.0444978953700001E-3</v>
      </c>
      <c r="HH32" s="268">
        <v>42494</v>
      </c>
      <c r="HI32">
        <v>60</v>
      </c>
      <c r="HJ32" t="s">
        <v>1273</v>
      </c>
      <c r="HK32">
        <v>2</v>
      </c>
      <c r="HL32" s="257"/>
      <c r="HM32">
        <v>2</v>
      </c>
      <c r="HN32" s="139">
        <v>207450</v>
      </c>
      <c r="HO32" s="200">
        <v>-424.13108839450649</v>
      </c>
      <c r="HP32" s="200">
        <v>424.13108839450649</v>
      </c>
      <c r="HQ32" s="200">
        <v>424.13108839450649</v>
      </c>
      <c r="HR32" s="200">
        <v>-424.13108839450649</v>
      </c>
      <c r="HT32">
        <v>1</v>
      </c>
      <c r="HU32" s="244">
        <v>1</v>
      </c>
      <c r="HV32" s="218">
        <v>-1</v>
      </c>
      <c r="HW32" s="245">
        <v>-28</v>
      </c>
      <c r="HX32">
        <v>-1</v>
      </c>
      <c r="HY32">
        <v>1</v>
      </c>
      <c r="HZ32" s="218">
        <v>-1</v>
      </c>
      <c r="IA32">
        <v>0</v>
      </c>
      <c r="IB32">
        <v>1</v>
      </c>
      <c r="IC32">
        <v>1</v>
      </c>
      <c r="ID32">
        <v>0</v>
      </c>
      <c r="IE32" s="253">
        <v>-1.3256206299900001E-3</v>
      </c>
      <c r="IF32" s="268">
        <v>42494</v>
      </c>
      <c r="IG32">
        <v>60</v>
      </c>
      <c r="IH32" t="s">
        <v>1273</v>
      </c>
      <c r="II32">
        <v>2</v>
      </c>
      <c r="IJ32" s="257">
        <v>1</v>
      </c>
      <c r="IK32">
        <v>2</v>
      </c>
      <c r="IL32" s="139">
        <v>207050</v>
      </c>
      <c r="IM32" s="139">
        <v>207050</v>
      </c>
      <c r="IN32" s="200">
        <v>-274.4697514394295</v>
      </c>
      <c r="IO32" s="200">
        <v>-274.4697514394295</v>
      </c>
      <c r="IP32" s="200">
        <v>274.4697514394295</v>
      </c>
      <c r="IQ32" s="200">
        <v>274.4697514394295</v>
      </c>
      <c r="IR32" s="200">
        <v>-274.4697514394295</v>
      </c>
      <c r="IT32">
        <v>1</v>
      </c>
      <c r="IU32" s="244">
        <v>1</v>
      </c>
      <c r="IV32" s="218">
        <v>-1</v>
      </c>
      <c r="IW32" s="245">
        <v>-29</v>
      </c>
      <c r="IX32">
        <v>1</v>
      </c>
      <c r="IY32">
        <v>1</v>
      </c>
      <c r="IZ32" s="218">
        <v>1</v>
      </c>
      <c r="JA32">
        <v>1</v>
      </c>
      <c r="JB32">
        <v>0</v>
      </c>
      <c r="JC32">
        <v>1</v>
      </c>
      <c r="JD32">
        <v>1</v>
      </c>
      <c r="JE32" s="253">
        <v>3.3922946450200002E-3</v>
      </c>
      <c r="JF32" s="268">
        <v>42494</v>
      </c>
      <c r="JG32">
        <v>60</v>
      </c>
      <c r="JH32" t="s">
        <v>1273</v>
      </c>
      <c r="JI32">
        <v>2</v>
      </c>
      <c r="JJ32" s="257">
        <v>1</v>
      </c>
      <c r="JK32">
        <v>2</v>
      </c>
      <c r="JL32" s="139">
        <v>207050</v>
      </c>
      <c r="JM32" s="139">
        <v>207050</v>
      </c>
      <c r="JN32" s="200">
        <v>702.37460625139101</v>
      </c>
      <c r="JO32" s="200">
        <v>702.37460625139101</v>
      </c>
      <c r="JP32" s="200">
        <v>-702.37460625139101</v>
      </c>
      <c r="JQ32" s="200">
        <v>702.37460625139101</v>
      </c>
      <c r="JR32" s="200">
        <v>702.37460625139101</v>
      </c>
      <c r="JT32">
        <v>1</v>
      </c>
      <c r="JU32" s="244">
        <v>1</v>
      </c>
      <c r="JV32" s="218">
        <v>-1</v>
      </c>
      <c r="JW32" s="245">
        <v>-30</v>
      </c>
      <c r="JX32">
        <v>-1</v>
      </c>
      <c r="JY32">
        <v>1</v>
      </c>
      <c r="JZ32" s="218">
        <v>-1</v>
      </c>
      <c r="KA32">
        <v>0</v>
      </c>
      <c r="KB32">
        <v>1</v>
      </c>
      <c r="KC32">
        <v>1</v>
      </c>
      <c r="KD32">
        <v>0</v>
      </c>
      <c r="KE32" s="253">
        <v>-5.5542139579799997E-3</v>
      </c>
      <c r="KF32" s="206">
        <v>42494</v>
      </c>
      <c r="KG32">
        <v>60</v>
      </c>
      <c r="KH32" t="s">
        <v>1273</v>
      </c>
      <c r="KI32">
        <v>2</v>
      </c>
      <c r="KJ32" s="257">
        <v>2</v>
      </c>
      <c r="KK32">
        <v>3</v>
      </c>
      <c r="KL32" s="139">
        <v>205900</v>
      </c>
      <c r="KM32" s="139">
        <v>308850</v>
      </c>
      <c r="KN32" s="200">
        <v>-1143.612653948082</v>
      </c>
      <c r="KO32" s="200">
        <v>-1715.418980922123</v>
      </c>
      <c r="KP32" s="200">
        <v>1143.612653948082</v>
      </c>
      <c r="KQ32" s="200">
        <v>1143.612653948082</v>
      </c>
      <c r="KR32" s="200">
        <v>-1143.612653948082</v>
      </c>
      <c r="KT32">
        <v>1</v>
      </c>
      <c r="KU32" s="244">
        <v>-1</v>
      </c>
      <c r="KV32" s="218">
        <v>-1</v>
      </c>
      <c r="KW32" s="245">
        <v>-31</v>
      </c>
      <c r="KX32">
        <v>-1</v>
      </c>
      <c r="KY32">
        <v>1</v>
      </c>
      <c r="KZ32" s="218">
        <v>1</v>
      </c>
      <c r="LA32">
        <v>0</v>
      </c>
      <c r="LB32">
        <v>0</v>
      </c>
      <c r="LC32">
        <v>0</v>
      </c>
      <c r="LD32">
        <v>1</v>
      </c>
      <c r="LE32" s="253">
        <v>7.4065080135999996E-3</v>
      </c>
      <c r="LF32" s="206">
        <v>42529</v>
      </c>
      <c r="LG32">
        <v>60</v>
      </c>
      <c r="LH32" t="s">
        <v>1273</v>
      </c>
      <c r="LI32">
        <v>2</v>
      </c>
      <c r="LJ32" s="257">
        <v>2</v>
      </c>
      <c r="LK32">
        <v>3</v>
      </c>
      <c r="LL32" s="139">
        <v>207425</v>
      </c>
      <c r="LM32" s="139">
        <v>311137.5</v>
      </c>
      <c r="LN32" s="200">
        <v>-1536.2949247209799</v>
      </c>
      <c r="LO32" s="200">
        <v>-2304.4423870814699</v>
      </c>
      <c r="LP32" s="200">
        <v>-1536.2949247209799</v>
      </c>
      <c r="LQ32" s="200">
        <v>-1536.2949247209799</v>
      </c>
      <c r="LR32" s="200">
        <v>1536.2949247209799</v>
      </c>
      <c r="LT32">
        <v>-1</v>
      </c>
      <c r="LU32" s="244">
        <v>1</v>
      </c>
      <c r="LV32" s="218">
        <v>-1</v>
      </c>
      <c r="LW32" s="245">
        <v>8</v>
      </c>
      <c r="LX32">
        <v>-1</v>
      </c>
      <c r="LY32">
        <v>-1</v>
      </c>
      <c r="LZ32" s="218">
        <v>1</v>
      </c>
      <c r="MA32">
        <v>1</v>
      </c>
      <c r="MB32">
        <v>0</v>
      </c>
      <c r="MC32">
        <v>0</v>
      </c>
      <c r="MD32">
        <v>0</v>
      </c>
      <c r="ME32" s="253">
        <v>3.0131372785300002E-3</v>
      </c>
      <c r="MF32" s="206">
        <v>42529</v>
      </c>
      <c r="MG32">
        <v>60</v>
      </c>
      <c r="MH32" t="s">
        <v>1273</v>
      </c>
      <c r="MI32">
        <v>2</v>
      </c>
      <c r="MJ32" s="257">
        <v>2</v>
      </c>
      <c r="MK32">
        <v>3</v>
      </c>
      <c r="ML32" s="139">
        <v>208050</v>
      </c>
      <c r="MM32" s="139">
        <v>312075</v>
      </c>
      <c r="MN32" s="200">
        <v>626.88321079816649</v>
      </c>
      <c r="MO32" s="200">
        <v>940.32481619724979</v>
      </c>
      <c r="MP32" s="200">
        <v>-626.88321079816649</v>
      </c>
      <c r="MQ32" s="200">
        <v>-626.88321079816649</v>
      </c>
      <c r="MR32" s="200">
        <v>-626.88321079816649</v>
      </c>
      <c r="MT32">
        <v>1</v>
      </c>
      <c r="MU32" s="244">
        <v>1</v>
      </c>
      <c r="MV32" s="218">
        <v>-1</v>
      </c>
      <c r="MW32" s="245">
        <v>9</v>
      </c>
      <c r="MX32">
        <v>1</v>
      </c>
      <c r="MY32">
        <v>-1</v>
      </c>
      <c r="MZ32" s="218">
        <v>-1</v>
      </c>
      <c r="NA32">
        <v>0</v>
      </c>
      <c r="NB32">
        <v>1</v>
      </c>
      <c r="NC32">
        <v>0</v>
      </c>
      <c r="ND32">
        <v>1</v>
      </c>
      <c r="NE32" s="253">
        <v>-1.8024513338100001E-3</v>
      </c>
      <c r="NF32" s="206">
        <v>42529</v>
      </c>
      <c r="NG32">
        <v>60</v>
      </c>
      <c r="NH32" t="s">
        <v>1273</v>
      </c>
      <c r="NI32">
        <v>2</v>
      </c>
      <c r="NJ32" s="257">
        <v>2</v>
      </c>
      <c r="NK32">
        <v>2</v>
      </c>
      <c r="NL32" s="139">
        <v>210575</v>
      </c>
      <c r="NM32" s="139">
        <v>210575</v>
      </c>
      <c r="NN32" s="200">
        <v>-379.55118961704079</v>
      </c>
      <c r="NO32" s="200">
        <v>-379.55118961704079</v>
      </c>
      <c r="NP32" s="200">
        <v>379.55118961704079</v>
      </c>
      <c r="NQ32" s="200">
        <v>-379.55118961704079</v>
      </c>
      <c r="NR32" s="200">
        <v>379.55118961704079</v>
      </c>
      <c r="NT32">
        <v>1</v>
      </c>
      <c r="NU32" s="244">
        <v>1</v>
      </c>
      <c r="NV32" s="218">
        <v>1</v>
      </c>
      <c r="NW32" s="245">
        <v>10</v>
      </c>
      <c r="NX32">
        <v>-1</v>
      </c>
      <c r="NY32">
        <v>1</v>
      </c>
      <c r="NZ32" s="218">
        <v>1</v>
      </c>
      <c r="OA32">
        <v>1</v>
      </c>
      <c r="OB32">
        <v>1</v>
      </c>
      <c r="OC32">
        <v>0</v>
      </c>
      <c r="OD32">
        <v>1</v>
      </c>
      <c r="OE32" s="253">
        <v>1.3964126640199999E-2</v>
      </c>
      <c r="OF32" s="206">
        <v>42529</v>
      </c>
      <c r="OG32">
        <v>60</v>
      </c>
      <c r="OH32" t="s">
        <v>1273</v>
      </c>
      <c r="OI32">
        <v>2</v>
      </c>
      <c r="OJ32" s="257">
        <v>1</v>
      </c>
      <c r="OK32">
        <v>3</v>
      </c>
      <c r="OL32" s="139">
        <v>210575</v>
      </c>
      <c r="OM32" s="139">
        <v>315862.5</v>
      </c>
      <c r="ON32" s="200">
        <v>2940.4959672601149</v>
      </c>
      <c r="OO32" s="200">
        <v>4410.7439508901725</v>
      </c>
      <c r="OP32" s="200">
        <v>2940.4959672601149</v>
      </c>
      <c r="OQ32" s="200">
        <v>-2940.4959672601149</v>
      </c>
      <c r="OR32" s="200">
        <v>2940.4959672601149</v>
      </c>
      <c r="OT32">
        <f t="shared" si="98"/>
        <v>1</v>
      </c>
      <c r="OU32" s="244">
        <v>-1</v>
      </c>
      <c r="OV32" s="218">
        <v>1</v>
      </c>
      <c r="OW32" s="245">
        <v>-4</v>
      </c>
      <c r="OX32">
        <f t="shared" si="141"/>
        <v>1</v>
      </c>
      <c r="OY32">
        <f t="shared" si="100"/>
        <v>-1</v>
      </c>
      <c r="OZ32" s="218"/>
      <c r="PA32">
        <f t="shared" si="138"/>
        <v>0</v>
      </c>
      <c r="PB32">
        <f t="shared" si="101"/>
        <v>0</v>
      </c>
      <c r="PC32">
        <f t="shared" si="102"/>
        <v>0</v>
      </c>
      <c r="PD32">
        <f t="shared" si="103"/>
        <v>0</v>
      </c>
      <c r="PE32" s="253"/>
      <c r="PF32" s="206">
        <v>42538</v>
      </c>
      <c r="PG32">
        <v>60</v>
      </c>
      <c r="PH32" t="str">
        <f t="shared" si="86"/>
        <v>TRUE</v>
      </c>
      <c r="PI32">
        <f>VLOOKUP($A32,'FuturesInfo (3)'!$A$2:$V$80,22)</f>
        <v>2</v>
      </c>
      <c r="PJ32" s="257">
        <v>2</v>
      </c>
      <c r="PK32">
        <f t="shared" si="104"/>
        <v>2</v>
      </c>
      <c r="PL32" s="139">
        <f>VLOOKUP($A32,'FuturesInfo (3)'!$A$2:$O$80,15)*PI32</f>
        <v>210575</v>
      </c>
      <c r="PM32" s="139">
        <f>VLOOKUP($A32,'FuturesInfo (3)'!$A$2:$O$80,15)*PK32</f>
        <v>210575</v>
      </c>
      <c r="PN32" s="200">
        <f t="shared" si="105"/>
        <v>0</v>
      </c>
      <c r="PO32" s="200">
        <f t="shared" si="106"/>
        <v>0</v>
      </c>
      <c r="PP32" s="200">
        <f t="shared" si="107"/>
        <v>0</v>
      </c>
      <c r="PQ32" s="200">
        <f t="shared" si="108"/>
        <v>0</v>
      </c>
      <c r="PR32" s="200">
        <f t="shared" si="144"/>
        <v>0</v>
      </c>
      <c r="PT32">
        <f t="shared" si="110"/>
        <v>-1</v>
      </c>
      <c r="PU32" s="244"/>
      <c r="PV32" s="218"/>
      <c r="PW32" s="245"/>
      <c r="PX32">
        <f t="shared" si="142"/>
        <v>0</v>
      </c>
      <c r="PY32">
        <f t="shared" si="112"/>
        <v>0</v>
      </c>
      <c r="PZ32" s="218"/>
      <c r="QA32">
        <f t="shared" si="139"/>
        <v>1</v>
      </c>
      <c r="QB32">
        <f t="shared" si="113"/>
        <v>1</v>
      </c>
      <c r="QC32">
        <f t="shared" si="114"/>
        <v>1</v>
      </c>
      <c r="QD32">
        <f t="shared" si="115"/>
        <v>1</v>
      </c>
      <c r="QE32" s="253"/>
      <c r="QF32" s="206"/>
      <c r="QG32">
        <v>60</v>
      </c>
      <c r="QH32" t="str">
        <f t="shared" si="87"/>
        <v>FALSE</v>
      </c>
      <c r="QI32">
        <f>VLOOKUP($A32,'FuturesInfo (3)'!$A$2:$V$80,22)</f>
        <v>2</v>
      </c>
      <c r="QJ32" s="257"/>
      <c r="QK32">
        <f t="shared" si="116"/>
        <v>2</v>
      </c>
      <c r="QL32" s="139">
        <f>VLOOKUP($A32,'FuturesInfo (3)'!$A$2:$O$80,15)*QI32</f>
        <v>210575</v>
      </c>
      <c r="QM32" s="139">
        <f>VLOOKUP($A32,'FuturesInfo (3)'!$A$2:$O$80,15)*QK32</f>
        <v>210575</v>
      </c>
      <c r="QN32" s="200">
        <f t="shared" si="117"/>
        <v>0</v>
      </c>
      <c r="QO32" s="200">
        <f t="shared" si="118"/>
        <v>0</v>
      </c>
      <c r="QP32" s="200">
        <f t="shared" si="119"/>
        <v>0</v>
      </c>
      <c r="QQ32" s="200">
        <f t="shared" si="120"/>
        <v>0</v>
      </c>
      <c r="QR32" s="200">
        <f t="shared" si="145"/>
        <v>0</v>
      </c>
      <c r="QT32">
        <f t="shared" si="122"/>
        <v>0</v>
      </c>
      <c r="QU32" s="244"/>
      <c r="QV32" s="218"/>
      <c r="QW32" s="245"/>
      <c r="QX32">
        <f t="shared" si="143"/>
        <v>0</v>
      </c>
      <c r="QY32">
        <f t="shared" si="124"/>
        <v>0</v>
      </c>
      <c r="QZ32" s="218"/>
      <c r="RA32">
        <f t="shared" si="140"/>
        <v>1</v>
      </c>
      <c r="RB32">
        <f t="shared" si="125"/>
        <v>1</v>
      </c>
      <c r="RC32">
        <f t="shared" si="126"/>
        <v>1</v>
      </c>
      <c r="RD32">
        <f t="shared" si="127"/>
        <v>1</v>
      </c>
      <c r="RE32" s="253"/>
      <c r="RF32" s="206"/>
      <c r="RG32">
        <v>60</v>
      </c>
      <c r="RH32" t="str">
        <f t="shared" si="88"/>
        <v>FALSE</v>
      </c>
      <c r="RI32">
        <f>VLOOKUP($A32,'FuturesInfo (3)'!$A$2:$V$80,22)</f>
        <v>2</v>
      </c>
      <c r="RJ32" s="257"/>
      <c r="RK32">
        <f t="shared" si="128"/>
        <v>2</v>
      </c>
      <c r="RL32" s="139">
        <f>VLOOKUP($A32,'FuturesInfo (3)'!$A$2:$O$80,15)*RI32</f>
        <v>210575</v>
      </c>
      <c r="RM32" s="139">
        <f>VLOOKUP($A32,'FuturesInfo (3)'!$A$2:$O$80,15)*RK32</f>
        <v>210575</v>
      </c>
      <c r="RN32" s="200">
        <f t="shared" si="129"/>
        <v>0</v>
      </c>
      <c r="RO32" s="200">
        <f t="shared" si="130"/>
        <v>0</v>
      </c>
      <c r="RP32" s="200">
        <f t="shared" si="131"/>
        <v>0</v>
      </c>
      <c r="RQ32" s="200">
        <f t="shared" si="132"/>
        <v>0</v>
      </c>
      <c r="RR32" s="200">
        <f t="shared" si="146"/>
        <v>0</v>
      </c>
    </row>
    <row r="33" spans="1:486" x14ac:dyDescent="0.25">
      <c r="A33" s="1" t="s">
        <v>334</v>
      </c>
      <c r="B33" s="153" t="str">
        <f>'FuturesInfo (3)'!M21</f>
        <v>@GF</v>
      </c>
      <c r="C33" s="204" t="str">
        <f>VLOOKUP(A33,'FuturesInfo (3)'!$A$2:$K$80,11)</f>
        <v>meat</v>
      </c>
      <c r="D33" s="2" t="s">
        <v>30</v>
      </c>
      <c r="E33">
        <v>60</v>
      </c>
      <c r="F33" t="e">
        <f>IF(#REF!="","FALSE","TRUE")</f>
        <v>#REF!</v>
      </c>
      <c r="G33">
        <f>ROUND(VLOOKUP($B33,MARGIN!$A$42:$P$172,16),0)</f>
        <v>2</v>
      </c>
      <c r="I33" t="e">
        <f>-#REF!+J33</f>
        <v>#REF!</v>
      </c>
      <c r="J33" s="5">
        <v>-1</v>
      </c>
      <c r="K33" s="2" t="s">
        <v>30</v>
      </c>
      <c r="L33">
        <v>60</v>
      </c>
      <c r="M33" t="str">
        <f t="shared" si="147"/>
        <v>TRUE</v>
      </c>
      <c r="N33">
        <f>ROUND(VLOOKUP($B33,MARGIN!$A$42:$P$172,16),0)</f>
        <v>2</v>
      </c>
      <c r="P33">
        <f t="shared" si="148"/>
        <v>0</v>
      </c>
      <c r="Q33" s="5">
        <v>-1</v>
      </c>
      <c r="R33" s="5">
        <v>1</v>
      </c>
      <c r="S33" s="5" t="s">
        <v>952</v>
      </c>
      <c r="T33" s="2" t="s">
        <v>30</v>
      </c>
      <c r="U33">
        <v>60</v>
      </c>
      <c r="V33" t="str">
        <f t="shared" si="149"/>
        <v>TRUE</v>
      </c>
      <c r="W33">
        <f>ROUND(VLOOKUP($B33,MARGIN!$A$42:$P$172,16),0)</f>
        <v>2</v>
      </c>
      <c r="X33">
        <f t="shared" si="150"/>
        <v>2</v>
      </c>
      <c r="Z33">
        <f t="shared" si="151"/>
        <v>2</v>
      </c>
      <c r="AA33" s="5">
        <v>1</v>
      </c>
      <c r="AB33" s="5">
        <v>1</v>
      </c>
      <c r="AC33" s="5" t="s">
        <v>952</v>
      </c>
      <c r="AD33" s="2" t="s">
        <v>30</v>
      </c>
      <c r="AE33">
        <v>60</v>
      </c>
      <c r="AF33" t="str">
        <f t="shared" si="152"/>
        <v>TRUE</v>
      </c>
      <c r="AG33">
        <f>ROUND(VLOOKUP($B33,MARGIN!$A$42:$P$172,16),0)</f>
        <v>2</v>
      </c>
      <c r="AH33">
        <f t="shared" si="153"/>
        <v>3</v>
      </c>
      <c r="AI33" s="139" t="e">
        <f>VLOOKUP($B33,#REF!,2)*AH33</f>
        <v>#REF!</v>
      </c>
      <c r="AK33">
        <f t="shared" si="154"/>
        <v>0</v>
      </c>
      <c r="AL33" s="5">
        <v>1</v>
      </c>
      <c r="AM33" s="5">
        <v>1</v>
      </c>
      <c r="AN33" s="5" t="s">
        <v>952</v>
      </c>
      <c r="AO33" s="2" t="s">
        <v>30</v>
      </c>
      <c r="AP33">
        <v>60</v>
      </c>
      <c r="AQ33" t="str">
        <f t="shared" si="155"/>
        <v>TRUE</v>
      </c>
      <c r="AR33">
        <f>ROUND(VLOOKUP($B33,MARGIN!$A$42:$P$172,16),0)</f>
        <v>2</v>
      </c>
      <c r="AS33">
        <f t="shared" si="156"/>
        <v>3</v>
      </c>
      <c r="AT33" s="139" t="e">
        <f>VLOOKUP($B33,#REF!,2)*AS33</f>
        <v>#REF!</v>
      </c>
      <c r="AV33">
        <f t="shared" si="157"/>
        <v>0</v>
      </c>
      <c r="AW33" s="5">
        <v>1</v>
      </c>
      <c r="AX33">
        <v>-1</v>
      </c>
      <c r="AY33" s="5">
        <v>-4.5887151597599997E-3</v>
      </c>
      <c r="AZ33" s="2" t="s">
        <v>30</v>
      </c>
      <c r="BA33">
        <v>60</v>
      </c>
      <c r="BB33" t="str">
        <f t="shared" si="158"/>
        <v>TRUE</v>
      </c>
      <c r="BC33">
        <f>ROUND(VLOOKUP($B33,MARGIN!$A$42:$P$172,16),0)</f>
        <v>2</v>
      </c>
      <c r="BD33">
        <f t="shared" si="159"/>
        <v>2</v>
      </c>
      <c r="BE33" s="139" t="e">
        <f>VLOOKUP($B33,#REF!,2)*BD33</f>
        <v>#REF!</v>
      </c>
      <c r="BG33">
        <f t="shared" si="134"/>
        <v>2</v>
      </c>
      <c r="BH33" s="5">
        <v>1</v>
      </c>
      <c r="BI33" s="5">
        <v>-1</v>
      </c>
      <c r="BJ33">
        <f t="shared" si="89"/>
        <v>0</v>
      </c>
      <c r="BK33" s="5">
        <v>-1.7073587160699999E-4</v>
      </c>
      <c r="BL33" s="2">
        <v>10</v>
      </c>
      <c r="BM33">
        <v>60</v>
      </c>
      <c r="BN33" t="str">
        <f t="shared" si="135"/>
        <v>TRUE</v>
      </c>
      <c r="BO33">
        <f>VLOOKUP($A33,'FuturesInfo (3)'!$A$2:$V$80,22)</f>
        <v>1</v>
      </c>
      <c r="BP33">
        <f t="shared" si="71"/>
        <v>1</v>
      </c>
      <c r="BQ33" s="139">
        <f>VLOOKUP($A33,'FuturesInfo (3)'!$A$2:$O$80,15)*BP33</f>
        <v>71187.5</v>
      </c>
      <c r="BR33" s="145">
        <f t="shared" si="90"/>
        <v>-12.154259860023313</v>
      </c>
      <c r="BT33" s="5">
        <f t="shared" si="91"/>
        <v>1</v>
      </c>
      <c r="BU33" s="5">
        <v>-1</v>
      </c>
      <c r="BV33">
        <v>1</v>
      </c>
      <c r="BW33" s="5">
        <v>1</v>
      </c>
      <c r="BX33">
        <f t="shared" si="72"/>
        <v>0</v>
      </c>
      <c r="BY33">
        <f t="shared" si="73"/>
        <v>1</v>
      </c>
      <c r="BZ33" s="189">
        <v>1.8784153005500001E-3</v>
      </c>
      <c r="CA33" s="2">
        <v>10</v>
      </c>
      <c r="CB33">
        <v>60</v>
      </c>
      <c r="CC33" t="str">
        <f t="shared" si="74"/>
        <v>TRUE</v>
      </c>
      <c r="CD33">
        <f>VLOOKUP($A33,'FuturesInfo (3)'!$A$2:$V$80,22)</f>
        <v>1</v>
      </c>
      <c r="CE33">
        <f t="shared" si="75"/>
        <v>1</v>
      </c>
      <c r="CF33">
        <f t="shared" si="75"/>
        <v>1</v>
      </c>
      <c r="CG33" s="139">
        <f>VLOOKUP($A33,'FuturesInfo (3)'!$A$2:$O$80,15)*CE33</f>
        <v>71187.5</v>
      </c>
      <c r="CH33" s="145">
        <f t="shared" si="76"/>
        <v>-133.71968920790312</v>
      </c>
      <c r="CI33" s="145">
        <f t="shared" si="92"/>
        <v>133.71968920790312</v>
      </c>
      <c r="CK33" s="5">
        <f t="shared" si="77"/>
        <v>-1</v>
      </c>
      <c r="CL33" s="5">
        <v>-1</v>
      </c>
      <c r="CM33">
        <v>1</v>
      </c>
      <c r="CN33" s="5">
        <v>-1</v>
      </c>
      <c r="CO33">
        <f t="shared" si="136"/>
        <v>1</v>
      </c>
      <c r="CP33">
        <f t="shared" si="78"/>
        <v>0</v>
      </c>
      <c r="CQ33" s="5">
        <v>-7.8404636100200004E-3</v>
      </c>
      <c r="CR33" s="2">
        <v>10</v>
      </c>
      <c r="CS33">
        <v>60</v>
      </c>
      <c r="CT33" t="str">
        <f t="shared" si="79"/>
        <v>TRUE</v>
      </c>
      <c r="CU33">
        <f>VLOOKUP($A33,'FuturesInfo (3)'!$A$2:$V$80,22)</f>
        <v>1</v>
      </c>
      <c r="CV33">
        <f t="shared" si="80"/>
        <v>1</v>
      </c>
      <c r="CW33">
        <f t="shared" si="93"/>
        <v>1</v>
      </c>
      <c r="CX33" s="139">
        <f>VLOOKUP($A33,'FuturesInfo (3)'!$A$2:$O$80,15)*CW33</f>
        <v>71187.5</v>
      </c>
      <c r="CY33" s="200">
        <f t="shared" si="94"/>
        <v>558.14300323829877</v>
      </c>
      <c r="CZ33" s="200">
        <f t="shared" si="95"/>
        <v>-558.14300323829877</v>
      </c>
      <c r="DB33" s="5">
        <f t="shared" si="81"/>
        <v>-1</v>
      </c>
      <c r="DC33" s="5">
        <v>-1</v>
      </c>
      <c r="DD33">
        <v>1</v>
      </c>
      <c r="DE33" s="5">
        <v>-1</v>
      </c>
      <c r="DF33">
        <f t="shared" si="137"/>
        <v>1</v>
      </c>
      <c r="DG33">
        <f t="shared" si="82"/>
        <v>0</v>
      </c>
      <c r="DH33" s="5">
        <v>-5.1537536505799999E-4</v>
      </c>
      <c r="DI33" s="2">
        <v>10</v>
      </c>
      <c r="DJ33">
        <v>60</v>
      </c>
      <c r="DK33" t="str">
        <f t="shared" si="83"/>
        <v>TRUE</v>
      </c>
      <c r="DL33">
        <f>VLOOKUP($A33,'FuturesInfo (3)'!$A$2:$V$80,22)</f>
        <v>1</v>
      </c>
      <c r="DM33">
        <f t="shared" si="84"/>
        <v>1</v>
      </c>
      <c r="DN33">
        <f t="shared" si="96"/>
        <v>1</v>
      </c>
      <c r="DO33" s="139">
        <f>VLOOKUP($A33,'FuturesInfo (3)'!$A$2:$O$80,15)*DN33</f>
        <v>71187.5</v>
      </c>
      <c r="DP33" s="200">
        <f t="shared" si="85"/>
        <v>36.688283800066372</v>
      </c>
      <c r="DQ33" s="200">
        <f t="shared" si="97"/>
        <v>-36.688283800066372</v>
      </c>
      <c r="DS33" s="5">
        <v>-1</v>
      </c>
      <c r="DT33" s="5">
        <v>-1</v>
      </c>
      <c r="DU33">
        <v>1</v>
      </c>
      <c r="DV33" s="5">
        <v>1</v>
      </c>
      <c r="DW33">
        <v>0</v>
      </c>
      <c r="DX33">
        <v>1</v>
      </c>
      <c r="DY33" s="5">
        <v>1.32347885871E-2</v>
      </c>
      <c r="DZ33" s="2">
        <v>10</v>
      </c>
      <c r="EA33">
        <v>60</v>
      </c>
      <c r="EB33" t="s">
        <v>1273</v>
      </c>
      <c r="EC33">
        <v>2</v>
      </c>
      <c r="ED33" s="96">
        <v>0</v>
      </c>
      <c r="EE33">
        <v>2</v>
      </c>
      <c r="EF33" s="139">
        <v>145550</v>
      </c>
      <c r="EG33" s="200">
        <v>-1926.3234788524048</v>
      </c>
      <c r="EH33" s="200">
        <v>1926.3234788524048</v>
      </c>
      <c r="EJ33">
        <v>-1</v>
      </c>
      <c r="EK33" s="5">
        <v>1</v>
      </c>
      <c r="EL33" s="218">
        <v>1</v>
      </c>
      <c r="EM33">
        <v>1</v>
      </c>
      <c r="EN33" s="5">
        <v>-1</v>
      </c>
      <c r="EO33">
        <v>0</v>
      </c>
      <c r="EP33">
        <v>0</v>
      </c>
      <c r="EQ33">
        <v>0</v>
      </c>
      <c r="ER33" s="5">
        <v>-5.0890585241699998E-4</v>
      </c>
      <c r="ES33" s="2">
        <v>10</v>
      </c>
      <c r="ET33">
        <v>60</v>
      </c>
      <c r="EU33" t="s">
        <v>1273</v>
      </c>
      <c r="EV33">
        <v>2</v>
      </c>
      <c r="EW33" s="96">
        <v>0</v>
      </c>
      <c r="EX33">
        <v>2</v>
      </c>
      <c r="EY33" s="139">
        <v>145550</v>
      </c>
      <c r="EZ33" s="200">
        <v>-74.071246819294345</v>
      </c>
      <c r="FA33" s="200">
        <v>-74.071246819294345</v>
      </c>
      <c r="FB33" s="200">
        <v>-74.071246819294345</v>
      </c>
      <c r="FD33">
        <v>-1</v>
      </c>
      <c r="FE33" s="5">
        <v>-1</v>
      </c>
      <c r="FF33" s="218">
        <v>1</v>
      </c>
      <c r="FG33">
        <v>1</v>
      </c>
      <c r="FH33" s="5">
        <v>-1</v>
      </c>
      <c r="FI33">
        <v>1</v>
      </c>
      <c r="FJ33">
        <v>0</v>
      </c>
      <c r="FK33">
        <v>0</v>
      </c>
      <c r="FL33" s="5">
        <v>-1.18805159538E-2</v>
      </c>
      <c r="FM33" s="2">
        <v>10</v>
      </c>
      <c r="FN33">
        <v>60</v>
      </c>
      <c r="FO33" t="s">
        <v>1273</v>
      </c>
      <c r="FP33">
        <v>2</v>
      </c>
      <c r="FQ33" s="96">
        <v>0</v>
      </c>
      <c r="FR33">
        <v>2</v>
      </c>
      <c r="FS33" s="139">
        <v>145550</v>
      </c>
      <c r="FT33" s="200">
        <v>1729.2090970755901</v>
      </c>
      <c r="FU33" s="200">
        <v>-1729.2090970755901</v>
      </c>
      <c r="FV33" s="200">
        <v>-1729.2090970755901</v>
      </c>
      <c r="FX33">
        <v>-1</v>
      </c>
      <c r="FY33" s="247">
        <v>-1</v>
      </c>
      <c r="FZ33" s="218">
        <v>1</v>
      </c>
      <c r="GA33" s="245">
        <v>-23</v>
      </c>
      <c r="GB33">
        <v>-1</v>
      </c>
      <c r="GC33">
        <v>-1</v>
      </c>
      <c r="GD33" s="251">
        <v>-1</v>
      </c>
      <c r="GE33">
        <v>1</v>
      </c>
      <c r="GF33">
        <v>0</v>
      </c>
      <c r="GG33">
        <v>1</v>
      </c>
      <c r="GH33">
        <v>1</v>
      </c>
      <c r="GI33" s="251">
        <v>-3.0917210580599999E-2</v>
      </c>
      <c r="GJ33" s="2">
        <v>10</v>
      </c>
      <c r="GK33">
        <v>60</v>
      </c>
      <c r="GL33" t="s">
        <v>1273</v>
      </c>
      <c r="GM33">
        <v>2</v>
      </c>
      <c r="GN33" s="96">
        <v>0</v>
      </c>
      <c r="GO33">
        <v>2</v>
      </c>
      <c r="GP33" s="139">
        <v>141050</v>
      </c>
      <c r="GQ33" s="200">
        <v>4360.87255239363</v>
      </c>
      <c r="GR33" s="200">
        <v>-4360.87255239363</v>
      </c>
      <c r="GS33" s="200">
        <v>4360.87255239363</v>
      </c>
      <c r="GT33" s="200">
        <v>4360.87255239363</v>
      </c>
      <c r="GV33">
        <v>-1</v>
      </c>
      <c r="GW33" s="247">
        <v>1</v>
      </c>
      <c r="GX33" s="218">
        <v>1</v>
      </c>
      <c r="GY33" s="245">
        <v>-24</v>
      </c>
      <c r="GZ33">
        <v>-1</v>
      </c>
      <c r="HA33">
        <v>-1</v>
      </c>
      <c r="HB33" s="251">
        <v>1</v>
      </c>
      <c r="HC33">
        <v>1</v>
      </c>
      <c r="HD33">
        <v>1</v>
      </c>
      <c r="HE33">
        <v>0</v>
      </c>
      <c r="HF33">
        <v>0</v>
      </c>
      <c r="HG33" s="251">
        <v>7.7986529599400004E-3</v>
      </c>
      <c r="HH33" s="268">
        <v>42499</v>
      </c>
      <c r="HI33">
        <v>60</v>
      </c>
      <c r="HJ33" t="s">
        <v>1273</v>
      </c>
      <c r="HK33">
        <v>1</v>
      </c>
      <c r="HL33" s="257"/>
      <c r="HM33">
        <v>1</v>
      </c>
      <c r="HN33" s="139">
        <v>71075</v>
      </c>
      <c r="HO33" s="200">
        <v>554.28925912773548</v>
      </c>
      <c r="HP33" s="200">
        <v>554.28925912773548</v>
      </c>
      <c r="HQ33" s="200">
        <v>-554.28925912773548</v>
      </c>
      <c r="HR33" s="200">
        <v>-554.28925912773548</v>
      </c>
      <c r="HT33">
        <v>1</v>
      </c>
      <c r="HU33" s="247">
        <v>1</v>
      </c>
      <c r="HV33" s="218">
        <v>1</v>
      </c>
      <c r="HW33" s="245">
        <v>-25</v>
      </c>
      <c r="HX33">
        <v>1</v>
      </c>
      <c r="HY33">
        <v>-1</v>
      </c>
      <c r="HZ33" s="251">
        <v>-1</v>
      </c>
      <c r="IA33">
        <v>0</v>
      </c>
      <c r="IB33">
        <v>0</v>
      </c>
      <c r="IC33">
        <v>0</v>
      </c>
      <c r="ID33">
        <v>1</v>
      </c>
      <c r="IE33" s="251">
        <v>-1.33661625044E-2</v>
      </c>
      <c r="IF33" s="268">
        <v>42499</v>
      </c>
      <c r="IG33">
        <v>60</v>
      </c>
      <c r="IH33" t="s">
        <v>1273</v>
      </c>
      <c r="II33">
        <v>1</v>
      </c>
      <c r="IJ33" s="257">
        <v>2</v>
      </c>
      <c r="IK33">
        <v>1</v>
      </c>
      <c r="IL33" s="139">
        <v>69812.5</v>
      </c>
      <c r="IM33" s="139">
        <v>69812.5</v>
      </c>
      <c r="IN33" s="200">
        <v>-933.12521983842498</v>
      </c>
      <c r="IO33" s="200">
        <v>-933.12521983842498</v>
      </c>
      <c r="IP33" s="200">
        <v>-933.12521983842498</v>
      </c>
      <c r="IQ33" s="200">
        <v>-933.12521983842498</v>
      </c>
      <c r="IR33" s="200">
        <v>933.12521983842498</v>
      </c>
      <c r="IT33">
        <v>1</v>
      </c>
      <c r="IU33" s="247">
        <v>-1</v>
      </c>
      <c r="IV33" s="218">
        <v>1</v>
      </c>
      <c r="IW33" s="245">
        <v>-26</v>
      </c>
      <c r="IX33">
        <v>-1</v>
      </c>
      <c r="IY33">
        <v>-1</v>
      </c>
      <c r="IZ33" s="251">
        <v>-1</v>
      </c>
      <c r="JA33">
        <v>1</v>
      </c>
      <c r="JB33">
        <v>0</v>
      </c>
      <c r="JC33">
        <v>1</v>
      </c>
      <c r="JD33">
        <v>1</v>
      </c>
      <c r="JE33" s="251">
        <v>-4.4563279857400004E-3</v>
      </c>
      <c r="JF33" s="268">
        <v>42499</v>
      </c>
      <c r="JG33">
        <v>60</v>
      </c>
      <c r="JH33" t="s">
        <v>1273</v>
      </c>
      <c r="JI33">
        <v>1</v>
      </c>
      <c r="JJ33" s="257">
        <v>1</v>
      </c>
      <c r="JK33">
        <v>1</v>
      </c>
      <c r="JL33" s="139">
        <v>69812.5</v>
      </c>
      <c r="JM33" s="139">
        <v>69812.5</v>
      </c>
      <c r="JN33" s="200">
        <v>311.10739750447379</v>
      </c>
      <c r="JO33" s="200">
        <v>311.10739750447379</v>
      </c>
      <c r="JP33" s="200">
        <v>-311.10739750447379</v>
      </c>
      <c r="JQ33" s="200">
        <v>311.10739750447379</v>
      </c>
      <c r="JR33" s="200">
        <v>311.10739750447379</v>
      </c>
      <c r="JT33">
        <v>-1</v>
      </c>
      <c r="JU33" s="247">
        <v>-1</v>
      </c>
      <c r="JV33" s="218">
        <v>1</v>
      </c>
      <c r="JW33" s="245">
        <v>-27</v>
      </c>
      <c r="JX33">
        <v>1</v>
      </c>
      <c r="JY33">
        <v>-1</v>
      </c>
      <c r="JZ33" s="251">
        <v>-1</v>
      </c>
      <c r="KA33">
        <v>1</v>
      </c>
      <c r="KB33">
        <v>0</v>
      </c>
      <c r="KC33">
        <v>0</v>
      </c>
      <c r="KD33">
        <v>1</v>
      </c>
      <c r="KE33" s="251">
        <v>-1.5756490599799999E-2</v>
      </c>
      <c r="KF33" s="206">
        <v>42499</v>
      </c>
      <c r="KG33">
        <v>60</v>
      </c>
      <c r="KH33" t="s">
        <v>1273</v>
      </c>
      <c r="KI33">
        <v>1</v>
      </c>
      <c r="KJ33" s="257">
        <v>1</v>
      </c>
      <c r="KK33">
        <v>1</v>
      </c>
      <c r="KL33" s="139">
        <v>68712.5</v>
      </c>
      <c r="KM33" s="139">
        <v>68712.5</v>
      </c>
      <c r="KN33" s="200">
        <v>1082.6678603387575</v>
      </c>
      <c r="KO33" s="200">
        <v>1082.6678603387575</v>
      </c>
      <c r="KP33" s="200">
        <v>-1082.6678603387575</v>
      </c>
      <c r="KQ33" s="200">
        <v>-1082.6678603387575</v>
      </c>
      <c r="KR33" s="200">
        <v>1082.6678603387575</v>
      </c>
      <c r="KT33">
        <v>-1</v>
      </c>
      <c r="KU33" s="247">
        <v>-1</v>
      </c>
      <c r="KV33" s="218">
        <v>1</v>
      </c>
      <c r="KW33" s="245">
        <v>-28</v>
      </c>
      <c r="KX33">
        <v>-1</v>
      </c>
      <c r="KY33">
        <v>-1</v>
      </c>
      <c r="KZ33" s="251">
        <v>-1</v>
      </c>
      <c r="LA33">
        <v>1</v>
      </c>
      <c r="LB33">
        <v>0</v>
      </c>
      <c r="LC33">
        <v>1</v>
      </c>
      <c r="LD33">
        <v>1</v>
      </c>
      <c r="LE33" s="251">
        <v>-5.45752228488E-3</v>
      </c>
      <c r="LF33" s="206">
        <v>42529</v>
      </c>
      <c r="LG33">
        <v>60</v>
      </c>
      <c r="LH33" t="s">
        <v>1273</v>
      </c>
      <c r="LI33">
        <v>1</v>
      </c>
      <c r="LJ33" s="257">
        <v>2</v>
      </c>
      <c r="LK33">
        <v>1</v>
      </c>
      <c r="LL33" s="139">
        <v>68337.5</v>
      </c>
      <c r="LM33" s="139">
        <v>68337.5</v>
      </c>
      <c r="LN33" s="200">
        <v>372.95342914298698</v>
      </c>
      <c r="LO33" s="200">
        <v>372.95342914298698</v>
      </c>
      <c r="LP33" s="200">
        <v>-372.95342914298698</v>
      </c>
      <c r="LQ33" s="200">
        <v>372.95342914298698</v>
      </c>
      <c r="LR33" s="200">
        <v>372.95342914298698</v>
      </c>
      <c r="LT33">
        <v>-1</v>
      </c>
      <c r="LU33" s="247">
        <v>-1</v>
      </c>
      <c r="LV33" s="218">
        <v>1</v>
      </c>
      <c r="LW33" s="245">
        <v>-8</v>
      </c>
      <c r="LX33">
        <v>-1</v>
      </c>
      <c r="LY33">
        <v>-1</v>
      </c>
      <c r="LZ33" s="251">
        <v>1</v>
      </c>
      <c r="MA33">
        <v>0</v>
      </c>
      <c r="MB33">
        <v>1</v>
      </c>
      <c r="MC33">
        <v>0</v>
      </c>
      <c r="MD33">
        <v>0</v>
      </c>
      <c r="ME33" s="251">
        <v>1.9023230290800001E-2</v>
      </c>
      <c r="MF33" s="206">
        <v>42529</v>
      </c>
      <c r="MG33">
        <v>60</v>
      </c>
      <c r="MH33" t="s">
        <v>1273</v>
      </c>
      <c r="MI33">
        <v>1</v>
      </c>
      <c r="MJ33" s="257">
        <v>2</v>
      </c>
      <c r="MK33">
        <v>1</v>
      </c>
      <c r="ML33" s="139">
        <v>69637.5</v>
      </c>
      <c r="MM33" s="139">
        <v>69637.5</v>
      </c>
      <c r="MN33" s="200">
        <v>-1324.730199375585</v>
      </c>
      <c r="MO33" s="200">
        <v>-1324.730199375585</v>
      </c>
      <c r="MP33" s="200">
        <v>1324.730199375585</v>
      </c>
      <c r="MQ33" s="200">
        <v>-1324.730199375585</v>
      </c>
      <c r="MR33" s="200">
        <v>-1324.730199375585</v>
      </c>
      <c r="MT33">
        <v>-1</v>
      </c>
      <c r="MU33" s="247">
        <v>1</v>
      </c>
      <c r="MV33" s="218">
        <v>1</v>
      </c>
      <c r="MW33" s="245">
        <v>-9</v>
      </c>
      <c r="MX33">
        <v>1</v>
      </c>
      <c r="MY33">
        <v>-1</v>
      </c>
      <c r="MZ33" s="251">
        <v>1</v>
      </c>
      <c r="NA33">
        <v>1</v>
      </c>
      <c r="NB33">
        <v>1</v>
      </c>
      <c r="NC33">
        <v>1</v>
      </c>
      <c r="ND33">
        <v>0</v>
      </c>
      <c r="NE33" s="251">
        <v>6.4620355412000003E-3</v>
      </c>
      <c r="NF33" s="206">
        <v>42529</v>
      </c>
      <c r="NG33">
        <v>60</v>
      </c>
      <c r="NH33" t="s">
        <v>1273</v>
      </c>
      <c r="NI33">
        <v>1</v>
      </c>
      <c r="NJ33" s="257">
        <v>1</v>
      </c>
      <c r="NK33">
        <v>1</v>
      </c>
      <c r="NL33" s="139">
        <v>71187.5</v>
      </c>
      <c r="NM33" s="139">
        <v>71187.5</v>
      </c>
      <c r="NN33" s="200">
        <v>460.01615508917502</v>
      </c>
      <c r="NO33" s="200">
        <v>460.01615508917502</v>
      </c>
      <c r="NP33" s="200">
        <v>460.01615508917502</v>
      </c>
      <c r="NQ33" s="200">
        <v>460.01615508917502</v>
      </c>
      <c r="NR33" s="200">
        <v>-460.01615508917502</v>
      </c>
      <c r="NT33">
        <v>1</v>
      </c>
      <c r="NU33" s="247">
        <v>-1</v>
      </c>
      <c r="NV33" s="218">
        <v>1</v>
      </c>
      <c r="NW33" s="245">
        <v>-10</v>
      </c>
      <c r="NX33">
        <v>1</v>
      </c>
      <c r="NY33">
        <v>-1</v>
      </c>
      <c r="NZ33" s="251">
        <v>1</v>
      </c>
      <c r="OA33">
        <v>0</v>
      </c>
      <c r="OB33">
        <v>1</v>
      </c>
      <c r="OC33">
        <v>1</v>
      </c>
      <c r="OD33">
        <v>0</v>
      </c>
      <c r="OE33" s="251">
        <v>1.5694667380099999E-2</v>
      </c>
      <c r="OF33" s="206">
        <v>42529</v>
      </c>
      <c r="OG33">
        <v>60</v>
      </c>
      <c r="OH33" t="s">
        <v>1273</v>
      </c>
      <c r="OI33">
        <v>1</v>
      </c>
      <c r="OJ33" s="257">
        <v>1</v>
      </c>
      <c r="OK33">
        <v>1</v>
      </c>
      <c r="OL33" s="139">
        <v>71187.5</v>
      </c>
      <c r="OM33" s="139">
        <v>71187.5</v>
      </c>
      <c r="ON33" s="200">
        <v>-1117.2641341208687</v>
      </c>
      <c r="OO33" s="200">
        <v>-1117.2641341208687</v>
      </c>
      <c r="OP33" s="200">
        <v>1117.2641341208687</v>
      </c>
      <c r="OQ33" s="200">
        <v>1117.2641341208687</v>
      </c>
      <c r="OR33" s="200">
        <v>-1117.2641341208687</v>
      </c>
      <c r="OT33">
        <f t="shared" si="98"/>
        <v>-1</v>
      </c>
      <c r="OU33" s="247">
        <v>-1</v>
      </c>
      <c r="OV33" s="218">
        <v>1</v>
      </c>
      <c r="OW33" s="245">
        <v>3</v>
      </c>
      <c r="OX33">
        <f t="shared" si="141"/>
        <v>1</v>
      </c>
      <c r="OY33">
        <f t="shared" si="100"/>
        <v>1</v>
      </c>
      <c r="OZ33" s="251"/>
      <c r="PA33">
        <f t="shared" si="138"/>
        <v>0</v>
      </c>
      <c r="PB33">
        <f t="shared" si="101"/>
        <v>0</v>
      </c>
      <c r="PC33">
        <f t="shared" si="102"/>
        <v>0</v>
      </c>
      <c r="PD33">
        <f t="shared" si="103"/>
        <v>0</v>
      </c>
      <c r="PE33" s="251"/>
      <c r="PF33" s="206">
        <v>42529</v>
      </c>
      <c r="PG33">
        <v>60</v>
      </c>
      <c r="PH33" t="str">
        <f t="shared" si="86"/>
        <v>TRUE</v>
      </c>
      <c r="PI33">
        <f>VLOOKUP($A33,'FuturesInfo (3)'!$A$2:$V$80,22)</f>
        <v>1</v>
      </c>
      <c r="PJ33" s="257">
        <v>1</v>
      </c>
      <c r="PK33">
        <f t="shared" si="104"/>
        <v>1</v>
      </c>
      <c r="PL33" s="139">
        <f>VLOOKUP($A33,'FuturesInfo (3)'!$A$2:$O$80,15)*PI33</f>
        <v>71187.5</v>
      </c>
      <c r="PM33" s="139">
        <f>VLOOKUP($A33,'FuturesInfo (3)'!$A$2:$O$80,15)*PK33</f>
        <v>71187.5</v>
      </c>
      <c r="PN33" s="200">
        <f t="shared" si="105"/>
        <v>0</v>
      </c>
      <c r="PO33" s="200">
        <f t="shared" si="106"/>
        <v>0</v>
      </c>
      <c r="PP33" s="200">
        <f t="shared" si="107"/>
        <v>0</v>
      </c>
      <c r="PQ33" s="200">
        <f t="shared" si="108"/>
        <v>0</v>
      </c>
      <c r="PR33" s="200">
        <f t="shared" si="144"/>
        <v>0</v>
      </c>
      <c r="PT33">
        <f t="shared" si="110"/>
        <v>-1</v>
      </c>
      <c r="PU33" s="247"/>
      <c r="PV33" s="218"/>
      <c r="PW33" s="245"/>
      <c r="PX33">
        <f t="shared" si="142"/>
        <v>0</v>
      </c>
      <c r="PY33">
        <f t="shared" si="112"/>
        <v>0</v>
      </c>
      <c r="PZ33" s="251"/>
      <c r="QA33">
        <f t="shared" si="139"/>
        <v>1</v>
      </c>
      <c r="QB33">
        <f t="shared" si="113"/>
        <v>1</v>
      </c>
      <c r="QC33">
        <f t="shared" si="114"/>
        <v>1</v>
      </c>
      <c r="QD33">
        <f t="shared" si="115"/>
        <v>1</v>
      </c>
      <c r="QE33" s="251"/>
      <c r="QF33" s="206"/>
      <c r="QG33">
        <v>60</v>
      </c>
      <c r="QH33" t="str">
        <f t="shared" si="87"/>
        <v>FALSE</v>
      </c>
      <c r="QI33">
        <f>VLOOKUP($A33,'FuturesInfo (3)'!$A$2:$V$80,22)</f>
        <v>1</v>
      </c>
      <c r="QJ33" s="257"/>
      <c r="QK33">
        <f t="shared" si="116"/>
        <v>1</v>
      </c>
      <c r="QL33" s="139">
        <f>VLOOKUP($A33,'FuturesInfo (3)'!$A$2:$O$80,15)*QI33</f>
        <v>71187.5</v>
      </c>
      <c r="QM33" s="139">
        <f>VLOOKUP($A33,'FuturesInfo (3)'!$A$2:$O$80,15)*QK33</f>
        <v>71187.5</v>
      </c>
      <c r="QN33" s="200">
        <f t="shared" si="117"/>
        <v>0</v>
      </c>
      <c r="QO33" s="200">
        <f t="shared" si="118"/>
        <v>0</v>
      </c>
      <c r="QP33" s="200">
        <f t="shared" si="119"/>
        <v>0</v>
      </c>
      <c r="QQ33" s="200">
        <f t="shared" si="120"/>
        <v>0</v>
      </c>
      <c r="QR33" s="200">
        <f t="shared" si="145"/>
        <v>0</v>
      </c>
      <c r="QT33">
        <f t="shared" si="122"/>
        <v>0</v>
      </c>
      <c r="QU33" s="247"/>
      <c r="QV33" s="218"/>
      <c r="QW33" s="245"/>
      <c r="QX33">
        <f t="shared" si="143"/>
        <v>0</v>
      </c>
      <c r="QY33">
        <f t="shared" si="124"/>
        <v>0</v>
      </c>
      <c r="QZ33" s="251"/>
      <c r="RA33">
        <f t="shared" si="140"/>
        <v>1</v>
      </c>
      <c r="RB33">
        <f t="shared" si="125"/>
        <v>1</v>
      </c>
      <c r="RC33">
        <f t="shared" si="126"/>
        <v>1</v>
      </c>
      <c r="RD33">
        <f t="shared" si="127"/>
        <v>1</v>
      </c>
      <c r="RE33" s="251"/>
      <c r="RF33" s="206"/>
      <c r="RG33">
        <v>60</v>
      </c>
      <c r="RH33" t="str">
        <f t="shared" si="88"/>
        <v>FALSE</v>
      </c>
      <c r="RI33">
        <f>VLOOKUP($A33,'FuturesInfo (3)'!$A$2:$V$80,22)</f>
        <v>1</v>
      </c>
      <c r="RJ33" s="257"/>
      <c r="RK33">
        <f t="shared" si="128"/>
        <v>1</v>
      </c>
      <c r="RL33" s="139">
        <f>VLOOKUP($A33,'FuturesInfo (3)'!$A$2:$O$80,15)*RI33</f>
        <v>71187.5</v>
      </c>
      <c r="RM33" s="139">
        <f>VLOOKUP($A33,'FuturesInfo (3)'!$A$2:$O$80,15)*RK33</f>
        <v>71187.5</v>
      </c>
      <c r="RN33" s="200">
        <f t="shared" si="129"/>
        <v>0</v>
      </c>
      <c r="RO33" s="200">
        <f t="shared" si="130"/>
        <v>0</v>
      </c>
      <c r="RP33" s="200">
        <f t="shared" si="131"/>
        <v>0</v>
      </c>
      <c r="RQ33" s="200">
        <f t="shared" si="132"/>
        <v>0</v>
      </c>
      <c r="RR33" s="200">
        <f t="shared" si="146"/>
        <v>0</v>
      </c>
    </row>
    <row r="34" spans="1:486" x14ac:dyDescent="0.25">
      <c r="A34" s="1" t="s">
        <v>336</v>
      </c>
      <c r="B34" s="153" t="str">
        <f>'FuturesInfo (3)'!M22</f>
        <v>MT</v>
      </c>
      <c r="C34" s="204" t="str">
        <f>VLOOKUP(A34,'FuturesInfo (3)'!$A$2:$K$80,11)</f>
        <v>index</v>
      </c>
      <c r="D34" s="2" t="s">
        <v>30</v>
      </c>
      <c r="E34">
        <v>60</v>
      </c>
      <c r="F34" t="e">
        <f>IF(#REF!="","FALSE","TRUE")</f>
        <v>#REF!</v>
      </c>
      <c r="G34">
        <f>ROUND(VLOOKUP($B34,MARGIN!$A$42:$P$172,16),0)</f>
        <v>4</v>
      </c>
      <c r="I34" t="e">
        <f>-#REF!+J34</f>
        <v>#REF!</v>
      </c>
      <c r="J34">
        <v>-1</v>
      </c>
      <c r="K34" s="2" t="s">
        <v>30</v>
      </c>
      <c r="L34">
        <v>60</v>
      </c>
      <c r="M34" t="str">
        <f t="shared" si="147"/>
        <v>TRUE</v>
      </c>
      <c r="N34">
        <f>ROUND(VLOOKUP($B34,MARGIN!$A$42:$P$172,16),0)</f>
        <v>4</v>
      </c>
      <c r="P34">
        <f t="shared" si="148"/>
        <v>0</v>
      </c>
      <c r="Q34">
        <v>-1</v>
      </c>
      <c r="R34">
        <v>1</v>
      </c>
      <c r="S34" s="113" t="s">
        <v>935</v>
      </c>
      <c r="T34" s="2" t="s">
        <v>30</v>
      </c>
      <c r="U34">
        <v>60</v>
      </c>
      <c r="V34" t="str">
        <f t="shared" si="149"/>
        <v>TRUE</v>
      </c>
      <c r="W34">
        <f>ROUND(VLOOKUP($B34,MARGIN!$A$42:$P$172,16),0)</f>
        <v>4</v>
      </c>
      <c r="X34">
        <f t="shared" si="150"/>
        <v>4</v>
      </c>
      <c r="Z34">
        <f t="shared" si="151"/>
        <v>0</v>
      </c>
      <c r="AA34">
        <v>-1</v>
      </c>
      <c r="AB34">
        <v>1</v>
      </c>
      <c r="AC34" s="113" t="s">
        <v>935</v>
      </c>
      <c r="AD34" s="2" t="s">
        <v>30</v>
      </c>
      <c r="AE34">
        <v>60</v>
      </c>
      <c r="AF34" t="str">
        <f t="shared" si="152"/>
        <v>TRUE</v>
      </c>
      <c r="AG34">
        <f>ROUND(VLOOKUP($B34,MARGIN!$A$42:$P$172,16),0)</f>
        <v>4</v>
      </c>
      <c r="AH34">
        <f t="shared" si="153"/>
        <v>3</v>
      </c>
      <c r="AI34" s="139" t="e">
        <f>VLOOKUP($B34,#REF!,2)*AH34</f>
        <v>#REF!</v>
      </c>
      <c r="AK34">
        <f t="shared" si="154"/>
        <v>-2</v>
      </c>
      <c r="AL34">
        <v>-1</v>
      </c>
      <c r="AM34">
        <v>1</v>
      </c>
      <c r="AN34" s="113" t="s">
        <v>935</v>
      </c>
      <c r="AO34" s="2" t="s">
        <v>30</v>
      </c>
      <c r="AP34">
        <v>60</v>
      </c>
      <c r="AQ34" t="str">
        <f t="shared" si="155"/>
        <v>TRUE</v>
      </c>
      <c r="AR34">
        <f>ROUND(VLOOKUP($B34,MARGIN!$A$42:$P$172,16),0)</f>
        <v>4</v>
      </c>
      <c r="AS34">
        <f t="shared" si="156"/>
        <v>3</v>
      </c>
      <c r="AT34" s="139" t="e">
        <f>VLOOKUP($B34,#REF!,2)*AS34</f>
        <v>#REF!</v>
      </c>
      <c r="AV34">
        <f t="shared" si="157"/>
        <v>-2</v>
      </c>
      <c r="AW34">
        <v>-1</v>
      </c>
      <c r="AX34">
        <v>-1</v>
      </c>
      <c r="AY34" s="113">
        <v>-6.6964285714299996E-3</v>
      </c>
      <c r="AZ34" s="2" t="s">
        <v>30</v>
      </c>
      <c r="BA34">
        <v>60</v>
      </c>
      <c r="BB34" t="str">
        <f t="shared" si="158"/>
        <v>TRUE</v>
      </c>
      <c r="BC34">
        <f>ROUND(VLOOKUP($B34,MARGIN!$A$42:$P$172,16),0)</f>
        <v>4</v>
      </c>
      <c r="BD34">
        <f t="shared" si="159"/>
        <v>5</v>
      </c>
      <c r="BE34" s="139" t="e">
        <f>VLOOKUP($B34,#REF!,2)*BD34</f>
        <v>#REF!</v>
      </c>
      <c r="BG34">
        <f t="shared" si="134"/>
        <v>0</v>
      </c>
      <c r="BH34">
        <v>-1</v>
      </c>
      <c r="BI34">
        <v>1</v>
      </c>
      <c r="BJ34">
        <f t="shared" si="89"/>
        <v>0</v>
      </c>
      <c r="BK34" s="1">
        <v>3.37078651685E-4</v>
      </c>
      <c r="BL34" s="2">
        <v>10</v>
      </c>
      <c r="BM34">
        <v>60</v>
      </c>
      <c r="BN34" t="str">
        <f t="shared" si="135"/>
        <v>TRUE</v>
      </c>
      <c r="BO34">
        <f>VLOOKUP($A34,'FuturesInfo (3)'!$A$2:$V$80,22)</f>
        <v>3</v>
      </c>
      <c r="BP34">
        <f t="shared" si="71"/>
        <v>3</v>
      </c>
      <c r="BQ34" s="139">
        <f>VLOOKUP($A34,'FuturesInfo (3)'!$A$2:$O$80,15)*BP34</f>
        <v>149467.42125000001</v>
      </c>
      <c r="BR34" s="145">
        <f t="shared" si="90"/>
        <v>-50.382276825783926</v>
      </c>
      <c r="BT34">
        <f t="shared" si="91"/>
        <v>-1</v>
      </c>
      <c r="BU34">
        <v>-1</v>
      </c>
      <c r="BV34">
        <v>-1</v>
      </c>
      <c r="BW34">
        <v>-1</v>
      </c>
      <c r="BX34">
        <f t="shared" si="72"/>
        <v>1</v>
      </c>
      <c r="BY34">
        <f t="shared" si="73"/>
        <v>1</v>
      </c>
      <c r="BZ34" s="188">
        <v>-9.6596652813699998E-3</v>
      </c>
      <c r="CA34" s="2">
        <v>10</v>
      </c>
      <c r="CB34">
        <v>60</v>
      </c>
      <c r="CC34" t="str">
        <f t="shared" si="74"/>
        <v>TRUE</v>
      </c>
      <c r="CD34">
        <f>VLOOKUP($A34,'FuturesInfo (3)'!$A$2:$V$80,22)</f>
        <v>3</v>
      </c>
      <c r="CE34">
        <f t="shared" si="75"/>
        <v>3</v>
      </c>
      <c r="CF34">
        <f t="shared" si="75"/>
        <v>3</v>
      </c>
      <c r="CG34" s="139">
        <f>VLOOKUP($A34,'FuturesInfo (3)'!$A$2:$O$80,15)*CE34</f>
        <v>149467.42125000001</v>
      </c>
      <c r="CH34" s="145">
        <f t="shared" si="76"/>
        <v>1443.8052597445296</v>
      </c>
      <c r="CI34" s="145">
        <f t="shared" si="92"/>
        <v>1443.8052597445296</v>
      </c>
      <c r="CK34">
        <f t="shared" si="77"/>
        <v>-1</v>
      </c>
      <c r="CL34">
        <v>-1</v>
      </c>
      <c r="CM34">
        <v>-1</v>
      </c>
      <c r="CN34">
        <v>1</v>
      </c>
      <c r="CO34">
        <f t="shared" si="136"/>
        <v>0</v>
      </c>
      <c r="CP34">
        <f t="shared" si="78"/>
        <v>0</v>
      </c>
      <c r="CQ34" s="1">
        <v>2.3817625042500002E-3</v>
      </c>
      <c r="CR34" s="2">
        <v>10</v>
      </c>
      <c r="CS34">
        <v>60</v>
      </c>
      <c r="CT34" t="str">
        <f t="shared" si="79"/>
        <v>TRUE</v>
      </c>
      <c r="CU34">
        <f>VLOOKUP($A34,'FuturesInfo (3)'!$A$2:$V$80,22)</f>
        <v>3</v>
      </c>
      <c r="CV34">
        <f t="shared" si="80"/>
        <v>4</v>
      </c>
      <c r="CW34">
        <f t="shared" si="93"/>
        <v>3</v>
      </c>
      <c r="CX34" s="139">
        <f>VLOOKUP($A34,'FuturesInfo (3)'!$A$2:$O$80,15)*CW34</f>
        <v>149467.42125000001</v>
      </c>
      <c r="CY34" s="200">
        <f t="shared" si="94"/>
        <v>-355.99589954018973</v>
      </c>
      <c r="CZ34" s="200">
        <f t="shared" si="95"/>
        <v>-355.99589954018973</v>
      </c>
      <c r="DB34">
        <f t="shared" si="81"/>
        <v>-1</v>
      </c>
      <c r="DC34">
        <v>1</v>
      </c>
      <c r="DD34">
        <v>-1</v>
      </c>
      <c r="DE34">
        <v>1</v>
      </c>
      <c r="DF34">
        <f t="shared" si="137"/>
        <v>1</v>
      </c>
      <c r="DG34">
        <f t="shared" si="82"/>
        <v>0</v>
      </c>
      <c r="DH34" s="1">
        <v>1.18805159538E-2</v>
      </c>
      <c r="DI34" s="2">
        <v>10</v>
      </c>
      <c r="DJ34">
        <v>60</v>
      </c>
      <c r="DK34" t="str">
        <f t="shared" si="83"/>
        <v>TRUE</v>
      </c>
      <c r="DL34">
        <f>VLOOKUP($A34,'FuturesInfo (3)'!$A$2:$V$80,22)</f>
        <v>3</v>
      </c>
      <c r="DM34">
        <f t="shared" si="84"/>
        <v>2</v>
      </c>
      <c r="DN34">
        <f t="shared" si="96"/>
        <v>3</v>
      </c>
      <c r="DO34" s="139">
        <f>VLOOKUP($A34,'FuturesInfo (3)'!$A$2:$O$80,15)*DN34</f>
        <v>149467.42125000001</v>
      </c>
      <c r="DP34" s="200">
        <f t="shared" si="85"/>
        <v>1775.7500827339704</v>
      </c>
      <c r="DQ34" s="200">
        <f t="shared" si="97"/>
        <v>-1775.7500827339704</v>
      </c>
      <c r="DS34">
        <v>1</v>
      </c>
      <c r="DT34">
        <v>-1</v>
      </c>
      <c r="DU34">
        <v>-1</v>
      </c>
      <c r="DV34">
        <v>-1</v>
      </c>
      <c r="DW34">
        <v>1</v>
      </c>
      <c r="DX34">
        <v>1</v>
      </c>
      <c r="DY34" s="1">
        <v>-6.1500615006200004E-3</v>
      </c>
      <c r="DZ34" s="2">
        <v>10</v>
      </c>
      <c r="EA34">
        <v>60</v>
      </c>
      <c r="EB34" t="s">
        <v>1273</v>
      </c>
      <c r="EC34">
        <v>3</v>
      </c>
      <c r="ED34" s="96">
        <v>0</v>
      </c>
      <c r="EE34">
        <v>3</v>
      </c>
      <c r="EF34" s="139">
        <v>146066.43300000002</v>
      </c>
      <c r="EG34" s="200">
        <v>898.3175461261909</v>
      </c>
      <c r="EH34" s="200">
        <v>898.3175461261909</v>
      </c>
      <c r="EJ34">
        <v>-1</v>
      </c>
      <c r="EK34">
        <v>-1</v>
      </c>
      <c r="EL34" s="218">
        <v>-1</v>
      </c>
      <c r="EM34">
        <v>-1</v>
      </c>
      <c r="EN34">
        <v>-1</v>
      </c>
      <c r="EO34">
        <v>1</v>
      </c>
      <c r="EP34">
        <v>1</v>
      </c>
      <c r="EQ34">
        <v>1</v>
      </c>
      <c r="ER34" s="1">
        <v>-9.56345634563E-3</v>
      </c>
      <c r="ES34" s="2">
        <v>10</v>
      </c>
      <c r="ET34">
        <v>60</v>
      </c>
      <c r="EU34" t="s">
        <v>1273</v>
      </c>
      <c r="EV34">
        <v>3</v>
      </c>
      <c r="EW34" s="96">
        <v>0</v>
      </c>
      <c r="EX34">
        <v>3</v>
      </c>
      <c r="EY34" s="139">
        <v>146066.43300000002</v>
      </c>
      <c r="EZ34" s="200">
        <v>1396.8999555573894</v>
      </c>
      <c r="FA34" s="200">
        <v>1396.8999555573894</v>
      </c>
      <c r="FB34" s="200">
        <v>1396.8999555573894</v>
      </c>
      <c r="FD34">
        <v>-1</v>
      </c>
      <c r="FE34">
        <v>-1</v>
      </c>
      <c r="FF34" s="218">
        <v>-1</v>
      </c>
      <c r="FG34">
        <v>-1</v>
      </c>
      <c r="FH34">
        <v>-1</v>
      </c>
      <c r="FI34">
        <v>1</v>
      </c>
      <c r="FJ34">
        <v>1</v>
      </c>
      <c r="FK34">
        <v>1</v>
      </c>
      <c r="FL34" s="1">
        <v>-2.24923321595E-2</v>
      </c>
      <c r="FM34" s="2">
        <v>10</v>
      </c>
      <c r="FN34">
        <v>60</v>
      </c>
      <c r="FO34" t="s">
        <v>1273</v>
      </c>
      <c r="FP34">
        <v>3</v>
      </c>
      <c r="FQ34" s="96">
        <v>0</v>
      </c>
      <c r="FR34">
        <v>3</v>
      </c>
      <c r="FS34" s="139">
        <v>146066.43300000002</v>
      </c>
      <c r="FT34" s="200">
        <v>3285.3747283893526</v>
      </c>
      <c r="FU34" s="200">
        <v>3285.3747283893526</v>
      </c>
      <c r="FV34" s="200">
        <v>3285.3747283893526</v>
      </c>
      <c r="FX34">
        <v>-1</v>
      </c>
      <c r="FY34" s="244">
        <v>-1</v>
      </c>
      <c r="FZ34" s="218">
        <v>-1</v>
      </c>
      <c r="GA34" s="245">
        <v>-25</v>
      </c>
      <c r="GB34">
        <v>-1</v>
      </c>
      <c r="GC34">
        <v>1</v>
      </c>
      <c r="GD34" s="218">
        <v>-1</v>
      </c>
      <c r="GE34">
        <v>1</v>
      </c>
      <c r="GF34">
        <v>1</v>
      </c>
      <c r="GG34">
        <v>1</v>
      </c>
      <c r="GH34">
        <v>0</v>
      </c>
      <c r="GI34" s="253">
        <v>-1.8477629285300001E-2</v>
      </c>
      <c r="GJ34" s="2">
        <v>10</v>
      </c>
      <c r="GK34">
        <v>60</v>
      </c>
      <c r="GL34" t="s">
        <v>1273</v>
      </c>
      <c r="GM34">
        <v>3</v>
      </c>
      <c r="GN34" s="96">
        <v>0</v>
      </c>
      <c r="GO34">
        <v>3</v>
      </c>
      <c r="GP34" s="139">
        <v>143367.47159999999</v>
      </c>
      <c r="GQ34" s="200">
        <v>2649.090991795576</v>
      </c>
      <c r="GR34" s="200">
        <v>2649.090991795576</v>
      </c>
      <c r="GS34" s="200">
        <v>2649.090991795576</v>
      </c>
      <c r="GT34" s="200">
        <v>-2649.090991795576</v>
      </c>
      <c r="GV34">
        <v>-1</v>
      </c>
      <c r="GW34" s="244">
        <v>-1</v>
      </c>
      <c r="GX34" s="218">
        <v>-1</v>
      </c>
      <c r="GY34" s="245">
        <v>10</v>
      </c>
      <c r="GZ34">
        <v>-1</v>
      </c>
      <c r="HA34">
        <v>-1</v>
      </c>
      <c r="HB34" s="218">
        <v>-1</v>
      </c>
      <c r="HC34">
        <v>1</v>
      </c>
      <c r="HD34">
        <v>1</v>
      </c>
      <c r="HE34">
        <v>1</v>
      </c>
      <c r="HF34">
        <v>1</v>
      </c>
      <c r="HG34" s="253">
        <v>-2.29694529955E-2</v>
      </c>
      <c r="HH34" s="268">
        <v>42496</v>
      </c>
      <c r="HI34">
        <v>60</v>
      </c>
      <c r="HJ34" t="s">
        <v>1273</v>
      </c>
      <c r="HK34">
        <v>3</v>
      </c>
      <c r="HL34" s="257"/>
      <c r="HM34">
        <v>3</v>
      </c>
      <c r="HN34" s="139">
        <v>139090.34820000001</v>
      </c>
      <c r="HO34" s="200">
        <v>3194.829215107628</v>
      </c>
      <c r="HP34" s="200">
        <v>3194.829215107628</v>
      </c>
      <c r="HQ34" s="200">
        <v>3194.829215107628</v>
      </c>
      <c r="HR34" s="200">
        <v>3194.829215107628</v>
      </c>
      <c r="HT34">
        <v>-1</v>
      </c>
      <c r="HU34" s="244">
        <v>-1</v>
      </c>
      <c r="HV34" s="218">
        <v>-1</v>
      </c>
      <c r="HW34" s="245">
        <v>11</v>
      </c>
      <c r="HX34">
        <v>-1</v>
      </c>
      <c r="HY34">
        <v>-1</v>
      </c>
      <c r="HZ34" s="218">
        <v>1</v>
      </c>
      <c r="IA34">
        <v>0</v>
      </c>
      <c r="IB34">
        <v>0</v>
      </c>
      <c r="IC34">
        <v>0</v>
      </c>
      <c r="ID34">
        <v>0</v>
      </c>
      <c r="IE34" s="253">
        <v>9.93698497334E-3</v>
      </c>
      <c r="IF34" s="268">
        <v>42496</v>
      </c>
      <c r="IG34">
        <v>60</v>
      </c>
      <c r="IH34" t="s">
        <v>1273</v>
      </c>
      <c r="II34">
        <v>3</v>
      </c>
      <c r="IJ34" s="257">
        <v>2</v>
      </c>
      <c r="IK34">
        <v>4</v>
      </c>
      <c r="IL34" s="139">
        <v>139655.86424999998</v>
      </c>
      <c r="IM34" s="139">
        <v>186207.81899999999</v>
      </c>
      <c r="IN34" s="200">
        <v>-1387.7582244910607</v>
      </c>
      <c r="IO34" s="200">
        <v>-1850.3442993214144</v>
      </c>
      <c r="IP34" s="200">
        <v>-1387.7582244910607</v>
      </c>
      <c r="IQ34" s="200">
        <v>-1387.7582244910607</v>
      </c>
      <c r="IR34" s="200">
        <v>-1387.7582244910607</v>
      </c>
      <c r="IT34">
        <v>-1</v>
      </c>
      <c r="IU34" s="244">
        <v>-1</v>
      </c>
      <c r="IV34" s="218">
        <v>-1</v>
      </c>
      <c r="IW34" s="245">
        <v>12</v>
      </c>
      <c r="IX34">
        <v>1</v>
      </c>
      <c r="IY34">
        <v>-1</v>
      </c>
      <c r="IZ34" s="218">
        <v>-1</v>
      </c>
      <c r="JA34">
        <v>1</v>
      </c>
      <c r="JB34">
        <v>1</v>
      </c>
      <c r="JC34">
        <v>0</v>
      </c>
      <c r="JD34">
        <v>1</v>
      </c>
      <c r="JE34" s="253">
        <v>-4.6796256299499999E-3</v>
      </c>
      <c r="JF34" s="268">
        <v>42496</v>
      </c>
      <c r="JG34">
        <v>60</v>
      </c>
      <c r="JH34" t="s">
        <v>1273</v>
      </c>
      <c r="JI34">
        <v>3</v>
      </c>
      <c r="JJ34" s="257">
        <v>2</v>
      </c>
      <c r="JK34">
        <v>4</v>
      </c>
      <c r="JL34" s="139">
        <v>139655.86424999998</v>
      </c>
      <c r="JM34" s="139">
        <v>186207.81899999999</v>
      </c>
      <c r="JN34" s="200">
        <v>653.5371617171179</v>
      </c>
      <c r="JO34" s="200">
        <v>871.38288228949045</v>
      </c>
      <c r="JP34" s="200">
        <v>653.5371617171179</v>
      </c>
      <c r="JQ34" s="200">
        <v>-653.5371617171179</v>
      </c>
      <c r="JR34" s="200">
        <v>653.5371617171179</v>
      </c>
      <c r="JT34">
        <v>-1</v>
      </c>
      <c r="JU34" s="244">
        <v>-1</v>
      </c>
      <c r="JV34" s="218">
        <v>-1</v>
      </c>
      <c r="JW34" s="245">
        <v>13</v>
      </c>
      <c r="JX34">
        <v>-1</v>
      </c>
      <c r="JY34">
        <v>-1</v>
      </c>
      <c r="JZ34" s="218">
        <v>1</v>
      </c>
      <c r="KA34">
        <v>0</v>
      </c>
      <c r="KB34">
        <v>0</v>
      </c>
      <c r="KC34">
        <v>0</v>
      </c>
      <c r="KD34">
        <v>0</v>
      </c>
      <c r="KE34" s="253">
        <v>1.0391802290800001E-2</v>
      </c>
      <c r="KF34" s="206">
        <v>42496</v>
      </c>
      <c r="KG34">
        <v>60</v>
      </c>
      <c r="KH34" t="s">
        <v>1273</v>
      </c>
      <c r="KI34">
        <v>3</v>
      </c>
      <c r="KJ34" s="257">
        <v>2</v>
      </c>
      <c r="KK34">
        <v>4</v>
      </c>
      <c r="KL34" s="139">
        <v>142051.03649999999</v>
      </c>
      <c r="KM34" s="139">
        <v>189401.38199999998</v>
      </c>
      <c r="KN34" s="200">
        <v>-1476.1662865112144</v>
      </c>
      <c r="KO34" s="200">
        <v>-1968.2217153482859</v>
      </c>
      <c r="KP34" s="200">
        <v>-1476.1662865112144</v>
      </c>
      <c r="KQ34" s="200">
        <v>-1476.1662865112144</v>
      </c>
      <c r="KR34" s="200">
        <v>-1476.1662865112144</v>
      </c>
      <c r="KT34">
        <v>-1</v>
      </c>
      <c r="KU34" s="244">
        <v>1</v>
      </c>
      <c r="KV34" s="218">
        <v>-1</v>
      </c>
      <c r="KW34" s="245">
        <v>14</v>
      </c>
      <c r="KX34">
        <v>-1</v>
      </c>
      <c r="KY34">
        <v>-1</v>
      </c>
      <c r="KZ34" s="218">
        <v>1</v>
      </c>
      <c r="LA34">
        <v>1</v>
      </c>
      <c r="LB34">
        <v>0</v>
      </c>
      <c r="LC34">
        <v>0</v>
      </c>
      <c r="LD34">
        <v>0</v>
      </c>
      <c r="LE34" s="253">
        <v>3.52449223417E-2</v>
      </c>
      <c r="LF34" s="206">
        <v>42520</v>
      </c>
      <c r="LG34">
        <v>60</v>
      </c>
      <c r="LH34" t="s">
        <v>1273</v>
      </c>
      <c r="LI34">
        <v>3</v>
      </c>
      <c r="LJ34" s="257">
        <v>2</v>
      </c>
      <c r="LK34">
        <v>4</v>
      </c>
      <c r="LL34" s="139">
        <v>147057.61424999998</v>
      </c>
      <c r="LM34" s="139">
        <v>196076.81899999999</v>
      </c>
      <c r="LN34" s="200">
        <v>5183.0341939969248</v>
      </c>
      <c r="LO34" s="200">
        <v>6910.7122586625665</v>
      </c>
      <c r="LP34" s="200">
        <v>-5183.0341939969248</v>
      </c>
      <c r="LQ34" s="200">
        <v>-5183.0341939969248</v>
      </c>
      <c r="LR34" s="200">
        <v>-5183.0341939969248</v>
      </c>
      <c r="LT34">
        <v>1</v>
      </c>
      <c r="LU34" s="244">
        <v>1</v>
      </c>
      <c r="LV34" s="218">
        <v>-1</v>
      </c>
      <c r="LW34" s="245">
        <v>-4</v>
      </c>
      <c r="LX34">
        <v>-1</v>
      </c>
      <c r="LY34">
        <v>1</v>
      </c>
      <c r="LZ34" s="218">
        <v>1</v>
      </c>
      <c r="MA34">
        <v>1</v>
      </c>
      <c r="MB34">
        <v>0</v>
      </c>
      <c r="MC34">
        <v>0</v>
      </c>
      <c r="MD34">
        <v>1</v>
      </c>
      <c r="ME34" s="253">
        <v>6.9244085401000003E-3</v>
      </c>
      <c r="MF34" s="206">
        <v>42535</v>
      </c>
      <c r="MG34">
        <v>60</v>
      </c>
      <c r="MH34" t="s">
        <v>1273</v>
      </c>
      <c r="MI34">
        <v>3</v>
      </c>
      <c r="MJ34" s="257">
        <v>2</v>
      </c>
      <c r="MK34">
        <v>4</v>
      </c>
      <c r="ML34" s="139">
        <v>147128.36624999999</v>
      </c>
      <c r="MM34" s="139">
        <v>196171.155</v>
      </c>
      <c r="MN34" s="200">
        <v>1018.7769157524606</v>
      </c>
      <c r="MO34" s="200">
        <v>1358.3692210032809</v>
      </c>
      <c r="MP34" s="200">
        <v>-1018.7769157524606</v>
      </c>
      <c r="MQ34" s="200">
        <v>-1018.7769157524606</v>
      </c>
      <c r="MR34" s="200">
        <v>1018.7769157524606</v>
      </c>
      <c r="MT34">
        <v>1</v>
      </c>
      <c r="MU34" s="244">
        <v>1</v>
      </c>
      <c r="MV34" s="218">
        <v>-1</v>
      </c>
      <c r="MW34" s="245">
        <v>-5</v>
      </c>
      <c r="MX34">
        <v>1</v>
      </c>
      <c r="MY34">
        <v>1</v>
      </c>
      <c r="MZ34" s="218">
        <v>1</v>
      </c>
      <c r="NA34">
        <v>1</v>
      </c>
      <c r="NB34">
        <v>0</v>
      </c>
      <c r="NC34">
        <v>1</v>
      </c>
      <c r="ND34">
        <v>1</v>
      </c>
      <c r="NE34" s="253">
        <v>3.0945558739300001E-3</v>
      </c>
      <c r="NF34" s="206">
        <v>42535</v>
      </c>
      <c r="NG34">
        <v>60</v>
      </c>
      <c r="NH34" t="s">
        <v>1273</v>
      </c>
      <c r="NI34">
        <v>3</v>
      </c>
      <c r="NJ34" s="257">
        <v>2</v>
      </c>
      <c r="NK34">
        <v>2</v>
      </c>
      <c r="NL34" s="139">
        <v>152404.63874999998</v>
      </c>
      <c r="NM34" s="139">
        <v>101603.09249999998</v>
      </c>
      <c r="NN34" s="200">
        <v>471.62467005799215</v>
      </c>
      <c r="NO34" s="200">
        <v>314.4164467053281</v>
      </c>
      <c r="NP34" s="200">
        <v>-471.62467005799215</v>
      </c>
      <c r="NQ34" s="200">
        <v>471.62467005799215</v>
      </c>
      <c r="NR34" s="200">
        <v>471.62467005799215</v>
      </c>
      <c r="NT34">
        <v>1</v>
      </c>
      <c r="NU34" s="244">
        <v>1</v>
      </c>
      <c r="NV34" s="218">
        <v>-1</v>
      </c>
      <c r="NW34" s="245">
        <v>17</v>
      </c>
      <c r="NX34">
        <v>1</v>
      </c>
      <c r="NY34">
        <v>-1</v>
      </c>
      <c r="NZ34" s="218">
        <v>1</v>
      </c>
      <c r="OA34">
        <v>1</v>
      </c>
      <c r="OB34">
        <v>0</v>
      </c>
      <c r="OC34">
        <v>1</v>
      </c>
      <c r="OD34">
        <v>0</v>
      </c>
      <c r="OE34" s="253">
        <v>1.9766910420500002E-2</v>
      </c>
      <c r="OF34" s="206">
        <v>42535</v>
      </c>
      <c r="OG34">
        <v>60</v>
      </c>
      <c r="OH34" t="s">
        <v>1273</v>
      </c>
      <c r="OI34">
        <v>3</v>
      </c>
      <c r="OJ34" s="257">
        <v>2</v>
      </c>
      <c r="OK34">
        <v>2</v>
      </c>
      <c r="OL34" s="139">
        <v>152404.63874999998</v>
      </c>
      <c r="OM34" s="139">
        <v>101603.09249999998</v>
      </c>
      <c r="ON34" s="200">
        <v>3012.5688418399131</v>
      </c>
      <c r="OO34" s="200">
        <v>2008.3792278932751</v>
      </c>
      <c r="OP34" s="200">
        <v>-3012.5688418399131</v>
      </c>
      <c r="OQ34" s="200">
        <v>3012.5688418399131</v>
      </c>
      <c r="OR34" s="200">
        <v>-3012.5688418399131</v>
      </c>
      <c r="OT34">
        <f t="shared" si="98"/>
        <v>1</v>
      </c>
      <c r="OU34" s="244">
        <v>1</v>
      </c>
      <c r="OV34" s="218">
        <v>-1</v>
      </c>
      <c r="OW34" s="245">
        <v>18</v>
      </c>
      <c r="OX34">
        <f t="shared" si="141"/>
        <v>-1</v>
      </c>
      <c r="OY34">
        <f t="shared" si="100"/>
        <v>-1</v>
      </c>
      <c r="OZ34" s="218"/>
      <c r="PA34">
        <f t="shared" si="138"/>
        <v>0</v>
      </c>
      <c r="PB34">
        <f t="shared" si="101"/>
        <v>0</v>
      </c>
      <c r="PC34">
        <f t="shared" si="102"/>
        <v>0</v>
      </c>
      <c r="PD34">
        <f t="shared" si="103"/>
        <v>0</v>
      </c>
      <c r="PE34" s="253"/>
      <c r="PF34" s="206">
        <v>42535</v>
      </c>
      <c r="PG34">
        <v>60</v>
      </c>
      <c r="PH34" t="str">
        <f t="shared" si="86"/>
        <v>TRUE</v>
      </c>
      <c r="PI34">
        <f>VLOOKUP($A34,'FuturesInfo (3)'!$A$2:$V$80,22)</f>
        <v>3</v>
      </c>
      <c r="PJ34" s="257">
        <v>2</v>
      </c>
      <c r="PK34">
        <f t="shared" si="104"/>
        <v>2</v>
      </c>
      <c r="PL34" s="139">
        <f>VLOOKUP($A34,'FuturesInfo (3)'!$A$2:$O$80,15)*PI34</f>
        <v>149467.42125000001</v>
      </c>
      <c r="PM34" s="139">
        <f>VLOOKUP($A34,'FuturesInfo (3)'!$A$2:$O$80,15)*PK34</f>
        <v>99644.947500000009</v>
      </c>
      <c r="PN34" s="200">
        <f t="shared" si="105"/>
        <v>0</v>
      </c>
      <c r="PO34" s="200">
        <f t="shared" si="106"/>
        <v>0</v>
      </c>
      <c r="PP34" s="200">
        <f t="shared" si="107"/>
        <v>0</v>
      </c>
      <c r="PQ34" s="200">
        <f t="shared" si="108"/>
        <v>0</v>
      </c>
      <c r="PR34" s="200">
        <f t="shared" si="144"/>
        <v>0</v>
      </c>
      <c r="PT34">
        <f t="shared" si="110"/>
        <v>1</v>
      </c>
      <c r="PU34" s="244"/>
      <c r="PV34" s="218"/>
      <c r="PW34" s="245"/>
      <c r="PX34">
        <f t="shared" si="142"/>
        <v>0</v>
      </c>
      <c r="PY34">
        <f t="shared" si="112"/>
        <v>0</v>
      </c>
      <c r="PZ34" s="218"/>
      <c r="QA34">
        <f t="shared" si="139"/>
        <v>1</v>
      </c>
      <c r="QB34">
        <f t="shared" si="113"/>
        <v>1</v>
      </c>
      <c r="QC34">
        <f t="shared" si="114"/>
        <v>1</v>
      </c>
      <c r="QD34">
        <f t="shared" si="115"/>
        <v>1</v>
      </c>
      <c r="QE34" s="253"/>
      <c r="QF34" s="206"/>
      <c r="QG34">
        <v>60</v>
      </c>
      <c r="QH34" t="str">
        <f t="shared" si="87"/>
        <v>FALSE</v>
      </c>
      <c r="QI34">
        <f>VLOOKUP($A34,'FuturesInfo (3)'!$A$2:$V$80,22)</f>
        <v>3</v>
      </c>
      <c r="QJ34" s="257"/>
      <c r="QK34">
        <f t="shared" si="116"/>
        <v>2</v>
      </c>
      <c r="QL34" s="139">
        <f>VLOOKUP($A34,'FuturesInfo (3)'!$A$2:$O$80,15)*QI34</f>
        <v>149467.42125000001</v>
      </c>
      <c r="QM34" s="139">
        <f>VLOOKUP($A34,'FuturesInfo (3)'!$A$2:$O$80,15)*QK34</f>
        <v>99644.947500000009</v>
      </c>
      <c r="QN34" s="200">
        <f t="shared" si="117"/>
        <v>0</v>
      </c>
      <c r="QO34" s="200">
        <f t="shared" si="118"/>
        <v>0</v>
      </c>
      <c r="QP34" s="200">
        <f t="shared" si="119"/>
        <v>0</v>
      </c>
      <c r="QQ34" s="200">
        <f t="shared" si="120"/>
        <v>0</v>
      </c>
      <c r="QR34" s="200">
        <f t="shared" si="145"/>
        <v>0</v>
      </c>
      <c r="QT34">
        <f t="shared" si="122"/>
        <v>0</v>
      </c>
      <c r="QU34" s="244"/>
      <c r="QV34" s="218"/>
      <c r="QW34" s="245"/>
      <c r="QX34">
        <f t="shared" si="143"/>
        <v>0</v>
      </c>
      <c r="QY34">
        <f t="shared" si="124"/>
        <v>0</v>
      </c>
      <c r="QZ34" s="218"/>
      <c r="RA34">
        <f t="shared" si="140"/>
        <v>1</v>
      </c>
      <c r="RB34">
        <f t="shared" si="125"/>
        <v>1</v>
      </c>
      <c r="RC34">
        <f t="shared" si="126"/>
        <v>1</v>
      </c>
      <c r="RD34">
        <f t="shared" si="127"/>
        <v>1</v>
      </c>
      <c r="RE34" s="253"/>
      <c r="RF34" s="206"/>
      <c r="RG34">
        <v>60</v>
      </c>
      <c r="RH34" t="str">
        <f t="shared" si="88"/>
        <v>FALSE</v>
      </c>
      <c r="RI34">
        <f>VLOOKUP($A34,'FuturesInfo (3)'!$A$2:$V$80,22)</f>
        <v>3</v>
      </c>
      <c r="RJ34" s="257"/>
      <c r="RK34">
        <f t="shared" si="128"/>
        <v>2</v>
      </c>
      <c r="RL34" s="139">
        <f>VLOOKUP($A34,'FuturesInfo (3)'!$A$2:$O$80,15)*RI34</f>
        <v>149467.42125000001</v>
      </c>
      <c r="RM34" s="139">
        <f>VLOOKUP($A34,'FuturesInfo (3)'!$A$2:$O$80,15)*RK34</f>
        <v>99644.947500000009</v>
      </c>
      <c r="RN34" s="200">
        <f t="shared" si="129"/>
        <v>0</v>
      </c>
      <c r="RO34" s="200">
        <f t="shared" si="130"/>
        <v>0</v>
      </c>
      <c r="RP34" s="200">
        <f t="shared" si="131"/>
        <v>0</v>
      </c>
      <c r="RQ34" s="200">
        <f t="shared" si="132"/>
        <v>0</v>
      </c>
      <c r="RR34" s="200">
        <f t="shared" si="146"/>
        <v>0</v>
      </c>
    </row>
    <row r="35" spans="1:486" x14ac:dyDescent="0.25">
      <c r="A35" s="1" t="s">
        <v>338</v>
      </c>
      <c r="B35" s="153" t="s">
        <v>672</v>
      </c>
      <c r="C35" s="204" t="str">
        <f>VLOOKUP(A35,'FuturesInfo (3)'!$A$2:$K$80,11)</f>
        <v>index</v>
      </c>
      <c r="D35" s="2" t="s">
        <v>30</v>
      </c>
      <c r="E35">
        <v>90</v>
      </c>
      <c r="F35" t="e">
        <f>IF(#REF!="","FALSE","TRUE")</f>
        <v>#REF!</v>
      </c>
      <c r="G35">
        <f>ROUND(VLOOKUP($B35,MARGIN!$A$42:$P$172,16),0)</f>
        <v>2</v>
      </c>
      <c r="I35" t="e">
        <f>-#REF!+J35</f>
        <v>#REF!</v>
      </c>
      <c r="J35">
        <v>-1</v>
      </c>
      <c r="K35" s="2" t="s">
        <v>30</v>
      </c>
      <c r="L35">
        <v>90</v>
      </c>
      <c r="M35" t="str">
        <f t="shared" si="147"/>
        <v>TRUE</v>
      </c>
      <c r="N35">
        <f>ROUND(VLOOKUP($B35,MARGIN!$A$42:$P$172,16),0)</f>
        <v>2</v>
      </c>
      <c r="P35">
        <f t="shared" si="148"/>
        <v>2</v>
      </c>
      <c r="Q35">
        <v>1</v>
      </c>
      <c r="R35">
        <v>1</v>
      </c>
      <c r="S35" s="113" t="s">
        <v>938</v>
      </c>
      <c r="T35" s="2" t="s">
        <v>30</v>
      </c>
      <c r="U35">
        <v>90</v>
      </c>
      <c r="V35" t="str">
        <f t="shared" si="149"/>
        <v>TRUE</v>
      </c>
      <c r="W35">
        <f>ROUND(VLOOKUP($B35,MARGIN!$A$42:$P$172,16),0)</f>
        <v>2</v>
      </c>
      <c r="X35">
        <f t="shared" si="150"/>
        <v>3</v>
      </c>
      <c r="Z35">
        <f t="shared" si="151"/>
        <v>0</v>
      </c>
      <c r="AA35">
        <v>1</v>
      </c>
      <c r="AB35">
        <v>1</v>
      </c>
      <c r="AC35" s="113" t="s">
        <v>938</v>
      </c>
      <c r="AD35" s="2" t="s">
        <v>30</v>
      </c>
      <c r="AE35">
        <v>90</v>
      </c>
      <c r="AF35" t="str">
        <f t="shared" si="152"/>
        <v>TRUE</v>
      </c>
      <c r="AG35">
        <f>ROUND(VLOOKUP($B35,MARGIN!$A$42:$P$172,16),0)</f>
        <v>2</v>
      </c>
      <c r="AH35">
        <f t="shared" si="153"/>
        <v>3</v>
      </c>
      <c r="AI35" s="139" t="e">
        <f>VLOOKUP($B35,#REF!,2)*AH35</f>
        <v>#REF!</v>
      </c>
      <c r="AK35">
        <f t="shared" si="154"/>
        <v>0</v>
      </c>
      <c r="AL35">
        <v>1</v>
      </c>
      <c r="AM35">
        <v>1</v>
      </c>
      <c r="AN35" s="113" t="s">
        <v>938</v>
      </c>
      <c r="AO35" s="2" t="s">
        <v>30</v>
      </c>
      <c r="AP35">
        <v>90</v>
      </c>
      <c r="AQ35" t="str">
        <f t="shared" si="155"/>
        <v>TRUE</v>
      </c>
      <c r="AR35">
        <f>ROUND(VLOOKUP($B35,MARGIN!$A$42:$P$172,16),0)</f>
        <v>2</v>
      </c>
      <c r="AS35">
        <f t="shared" si="156"/>
        <v>3</v>
      </c>
      <c r="AT35" s="139" t="e">
        <f>VLOOKUP($B35,#REF!,2)*AS35</f>
        <v>#REF!</v>
      </c>
      <c r="AV35">
        <f t="shared" si="157"/>
        <v>0</v>
      </c>
      <c r="AW35">
        <v>1</v>
      </c>
      <c r="AX35">
        <v>-1</v>
      </c>
      <c r="AY35" s="113">
        <v>-6.6741365031399999E-3</v>
      </c>
      <c r="AZ35" s="2" t="s">
        <v>30</v>
      </c>
      <c r="BA35">
        <v>90</v>
      </c>
      <c r="BB35" t="str">
        <f t="shared" si="158"/>
        <v>TRUE</v>
      </c>
      <c r="BC35">
        <f>ROUND(VLOOKUP($B35,MARGIN!$A$42:$P$172,16),0)</f>
        <v>2</v>
      </c>
      <c r="BD35">
        <f t="shared" si="159"/>
        <v>2</v>
      </c>
      <c r="BE35" s="139" t="e">
        <f>VLOOKUP($B35,#REF!,2)*BD35</f>
        <v>#REF!</v>
      </c>
      <c r="BG35">
        <f t="shared" si="134"/>
        <v>0</v>
      </c>
      <c r="BH35">
        <v>-1</v>
      </c>
      <c r="BI35">
        <v>1</v>
      </c>
      <c r="BJ35">
        <f t="shared" si="89"/>
        <v>0</v>
      </c>
      <c r="BK35" s="1">
        <v>2.4521824423699998E-3</v>
      </c>
      <c r="BL35" s="2">
        <v>10</v>
      </c>
      <c r="BM35">
        <v>60</v>
      </c>
      <c r="BN35" t="str">
        <f t="shared" si="135"/>
        <v>TRUE</v>
      </c>
      <c r="BO35">
        <f>VLOOKUP($A35,'FuturesInfo (3)'!$A$2:$V$80,22)</f>
        <v>2</v>
      </c>
      <c r="BP35">
        <f t="shared" si="71"/>
        <v>2</v>
      </c>
      <c r="BQ35" s="139">
        <f>VLOOKUP($A35,'FuturesInfo (3)'!$A$2:$O$80,15)*BP35</f>
        <v>114287.45155000001</v>
      </c>
      <c r="BR35" s="145">
        <f t="shared" si="90"/>
        <v>-280.25368207412203</v>
      </c>
      <c r="BT35">
        <f t="shared" si="91"/>
        <v>-1</v>
      </c>
      <c r="BU35">
        <v>-1</v>
      </c>
      <c r="BV35">
        <v>-1</v>
      </c>
      <c r="BW35">
        <v>-1</v>
      </c>
      <c r="BX35">
        <f t="shared" si="72"/>
        <v>1</v>
      </c>
      <c r="BY35">
        <f t="shared" si="73"/>
        <v>1</v>
      </c>
      <c r="BZ35" s="188">
        <v>-1.26712328767E-2</v>
      </c>
      <c r="CA35" s="2">
        <v>10</v>
      </c>
      <c r="CB35">
        <v>60</v>
      </c>
      <c r="CC35" t="str">
        <f t="shared" si="74"/>
        <v>TRUE</v>
      </c>
      <c r="CD35">
        <f>VLOOKUP($A35,'FuturesInfo (3)'!$A$2:$V$80,22)</f>
        <v>2</v>
      </c>
      <c r="CE35">
        <f t="shared" si="75"/>
        <v>2</v>
      </c>
      <c r="CF35">
        <f t="shared" si="75"/>
        <v>2</v>
      </c>
      <c r="CG35" s="139">
        <f>VLOOKUP($A35,'FuturesInfo (3)'!$A$2:$O$80,15)*CE35</f>
        <v>114287.45155000001</v>
      </c>
      <c r="CH35" s="145">
        <f t="shared" si="76"/>
        <v>1448.1629134746186</v>
      </c>
      <c r="CI35" s="145">
        <f t="shared" si="92"/>
        <v>1448.1629134746186</v>
      </c>
      <c r="CK35">
        <f t="shared" si="77"/>
        <v>-1</v>
      </c>
      <c r="CL35">
        <v>-1</v>
      </c>
      <c r="CM35">
        <v>-1</v>
      </c>
      <c r="CN35">
        <v>1</v>
      </c>
      <c r="CO35">
        <f t="shared" si="136"/>
        <v>0</v>
      </c>
      <c r="CP35">
        <f t="shared" si="78"/>
        <v>0</v>
      </c>
      <c r="CQ35" s="1">
        <v>4.1623309053100003E-3</v>
      </c>
      <c r="CR35" s="2">
        <v>10</v>
      </c>
      <c r="CS35">
        <v>60</v>
      </c>
      <c r="CT35" t="str">
        <f t="shared" si="79"/>
        <v>TRUE</v>
      </c>
      <c r="CU35">
        <f>VLOOKUP($A35,'FuturesInfo (3)'!$A$2:$V$80,22)</f>
        <v>2</v>
      </c>
      <c r="CV35">
        <f t="shared" si="80"/>
        <v>3</v>
      </c>
      <c r="CW35">
        <f t="shared" si="93"/>
        <v>2</v>
      </c>
      <c r="CX35" s="139">
        <f>VLOOKUP($A35,'FuturesInfo (3)'!$A$2:$O$80,15)*CW35</f>
        <v>114287.45155000001</v>
      </c>
      <c r="CY35" s="200">
        <f t="shared" si="94"/>
        <v>-475.70219167568433</v>
      </c>
      <c r="CZ35" s="200">
        <f t="shared" si="95"/>
        <v>-475.70219167568433</v>
      </c>
      <c r="DB35">
        <f t="shared" si="81"/>
        <v>-1</v>
      </c>
      <c r="DC35">
        <v>-1</v>
      </c>
      <c r="DD35">
        <v>-1</v>
      </c>
      <c r="DE35">
        <v>1</v>
      </c>
      <c r="DF35">
        <f t="shared" si="137"/>
        <v>0</v>
      </c>
      <c r="DG35">
        <f t="shared" si="82"/>
        <v>0</v>
      </c>
      <c r="DH35" s="1">
        <v>1.5396002960799999E-2</v>
      </c>
      <c r="DI35" s="2">
        <v>10</v>
      </c>
      <c r="DJ35">
        <v>60</v>
      </c>
      <c r="DK35" t="str">
        <f t="shared" si="83"/>
        <v>TRUE</v>
      </c>
      <c r="DL35">
        <f>VLOOKUP($A35,'FuturesInfo (3)'!$A$2:$V$80,22)</f>
        <v>2</v>
      </c>
      <c r="DM35">
        <f t="shared" si="84"/>
        <v>3</v>
      </c>
      <c r="DN35">
        <f t="shared" si="96"/>
        <v>2</v>
      </c>
      <c r="DO35" s="139">
        <f>VLOOKUP($A35,'FuturesInfo (3)'!$A$2:$O$80,15)*DN35</f>
        <v>114287.45155000001</v>
      </c>
      <c r="DP35" s="200">
        <f t="shared" si="85"/>
        <v>-1759.5699424460865</v>
      </c>
      <c r="DQ35" s="200">
        <f t="shared" si="97"/>
        <v>-1759.5699424460865</v>
      </c>
      <c r="DS35">
        <v>-1</v>
      </c>
      <c r="DT35">
        <v>1</v>
      </c>
      <c r="DU35">
        <v>-1</v>
      </c>
      <c r="DV35">
        <v>-1</v>
      </c>
      <c r="DW35">
        <v>0</v>
      </c>
      <c r="DX35">
        <v>1</v>
      </c>
      <c r="DY35" s="1">
        <v>-8.1158575108100008E-3</v>
      </c>
      <c r="DZ35" s="2">
        <v>10</v>
      </c>
      <c r="EA35">
        <v>60</v>
      </c>
      <c r="EB35" t="s">
        <v>1273</v>
      </c>
      <c r="EC35">
        <v>2</v>
      </c>
      <c r="ED35" s="96">
        <v>0</v>
      </c>
      <c r="EE35">
        <v>2</v>
      </c>
      <c r="EF35" s="139">
        <v>111308.11040000001</v>
      </c>
      <c r="EG35" s="200">
        <v>-903.36076380390875</v>
      </c>
      <c r="EH35" s="200">
        <v>903.36076380390875</v>
      </c>
      <c r="EJ35">
        <v>1</v>
      </c>
      <c r="EK35">
        <v>1</v>
      </c>
      <c r="EL35" s="218">
        <v>-1</v>
      </c>
      <c r="EM35">
        <v>-1</v>
      </c>
      <c r="EN35">
        <v>-1</v>
      </c>
      <c r="EO35">
        <v>0</v>
      </c>
      <c r="EP35">
        <v>1</v>
      </c>
      <c r="EQ35">
        <v>1</v>
      </c>
      <c r="ER35" s="1">
        <v>-1.1562959333699999E-2</v>
      </c>
      <c r="ES35" s="2">
        <v>10</v>
      </c>
      <c r="ET35">
        <v>60</v>
      </c>
      <c r="EU35" t="s">
        <v>1273</v>
      </c>
      <c r="EV35">
        <v>2</v>
      </c>
      <c r="EW35" s="96">
        <v>0</v>
      </c>
      <c r="EX35">
        <v>2</v>
      </c>
      <c r="EY35" s="139">
        <v>111308.11040000001</v>
      </c>
      <c r="EZ35" s="200">
        <v>-1287.0511540661901</v>
      </c>
      <c r="FA35" s="200">
        <v>1287.0511540661901</v>
      </c>
      <c r="FB35" s="200">
        <v>1287.0511540661901</v>
      </c>
      <c r="FD35">
        <v>-1</v>
      </c>
      <c r="FE35">
        <v>-1</v>
      </c>
      <c r="FF35" s="218">
        <v>-1</v>
      </c>
      <c r="FG35">
        <v>-1</v>
      </c>
      <c r="FH35">
        <v>-1</v>
      </c>
      <c r="FI35">
        <v>1</v>
      </c>
      <c r="FJ35">
        <v>1</v>
      </c>
      <c r="FK35">
        <v>1</v>
      </c>
      <c r="FL35" s="1">
        <v>-2.48835134331E-2</v>
      </c>
      <c r="FM35" s="2">
        <v>10</v>
      </c>
      <c r="FN35">
        <v>60</v>
      </c>
      <c r="FO35" t="s">
        <v>1273</v>
      </c>
      <c r="FP35">
        <v>2</v>
      </c>
      <c r="FQ35" s="96">
        <v>0</v>
      </c>
      <c r="FR35">
        <v>2</v>
      </c>
      <c r="FS35" s="139">
        <v>111308.11040000001</v>
      </c>
      <c r="FT35" s="200">
        <v>2769.7368603513778</v>
      </c>
      <c r="FU35" s="200">
        <v>2769.7368603513778</v>
      </c>
      <c r="FV35" s="200">
        <v>2769.7368603513778</v>
      </c>
      <c r="FX35">
        <v>-1</v>
      </c>
      <c r="FY35" s="244">
        <v>-1</v>
      </c>
      <c r="FZ35" s="218">
        <v>-1</v>
      </c>
      <c r="GA35" s="245">
        <v>7</v>
      </c>
      <c r="GB35">
        <v>-1</v>
      </c>
      <c r="GC35">
        <v>-1</v>
      </c>
      <c r="GD35" s="218">
        <v>-1</v>
      </c>
      <c r="GE35">
        <v>1</v>
      </c>
      <c r="GF35">
        <v>1</v>
      </c>
      <c r="GG35">
        <v>1</v>
      </c>
      <c r="GH35">
        <v>1</v>
      </c>
      <c r="GI35" s="253">
        <v>-1.5453436356199999E-2</v>
      </c>
      <c r="GJ35" s="2">
        <v>10</v>
      </c>
      <c r="GK35">
        <v>60</v>
      </c>
      <c r="GL35" t="s">
        <v>1273</v>
      </c>
      <c r="GM35">
        <v>2</v>
      </c>
      <c r="GN35" s="96">
        <v>0</v>
      </c>
      <c r="GO35">
        <v>2</v>
      </c>
      <c r="GP35" s="139">
        <v>109588.01760000001</v>
      </c>
      <c r="GQ35" s="200">
        <v>1693.5114553837254</v>
      </c>
      <c r="GR35" s="200">
        <v>1693.5114553837254</v>
      </c>
      <c r="GS35" s="200">
        <v>1693.5114553837254</v>
      </c>
      <c r="GT35" s="200">
        <v>1693.5114553837254</v>
      </c>
      <c r="GV35">
        <v>-1</v>
      </c>
      <c r="GW35" s="244">
        <v>-1</v>
      </c>
      <c r="GX35" s="218">
        <v>-1</v>
      </c>
      <c r="GY35" s="245">
        <v>8</v>
      </c>
      <c r="GZ35">
        <v>-1</v>
      </c>
      <c r="HA35">
        <v>-1</v>
      </c>
      <c r="HB35" s="218">
        <v>-1</v>
      </c>
      <c r="HC35">
        <v>1</v>
      </c>
      <c r="HD35">
        <v>1</v>
      </c>
      <c r="HE35">
        <v>1</v>
      </c>
      <c r="HF35">
        <v>1</v>
      </c>
      <c r="HG35" s="253">
        <v>-1.77096241223E-2</v>
      </c>
      <c r="HH35" s="268">
        <v>42509</v>
      </c>
      <c r="HI35">
        <v>60</v>
      </c>
      <c r="HJ35" t="s">
        <v>1273</v>
      </c>
      <c r="HK35">
        <v>2</v>
      </c>
      <c r="HL35" s="257"/>
      <c r="HM35">
        <v>2</v>
      </c>
      <c r="HN35" s="139">
        <v>106891.01125000001</v>
      </c>
      <c r="HO35" s="200">
        <v>1892.999631290041</v>
      </c>
      <c r="HP35" s="200">
        <v>1892.999631290041</v>
      </c>
      <c r="HQ35" s="200">
        <v>1892.999631290041</v>
      </c>
      <c r="HR35" s="200">
        <v>1892.999631290041</v>
      </c>
      <c r="HT35">
        <v>-1</v>
      </c>
      <c r="HU35" s="244">
        <v>-1</v>
      </c>
      <c r="HV35" s="218">
        <v>-1</v>
      </c>
      <c r="HW35" s="245">
        <v>9</v>
      </c>
      <c r="HX35">
        <v>-1</v>
      </c>
      <c r="HY35">
        <v>-1</v>
      </c>
      <c r="HZ35" s="218">
        <v>1</v>
      </c>
      <c r="IA35">
        <v>0</v>
      </c>
      <c r="IB35">
        <v>0</v>
      </c>
      <c r="IC35">
        <v>0</v>
      </c>
      <c r="ID35">
        <v>0</v>
      </c>
      <c r="IE35" s="253">
        <v>1.18791064389E-2</v>
      </c>
      <c r="IF35" s="268">
        <v>42509</v>
      </c>
      <c r="IG35">
        <v>60</v>
      </c>
      <c r="IH35" t="s">
        <v>1273</v>
      </c>
      <c r="II35">
        <v>2</v>
      </c>
      <c r="IJ35" s="257">
        <v>2</v>
      </c>
      <c r="IK35">
        <v>3</v>
      </c>
      <c r="IL35" s="139">
        <v>107403.41289999998</v>
      </c>
      <c r="IM35" s="139">
        <v>161105.11934999996</v>
      </c>
      <c r="IN35" s="200">
        <v>-1275.856573740225</v>
      </c>
      <c r="IO35" s="200">
        <v>-1913.7848606103375</v>
      </c>
      <c r="IP35" s="200">
        <v>-1275.856573740225</v>
      </c>
      <c r="IQ35" s="200">
        <v>-1275.856573740225</v>
      </c>
      <c r="IR35" s="200">
        <v>-1275.856573740225</v>
      </c>
      <c r="IT35">
        <v>-1</v>
      </c>
      <c r="IU35" s="244">
        <v>1</v>
      </c>
      <c r="IV35" s="218">
        <v>-1</v>
      </c>
      <c r="IW35" s="245">
        <v>10</v>
      </c>
      <c r="IX35">
        <v>1</v>
      </c>
      <c r="IY35">
        <v>-1</v>
      </c>
      <c r="IZ35" s="218">
        <v>-1</v>
      </c>
      <c r="JA35">
        <v>0</v>
      </c>
      <c r="JB35">
        <v>1</v>
      </c>
      <c r="JC35">
        <v>0</v>
      </c>
      <c r="JD35">
        <v>1</v>
      </c>
      <c r="JE35" s="253">
        <v>-5.8698249441600002E-3</v>
      </c>
      <c r="JF35" s="268">
        <v>42516</v>
      </c>
      <c r="JG35">
        <v>60</v>
      </c>
      <c r="JH35" t="s">
        <v>1273</v>
      </c>
      <c r="JI35">
        <v>2</v>
      </c>
      <c r="JJ35" s="257">
        <v>2</v>
      </c>
      <c r="JK35">
        <v>3</v>
      </c>
      <c r="JL35" s="139">
        <v>107403.41289999998</v>
      </c>
      <c r="JM35" s="139">
        <v>161105.11934999996</v>
      </c>
      <c r="JN35" s="200">
        <v>-630.43923212833579</v>
      </c>
      <c r="JO35" s="200">
        <v>-945.65884819250368</v>
      </c>
      <c r="JP35" s="200">
        <v>630.43923212833579</v>
      </c>
      <c r="JQ35" s="200">
        <v>-630.43923212833579</v>
      </c>
      <c r="JR35" s="200">
        <v>630.43923212833579</v>
      </c>
      <c r="JT35">
        <v>1</v>
      </c>
      <c r="JU35" s="244">
        <v>-1</v>
      </c>
      <c r="JV35" s="218">
        <v>-1</v>
      </c>
      <c r="JW35" s="245">
        <v>11</v>
      </c>
      <c r="JX35">
        <v>-1</v>
      </c>
      <c r="JY35">
        <v>-1</v>
      </c>
      <c r="JZ35" s="218">
        <v>1</v>
      </c>
      <c r="KA35">
        <v>0</v>
      </c>
      <c r="KB35">
        <v>0</v>
      </c>
      <c r="KC35">
        <v>0</v>
      </c>
      <c r="KD35">
        <v>0</v>
      </c>
      <c r="KE35" s="253">
        <v>6.57330964546E-3</v>
      </c>
      <c r="KF35" s="206">
        <v>42516</v>
      </c>
      <c r="KG35">
        <v>60</v>
      </c>
      <c r="KH35" t="s">
        <v>1273</v>
      </c>
      <c r="KI35">
        <v>2</v>
      </c>
      <c r="KJ35" s="257">
        <v>1</v>
      </c>
      <c r="KK35">
        <v>2</v>
      </c>
      <c r="KL35" s="139">
        <v>108628.5943</v>
      </c>
      <c r="KM35" s="139">
        <v>108628.5943</v>
      </c>
      <c r="KN35" s="200">
        <v>-714.04938668495117</v>
      </c>
      <c r="KO35" s="200">
        <v>-714.04938668495117</v>
      </c>
      <c r="KP35" s="200">
        <v>-714.04938668495117</v>
      </c>
      <c r="KQ35" s="200">
        <v>-714.04938668495117</v>
      </c>
      <c r="KR35" s="200">
        <v>-714.04938668495117</v>
      </c>
      <c r="KT35">
        <v>-1</v>
      </c>
      <c r="KU35" s="244">
        <v>-1</v>
      </c>
      <c r="KV35" s="218">
        <v>-1</v>
      </c>
      <c r="KW35" s="245">
        <v>12</v>
      </c>
      <c r="KX35">
        <v>-1</v>
      </c>
      <c r="KY35">
        <v>-1</v>
      </c>
      <c r="KZ35" s="218">
        <v>1</v>
      </c>
      <c r="LA35">
        <v>0</v>
      </c>
      <c r="LB35">
        <v>0</v>
      </c>
      <c r="LC35">
        <v>0</v>
      </c>
      <c r="LD35">
        <v>0</v>
      </c>
      <c r="LE35" s="253">
        <v>3.6506613894399999E-2</v>
      </c>
      <c r="LF35" s="206">
        <v>42522</v>
      </c>
      <c r="LG35">
        <v>60</v>
      </c>
      <c r="LH35" t="s">
        <v>1273</v>
      </c>
      <c r="LI35">
        <v>2</v>
      </c>
      <c r="LJ35" s="257">
        <v>1</v>
      </c>
      <c r="LK35">
        <v>2</v>
      </c>
      <c r="LL35" s="139">
        <v>112594.25644999999</v>
      </c>
      <c r="LM35" s="139">
        <v>112594.25644999999</v>
      </c>
      <c r="LN35" s="200">
        <v>-4110.4350469472065</v>
      </c>
      <c r="LO35" s="200">
        <v>-4110.4350469472065</v>
      </c>
      <c r="LP35" s="200">
        <v>-4110.4350469472065</v>
      </c>
      <c r="LQ35" s="200">
        <v>-4110.4350469472065</v>
      </c>
      <c r="LR35" s="200">
        <v>-4110.4350469472065</v>
      </c>
      <c r="LT35">
        <v>-1</v>
      </c>
      <c r="LU35" s="244">
        <v>1</v>
      </c>
      <c r="LV35" s="218">
        <v>-1</v>
      </c>
      <c r="LW35" s="245">
        <v>-4</v>
      </c>
      <c r="LX35">
        <v>-1</v>
      </c>
      <c r="LY35">
        <v>1</v>
      </c>
      <c r="LZ35" s="218">
        <v>1</v>
      </c>
      <c r="MA35">
        <v>1</v>
      </c>
      <c r="MB35">
        <v>0</v>
      </c>
      <c r="MC35">
        <v>0</v>
      </c>
      <c r="MD35">
        <v>1</v>
      </c>
      <c r="ME35" s="253">
        <v>7.8380143696899999E-3</v>
      </c>
      <c r="MF35" s="206">
        <v>42535</v>
      </c>
      <c r="MG35">
        <v>60</v>
      </c>
      <c r="MH35" t="s">
        <v>1273</v>
      </c>
      <c r="MI35">
        <v>2</v>
      </c>
      <c r="MJ35" s="257">
        <v>2</v>
      </c>
      <c r="MK35">
        <v>3</v>
      </c>
      <c r="ML35" s="139">
        <v>112750.63605</v>
      </c>
      <c r="MM35" s="139">
        <v>169125.95407500002</v>
      </c>
      <c r="MN35" s="200">
        <v>883.74110555158734</v>
      </c>
      <c r="MO35" s="200">
        <v>1325.6116583273811</v>
      </c>
      <c r="MP35" s="200">
        <v>-883.74110555158734</v>
      </c>
      <c r="MQ35" s="200">
        <v>-883.74110555158734</v>
      </c>
      <c r="MR35" s="200">
        <v>883.74110555158734</v>
      </c>
      <c r="MT35">
        <v>1</v>
      </c>
      <c r="MU35" s="244">
        <v>1</v>
      </c>
      <c r="MV35" s="218">
        <v>-1</v>
      </c>
      <c r="MW35" s="245">
        <v>-5</v>
      </c>
      <c r="MX35">
        <v>1</v>
      </c>
      <c r="MY35">
        <v>1</v>
      </c>
      <c r="MZ35" s="218">
        <v>1</v>
      </c>
      <c r="NA35">
        <v>1</v>
      </c>
      <c r="NB35">
        <v>0</v>
      </c>
      <c r="NC35">
        <v>1</v>
      </c>
      <c r="ND35">
        <v>1</v>
      </c>
      <c r="NE35" s="253">
        <v>9.9705867690299994E-3</v>
      </c>
      <c r="NF35" s="206">
        <v>42535</v>
      </c>
      <c r="NG35">
        <v>60</v>
      </c>
      <c r="NH35" t="s">
        <v>1273</v>
      </c>
      <c r="NI35">
        <v>2</v>
      </c>
      <c r="NJ35" s="257">
        <v>2</v>
      </c>
      <c r="NK35">
        <v>2</v>
      </c>
      <c r="NL35" s="139">
        <v>116533.33964999998</v>
      </c>
      <c r="NM35" s="139">
        <v>116533.33964999998</v>
      </c>
      <c r="NN35" s="200">
        <v>1161.9057744651689</v>
      </c>
      <c r="NO35" s="200">
        <v>1161.9057744651689</v>
      </c>
      <c r="NP35" s="200">
        <v>-1161.9057744651689</v>
      </c>
      <c r="NQ35" s="200">
        <v>1161.9057744651689</v>
      </c>
      <c r="NR35" s="200">
        <v>1161.9057744651689</v>
      </c>
      <c r="NT35">
        <v>1</v>
      </c>
      <c r="NU35" s="244">
        <v>-1</v>
      </c>
      <c r="NV35" s="218">
        <v>-1</v>
      </c>
      <c r="NW35" s="245">
        <v>-6</v>
      </c>
      <c r="NX35">
        <v>1</v>
      </c>
      <c r="NY35">
        <v>1</v>
      </c>
      <c r="NZ35" s="218">
        <v>1</v>
      </c>
      <c r="OA35">
        <v>0</v>
      </c>
      <c r="OB35">
        <v>0</v>
      </c>
      <c r="OC35">
        <v>1</v>
      </c>
      <c r="OD35">
        <v>1</v>
      </c>
      <c r="OE35" s="253">
        <v>1.05632064761E-2</v>
      </c>
      <c r="OF35" s="206">
        <v>42535</v>
      </c>
      <c r="OG35">
        <v>60</v>
      </c>
      <c r="OH35" t="s">
        <v>1273</v>
      </c>
      <c r="OI35">
        <v>2</v>
      </c>
      <c r="OJ35" s="257">
        <v>2</v>
      </c>
      <c r="OK35">
        <v>2</v>
      </c>
      <c r="OL35" s="139">
        <v>116533.33964999998</v>
      </c>
      <c r="OM35" s="139">
        <v>116533.33964999998</v>
      </c>
      <c r="ON35" s="200">
        <v>-1230.9657280724407</v>
      </c>
      <c r="OO35" s="200">
        <v>-1230.9657280724407</v>
      </c>
      <c r="OP35" s="200">
        <v>-1230.9657280724407</v>
      </c>
      <c r="OQ35" s="200">
        <v>1230.9657280724407</v>
      </c>
      <c r="OR35" s="200">
        <v>1230.9657280724407</v>
      </c>
      <c r="OT35">
        <f t="shared" si="98"/>
        <v>-1</v>
      </c>
      <c r="OU35" s="244">
        <v>1</v>
      </c>
      <c r="OV35" s="218">
        <v>1</v>
      </c>
      <c r="OW35" s="245">
        <v>-7</v>
      </c>
      <c r="OX35">
        <f t="shared" si="141"/>
        <v>1</v>
      </c>
      <c r="OY35">
        <f t="shared" si="100"/>
        <v>-1</v>
      </c>
      <c r="OZ35" s="218"/>
      <c r="PA35">
        <f t="shared" si="138"/>
        <v>0</v>
      </c>
      <c r="PB35">
        <f t="shared" si="101"/>
        <v>0</v>
      </c>
      <c r="PC35">
        <f t="shared" si="102"/>
        <v>0</v>
      </c>
      <c r="PD35">
        <f t="shared" si="103"/>
        <v>0</v>
      </c>
      <c r="PE35" s="253"/>
      <c r="PF35" s="206">
        <v>42535</v>
      </c>
      <c r="PG35">
        <v>60</v>
      </c>
      <c r="PH35" t="str">
        <f t="shared" si="86"/>
        <v>TRUE</v>
      </c>
      <c r="PI35">
        <f>VLOOKUP($A35,'FuturesInfo (3)'!$A$2:$V$80,22)</f>
        <v>2</v>
      </c>
      <c r="PJ35" s="257">
        <v>2</v>
      </c>
      <c r="PK35">
        <f t="shared" si="104"/>
        <v>2</v>
      </c>
      <c r="PL35" s="139">
        <f>VLOOKUP($A35,'FuturesInfo (3)'!$A$2:$O$80,15)*PI35</f>
        <v>114287.45155000001</v>
      </c>
      <c r="PM35" s="139">
        <f>VLOOKUP($A35,'FuturesInfo (3)'!$A$2:$O$80,15)*PK35</f>
        <v>114287.45155000001</v>
      </c>
      <c r="PN35" s="200">
        <f t="shared" si="105"/>
        <v>0</v>
      </c>
      <c r="PO35" s="200">
        <f t="shared" si="106"/>
        <v>0</v>
      </c>
      <c r="PP35" s="200">
        <f t="shared" si="107"/>
        <v>0</v>
      </c>
      <c r="PQ35" s="200">
        <f t="shared" si="108"/>
        <v>0</v>
      </c>
      <c r="PR35" s="200">
        <f t="shared" si="144"/>
        <v>0</v>
      </c>
      <c r="PT35">
        <f t="shared" si="110"/>
        <v>1</v>
      </c>
      <c r="PU35" s="244"/>
      <c r="PV35" s="218"/>
      <c r="PW35" s="245"/>
      <c r="PX35">
        <f t="shared" si="142"/>
        <v>0</v>
      </c>
      <c r="PY35">
        <f t="shared" si="112"/>
        <v>0</v>
      </c>
      <c r="PZ35" s="218"/>
      <c r="QA35">
        <f t="shared" si="139"/>
        <v>1</v>
      </c>
      <c r="QB35">
        <f t="shared" si="113"/>
        <v>1</v>
      </c>
      <c r="QC35">
        <f t="shared" si="114"/>
        <v>1</v>
      </c>
      <c r="QD35">
        <f t="shared" si="115"/>
        <v>1</v>
      </c>
      <c r="QE35" s="253"/>
      <c r="QF35" s="206"/>
      <c r="QG35">
        <v>60</v>
      </c>
      <c r="QH35" t="str">
        <f t="shared" si="87"/>
        <v>FALSE</v>
      </c>
      <c r="QI35">
        <f>VLOOKUP($A35,'FuturesInfo (3)'!$A$2:$V$80,22)</f>
        <v>2</v>
      </c>
      <c r="QJ35" s="257"/>
      <c r="QK35">
        <f t="shared" si="116"/>
        <v>2</v>
      </c>
      <c r="QL35" s="139">
        <f>VLOOKUP($A35,'FuturesInfo (3)'!$A$2:$O$80,15)*QI35</f>
        <v>114287.45155000001</v>
      </c>
      <c r="QM35" s="139">
        <f>VLOOKUP($A35,'FuturesInfo (3)'!$A$2:$O$80,15)*QK35</f>
        <v>114287.45155000001</v>
      </c>
      <c r="QN35" s="200">
        <f t="shared" si="117"/>
        <v>0</v>
      </c>
      <c r="QO35" s="200">
        <f t="shared" si="118"/>
        <v>0</v>
      </c>
      <c r="QP35" s="200">
        <f t="shared" si="119"/>
        <v>0</v>
      </c>
      <c r="QQ35" s="200">
        <f t="shared" si="120"/>
        <v>0</v>
      </c>
      <c r="QR35" s="200">
        <f t="shared" si="145"/>
        <v>0</v>
      </c>
      <c r="QT35">
        <f t="shared" si="122"/>
        <v>0</v>
      </c>
      <c r="QU35" s="244"/>
      <c r="QV35" s="218"/>
      <c r="QW35" s="245"/>
      <c r="QX35">
        <f t="shared" si="143"/>
        <v>0</v>
      </c>
      <c r="QY35">
        <f t="shared" si="124"/>
        <v>0</v>
      </c>
      <c r="QZ35" s="218"/>
      <c r="RA35">
        <f t="shared" si="140"/>
        <v>1</v>
      </c>
      <c r="RB35">
        <f t="shared" si="125"/>
        <v>1</v>
      </c>
      <c r="RC35">
        <f t="shared" si="126"/>
        <v>1</v>
      </c>
      <c r="RD35">
        <f t="shared" si="127"/>
        <v>1</v>
      </c>
      <c r="RE35" s="253"/>
      <c r="RF35" s="206"/>
      <c r="RG35">
        <v>60</v>
      </c>
      <c r="RH35" t="str">
        <f t="shared" si="88"/>
        <v>FALSE</v>
      </c>
      <c r="RI35">
        <f>VLOOKUP($A35,'FuturesInfo (3)'!$A$2:$V$80,22)</f>
        <v>2</v>
      </c>
      <c r="RJ35" s="257"/>
      <c r="RK35">
        <f t="shared" si="128"/>
        <v>2</v>
      </c>
      <c r="RL35" s="139">
        <f>VLOOKUP($A35,'FuturesInfo (3)'!$A$2:$O$80,15)*RI35</f>
        <v>114287.45155000001</v>
      </c>
      <c r="RM35" s="139">
        <f>VLOOKUP($A35,'FuturesInfo (3)'!$A$2:$O$80,15)*RK35</f>
        <v>114287.45155000001</v>
      </c>
      <c r="RN35" s="200">
        <f t="shared" si="129"/>
        <v>0</v>
      </c>
      <c r="RO35" s="200">
        <f t="shared" si="130"/>
        <v>0</v>
      </c>
      <c r="RP35" s="200">
        <f t="shared" si="131"/>
        <v>0</v>
      </c>
      <c r="RQ35" s="200">
        <f t="shared" si="132"/>
        <v>0</v>
      </c>
      <c r="RR35" s="200">
        <f t="shared" si="146"/>
        <v>0</v>
      </c>
    </row>
    <row r="36" spans="1:486" x14ac:dyDescent="0.25">
      <c r="A36" s="1" t="s">
        <v>340</v>
      </c>
      <c r="B36" s="153" t="str">
        <f>'FuturesInfo (3)'!M24</f>
        <v>IE</v>
      </c>
      <c r="C36" s="204" t="str">
        <f>VLOOKUP(A36,'FuturesInfo (3)'!$A$2:$K$80,11)</f>
        <v>rates</v>
      </c>
      <c r="D36" s="2"/>
      <c r="K36" s="2"/>
      <c r="S36" s="113"/>
      <c r="T36" s="2"/>
      <c r="AC36" s="113"/>
      <c r="AD36" s="2"/>
      <c r="AI36" s="139"/>
      <c r="AN36" s="113"/>
      <c r="AO36" s="2"/>
      <c r="AT36" s="139"/>
      <c r="AX36">
        <v>1</v>
      </c>
      <c r="AY36" s="113">
        <v>0</v>
      </c>
      <c r="AZ36" s="2"/>
      <c r="BE36" s="139"/>
      <c r="BG36">
        <f t="shared" si="134"/>
        <v>0</v>
      </c>
      <c r="BH36">
        <v>1</v>
      </c>
      <c r="BI36">
        <v>-1</v>
      </c>
      <c r="BJ36">
        <f t="shared" si="89"/>
        <v>0</v>
      </c>
      <c r="BK36" s="174">
        <v>-4.98554192842E-5</v>
      </c>
      <c r="BL36" s="2">
        <v>10</v>
      </c>
      <c r="BM36">
        <v>60</v>
      </c>
      <c r="BN36" t="str">
        <f t="shared" si="135"/>
        <v>TRUE</v>
      </c>
      <c r="BO36">
        <f>VLOOKUP($A36,'FuturesInfo (3)'!$A$2:$V$80,22)</f>
        <v>0</v>
      </c>
      <c r="BP36">
        <f t="shared" si="71"/>
        <v>0</v>
      </c>
      <c r="BQ36" s="139">
        <f>VLOOKUP($A36,'FuturesInfo (3)'!$A$2:$O$80,15)*BP36</f>
        <v>0</v>
      </c>
      <c r="BR36" s="145">
        <f t="shared" si="90"/>
        <v>0</v>
      </c>
      <c r="BT36">
        <f t="shared" si="91"/>
        <v>1</v>
      </c>
      <c r="BU36">
        <v>-1</v>
      </c>
      <c r="BV36">
        <v>1</v>
      </c>
      <c r="BW36">
        <v>1</v>
      </c>
      <c r="BX36">
        <f t="shared" si="72"/>
        <v>0</v>
      </c>
      <c r="BY36">
        <f t="shared" si="73"/>
        <v>1</v>
      </c>
      <c r="BZ36" s="188">
        <v>0</v>
      </c>
      <c r="CA36" s="2">
        <v>10</v>
      </c>
      <c r="CB36">
        <v>60</v>
      </c>
      <c r="CC36" t="str">
        <f t="shared" si="74"/>
        <v>TRUE</v>
      </c>
      <c r="CD36">
        <f>VLOOKUP($A36,'FuturesInfo (3)'!$A$2:$V$80,22)</f>
        <v>0</v>
      </c>
      <c r="CE36">
        <f t="shared" si="75"/>
        <v>0</v>
      </c>
      <c r="CF36">
        <f t="shared" si="75"/>
        <v>0</v>
      </c>
      <c r="CG36" s="139">
        <f>VLOOKUP($A36,'FuturesInfo (3)'!$A$2:$O$80,15)*CE36</f>
        <v>0</v>
      </c>
      <c r="CH36" s="145">
        <f t="shared" si="76"/>
        <v>0</v>
      </c>
      <c r="CI36" s="145">
        <f t="shared" si="92"/>
        <v>0</v>
      </c>
      <c r="CK36">
        <f t="shared" si="77"/>
        <v>-1</v>
      </c>
      <c r="CL36">
        <v>-1</v>
      </c>
      <c r="CM36">
        <v>1</v>
      </c>
      <c r="CN36">
        <v>1</v>
      </c>
      <c r="CO36">
        <f t="shared" si="136"/>
        <v>0</v>
      </c>
      <c r="CP36">
        <f t="shared" si="78"/>
        <v>1</v>
      </c>
      <c r="CQ36" s="174">
        <v>0</v>
      </c>
      <c r="CR36" s="2">
        <v>10</v>
      </c>
      <c r="CS36">
        <v>60</v>
      </c>
      <c r="CT36" t="str">
        <f t="shared" si="79"/>
        <v>TRUE</v>
      </c>
      <c r="CU36">
        <f>VLOOKUP($A36,'FuturesInfo (3)'!$A$2:$V$80,22)</f>
        <v>0</v>
      </c>
      <c r="CV36">
        <f t="shared" si="80"/>
        <v>0</v>
      </c>
      <c r="CW36">
        <f t="shared" si="93"/>
        <v>0</v>
      </c>
      <c r="CX36" s="139">
        <f>VLOOKUP($A36,'FuturesInfo (3)'!$A$2:$O$80,15)*CW36</f>
        <v>0</v>
      </c>
      <c r="CY36" s="200">
        <f t="shared" si="94"/>
        <v>0</v>
      </c>
      <c r="CZ36" s="200">
        <f t="shared" si="95"/>
        <v>0</v>
      </c>
      <c r="DB36">
        <f t="shared" si="81"/>
        <v>-1</v>
      </c>
      <c r="DC36">
        <v>-1</v>
      </c>
      <c r="DD36">
        <v>1</v>
      </c>
      <c r="DE36">
        <v>1</v>
      </c>
      <c r="DF36">
        <f t="shared" si="137"/>
        <v>0</v>
      </c>
      <c r="DG36">
        <f t="shared" si="82"/>
        <v>1</v>
      </c>
      <c r="DH36" s="174">
        <v>0</v>
      </c>
      <c r="DI36" s="2">
        <v>10</v>
      </c>
      <c r="DJ36">
        <v>60</v>
      </c>
      <c r="DK36" t="str">
        <f t="shared" si="83"/>
        <v>TRUE</v>
      </c>
      <c r="DL36">
        <f>VLOOKUP($A36,'FuturesInfo (3)'!$A$2:$V$80,22)</f>
        <v>0</v>
      </c>
      <c r="DM36">
        <f t="shared" si="84"/>
        <v>0</v>
      </c>
      <c r="DN36">
        <f t="shared" si="96"/>
        <v>0</v>
      </c>
      <c r="DO36" s="139">
        <f>VLOOKUP($A36,'FuturesInfo (3)'!$A$2:$O$80,15)*DN36</f>
        <v>0</v>
      </c>
      <c r="DP36" s="200">
        <f t="shared" si="85"/>
        <v>0</v>
      </c>
      <c r="DQ36" s="200">
        <f t="shared" si="97"/>
        <v>0</v>
      </c>
      <c r="DS36">
        <v>-1</v>
      </c>
      <c r="DT36">
        <v>-1</v>
      </c>
      <c r="DU36">
        <v>1</v>
      </c>
      <c r="DV36">
        <v>-1</v>
      </c>
      <c r="DW36">
        <v>1</v>
      </c>
      <c r="DX36">
        <v>0</v>
      </c>
      <c r="DY36" s="174">
        <v>-4.9857904970799999E-5</v>
      </c>
      <c r="DZ36" s="2">
        <v>10</v>
      </c>
      <c r="EA36">
        <v>60</v>
      </c>
      <c r="EB36" t="s">
        <v>1273</v>
      </c>
      <c r="EC36">
        <v>0</v>
      </c>
      <c r="ED36" s="96">
        <v>0</v>
      </c>
      <c r="EE36">
        <v>0</v>
      </c>
      <c r="EF36" s="139">
        <v>0</v>
      </c>
      <c r="EG36" s="200">
        <v>0</v>
      </c>
      <c r="EH36" s="200">
        <v>0</v>
      </c>
      <c r="EJ36">
        <v>-1</v>
      </c>
      <c r="EK36">
        <v>-1</v>
      </c>
      <c r="EL36" s="218">
        <v>1</v>
      </c>
      <c r="EM36">
        <v>1</v>
      </c>
      <c r="EN36">
        <v>1</v>
      </c>
      <c r="EO36">
        <v>0</v>
      </c>
      <c r="EP36">
        <v>1</v>
      </c>
      <c r="EQ36">
        <v>1</v>
      </c>
      <c r="ER36" s="174">
        <v>0</v>
      </c>
      <c r="ES36" s="2">
        <v>10</v>
      </c>
      <c r="ET36">
        <v>60</v>
      </c>
      <c r="EU36" t="s">
        <v>1273</v>
      </c>
      <c r="EV36">
        <v>0</v>
      </c>
      <c r="EW36" s="96">
        <v>0</v>
      </c>
      <c r="EX36">
        <v>0</v>
      </c>
      <c r="EY36" s="139">
        <v>0</v>
      </c>
      <c r="EZ36" s="200">
        <v>0</v>
      </c>
      <c r="FA36" s="200">
        <v>0</v>
      </c>
      <c r="FB36" s="200">
        <v>0</v>
      </c>
      <c r="FD36">
        <v>1</v>
      </c>
      <c r="FE36">
        <v>-1</v>
      </c>
      <c r="FF36" s="218">
        <v>1</v>
      </c>
      <c r="FG36">
        <v>1</v>
      </c>
      <c r="FH36">
        <v>1</v>
      </c>
      <c r="FI36">
        <v>0</v>
      </c>
      <c r="FJ36">
        <v>1</v>
      </c>
      <c r="FK36">
        <v>1</v>
      </c>
      <c r="FL36" s="174">
        <v>0</v>
      </c>
      <c r="FM36" s="2">
        <v>10</v>
      </c>
      <c r="FN36">
        <v>60</v>
      </c>
      <c r="FO36" t="s">
        <v>1273</v>
      </c>
      <c r="FP36">
        <v>0</v>
      </c>
      <c r="FQ36" s="96">
        <v>0</v>
      </c>
      <c r="FR36">
        <v>0</v>
      </c>
      <c r="FS36" s="139">
        <v>0</v>
      </c>
      <c r="FT36" s="200">
        <v>0</v>
      </c>
      <c r="FU36" s="200">
        <v>0</v>
      </c>
      <c r="FV36" s="200">
        <v>0</v>
      </c>
      <c r="FX36">
        <v>1</v>
      </c>
      <c r="FY36" s="244">
        <v>-1</v>
      </c>
      <c r="FZ36" s="218">
        <v>-1</v>
      </c>
      <c r="GA36" s="245">
        <v>12</v>
      </c>
      <c r="GB36">
        <v>-1</v>
      </c>
      <c r="GC36">
        <v>-1</v>
      </c>
      <c r="GD36" s="218">
        <v>1</v>
      </c>
      <c r="GE36">
        <v>0</v>
      </c>
      <c r="GF36">
        <v>0</v>
      </c>
      <c r="GG36">
        <v>0</v>
      </c>
      <c r="GH36">
        <v>0</v>
      </c>
      <c r="GI36" s="254">
        <v>0</v>
      </c>
      <c r="GJ36" s="2">
        <v>10</v>
      </c>
      <c r="GK36">
        <v>60</v>
      </c>
      <c r="GL36" t="s">
        <v>1273</v>
      </c>
      <c r="GM36">
        <v>0</v>
      </c>
      <c r="GN36" s="96">
        <v>0</v>
      </c>
      <c r="GO36">
        <v>0</v>
      </c>
      <c r="GP36" s="139">
        <v>0</v>
      </c>
      <c r="GQ36" s="200">
        <v>0</v>
      </c>
      <c r="GR36" s="200">
        <v>0</v>
      </c>
      <c r="GS36" s="200">
        <v>0</v>
      </c>
      <c r="GT36" s="200">
        <v>0</v>
      </c>
      <c r="GV36">
        <v>-1</v>
      </c>
      <c r="GW36" s="244">
        <v>-1</v>
      </c>
      <c r="GX36" s="218">
        <v>-1</v>
      </c>
      <c r="GY36" s="245">
        <v>13</v>
      </c>
      <c r="GZ36">
        <v>-1</v>
      </c>
      <c r="HA36">
        <v>-1</v>
      </c>
      <c r="HB36" s="218">
        <v>1</v>
      </c>
      <c r="HC36">
        <v>0</v>
      </c>
      <c r="HD36">
        <v>0</v>
      </c>
      <c r="HE36">
        <v>0</v>
      </c>
      <c r="HF36">
        <v>0</v>
      </c>
      <c r="HG36" s="254">
        <v>0</v>
      </c>
      <c r="HH36" s="268">
        <v>42509</v>
      </c>
      <c r="HI36">
        <v>60</v>
      </c>
      <c r="HJ36" t="s">
        <v>1273</v>
      </c>
      <c r="HK36">
        <v>0</v>
      </c>
      <c r="HL36" s="257"/>
      <c r="HM36">
        <v>0</v>
      </c>
      <c r="HN36" s="139">
        <v>0</v>
      </c>
      <c r="HO36" s="200">
        <v>0</v>
      </c>
      <c r="HP36" s="200">
        <v>0</v>
      </c>
      <c r="HQ36" s="200">
        <v>0</v>
      </c>
      <c r="HR36" s="200">
        <v>0</v>
      </c>
      <c r="HT36">
        <v>-1</v>
      </c>
      <c r="HU36" s="244">
        <v>-1</v>
      </c>
      <c r="HV36" s="218">
        <v>1</v>
      </c>
      <c r="HW36" s="245">
        <v>14</v>
      </c>
      <c r="HX36">
        <v>-1</v>
      </c>
      <c r="HY36">
        <v>1</v>
      </c>
      <c r="HZ36" s="218">
        <v>1</v>
      </c>
      <c r="IA36">
        <v>0</v>
      </c>
      <c r="IB36">
        <v>1</v>
      </c>
      <c r="IC36">
        <v>0</v>
      </c>
      <c r="ID36">
        <v>1</v>
      </c>
      <c r="IE36" s="254">
        <v>4.9860390905400003E-5</v>
      </c>
      <c r="IF36" s="268">
        <v>42515</v>
      </c>
      <c r="IG36">
        <v>60</v>
      </c>
      <c r="IH36" t="s">
        <v>1273</v>
      </c>
      <c r="II36">
        <v>0</v>
      </c>
      <c r="IJ36" s="257">
        <v>1</v>
      </c>
      <c r="IK36">
        <v>0</v>
      </c>
      <c r="IL36" s="139">
        <v>0</v>
      </c>
      <c r="IM36" s="139">
        <v>0</v>
      </c>
      <c r="IN36" s="200">
        <v>0</v>
      </c>
      <c r="IO36" s="200">
        <v>0</v>
      </c>
      <c r="IP36" s="200">
        <v>0</v>
      </c>
      <c r="IQ36" s="200">
        <v>0</v>
      </c>
      <c r="IR36" s="200">
        <v>0</v>
      </c>
      <c r="IT36">
        <v>-1</v>
      </c>
      <c r="IU36" s="244">
        <v>-1</v>
      </c>
      <c r="IV36" s="218">
        <v>1</v>
      </c>
      <c r="IW36" s="245">
        <v>15</v>
      </c>
      <c r="IX36">
        <v>1</v>
      </c>
      <c r="IY36">
        <v>1</v>
      </c>
      <c r="IZ36" s="218">
        <v>1</v>
      </c>
      <c r="JA36">
        <v>0</v>
      </c>
      <c r="JB36">
        <v>1</v>
      </c>
      <c r="JC36">
        <v>1</v>
      </c>
      <c r="JD36">
        <v>1</v>
      </c>
      <c r="JE36" s="254">
        <v>4.9857904971E-5</v>
      </c>
      <c r="JF36" s="268">
        <v>42515</v>
      </c>
      <c r="JG36">
        <v>60</v>
      </c>
      <c r="JH36" t="s">
        <v>1273</v>
      </c>
      <c r="JI36">
        <v>0</v>
      </c>
      <c r="JJ36" s="257">
        <v>1</v>
      </c>
      <c r="JK36">
        <v>0</v>
      </c>
      <c r="JL36" s="139">
        <v>0</v>
      </c>
      <c r="JM36" s="139">
        <v>0</v>
      </c>
      <c r="JN36" s="200">
        <v>0</v>
      </c>
      <c r="JO36" s="200">
        <v>0</v>
      </c>
      <c r="JP36" s="200">
        <v>0</v>
      </c>
      <c r="JQ36" s="200">
        <v>0</v>
      </c>
      <c r="JR36" s="200">
        <v>0</v>
      </c>
      <c r="JT36">
        <v>-1</v>
      </c>
      <c r="JU36" s="244">
        <v>-1</v>
      </c>
      <c r="JV36" s="218">
        <v>1</v>
      </c>
      <c r="JW36" s="245">
        <v>-2</v>
      </c>
      <c r="JX36">
        <v>1</v>
      </c>
      <c r="JY36">
        <v>-1</v>
      </c>
      <c r="JZ36" s="218">
        <v>1</v>
      </c>
      <c r="KA36">
        <v>0</v>
      </c>
      <c r="KB36">
        <v>1</v>
      </c>
      <c r="KC36">
        <v>1</v>
      </c>
      <c r="KD36">
        <v>0</v>
      </c>
      <c r="KE36" s="254">
        <v>9.9710838568100002E-5</v>
      </c>
      <c r="KF36" s="206">
        <v>42515</v>
      </c>
      <c r="KG36">
        <v>60</v>
      </c>
      <c r="KH36" t="s">
        <v>1273</v>
      </c>
      <c r="KI36">
        <v>0</v>
      </c>
      <c r="KJ36" s="257">
        <v>1</v>
      </c>
      <c r="KK36">
        <v>0</v>
      </c>
      <c r="KL36" s="139">
        <v>0</v>
      </c>
      <c r="KM36" s="139">
        <v>0</v>
      </c>
      <c r="KN36" s="200">
        <v>0</v>
      </c>
      <c r="KO36" s="200">
        <v>0</v>
      </c>
      <c r="KP36" s="200">
        <v>0</v>
      </c>
      <c r="KQ36" s="200">
        <v>0</v>
      </c>
      <c r="KR36" s="200">
        <v>0</v>
      </c>
      <c r="KT36">
        <v>-1</v>
      </c>
      <c r="KU36" s="244">
        <v>1</v>
      </c>
      <c r="KV36" s="218">
        <v>1</v>
      </c>
      <c r="KW36" s="245">
        <v>-1</v>
      </c>
      <c r="KX36">
        <v>-1</v>
      </c>
      <c r="KY36">
        <v>-1</v>
      </c>
      <c r="KZ36" s="218">
        <v>1</v>
      </c>
      <c r="LA36">
        <v>1</v>
      </c>
      <c r="LB36">
        <v>1</v>
      </c>
      <c r="LC36">
        <v>0</v>
      </c>
      <c r="LD36">
        <v>0</v>
      </c>
      <c r="LE36" s="254">
        <v>0</v>
      </c>
      <c r="LF36" s="206">
        <v>42515</v>
      </c>
      <c r="LG36">
        <v>60</v>
      </c>
      <c r="LH36" t="s">
        <v>1273</v>
      </c>
      <c r="LI36">
        <v>0</v>
      </c>
      <c r="LJ36" s="257">
        <v>1</v>
      </c>
      <c r="LK36">
        <v>0</v>
      </c>
      <c r="LL36" s="139">
        <v>0</v>
      </c>
      <c r="LM36" s="139">
        <v>0</v>
      </c>
      <c r="LN36" s="200">
        <v>0</v>
      </c>
      <c r="LO36" s="200">
        <v>0</v>
      </c>
      <c r="LP36" s="200">
        <v>0</v>
      </c>
      <c r="LQ36" s="200">
        <v>0</v>
      </c>
      <c r="LR36" s="200">
        <v>0</v>
      </c>
      <c r="LT36">
        <v>1</v>
      </c>
      <c r="LU36" s="244">
        <v>1</v>
      </c>
      <c r="LV36" s="218">
        <v>1</v>
      </c>
      <c r="LW36" s="245">
        <v>-2</v>
      </c>
      <c r="LX36">
        <v>-1</v>
      </c>
      <c r="LY36">
        <v>-1</v>
      </c>
      <c r="LZ36" s="218">
        <v>-1</v>
      </c>
      <c r="MA36">
        <v>0</v>
      </c>
      <c r="MB36">
        <v>0</v>
      </c>
      <c r="MC36">
        <v>1</v>
      </c>
      <c r="MD36">
        <v>1</v>
      </c>
      <c r="ME36" s="254">
        <v>-4.9850448653999998E-5</v>
      </c>
      <c r="MF36" s="206">
        <v>42515</v>
      </c>
      <c r="MG36">
        <v>60</v>
      </c>
      <c r="MH36" t="s">
        <v>1273</v>
      </c>
      <c r="MI36">
        <v>0</v>
      </c>
      <c r="MJ36" s="257">
        <v>1</v>
      </c>
      <c r="MK36">
        <v>0</v>
      </c>
      <c r="ML36" s="139">
        <v>0</v>
      </c>
      <c r="MM36" s="139">
        <v>0</v>
      </c>
      <c r="MN36" s="200">
        <v>0</v>
      </c>
      <c r="MO36" s="200">
        <v>0</v>
      </c>
      <c r="MP36" s="200">
        <v>0</v>
      </c>
      <c r="MQ36" s="200">
        <v>0</v>
      </c>
      <c r="MR36" s="200">
        <v>0</v>
      </c>
      <c r="MT36">
        <v>1</v>
      </c>
      <c r="MU36" s="244">
        <v>1</v>
      </c>
      <c r="MV36" s="218">
        <v>1</v>
      </c>
      <c r="MW36" s="245">
        <v>-3</v>
      </c>
      <c r="MX36">
        <v>-1</v>
      </c>
      <c r="MY36">
        <v>-1</v>
      </c>
      <c r="MZ36" s="218">
        <v>1</v>
      </c>
      <c r="NA36">
        <v>1</v>
      </c>
      <c r="NB36">
        <v>1</v>
      </c>
      <c r="NC36">
        <v>0</v>
      </c>
      <c r="ND36">
        <v>0</v>
      </c>
      <c r="NE36" s="254">
        <v>4.98529338451E-5</v>
      </c>
      <c r="NF36" s="206">
        <v>42515</v>
      </c>
      <c r="NG36">
        <v>60</v>
      </c>
      <c r="NH36" t="s">
        <v>1273</v>
      </c>
      <c r="NI36">
        <v>0</v>
      </c>
      <c r="NJ36" s="257">
        <v>1</v>
      </c>
      <c r="NK36">
        <v>0</v>
      </c>
      <c r="NL36" s="139">
        <v>0</v>
      </c>
      <c r="NM36" s="139">
        <v>0</v>
      </c>
      <c r="NN36" s="200">
        <v>0</v>
      </c>
      <c r="NO36" s="200">
        <v>0</v>
      </c>
      <c r="NP36" s="200">
        <v>0</v>
      </c>
      <c r="NQ36" s="200">
        <v>0</v>
      </c>
      <c r="NR36" s="200">
        <v>0</v>
      </c>
      <c r="NT36">
        <v>1</v>
      </c>
      <c r="NU36" s="244">
        <v>-1</v>
      </c>
      <c r="NV36" s="218">
        <v>1</v>
      </c>
      <c r="NW36" s="245">
        <v>-4</v>
      </c>
      <c r="NX36">
        <v>1</v>
      </c>
      <c r="NY36">
        <v>-1</v>
      </c>
      <c r="NZ36" s="218">
        <v>-1</v>
      </c>
      <c r="OA36">
        <v>1</v>
      </c>
      <c r="OB36">
        <v>0</v>
      </c>
      <c r="OC36">
        <v>0</v>
      </c>
      <c r="OD36">
        <v>1</v>
      </c>
      <c r="OE36" s="254">
        <v>-4.9850448653999998E-5</v>
      </c>
      <c r="OF36" s="206">
        <v>42537</v>
      </c>
      <c r="OG36">
        <v>60</v>
      </c>
      <c r="OH36" t="s">
        <v>1273</v>
      </c>
      <c r="OI36">
        <v>0</v>
      </c>
      <c r="OJ36" s="257">
        <v>1</v>
      </c>
      <c r="OK36">
        <v>0</v>
      </c>
      <c r="OL36" s="139">
        <v>0</v>
      </c>
      <c r="OM36" s="139">
        <v>0</v>
      </c>
      <c r="ON36" s="200">
        <v>0</v>
      </c>
      <c r="OO36" s="200">
        <v>0</v>
      </c>
      <c r="OP36" s="200">
        <v>0</v>
      </c>
      <c r="OQ36" s="200">
        <v>0</v>
      </c>
      <c r="OR36" s="200">
        <v>0</v>
      </c>
      <c r="OT36">
        <f t="shared" si="98"/>
        <v>-1</v>
      </c>
      <c r="OU36" s="244">
        <v>-1</v>
      </c>
      <c r="OV36" s="218">
        <v>1</v>
      </c>
      <c r="OW36" s="245">
        <v>-5</v>
      </c>
      <c r="OX36">
        <f t="shared" si="141"/>
        <v>-1</v>
      </c>
      <c r="OY36">
        <f t="shared" si="100"/>
        <v>-1</v>
      </c>
      <c r="OZ36" s="218"/>
      <c r="PA36">
        <f t="shared" si="138"/>
        <v>0</v>
      </c>
      <c r="PB36">
        <f t="shared" si="101"/>
        <v>0</v>
      </c>
      <c r="PC36">
        <f t="shared" si="102"/>
        <v>0</v>
      </c>
      <c r="PD36">
        <f t="shared" si="103"/>
        <v>0</v>
      </c>
      <c r="PE36" s="254"/>
      <c r="PF36" s="206">
        <v>42537</v>
      </c>
      <c r="PG36">
        <v>60</v>
      </c>
      <c r="PH36" t="str">
        <f t="shared" si="86"/>
        <v>TRUE</v>
      </c>
      <c r="PI36">
        <f>VLOOKUP($A36,'FuturesInfo (3)'!$A$2:$V$80,22)</f>
        <v>0</v>
      </c>
      <c r="PJ36" s="257">
        <v>1</v>
      </c>
      <c r="PK36">
        <f t="shared" si="104"/>
        <v>0</v>
      </c>
      <c r="PL36" s="139">
        <f>VLOOKUP($A36,'FuturesInfo (3)'!$A$2:$O$80,15)*PI36</f>
        <v>0</v>
      </c>
      <c r="PM36" s="139">
        <f>VLOOKUP($A36,'FuturesInfo (3)'!$A$2:$O$80,15)*PK36</f>
        <v>0</v>
      </c>
      <c r="PN36" s="200">
        <f t="shared" si="105"/>
        <v>0</v>
      </c>
      <c r="PO36" s="200">
        <f t="shared" si="106"/>
        <v>0</v>
      </c>
      <c r="PP36" s="200">
        <f t="shared" si="107"/>
        <v>0</v>
      </c>
      <c r="PQ36" s="200">
        <f t="shared" si="108"/>
        <v>0</v>
      </c>
      <c r="PR36" s="200">
        <f t="shared" si="144"/>
        <v>0</v>
      </c>
      <c r="PT36">
        <f t="shared" si="110"/>
        <v>-1</v>
      </c>
      <c r="PU36" s="244"/>
      <c r="PV36" s="218"/>
      <c r="PW36" s="245"/>
      <c r="PX36">
        <f t="shared" si="142"/>
        <v>0</v>
      </c>
      <c r="PY36">
        <f t="shared" si="112"/>
        <v>0</v>
      </c>
      <c r="PZ36" s="218"/>
      <c r="QA36">
        <f t="shared" si="139"/>
        <v>1</v>
      </c>
      <c r="QB36">
        <f t="shared" si="113"/>
        <v>1</v>
      </c>
      <c r="QC36">
        <f t="shared" si="114"/>
        <v>1</v>
      </c>
      <c r="QD36">
        <f t="shared" si="115"/>
        <v>1</v>
      </c>
      <c r="QE36" s="254"/>
      <c r="QF36" s="206"/>
      <c r="QG36">
        <v>60</v>
      </c>
      <c r="QH36" t="str">
        <f t="shared" si="87"/>
        <v>FALSE</v>
      </c>
      <c r="QI36">
        <f>VLOOKUP($A36,'FuturesInfo (3)'!$A$2:$V$80,22)</f>
        <v>0</v>
      </c>
      <c r="QJ36" s="257"/>
      <c r="QK36">
        <f t="shared" si="116"/>
        <v>0</v>
      </c>
      <c r="QL36" s="139">
        <f>VLOOKUP($A36,'FuturesInfo (3)'!$A$2:$O$80,15)*QI36</f>
        <v>0</v>
      </c>
      <c r="QM36" s="139">
        <f>VLOOKUP($A36,'FuturesInfo (3)'!$A$2:$O$80,15)*QK36</f>
        <v>0</v>
      </c>
      <c r="QN36" s="200">
        <f t="shared" si="117"/>
        <v>0</v>
      </c>
      <c r="QO36" s="200">
        <f t="shared" si="118"/>
        <v>0</v>
      </c>
      <c r="QP36" s="200">
        <f t="shared" si="119"/>
        <v>0</v>
      </c>
      <c r="QQ36" s="200">
        <f t="shared" si="120"/>
        <v>0</v>
      </c>
      <c r="QR36" s="200">
        <f t="shared" si="145"/>
        <v>0</v>
      </c>
      <c r="QT36">
        <f t="shared" si="122"/>
        <v>0</v>
      </c>
      <c r="QU36" s="244"/>
      <c r="QV36" s="218"/>
      <c r="QW36" s="245"/>
      <c r="QX36">
        <f t="shared" si="143"/>
        <v>0</v>
      </c>
      <c r="QY36">
        <f t="shared" si="124"/>
        <v>0</v>
      </c>
      <c r="QZ36" s="218"/>
      <c r="RA36">
        <f t="shared" si="140"/>
        <v>1</v>
      </c>
      <c r="RB36">
        <f t="shared" si="125"/>
        <v>1</v>
      </c>
      <c r="RC36">
        <f t="shared" si="126"/>
        <v>1</v>
      </c>
      <c r="RD36">
        <f t="shared" si="127"/>
        <v>1</v>
      </c>
      <c r="RE36" s="254"/>
      <c r="RF36" s="206"/>
      <c r="RG36">
        <v>60</v>
      </c>
      <c r="RH36" t="str">
        <f t="shared" si="88"/>
        <v>FALSE</v>
      </c>
      <c r="RI36">
        <f>VLOOKUP($A36,'FuturesInfo (3)'!$A$2:$V$80,22)</f>
        <v>0</v>
      </c>
      <c r="RJ36" s="257"/>
      <c r="RK36">
        <f t="shared" si="128"/>
        <v>0</v>
      </c>
      <c r="RL36" s="139">
        <f>VLOOKUP($A36,'FuturesInfo (3)'!$A$2:$O$80,15)*RI36</f>
        <v>0</v>
      </c>
      <c r="RM36" s="139">
        <f>VLOOKUP($A36,'FuturesInfo (3)'!$A$2:$O$80,15)*RK36</f>
        <v>0</v>
      </c>
      <c r="RN36" s="200">
        <f t="shared" si="129"/>
        <v>0</v>
      </c>
      <c r="RO36" s="200">
        <f t="shared" si="130"/>
        <v>0</v>
      </c>
      <c r="RP36" s="200">
        <f t="shared" si="131"/>
        <v>0</v>
      </c>
      <c r="RQ36" s="200">
        <f t="shared" si="132"/>
        <v>0</v>
      </c>
      <c r="RR36" s="200">
        <f t="shared" si="146"/>
        <v>0</v>
      </c>
    </row>
    <row r="37" spans="1:486" x14ac:dyDescent="0.25">
      <c r="A37" s="1" t="s">
        <v>342</v>
      </c>
      <c r="B37" s="153" t="str">
        <f>'FuturesInfo (3)'!M25</f>
        <v>LF</v>
      </c>
      <c r="C37" s="204" t="str">
        <f>VLOOKUP(A37,'FuturesInfo (3)'!$A$2:$K$80,11)</f>
        <v>index</v>
      </c>
      <c r="D37" s="2"/>
      <c r="K37" s="2"/>
      <c r="S37" s="113"/>
      <c r="T37" s="2"/>
      <c r="AC37" s="113"/>
      <c r="AD37" s="2"/>
      <c r="AI37" s="139"/>
      <c r="AN37" s="113"/>
      <c r="AO37" s="2"/>
      <c r="AT37" s="139"/>
      <c r="AX37">
        <v>-1</v>
      </c>
      <c r="AY37" s="113">
        <v>-8.1196237639699995E-3</v>
      </c>
      <c r="AZ37" s="2"/>
      <c r="BE37" s="139"/>
      <c r="BG37">
        <f t="shared" si="134"/>
        <v>0</v>
      </c>
      <c r="BH37">
        <v>-1</v>
      </c>
      <c r="BI37">
        <v>1</v>
      </c>
      <c r="BJ37">
        <f t="shared" si="89"/>
        <v>0</v>
      </c>
      <c r="BK37" s="1">
        <v>2.59361322743E-3</v>
      </c>
      <c r="BL37" s="2">
        <v>10</v>
      </c>
      <c r="BM37">
        <v>60</v>
      </c>
      <c r="BN37" t="str">
        <f t="shared" si="135"/>
        <v>TRUE</v>
      </c>
      <c r="BO37">
        <f>VLOOKUP($A37,'FuturesInfo (3)'!$A$2:$V$80,22)</f>
        <v>2</v>
      </c>
      <c r="BP37">
        <f t="shared" si="71"/>
        <v>2</v>
      </c>
      <c r="BQ37" s="139">
        <f>VLOOKUP($A37,'FuturesInfo (3)'!$A$2:$O$80,15)*BP37</f>
        <v>172941.76120000001</v>
      </c>
      <c r="BR37" s="145">
        <f t="shared" si="90"/>
        <v>-448.54403942336035</v>
      </c>
      <c r="BT37">
        <f t="shared" si="91"/>
        <v>-1</v>
      </c>
      <c r="BU37">
        <v>-1</v>
      </c>
      <c r="BV37">
        <v>-1</v>
      </c>
      <c r="BW37">
        <v>1</v>
      </c>
      <c r="BX37">
        <f t="shared" si="72"/>
        <v>0</v>
      </c>
      <c r="BY37">
        <f t="shared" si="73"/>
        <v>0</v>
      </c>
      <c r="BZ37" s="188">
        <v>1.6168148747E-3</v>
      </c>
      <c r="CA37" s="2">
        <v>10</v>
      </c>
      <c r="CB37">
        <v>60</v>
      </c>
      <c r="CC37" t="str">
        <f t="shared" si="74"/>
        <v>TRUE</v>
      </c>
      <c r="CD37">
        <f>VLOOKUP($A37,'FuturesInfo (3)'!$A$2:$V$80,22)</f>
        <v>2</v>
      </c>
      <c r="CE37">
        <f t="shared" si="75"/>
        <v>2</v>
      </c>
      <c r="CF37">
        <f t="shared" si="75"/>
        <v>2</v>
      </c>
      <c r="CG37" s="139">
        <f>VLOOKUP($A37,'FuturesInfo (3)'!$A$2:$O$80,15)*CE37</f>
        <v>172941.76120000001</v>
      </c>
      <c r="CH37" s="145">
        <f t="shared" si="76"/>
        <v>-279.61481196497533</v>
      </c>
      <c r="CI37" s="145">
        <f t="shared" si="92"/>
        <v>-279.61481196497533</v>
      </c>
      <c r="CK37">
        <f t="shared" si="77"/>
        <v>-1</v>
      </c>
      <c r="CL37">
        <v>-1</v>
      </c>
      <c r="CM37">
        <v>-1</v>
      </c>
      <c r="CN37">
        <v>1</v>
      </c>
      <c r="CO37">
        <f t="shared" si="136"/>
        <v>0</v>
      </c>
      <c r="CP37">
        <f t="shared" si="78"/>
        <v>0</v>
      </c>
      <c r="CQ37" s="1">
        <v>1.30750605327E-2</v>
      </c>
      <c r="CR37" s="2">
        <v>10</v>
      </c>
      <c r="CS37">
        <v>60</v>
      </c>
      <c r="CT37" t="str">
        <f t="shared" si="79"/>
        <v>TRUE</v>
      </c>
      <c r="CU37">
        <f>VLOOKUP($A37,'FuturesInfo (3)'!$A$2:$V$80,22)</f>
        <v>2</v>
      </c>
      <c r="CV37">
        <f t="shared" si="80"/>
        <v>3</v>
      </c>
      <c r="CW37">
        <f t="shared" si="93"/>
        <v>2</v>
      </c>
      <c r="CX37" s="139">
        <f>VLOOKUP($A37,'FuturesInfo (3)'!$A$2:$O$80,15)*CW37</f>
        <v>172941.76120000001</v>
      </c>
      <c r="CY37" s="200">
        <f t="shared" si="94"/>
        <v>-2261.2239963217485</v>
      </c>
      <c r="CZ37" s="200">
        <f t="shared" si="95"/>
        <v>-2261.2239963217485</v>
      </c>
      <c r="DB37">
        <f t="shared" si="81"/>
        <v>-1</v>
      </c>
      <c r="DC37">
        <v>1</v>
      </c>
      <c r="DD37">
        <v>-1</v>
      </c>
      <c r="DE37">
        <v>-1</v>
      </c>
      <c r="DF37">
        <f t="shared" si="137"/>
        <v>0</v>
      </c>
      <c r="DG37">
        <f t="shared" si="82"/>
        <v>1</v>
      </c>
      <c r="DH37" s="1">
        <v>-1.2746972593999999E-3</v>
      </c>
      <c r="DI37" s="2">
        <v>10</v>
      </c>
      <c r="DJ37">
        <v>60</v>
      </c>
      <c r="DK37" t="str">
        <f t="shared" si="83"/>
        <v>TRUE</v>
      </c>
      <c r="DL37">
        <f>VLOOKUP($A37,'FuturesInfo (3)'!$A$2:$V$80,22)</f>
        <v>2</v>
      </c>
      <c r="DM37">
        <f t="shared" si="84"/>
        <v>2</v>
      </c>
      <c r="DN37">
        <f t="shared" si="96"/>
        <v>2</v>
      </c>
      <c r="DO37" s="139">
        <f>VLOOKUP($A37,'FuturesInfo (3)'!$A$2:$O$80,15)*DN37</f>
        <v>172941.76120000001</v>
      </c>
      <c r="DP37" s="200">
        <f t="shared" si="85"/>
        <v>-220.44838903744926</v>
      </c>
      <c r="DQ37" s="200">
        <f t="shared" si="97"/>
        <v>220.44838903744926</v>
      </c>
      <c r="DS37">
        <v>1</v>
      </c>
      <c r="DT37">
        <v>1</v>
      </c>
      <c r="DU37">
        <v>-1</v>
      </c>
      <c r="DV37">
        <v>1</v>
      </c>
      <c r="DW37">
        <v>1</v>
      </c>
      <c r="DX37">
        <v>0</v>
      </c>
      <c r="DY37" s="1">
        <v>3.9087428206800003E-3</v>
      </c>
      <c r="DZ37" s="2">
        <v>10</v>
      </c>
      <c r="EA37">
        <v>60</v>
      </c>
      <c r="EB37" t="s">
        <v>1273</v>
      </c>
      <c r="EC37">
        <v>2</v>
      </c>
      <c r="ED37" s="96">
        <v>0</v>
      </c>
      <c r="EE37">
        <v>2</v>
      </c>
      <c r="EF37" s="139">
        <v>176934.09600000002</v>
      </c>
      <c r="EG37" s="200">
        <v>691.58987747350602</v>
      </c>
      <c r="EH37" s="200">
        <v>-691.58987747350602</v>
      </c>
      <c r="EJ37">
        <v>1</v>
      </c>
      <c r="EK37">
        <v>1</v>
      </c>
      <c r="EL37" s="218">
        <v>-1</v>
      </c>
      <c r="EM37">
        <v>-1</v>
      </c>
      <c r="EN37">
        <v>-1</v>
      </c>
      <c r="EO37">
        <v>0</v>
      </c>
      <c r="EP37">
        <v>1</v>
      </c>
      <c r="EQ37">
        <v>1</v>
      </c>
      <c r="ER37" s="1">
        <v>-1.0091378625300001E-2</v>
      </c>
      <c r="ES37" s="2">
        <v>10</v>
      </c>
      <c r="ET37">
        <v>60</v>
      </c>
      <c r="EU37" t="s">
        <v>1273</v>
      </c>
      <c r="EV37">
        <v>2</v>
      </c>
      <c r="EW37" s="96">
        <v>0</v>
      </c>
      <c r="EX37">
        <v>2</v>
      </c>
      <c r="EY37" s="139">
        <v>176934.09600000002</v>
      </c>
      <c r="EZ37" s="200">
        <v>-1785.5089544611785</v>
      </c>
      <c r="FA37" s="200">
        <v>1785.5089544611785</v>
      </c>
      <c r="FB37" s="200">
        <v>1785.5089544611785</v>
      </c>
      <c r="FD37">
        <v>-1</v>
      </c>
      <c r="FE37">
        <v>-1</v>
      </c>
      <c r="FF37" s="218">
        <v>-1</v>
      </c>
      <c r="FG37">
        <v>-1</v>
      </c>
      <c r="FH37">
        <v>-1</v>
      </c>
      <c r="FI37">
        <v>1</v>
      </c>
      <c r="FJ37">
        <v>1</v>
      </c>
      <c r="FK37">
        <v>1</v>
      </c>
      <c r="FL37" s="1">
        <v>-1.7498795954400001E-2</v>
      </c>
      <c r="FM37" s="2">
        <v>10</v>
      </c>
      <c r="FN37">
        <v>60</v>
      </c>
      <c r="FO37" t="s">
        <v>1273</v>
      </c>
      <c r="FP37">
        <v>2</v>
      </c>
      <c r="FQ37" s="96">
        <v>0</v>
      </c>
      <c r="FR37">
        <v>2</v>
      </c>
      <c r="FS37" s="139">
        <v>176934.09600000002</v>
      </c>
      <c r="FT37" s="200">
        <v>3096.1336432802218</v>
      </c>
      <c r="FU37" s="200">
        <v>3096.1336432802218</v>
      </c>
      <c r="FV37" s="200">
        <v>3096.1336432802218</v>
      </c>
      <c r="FX37">
        <v>-1</v>
      </c>
      <c r="FY37" s="244">
        <v>-1</v>
      </c>
      <c r="FZ37" s="218">
        <v>-1</v>
      </c>
      <c r="GA37" s="245">
        <v>-15</v>
      </c>
      <c r="GB37">
        <v>-1</v>
      </c>
      <c r="GC37">
        <v>1</v>
      </c>
      <c r="GD37" s="218">
        <v>-1</v>
      </c>
      <c r="GE37">
        <v>1</v>
      </c>
      <c r="GF37">
        <v>1</v>
      </c>
      <c r="GG37">
        <v>1</v>
      </c>
      <c r="GH37">
        <v>0</v>
      </c>
      <c r="GI37" s="253">
        <v>-9.8856209150299992E-3</v>
      </c>
      <c r="GJ37" s="2">
        <v>10</v>
      </c>
      <c r="GK37">
        <v>60</v>
      </c>
      <c r="GL37" t="s">
        <v>1273</v>
      </c>
      <c r="GM37">
        <v>2</v>
      </c>
      <c r="GN37" s="96">
        <v>0</v>
      </c>
      <c r="GO37">
        <v>2</v>
      </c>
      <c r="GP37" s="139">
        <v>175184.9926</v>
      </c>
      <c r="GQ37" s="200">
        <v>1731.8124268459355</v>
      </c>
      <c r="GR37" s="200">
        <v>1731.8124268459355</v>
      </c>
      <c r="GS37" s="200">
        <v>1731.8124268459355</v>
      </c>
      <c r="GT37" s="200">
        <v>-1731.8124268459355</v>
      </c>
      <c r="GV37">
        <v>-1</v>
      </c>
      <c r="GW37" s="244">
        <v>-1</v>
      </c>
      <c r="GX37" s="218">
        <v>-1</v>
      </c>
      <c r="GY37" s="245">
        <v>3</v>
      </c>
      <c r="GZ37">
        <v>-1</v>
      </c>
      <c r="HA37">
        <v>-1</v>
      </c>
      <c r="HB37" s="218">
        <v>-1</v>
      </c>
      <c r="HC37">
        <v>1</v>
      </c>
      <c r="HD37">
        <v>1</v>
      </c>
      <c r="HE37">
        <v>1</v>
      </c>
      <c r="HF37">
        <v>1</v>
      </c>
      <c r="HG37" s="253">
        <v>-2.26916412245E-2</v>
      </c>
      <c r="HH37" s="268">
        <v>42509</v>
      </c>
      <c r="HI37">
        <v>60</v>
      </c>
      <c r="HJ37" t="s">
        <v>1273</v>
      </c>
      <c r="HK37">
        <v>2</v>
      </c>
      <c r="HL37" s="257"/>
      <c r="HM37">
        <v>2</v>
      </c>
      <c r="HN37" s="139">
        <v>167796.3168</v>
      </c>
      <c r="HO37" s="200">
        <v>3807.5738196181419</v>
      </c>
      <c r="HP37" s="200">
        <v>3807.5738196181419</v>
      </c>
      <c r="HQ37" s="200">
        <v>3807.5738196181419</v>
      </c>
      <c r="HR37" s="200">
        <v>3807.5738196181419</v>
      </c>
      <c r="HT37">
        <v>-1</v>
      </c>
      <c r="HU37" s="244">
        <v>-1</v>
      </c>
      <c r="HV37" s="218">
        <v>-1</v>
      </c>
      <c r="HW37" s="245">
        <v>4</v>
      </c>
      <c r="HX37">
        <v>-1</v>
      </c>
      <c r="HY37">
        <v>-1</v>
      </c>
      <c r="HZ37" s="218">
        <v>1</v>
      </c>
      <c r="IA37">
        <v>0</v>
      </c>
      <c r="IB37">
        <v>0</v>
      </c>
      <c r="IC37">
        <v>0</v>
      </c>
      <c r="ID37">
        <v>0</v>
      </c>
      <c r="IE37" s="253">
        <v>9.7939885173900006E-3</v>
      </c>
      <c r="IF37" s="268">
        <v>42509</v>
      </c>
      <c r="IG37">
        <v>60</v>
      </c>
      <c r="IH37" t="s">
        <v>1273</v>
      </c>
      <c r="II37">
        <v>2</v>
      </c>
      <c r="IJ37" s="257">
        <v>2</v>
      </c>
      <c r="IK37">
        <v>3</v>
      </c>
      <c r="IL37" s="139">
        <v>167741.0031</v>
      </c>
      <c r="IM37" s="139">
        <v>251611.50465000002</v>
      </c>
      <c r="IN37" s="200">
        <v>-1642.8534582568805</v>
      </c>
      <c r="IO37" s="200">
        <v>-2464.2801873853209</v>
      </c>
      <c r="IP37" s="200">
        <v>-1642.8534582568805</v>
      </c>
      <c r="IQ37" s="200">
        <v>-1642.8534582568805</v>
      </c>
      <c r="IR37" s="200">
        <v>-1642.8534582568805</v>
      </c>
      <c r="IT37">
        <v>-1</v>
      </c>
      <c r="IU37" s="244">
        <v>-1</v>
      </c>
      <c r="IV37" s="218">
        <v>-1</v>
      </c>
      <c r="IW37" s="245">
        <v>5</v>
      </c>
      <c r="IX37">
        <v>1</v>
      </c>
      <c r="IY37">
        <v>-1</v>
      </c>
      <c r="IZ37" s="218">
        <v>-1</v>
      </c>
      <c r="JA37">
        <v>1</v>
      </c>
      <c r="JB37">
        <v>1</v>
      </c>
      <c r="JC37">
        <v>0</v>
      </c>
      <c r="JD37">
        <v>1</v>
      </c>
      <c r="JE37" s="253">
        <v>-2.7591973244799999E-3</v>
      </c>
      <c r="JF37" s="268">
        <v>42509</v>
      </c>
      <c r="JG37">
        <v>60</v>
      </c>
      <c r="JH37" t="s">
        <v>1273</v>
      </c>
      <c r="JI37">
        <v>2</v>
      </c>
      <c r="JJ37" s="257">
        <v>1</v>
      </c>
      <c r="JK37">
        <v>2</v>
      </c>
      <c r="JL37" s="139">
        <v>167741.0031</v>
      </c>
      <c r="JM37" s="139">
        <v>167741.0031</v>
      </c>
      <c r="JN37" s="200">
        <v>462.83052695911135</v>
      </c>
      <c r="JO37" s="200">
        <v>462.83052695911135</v>
      </c>
      <c r="JP37" s="200">
        <v>462.83052695911135</v>
      </c>
      <c r="JQ37" s="200">
        <v>-462.83052695911135</v>
      </c>
      <c r="JR37" s="200">
        <v>462.83052695911135</v>
      </c>
      <c r="JT37">
        <v>-1</v>
      </c>
      <c r="JU37" s="244">
        <v>-1</v>
      </c>
      <c r="JV37" s="218">
        <v>-1</v>
      </c>
      <c r="JW37" s="245">
        <v>6</v>
      </c>
      <c r="JX37">
        <v>-1</v>
      </c>
      <c r="JY37">
        <v>-1</v>
      </c>
      <c r="JZ37" s="218">
        <v>1</v>
      </c>
      <c r="KA37">
        <v>0</v>
      </c>
      <c r="KB37">
        <v>0</v>
      </c>
      <c r="KC37">
        <v>0</v>
      </c>
      <c r="KD37">
        <v>0</v>
      </c>
      <c r="KE37" s="253">
        <v>7.8740157480300006E-3</v>
      </c>
      <c r="KF37" s="206">
        <v>42509</v>
      </c>
      <c r="KG37">
        <v>60</v>
      </c>
      <c r="KH37" t="s">
        <v>1273</v>
      </c>
      <c r="KI37">
        <v>2</v>
      </c>
      <c r="KJ37" s="257">
        <v>2</v>
      </c>
      <c r="KK37">
        <v>3</v>
      </c>
      <c r="KL37" s="139">
        <v>174712.62720000002</v>
      </c>
      <c r="KM37" s="139">
        <v>262068.94080000004</v>
      </c>
      <c r="KN37" s="200">
        <v>-1375.6899779524947</v>
      </c>
      <c r="KO37" s="200">
        <v>-2063.5349669287421</v>
      </c>
      <c r="KP37" s="200">
        <v>-1375.6899779524947</v>
      </c>
      <c r="KQ37" s="200">
        <v>-1375.6899779524947</v>
      </c>
      <c r="KR37" s="200">
        <v>-1375.6899779524947</v>
      </c>
      <c r="KT37">
        <v>-1</v>
      </c>
      <c r="KU37" s="244">
        <v>-1</v>
      </c>
      <c r="KV37" s="218">
        <v>-1</v>
      </c>
      <c r="KW37" s="245">
        <v>7</v>
      </c>
      <c r="KX37">
        <v>-1</v>
      </c>
      <c r="KY37">
        <v>-1</v>
      </c>
      <c r="KZ37" s="218">
        <v>1</v>
      </c>
      <c r="LA37">
        <v>0</v>
      </c>
      <c r="LB37">
        <v>0</v>
      </c>
      <c r="LC37">
        <v>0</v>
      </c>
      <c r="LD37">
        <v>0</v>
      </c>
      <c r="LE37" s="253">
        <v>3.3350134408599998E-2</v>
      </c>
      <c r="LF37" s="206">
        <v>42529</v>
      </c>
      <c r="LG37">
        <v>60</v>
      </c>
      <c r="LH37" t="s">
        <v>1273</v>
      </c>
      <c r="LI37">
        <v>2</v>
      </c>
      <c r="LJ37" s="257">
        <v>1</v>
      </c>
      <c r="LK37">
        <v>2</v>
      </c>
      <c r="LL37" s="139">
        <v>180539.31680000003</v>
      </c>
      <c r="LM37" s="139">
        <v>180539.31680000003</v>
      </c>
      <c r="LN37" s="200">
        <v>-6021.0104813168164</v>
      </c>
      <c r="LO37" s="200">
        <v>-6021.0104813168164</v>
      </c>
      <c r="LP37" s="200">
        <v>-6021.0104813168164</v>
      </c>
      <c r="LQ37" s="200">
        <v>-6021.0104813168164</v>
      </c>
      <c r="LR37" s="200">
        <v>-6021.0104813168164</v>
      </c>
      <c r="LT37">
        <v>-1</v>
      </c>
      <c r="LU37" s="244">
        <v>-1</v>
      </c>
      <c r="LV37" s="218">
        <v>-1</v>
      </c>
      <c r="LW37" s="245">
        <v>-4</v>
      </c>
      <c r="LX37">
        <v>-1</v>
      </c>
      <c r="LY37">
        <v>1</v>
      </c>
      <c r="LZ37" s="218">
        <v>1</v>
      </c>
      <c r="MA37">
        <v>0</v>
      </c>
      <c r="MB37">
        <v>0</v>
      </c>
      <c r="MC37">
        <v>0</v>
      </c>
      <c r="MD37">
        <v>1</v>
      </c>
      <c r="ME37" s="253">
        <v>6.9100073164800003E-3</v>
      </c>
      <c r="MF37" s="206">
        <v>42535</v>
      </c>
      <c r="MG37">
        <v>60</v>
      </c>
      <c r="MH37" t="s">
        <v>1273</v>
      </c>
      <c r="MI37">
        <v>2</v>
      </c>
      <c r="MJ37" s="257">
        <v>2</v>
      </c>
      <c r="MK37">
        <v>3</v>
      </c>
      <c r="ML37" s="139">
        <v>181625.82680000001</v>
      </c>
      <c r="MM37" s="139">
        <v>272438.7402</v>
      </c>
      <c r="MN37" s="200">
        <v>-1255.0357920497295</v>
      </c>
      <c r="MO37" s="200">
        <v>-1882.553688074594</v>
      </c>
      <c r="MP37" s="200">
        <v>-1255.0357920497295</v>
      </c>
      <c r="MQ37" s="200">
        <v>-1255.0357920497295</v>
      </c>
      <c r="MR37" s="200">
        <v>1255.0357920497295</v>
      </c>
      <c r="MT37">
        <v>-1</v>
      </c>
      <c r="MU37" s="244">
        <v>-1</v>
      </c>
      <c r="MV37" s="218">
        <v>-1</v>
      </c>
      <c r="MW37" s="245">
        <v>-5</v>
      </c>
      <c r="MX37">
        <v>1</v>
      </c>
      <c r="MY37">
        <v>1</v>
      </c>
      <c r="MZ37" s="218">
        <v>1</v>
      </c>
      <c r="NA37">
        <v>0</v>
      </c>
      <c r="NB37">
        <v>0</v>
      </c>
      <c r="NC37">
        <v>1</v>
      </c>
      <c r="ND37">
        <v>1</v>
      </c>
      <c r="NE37" s="253">
        <v>9.4461488777700005E-3</v>
      </c>
      <c r="NF37" s="206">
        <v>42535</v>
      </c>
      <c r="NG37">
        <v>60</v>
      </c>
      <c r="NH37" t="s">
        <v>1273</v>
      </c>
      <c r="NI37">
        <v>1</v>
      </c>
      <c r="NJ37" s="257">
        <v>2</v>
      </c>
      <c r="NK37">
        <v>1</v>
      </c>
      <c r="NL37" s="139">
        <v>93452.813999999998</v>
      </c>
      <c r="NM37" s="139">
        <v>93452.813999999998</v>
      </c>
      <c r="NN37" s="200">
        <v>-882.76919409054858</v>
      </c>
      <c r="NO37" s="200">
        <v>-882.76919409054858</v>
      </c>
      <c r="NP37" s="200">
        <v>-882.76919409054858</v>
      </c>
      <c r="NQ37" s="200">
        <v>882.76919409054858</v>
      </c>
      <c r="NR37" s="200">
        <v>882.76919409054858</v>
      </c>
      <c r="NT37">
        <v>-1</v>
      </c>
      <c r="NU37" s="244">
        <v>-1</v>
      </c>
      <c r="NV37" s="218">
        <v>-1</v>
      </c>
      <c r="NW37" s="245">
        <v>-6</v>
      </c>
      <c r="NX37">
        <v>1</v>
      </c>
      <c r="NY37">
        <v>1</v>
      </c>
      <c r="NZ37" s="218">
        <v>1</v>
      </c>
      <c r="OA37">
        <v>0</v>
      </c>
      <c r="OB37">
        <v>0</v>
      </c>
      <c r="OC37">
        <v>1</v>
      </c>
      <c r="OD37">
        <v>1</v>
      </c>
      <c r="OE37" s="253">
        <v>5.4386947132700003E-3</v>
      </c>
      <c r="OF37" s="206">
        <v>42535</v>
      </c>
      <c r="OG37">
        <v>60</v>
      </c>
      <c r="OH37" t="s">
        <v>1273</v>
      </c>
      <c r="OI37">
        <v>1</v>
      </c>
      <c r="OJ37" s="257">
        <v>1</v>
      </c>
      <c r="OK37">
        <v>1</v>
      </c>
      <c r="OL37" s="139">
        <v>93452.813999999998</v>
      </c>
      <c r="OM37" s="139">
        <v>93452.813999999998</v>
      </c>
      <c r="ON37" s="200">
        <v>-508.26132544200465</v>
      </c>
      <c r="OO37" s="200">
        <v>-508.26132544200465</v>
      </c>
      <c r="OP37" s="200">
        <v>-508.26132544200465</v>
      </c>
      <c r="OQ37" s="200">
        <v>508.26132544200465</v>
      </c>
      <c r="OR37" s="200">
        <v>508.26132544200465</v>
      </c>
      <c r="OT37">
        <f t="shared" si="98"/>
        <v>-1</v>
      </c>
      <c r="OU37" s="244">
        <v>1</v>
      </c>
      <c r="OV37" s="218">
        <v>-1</v>
      </c>
      <c r="OW37" s="245">
        <v>-7</v>
      </c>
      <c r="OX37">
        <f t="shared" si="141"/>
        <v>-1</v>
      </c>
      <c r="OY37">
        <f t="shared" si="100"/>
        <v>1</v>
      </c>
      <c r="OZ37" s="218"/>
      <c r="PA37">
        <f t="shared" si="138"/>
        <v>0</v>
      </c>
      <c r="PB37">
        <f t="shared" si="101"/>
        <v>0</v>
      </c>
      <c r="PC37">
        <f t="shared" si="102"/>
        <v>0</v>
      </c>
      <c r="PD37">
        <f t="shared" si="103"/>
        <v>0</v>
      </c>
      <c r="PE37" s="253"/>
      <c r="PF37" s="206">
        <v>42535</v>
      </c>
      <c r="PG37">
        <v>60</v>
      </c>
      <c r="PH37" t="str">
        <f t="shared" si="86"/>
        <v>TRUE</v>
      </c>
      <c r="PI37">
        <f>VLOOKUP($A37,'FuturesInfo (3)'!$A$2:$V$80,22)</f>
        <v>2</v>
      </c>
      <c r="PJ37" s="257">
        <v>2</v>
      </c>
      <c r="PK37">
        <f t="shared" si="104"/>
        <v>2</v>
      </c>
      <c r="PL37" s="139">
        <f>VLOOKUP($A37,'FuturesInfo (3)'!$A$2:$O$80,15)*PI37</f>
        <v>172941.76120000001</v>
      </c>
      <c r="PM37" s="139">
        <f>VLOOKUP($A37,'FuturesInfo (3)'!$A$2:$O$80,15)*PK37</f>
        <v>172941.76120000001</v>
      </c>
      <c r="PN37" s="200">
        <f t="shared" si="105"/>
        <v>0</v>
      </c>
      <c r="PO37" s="200">
        <f t="shared" si="106"/>
        <v>0</v>
      </c>
      <c r="PP37" s="200">
        <f t="shared" si="107"/>
        <v>0</v>
      </c>
      <c r="PQ37" s="200">
        <f t="shared" si="108"/>
        <v>0</v>
      </c>
      <c r="PR37" s="200">
        <f t="shared" si="144"/>
        <v>0</v>
      </c>
      <c r="PT37">
        <f t="shared" si="110"/>
        <v>1</v>
      </c>
      <c r="PU37" s="244"/>
      <c r="PV37" s="218"/>
      <c r="PW37" s="245"/>
      <c r="PX37">
        <f t="shared" si="142"/>
        <v>0</v>
      </c>
      <c r="PY37">
        <f t="shared" si="112"/>
        <v>0</v>
      </c>
      <c r="PZ37" s="218"/>
      <c r="QA37">
        <f t="shared" si="139"/>
        <v>1</v>
      </c>
      <c r="QB37">
        <f t="shared" si="113"/>
        <v>1</v>
      </c>
      <c r="QC37">
        <f t="shared" si="114"/>
        <v>1</v>
      </c>
      <c r="QD37">
        <f t="shared" si="115"/>
        <v>1</v>
      </c>
      <c r="QE37" s="253"/>
      <c r="QF37" s="206"/>
      <c r="QG37">
        <v>60</v>
      </c>
      <c r="QH37" t="str">
        <f t="shared" si="87"/>
        <v>FALSE</v>
      </c>
      <c r="QI37">
        <f>VLOOKUP($A37,'FuturesInfo (3)'!$A$2:$V$80,22)</f>
        <v>2</v>
      </c>
      <c r="QJ37" s="257"/>
      <c r="QK37">
        <f t="shared" si="116"/>
        <v>2</v>
      </c>
      <c r="QL37" s="139">
        <f>VLOOKUP($A37,'FuturesInfo (3)'!$A$2:$O$80,15)*QI37</f>
        <v>172941.76120000001</v>
      </c>
      <c r="QM37" s="139">
        <f>VLOOKUP($A37,'FuturesInfo (3)'!$A$2:$O$80,15)*QK37</f>
        <v>172941.76120000001</v>
      </c>
      <c r="QN37" s="200">
        <f t="shared" si="117"/>
        <v>0</v>
      </c>
      <c r="QO37" s="200">
        <f t="shared" si="118"/>
        <v>0</v>
      </c>
      <c r="QP37" s="200">
        <f t="shared" si="119"/>
        <v>0</v>
      </c>
      <c r="QQ37" s="200">
        <f t="shared" si="120"/>
        <v>0</v>
      </c>
      <c r="QR37" s="200">
        <f t="shared" si="145"/>
        <v>0</v>
      </c>
      <c r="QT37">
        <f t="shared" si="122"/>
        <v>0</v>
      </c>
      <c r="QU37" s="244"/>
      <c r="QV37" s="218"/>
      <c r="QW37" s="245"/>
      <c r="QX37">
        <f t="shared" si="143"/>
        <v>0</v>
      </c>
      <c r="QY37">
        <f t="shared" si="124"/>
        <v>0</v>
      </c>
      <c r="QZ37" s="218"/>
      <c r="RA37">
        <f t="shared" si="140"/>
        <v>1</v>
      </c>
      <c r="RB37">
        <f t="shared" si="125"/>
        <v>1</v>
      </c>
      <c r="RC37">
        <f t="shared" si="126"/>
        <v>1</v>
      </c>
      <c r="RD37">
        <f t="shared" si="127"/>
        <v>1</v>
      </c>
      <c r="RE37" s="253"/>
      <c r="RF37" s="206"/>
      <c r="RG37">
        <v>60</v>
      </c>
      <c r="RH37" t="str">
        <f t="shared" si="88"/>
        <v>FALSE</v>
      </c>
      <c r="RI37">
        <f>VLOOKUP($A37,'FuturesInfo (3)'!$A$2:$V$80,22)</f>
        <v>2</v>
      </c>
      <c r="RJ37" s="257"/>
      <c r="RK37">
        <f t="shared" si="128"/>
        <v>2</v>
      </c>
      <c r="RL37" s="139">
        <f>VLOOKUP($A37,'FuturesInfo (3)'!$A$2:$O$80,15)*RI37</f>
        <v>172941.76120000001</v>
      </c>
      <c r="RM37" s="139">
        <f>VLOOKUP($A37,'FuturesInfo (3)'!$A$2:$O$80,15)*RK37</f>
        <v>172941.76120000001</v>
      </c>
      <c r="RN37" s="200">
        <f t="shared" si="129"/>
        <v>0</v>
      </c>
      <c r="RO37" s="200">
        <f t="shared" si="130"/>
        <v>0</v>
      </c>
      <c r="RP37" s="200">
        <f t="shared" si="131"/>
        <v>0</v>
      </c>
      <c r="RQ37" s="200">
        <f t="shared" si="132"/>
        <v>0</v>
      </c>
      <c r="RR37" s="200">
        <f t="shared" si="146"/>
        <v>0</v>
      </c>
    </row>
    <row r="38" spans="1:486" x14ac:dyDescent="0.25">
      <c r="A38" s="1" t="s">
        <v>344</v>
      </c>
      <c r="B38" s="153" t="str">
        <f>'FuturesInfo (3)'!M26</f>
        <v>LG</v>
      </c>
      <c r="C38" s="204" t="str">
        <f>VLOOKUP(A38,'FuturesInfo (3)'!$A$2:$K$80,11)</f>
        <v>rates</v>
      </c>
      <c r="D38" s="2"/>
      <c r="K38" s="2"/>
      <c r="S38" s="113"/>
      <c r="T38" s="2"/>
      <c r="AC38" s="113"/>
      <c r="AD38" s="2"/>
      <c r="AI38" s="139"/>
      <c r="AN38" s="113"/>
      <c r="AO38" s="2"/>
      <c r="AT38" s="139"/>
      <c r="AX38">
        <v>1</v>
      </c>
      <c r="AY38" s="113">
        <v>5.5397148676200004E-3</v>
      </c>
      <c r="AZ38" s="2"/>
      <c r="BE38" s="139"/>
      <c r="BG38">
        <f t="shared" si="134"/>
        <v>0</v>
      </c>
      <c r="BH38">
        <v>1</v>
      </c>
      <c r="BI38">
        <v>1</v>
      </c>
      <c r="BJ38">
        <f t="shared" si="89"/>
        <v>1</v>
      </c>
      <c r="BK38" s="1">
        <v>2.4305274244499999E-3</v>
      </c>
      <c r="BL38" s="2">
        <v>10</v>
      </c>
      <c r="BM38">
        <v>60</v>
      </c>
      <c r="BN38" t="str">
        <f t="shared" si="135"/>
        <v>TRUE</v>
      </c>
      <c r="BO38">
        <f>VLOOKUP($A38,'FuturesInfo (3)'!$A$2:$V$80,22)</f>
        <v>2</v>
      </c>
      <c r="BP38">
        <f t="shared" si="71"/>
        <v>2</v>
      </c>
      <c r="BQ38" s="139">
        <f>VLOOKUP($A38,'FuturesInfo (3)'!$A$2:$O$80,15)*BP38</f>
        <v>340353.12799999997</v>
      </c>
      <c r="BR38" s="145">
        <f t="shared" si="90"/>
        <v>827.23761160134109</v>
      </c>
      <c r="BT38">
        <f t="shared" si="91"/>
        <v>1</v>
      </c>
      <c r="BU38">
        <v>1</v>
      </c>
      <c r="BV38">
        <v>1</v>
      </c>
      <c r="BW38">
        <v>1</v>
      </c>
      <c r="BX38">
        <f t="shared" si="72"/>
        <v>1</v>
      </c>
      <c r="BY38">
        <f t="shared" si="73"/>
        <v>1</v>
      </c>
      <c r="BZ38" s="188">
        <v>6.0615857108199996E-3</v>
      </c>
      <c r="CA38" s="2">
        <v>10</v>
      </c>
      <c r="CB38">
        <v>60</v>
      </c>
      <c r="CC38" t="str">
        <f t="shared" si="74"/>
        <v>TRUE</v>
      </c>
      <c r="CD38">
        <f>VLOOKUP($A38,'FuturesInfo (3)'!$A$2:$V$80,22)</f>
        <v>2</v>
      </c>
      <c r="CE38">
        <f t="shared" si="75"/>
        <v>2</v>
      </c>
      <c r="CF38">
        <f t="shared" si="75"/>
        <v>2</v>
      </c>
      <c r="CG38" s="139">
        <f>VLOOKUP($A38,'FuturesInfo (3)'!$A$2:$O$80,15)*CE38</f>
        <v>340353.12799999997</v>
      </c>
      <c r="CH38" s="145">
        <f t="shared" si="76"/>
        <v>2063.0796573176899</v>
      </c>
      <c r="CI38" s="145">
        <f t="shared" si="92"/>
        <v>2063.0796573176899</v>
      </c>
      <c r="CK38">
        <f t="shared" si="77"/>
        <v>1</v>
      </c>
      <c r="CL38">
        <v>1</v>
      </c>
      <c r="CM38">
        <v>1</v>
      </c>
      <c r="CN38">
        <v>-1</v>
      </c>
      <c r="CO38">
        <f t="shared" si="136"/>
        <v>0</v>
      </c>
      <c r="CP38">
        <f t="shared" si="78"/>
        <v>0</v>
      </c>
      <c r="CQ38" s="1">
        <v>-4.8200514138800003E-4</v>
      </c>
      <c r="CR38" s="2">
        <v>10</v>
      </c>
      <c r="CS38">
        <v>60</v>
      </c>
      <c r="CT38" t="str">
        <f t="shared" si="79"/>
        <v>TRUE</v>
      </c>
      <c r="CU38">
        <f>VLOOKUP($A38,'FuturesInfo (3)'!$A$2:$V$80,22)</f>
        <v>2</v>
      </c>
      <c r="CV38">
        <f t="shared" si="80"/>
        <v>3</v>
      </c>
      <c r="CW38">
        <f t="shared" si="93"/>
        <v>2</v>
      </c>
      <c r="CX38" s="139">
        <f>VLOOKUP($A38,'FuturesInfo (3)'!$A$2:$O$80,15)*CW38</f>
        <v>340353.12799999997</v>
      </c>
      <c r="CY38" s="200">
        <f t="shared" si="94"/>
        <v>-164.05195758348805</v>
      </c>
      <c r="CZ38" s="200">
        <f t="shared" si="95"/>
        <v>-164.05195758348805</v>
      </c>
      <c r="DB38">
        <f t="shared" si="81"/>
        <v>1</v>
      </c>
      <c r="DC38">
        <v>-1</v>
      </c>
      <c r="DD38">
        <v>1</v>
      </c>
      <c r="DE38">
        <v>1</v>
      </c>
      <c r="DF38">
        <f t="shared" si="137"/>
        <v>0</v>
      </c>
      <c r="DG38">
        <f t="shared" si="82"/>
        <v>1</v>
      </c>
      <c r="DH38" s="1">
        <v>1.84857739913E-3</v>
      </c>
      <c r="DI38" s="2">
        <v>10</v>
      </c>
      <c r="DJ38">
        <v>60</v>
      </c>
      <c r="DK38" t="str">
        <f t="shared" si="83"/>
        <v>TRUE</v>
      </c>
      <c r="DL38">
        <f>VLOOKUP($A38,'FuturesInfo (3)'!$A$2:$V$80,22)</f>
        <v>2</v>
      </c>
      <c r="DM38">
        <f t="shared" si="84"/>
        <v>2</v>
      </c>
      <c r="DN38">
        <f t="shared" si="96"/>
        <v>2</v>
      </c>
      <c r="DO38" s="139">
        <f>VLOOKUP($A38,'FuturesInfo (3)'!$A$2:$O$80,15)*DN38</f>
        <v>340353.12799999997</v>
      </c>
      <c r="DP38" s="200">
        <f t="shared" si="85"/>
        <v>-629.16910014399991</v>
      </c>
      <c r="DQ38" s="200">
        <f t="shared" si="97"/>
        <v>629.16910014399991</v>
      </c>
      <c r="DS38">
        <v>-1</v>
      </c>
      <c r="DT38">
        <v>1</v>
      </c>
      <c r="DU38">
        <v>1</v>
      </c>
      <c r="DV38">
        <v>1</v>
      </c>
      <c r="DW38">
        <v>1</v>
      </c>
      <c r="DX38">
        <v>1</v>
      </c>
      <c r="DY38" s="1">
        <v>8.0224628961099995E-4</v>
      </c>
      <c r="DZ38" s="2">
        <v>10</v>
      </c>
      <c r="EA38">
        <v>60</v>
      </c>
      <c r="EB38" t="s">
        <v>1273</v>
      </c>
      <c r="EC38">
        <v>3</v>
      </c>
      <c r="ED38" s="96">
        <v>0</v>
      </c>
      <c r="EE38">
        <v>3</v>
      </c>
      <c r="EF38" s="139">
        <v>542424.42960000003</v>
      </c>
      <c r="EG38" s="200">
        <v>435.15798604096307</v>
      </c>
      <c r="EH38" s="200">
        <v>435.15798604096307</v>
      </c>
      <c r="EJ38">
        <v>1</v>
      </c>
      <c r="EK38">
        <v>1</v>
      </c>
      <c r="EL38" s="218">
        <v>1</v>
      </c>
      <c r="EM38">
        <v>1</v>
      </c>
      <c r="EN38">
        <v>1</v>
      </c>
      <c r="EO38">
        <v>1</v>
      </c>
      <c r="EP38">
        <v>1</v>
      </c>
      <c r="EQ38">
        <v>1</v>
      </c>
      <c r="ER38" s="1">
        <v>1.0420841683399999E-3</v>
      </c>
      <c r="ES38" s="2">
        <v>10</v>
      </c>
      <c r="ET38">
        <v>60</v>
      </c>
      <c r="EU38" t="s">
        <v>1273</v>
      </c>
      <c r="EV38">
        <v>3</v>
      </c>
      <c r="EW38" s="96">
        <v>0</v>
      </c>
      <c r="EX38">
        <v>3</v>
      </c>
      <c r="EY38" s="139">
        <v>542424.42960000003</v>
      </c>
      <c r="EZ38" s="200">
        <v>565.25191060701491</v>
      </c>
      <c r="FA38" s="200">
        <v>565.25191060701491</v>
      </c>
      <c r="FB38" s="200">
        <v>565.25191060701491</v>
      </c>
      <c r="FD38">
        <v>1</v>
      </c>
      <c r="FE38">
        <v>1</v>
      </c>
      <c r="FF38" s="218">
        <v>1</v>
      </c>
      <c r="FG38">
        <v>1</v>
      </c>
      <c r="FH38">
        <v>1</v>
      </c>
      <c r="FI38">
        <v>1</v>
      </c>
      <c r="FJ38">
        <v>1</v>
      </c>
      <c r="FK38">
        <v>1</v>
      </c>
      <c r="FL38" s="1">
        <v>1.6015374759800001E-3</v>
      </c>
      <c r="FM38" s="2">
        <v>10</v>
      </c>
      <c r="FN38">
        <v>60</v>
      </c>
      <c r="FO38" t="s">
        <v>1273</v>
      </c>
      <c r="FP38">
        <v>3</v>
      </c>
      <c r="FQ38" s="96">
        <v>0</v>
      </c>
      <c r="FR38">
        <v>3</v>
      </c>
      <c r="FS38" s="139">
        <v>542424.42960000003</v>
      </c>
      <c r="FT38" s="200">
        <v>868.71305189147529</v>
      </c>
      <c r="FU38" s="200">
        <v>868.71305189147529</v>
      </c>
      <c r="FV38" s="200">
        <v>868.71305189147529</v>
      </c>
      <c r="FX38">
        <v>1</v>
      </c>
      <c r="FY38" s="244">
        <v>1</v>
      </c>
      <c r="FZ38" s="218">
        <v>1</v>
      </c>
      <c r="GA38" s="245">
        <v>-6</v>
      </c>
      <c r="GB38">
        <v>1</v>
      </c>
      <c r="GC38">
        <v>-1</v>
      </c>
      <c r="GD38" s="218">
        <v>1</v>
      </c>
      <c r="GE38">
        <v>1</v>
      </c>
      <c r="GF38">
        <v>1</v>
      </c>
      <c r="GG38">
        <v>1</v>
      </c>
      <c r="GH38">
        <v>0</v>
      </c>
      <c r="GI38" s="253">
        <v>7.9948832747000001E-4</v>
      </c>
      <c r="GJ38" s="2">
        <v>10</v>
      </c>
      <c r="GK38">
        <v>60</v>
      </c>
      <c r="GL38" t="s">
        <v>1273</v>
      </c>
      <c r="GM38">
        <v>3</v>
      </c>
      <c r="GN38" s="96">
        <v>0</v>
      </c>
      <c r="GO38">
        <v>3</v>
      </c>
      <c r="GP38" s="139">
        <v>542858.09159999993</v>
      </c>
      <c r="GQ38" s="200">
        <v>434.00870770684003</v>
      </c>
      <c r="GR38" s="200">
        <v>434.00870770684003</v>
      </c>
      <c r="GS38" s="200">
        <v>434.00870770684003</v>
      </c>
      <c r="GT38" s="200">
        <v>-434.00870770684003</v>
      </c>
      <c r="GV38">
        <v>1</v>
      </c>
      <c r="GW38" s="244">
        <v>1</v>
      </c>
      <c r="GX38" s="218">
        <v>-1</v>
      </c>
      <c r="GY38" s="245">
        <v>-7</v>
      </c>
      <c r="GZ38">
        <v>-1</v>
      </c>
      <c r="HA38">
        <v>1</v>
      </c>
      <c r="HB38" s="218">
        <v>1</v>
      </c>
      <c r="HC38">
        <v>1</v>
      </c>
      <c r="HD38">
        <v>0</v>
      </c>
      <c r="HE38">
        <v>0</v>
      </c>
      <c r="HF38">
        <v>1</v>
      </c>
      <c r="HG38" s="253">
        <v>7.1097619428000004E-3</v>
      </c>
      <c r="HH38" s="268">
        <v>42486</v>
      </c>
      <c r="HI38">
        <v>60</v>
      </c>
      <c r="HJ38" t="s">
        <v>1273</v>
      </c>
      <c r="HK38">
        <v>3</v>
      </c>
      <c r="HL38" s="257"/>
      <c r="HM38">
        <v>3</v>
      </c>
      <c r="HN38" s="139">
        <v>535817.67119999998</v>
      </c>
      <c r="HO38" s="200">
        <v>3809.5360869774836</v>
      </c>
      <c r="HP38" s="200">
        <v>-3809.5360869774836</v>
      </c>
      <c r="HQ38" s="200">
        <v>-3809.5360869774836</v>
      </c>
      <c r="HR38" s="200">
        <v>3809.5360869774836</v>
      </c>
      <c r="HT38">
        <v>1</v>
      </c>
      <c r="HU38" s="244">
        <v>1</v>
      </c>
      <c r="HV38" s="218">
        <v>-1</v>
      </c>
      <c r="HW38" s="245">
        <v>-8</v>
      </c>
      <c r="HX38">
        <v>1</v>
      </c>
      <c r="HY38">
        <v>1</v>
      </c>
      <c r="HZ38" s="218">
        <v>1</v>
      </c>
      <c r="IA38">
        <v>1</v>
      </c>
      <c r="IB38">
        <v>0</v>
      </c>
      <c r="IC38">
        <v>1</v>
      </c>
      <c r="ID38">
        <v>1</v>
      </c>
      <c r="IE38" s="253">
        <v>1.11049416991E-3</v>
      </c>
      <c r="IF38" s="268">
        <v>42486</v>
      </c>
      <c r="IG38">
        <v>60</v>
      </c>
      <c r="IH38" t="s">
        <v>1273</v>
      </c>
      <c r="II38">
        <v>3</v>
      </c>
      <c r="IJ38" s="257">
        <v>2</v>
      </c>
      <c r="IK38">
        <v>4</v>
      </c>
      <c r="IL38" s="139">
        <v>538671.45090000005</v>
      </c>
      <c r="IM38" s="139">
        <v>718228.60120000003</v>
      </c>
      <c r="IN38" s="200">
        <v>598.19150572141086</v>
      </c>
      <c r="IO38" s="200">
        <v>797.58867429521445</v>
      </c>
      <c r="IP38" s="200">
        <v>-598.19150572141086</v>
      </c>
      <c r="IQ38" s="200">
        <v>598.19150572141086</v>
      </c>
      <c r="IR38" s="200">
        <v>598.19150572141086</v>
      </c>
      <c r="IT38">
        <v>1</v>
      </c>
      <c r="IU38" s="244">
        <v>1</v>
      </c>
      <c r="IV38" s="218">
        <v>-1</v>
      </c>
      <c r="IW38" s="245">
        <v>-1</v>
      </c>
      <c r="IX38">
        <v>-1</v>
      </c>
      <c r="IY38">
        <v>1</v>
      </c>
      <c r="IZ38" s="218">
        <v>1</v>
      </c>
      <c r="JA38">
        <v>1</v>
      </c>
      <c r="JB38">
        <v>0</v>
      </c>
      <c r="JC38">
        <v>0</v>
      </c>
      <c r="JD38">
        <v>1</v>
      </c>
      <c r="JE38" s="253">
        <v>1.74312653514E-3</v>
      </c>
      <c r="JF38" s="268">
        <v>42486</v>
      </c>
      <c r="JG38">
        <v>60</v>
      </c>
      <c r="JH38" t="s">
        <v>1273</v>
      </c>
      <c r="JI38">
        <v>3</v>
      </c>
      <c r="JJ38" s="257">
        <v>2</v>
      </c>
      <c r="JK38">
        <v>4</v>
      </c>
      <c r="JL38" s="139">
        <v>538671.45090000005</v>
      </c>
      <c r="JM38" s="139">
        <v>718228.60120000003</v>
      </c>
      <c r="JN38" s="200">
        <v>938.97249978615378</v>
      </c>
      <c r="JO38" s="200">
        <v>1251.963333048205</v>
      </c>
      <c r="JP38" s="200">
        <v>-938.97249978615378</v>
      </c>
      <c r="JQ38" s="200">
        <v>-938.97249978615378</v>
      </c>
      <c r="JR38" s="200">
        <v>938.97249978615378</v>
      </c>
      <c r="JT38">
        <v>1</v>
      </c>
      <c r="JU38" s="244">
        <v>1</v>
      </c>
      <c r="JV38" s="218">
        <v>-1</v>
      </c>
      <c r="JW38" s="245">
        <v>-1</v>
      </c>
      <c r="JX38">
        <v>-1</v>
      </c>
      <c r="JY38">
        <v>1</v>
      </c>
      <c r="JZ38" s="218">
        <v>-1</v>
      </c>
      <c r="KA38">
        <v>0</v>
      </c>
      <c r="KB38">
        <v>1</v>
      </c>
      <c r="KC38">
        <v>1</v>
      </c>
      <c r="KD38">
        <v>0</v>
      </c>
      <c r="KE38" s="253">
        <v>-3.0847109072200001E-3</v>
      </c>
      <c r="KF38" s="206">
        <v>42486</v>
      </c>
      <c r="KG38">
        <v>60</v>
      </c>
      <c r="KH38" t="s">
        <v>1273</v>
      </c>
      <c r="KI38">
        <v>2</v>
      </c>
      <c r="KJ38" s="257">
        <v>2</v>
      </c>
      <c r="KK38">
        <v>3</v>
      </c>
      <c r="KL38" s="139">
        <v>369972.77440000005</v>
      </c>
      <c r="KM38" s="139">
        <v>554959.16160000011</v>
      </c>
      <c r="KN38" s="200">
        <v>-1141.2590525661246</v>
      </c>
      <c r="KO38" s="200">
        <v>-1711.8885788491871</v>
      </c>
      <c r="KP38" s="200">
        <v>1141.2590525661246</v>
      </c>
      <c r="KQ38" s="200">
        <v>1141.2590525661246</v>
      </c>
      <c r="KR38" s="200">
        <v>-1141.2590525661246</v>
      </c>
      <c r="KT38">
        <v>1</v>
      </c>
      <c r="KU38" s="244">
        <v>-1</v>
      </c>
      <c r="KV38" s="218">
        <v>1</v>
      </c>
      <c r="KW38" s="245">
        <v>-2</v>
      </c>
      <c r="KX38">
        <v>-1</v>
      </c>
      <c r="KY38">
        <v>-1</v>
      </c>
      <c r="KZ38" s="218">
        <v>-1</v>
      </c>
      <c r="LA38">
        <v>1</v>
      </c>
      <c r="LB38">
        <v>0</v>
      </c>
      <c r="LC38">
        <v>1</v>
      </c>
      <c r="LD38">
        <v>1</v>
      </c>
      <c r="LE38" s="253">
        <v>-8.7273881307500002E-3</v>
      </c>
      <c r="LF38" s="206">
        <v>42530</v>
      </c>
      <c r="LG38">
        <v>60</v>
      </c>
      <c r="LH38" t="s">
        <v>1273</v>
      </c>
      <c r="LI38">
        <v>2</v>
      </c>
      <c r="LJ38" s="257">
        <v>2</v>
      </c>
      <c r="LK38">
        <v>3</v>
      </c>
      <c r="LL38" s="139">
        <v>366743.87840000005</v>
      </c>
      <c r="LM38" s="139">
        <v>550115.81760000007</v>
      </c>
      <c r="LN38" s="200">
        <v>3200.7161713733817</v>
      </c>
      <c r="LO38" s="200">
        <v>4801.0742570600723</v>
      </c>
      <c r="LP38" s="200">
        <v>-3200.7161713733817</v>
      </c>
      <c r="LQ38" s="200">
        <v>3200.7161713733817</v>
      </c>
      <c r="LR38" s="200">
        <v>3200.7161713733817</v>
      </c>
      <c r="LT38">
        <v>-1</v>
      </c>
      <c r="LU38" s="244">
        <v>1</v>
      </c>
      <c r="LV38" s="218">
        <v>1</v>
      </c>
      <c r="LW38" s="245">
        <v>2</v>
      </c>
      <c r="LX38">
        <v>-1</v>
      </c>
      <c r="LY38">
        <v>1</v>
      </c>
      <c r="LZ38" s="218">
        <v>-1</v>
      </c>
      <c r="MA38">
        <v>0</v>
      </c>
      <c r="MB38">
        <v>0</v>
      </c>
      <c r="MC38">
        <v>1</v>
      </c>
      <c r="MD38">
        <v>0</v>
      </c>
      <c r="ME38" s="253">
        <v>-2.8813830638699999E-3</v>
      </c>
      <c r="MF38" s="206">
        <v>42530</v>
      </c>
      <c r="MG38">
        <v>60</v>
      </c>
      <c r="MH38" t="s">
        <v>1273</v>
      </c>
      <c r="MI38">
        <v>2</v>
      </c>
      <c r="MJ38" s="257">
        <v>2</v>
      </c>
      <c r="MK38">
        <v>3</v>
      </c>
      <c r="ML38" s="139">
        <v>365363.24080000003</v>
      </c>
      <c r="MM38" s="139">
        <v>548044.86120000004</v>
      </c>
      <c r="MN38" s="200">
        <v>-1052.7514542017766</v>
      </c>
      <c r="MO38" s="200">
        <v>-1579.1271813026649</v>
      </c>
      <c r="MP38" s="200">
        <v>-1052.7514542017766</v>
      </c>
      <c r="MQ38" s="200">
        <v>1052.7514542017766</v>
      </c>
      <c r="MR38" s="200">
        <v>-1052.7514542017766</v>
      </c>
      <c r="MT38">
        <v>1</v>
      </c>
      <c r="MU38" s="244">
        <v>1</v>
      </c>
      <c r="MV38" s="218">
        <v>1</v>
      </c>
      <c r="MW38" s="245">
        <v>3</v>
      </c>
      <c r="MX38">
        <v>-1</v>
      </c>
      <c r="MY38">
        <v>1</v>
      </c>
      <c r="MZ38" s="218">
        <v>-1</v>
      </c>
      <c r="NA38">
        <v>0</v>
      </c>
      <c r="NB38">
        <v>0</v>
      </c>
      <c r="NC38">
        <v>1</v>
      </c>
      <c r="ND38">
        <v>0</v>
      </c>
      <c r="NE38" s="253">
        <v>-3.6121367795800001E-3</v>
      </c>
      <c r="NF38" s="206">
        <v>42536</v>
      </c>
      <c r="NG38">
        <v>60</v>
      </c>
      <c r="NH38" t="s">
        <v>1273</v>
      </c>
      <c r="NI38">
        <v>2</v>
      </c>
      <c r="NJ38" s="257">
        <v>1</v>
      </c>
      <c r="NK38">
        <v>3</v>
      </c>
      <c r="NL38" s="139">
        <v>367834.32</v>
      </c>
      <c r="NM38" s="139">
        <v>551751.48</v>
      </c>
      <c r="NN38" s="200">
        <v>-1328.6678760637992</v>
      </c>
      <c r="NO38" s="200">
        <v>-1993.0018140956988</v>
      </c>
      <c r="NP38" s="200">
        <v>-1328.6678760637992</v>
      </c>
      <c r="NQ38" s="200">
        <v>1328.6678760637992</v>
      </c>
      <c r="NR38" s="200">
        <v>-1328.6678760637992</v>
      </c>
      <c r="NT38">
        <v>1</v>
      </c>
      <c r="NU38" s="244">
        <v>1</v>
      </c>
      <c r="NV38" s="218">
        <v>1</v>
      </c>
      <c r="NW38" s="245">
        <v>4</v>
      </c>
      <c r="NX38">
        <v>1</v>
      </c>
      <c r="NY38">
        <v>1</v>
      </c>
      <c r="NZ38" s="218">
        <v>-1</v>
      </c>
      <c r="OA38">
        <v>0</v>
      </c>
      <c r="OB38">
        <v>0</v>
      </c>
      <c r="OC38">
        <v>0</v>
      </c>
      <c r="OD38">
        <v>0</v>
      </c>
      <c r="OE38" s="253">
        <v>-3.46411020704E-3</v>
      </c>
      <c r="OF38" s="206">
        <v>42537</v>
      </c>
      <c r="OG38">
        <v>60</v>
      </c>
      <c r="OH38" t="s">
        <v>1273</v>
      </c>
      <c r="OI38">
        <v>2</v>
      </c>
      <c r="OJ38" s="257">
        <v>2</v>
      </c>
      <c r="OK38">
        <v>2</v>
      </c>
      <c r="OL38" s="139">
        <v>367834.32</v>
      </c>
      <c r="OM38" s="139">
        <v>367834.32</v>
      </c>
      <c r="ON38" s="200">
        <v>-1274.2186224116176</v>
      </c>
      <c r="OO38" s="200">
        <v>-1274.2186224116176</v>
      </c>
      <c r="OP38" s="200">
        <v>-1274.2186224116176</v>
      </c>
      <c r="OQ38" s="200">
        <v>-1274.2186224116176</v>
      </c>
      <c r="OR38" s="200">
        <v>-1274.2186224116176</v>
      </c>
      <c r="OT38">
        <f t="shared" si="98"/>
        <v>1</v>
      </c>
      <c r="OU38" s="244">
        <v>1</v>
      </c>
      <c r="OV38" s="218">
        <v>1</v>
      </c>
      <c r="OW38" s="245">
        <v>5</v>
      </c>
      <c r="OX38">
        <f t="shared" si="141"/>
        <v>-1</v>
      </c>
      <c r="OY38">
        <f t="shared" si="100"/>
        <v>1</v>
      </c>
      <c r="OZ38" s="218"/>
      <c r="PA38">
        <f t="shared" si="138"/>
        <v>0</v>
      </c>
      <c r="PB38">
        <f t="shared" si="101"/>
        <v>0</v>
      </c>
      <c r="PC38">
        <f t="shared" si="102"/>
        <v>0</v>
      </c>
      <c r="PD38">
        <f t="shared" si="103"/>
        <v>0</v>
      </c>
      <c r="PE38" s="253"/>
      <c r="PF38" s="206">
        <v>42537</v>
      </c>
      <c r="PG38">
        <v>60</v>
      </c>
      <c r="PH38" t="str">
        <f t="shared" si="86"/>
        <v>TRUE</v>
      </c>
      <c r="PI38">
        <f>VLOOKUP($A38,'FuturesInfo (3)'!$A$2:$V$80,22)</f>
        <v>2</v>
      </c>
      <c r="PJ38" s="257">
        <v>1</v>
      </c>
      <c r="PK38">
        <f t="shared" si="104"/>
        <v>3</v>
      </c>
      <c r="PL38" s="139">
        <f>VLOOKUP($A38,'FuturesInfo (3)'!$A$2:$O$80,15)*PI38</f>
        <v>340353.12799999997</v>
      </c>
      <c r="PM38" s="139">
        <f>VLOOKUP($A38,'FuturesInfo (3)'!$A$2:$O$80,15)*PK38</f>
        <v>510529.69199999992</v>
      </c>
      <c r="PN38" s="200">
        <f t="shared" si="105"/>
        <v>0</v>
      </c>
      <c r="PO38" s="200">
        <f t="shared" si="106"/>
        <v>0</v>
      </c>
      <c r="PP38" s="200">
        <f t="shared" si="107"/>
        <v>0</v>
      </c>
      <c r="PQ38" s="200">
        <f t="shared" si="108"/>
        <v>0</v>
      </c>
      <c r="PR38" s="200">
        <f t="shared" si="144"/>
        <v>0</v>
      </c>
      <c r="PT38">
        <f t="shared" si="110"/>
        <v>1</v>
      </c>
      <c r="PU38" s="244"/>
      <c r="PV38" s="218"/>
      <c r="PW38" s="245"/>
      <c r="PX38">
        <f t="shared" si="142"/>
        <v>0</v>
      </c>
      <c r="PY38">
        <f t="shared" si="112"/>
        <v>0</v>
      </c>
      <c r="PZ38" s="218"/>
      <c r="QA38">
        <f t="shared" si="139"/>
        <v>1</v>
      </c>
      <c r="QB38">
        <f t="shared" si="113"/>
        <v>1</v>
      </c>
      <c r="QC38">
        <f t="shared" si="114"/>
        <v>1</v>
      </c>
      <c r="QD38">
        <f t="shared" si="115"/>
        <v>1</v>
      </c>
      <c r="QE38" s="253"/>
      <c r="QF38" s="206"/>
      <c r="QG38">
        <v>60</v>
      </c>
      <c r="QH38" t="str">
        <f t="shared" si="87"/>
        <v>FALSE</v>
      </c>
      <c r="QI38">
        <f>VLOOKUP($A38,'FuturesInfo (3)'!$A$2:$V$80,22)</f>
        <v>2</v>
      </c>
      <c r="QJ38" s="257"/>
      <c r="QK38">
        <f t="shared" si="116"/>
        <v>2</v>
      </c>
      <c r="QL38" s="139">
        <f>VLOOKUP($A38,'FuturesInfo (3)'!$A$2:$O$80,15)*QI38</f>
        <v>340353.12799999997</v>
      </c>
      <c r="QM38" s="139">
        <f>VLOOKUP($A38,'FuturesInfo (3)'!$A$2:$O$80,15)*QK38</f>
        <v>340353.12799999997</v>
      </c>
      <c r="QN38" s="200">
        <f t="shared" si="117"/>
        <v>0</v>
      </c>
      <c r="QO38" s="200">
        <f t="shared" si="118"/>
        <v>0</v>
      </c>
      <c r="QP38" s="200">
        <f t="shared" si="119"/>
        <v>0</v>
      </c>
      <c r="QQ38" s="200">
        <f t="shared" si="120"/>
        <v>0</v>
      </c>
      <c r="QR38" s="200">
        <f t="shared" si="145"/>
        <v>0</v>
      </c>
      <c r="QT38">
        <f t="shared" si="122"/>
        <v>0</v>
      </c>
      <c r="QU38" s="244"/>
      <c r="QV38" s="218"/>
      <c r="QW38" s="245"/>
      <c r="QX38">
        <f t="shared" si="143"/>
        <v>0</v>
      </c>
      <c r="QY38">
        <f t="shared" si="124"/>
        <v>0</v>
      </c>
      <c r="QZ38" s="218"/>
      <c r="RA38">
        <f t="shared" si="140"/>
        <v>1</v>
      </c>
      <c r="RB38">
        <f t="shared" si="125"/>
        <v>1</v>
      </c>
      <c r="RC38">
        <f t="shared" si="126"/>
        <v>1</v>
      </c>
      <c r="RD38">
        <f t="shared" si="127"/>
        <v>1</v>
      </c>
      <c r="RE38" s="253"/>
      <c r="RF38" s="206"/>
      <c r="RG38">
        <v>60</v>
      </c>
      <c r="RH38" t="str">
        <f t="shared" si="88"/>
        <v>FALSE</v>
      </c>
      <c r="RI38">
        <f>VLOOKUP($A38,'FuturesInfo (3)'!$A$2:$V$80,22)</f>
        <v>2</v>
      </c>
      <c r="RJ38" s="257"/>
      <c r="RK38">
        <f t="shared" si="128"/>
        <v>2</v>
      </c>
      <c r="RL38" s="139">
        <f>VLOOKUP($A38,'FuturesInfo (3)'!$A$2:$O$80,15)*RI38</f>
        <v>340353.12799999997</v>
      </c>
      <c r="RM38" s="139">
        <f>VLOOKUP($A38,'FuturesInfo (3)'!$A$2:$O$80,15)*RK38</f>
        <v>340353.12799999997</v>
      </c>
      <c r="RN38" s="200">
        <f t="shared" si="129"/>
        <v>0</v>
      </c>
      <c r="RO38" s="200">
        <f t="shared" si="130"/>
        <v>0</v>
      </c>
      <c r="RP38" s="200">
        <f t="shared" si="131"/>
        <v>0</v>
      </c>
      <c r="RQ38" s="200">
        <f t="shared" si="132"/>
        <v>0</v>
      </c>
      <c r="RR38" s="200">
        <f t="shared" si="146"/>
        <v>0</v>
      </c>
    </row>
    <row r="39" spans="1:486" x14ac:dyDescent="0.25">
      <c r="A39" s="1" t="s">
        <v>346</v>
      </c>
      <c r="B39" s="153" t="str">
        <f>'FuturesInfo (3)'!M27</f>
        <v>LL</v>
      </c>
      <c r="C39" s="204" t="str">
        <f>VLOOKUP(A39,'FuturesInfo (3)'!$A$2:$K$80,11)</f>
        <v>rates</v>
      </c>
      <c r="D39" s="2"/>
      <c r="K39" s="2"/>
      <c r="S39" s="113"/>
      <c r="T39" s="2"/>
      <c r="AC39" s="113"/>
      <c r="AD39" s="2"/>
      <c r="AI39" s="139"/>
      <c r="AN39" s="113"/>
      <c r="AO39" s="2"/>
      <c r="AT39" s="139"/>
      <c r="AX39">
        <v>1</v>
      </c>
      <c r="AY39" s="113">
        <v>2.0120724346099999E-4</v>
      </c>
      <c r="AZ39" s="2"/>
      <c r="BE39" s="139"/>
      <c r="BG39">
        <f t="shared" si="134"/>
        <v>0</v>
      </c>
      <c r="BH39">
        <v>1</v>
      </c>
      <c r="BI39">
        <v>1</v>
      </c>
      <c r="BJ39">
        <f t="shared" si="89"/>
        <v>1</v>
      </c>
      <c r="BK39" s="1">
        <v>2.0116676724999999E-4</v>
      </c>
      <c r="BL39" s="2">
        <v>10</v>
      </c>
      <c r="BM39">
        <v>60</v>
      </c>
      <c r="BN39" t="str">
        <f t="shared" si="135"/>
        <v>TRUE</v>
      </c>
      <c r="BO39">
        <f>VLOOKUP($A39,'FuturesInfo (3)'!$A$2:$V$80,22)</f>
        <v>0</v>
      </c>
      <c r="BP39">
        <f t="shared" si="71"/>
        <v>0</v>
      </c>
      <c r="BQ39" s="139">
        <f>VLOOKUP($A39,'FuturesInfo (3)'!$A$2:$O$80,15)*BP39</f>
        <v>0</v>
      </c>
      <c r="BR39" s="145">
        <f t="shared" si="90"/>
        <v>0</v>
      </c>
      <c r="BT39">
        <f t="shared" si="91"/>
        <v>1</v>
      </c>
      <c r="BU39">
        <v>1</v>
      </c>
      <c r="BV39">
        <v>1</v>
      </c>
      <c r="BW39">
        <v>1</v>
      </c>
      <c r="BX39">
        <f t="shared" si="72"/>
        <v>1</v>
      </c>
      <c r="BY39">
        <f t="shared" si="73"/>
        <v>1</v>
      </c>
      <c r="BZ39" s="188">
        <v>2.0112630732100001E-4</v>
      </c>
      <c r="CA39" s="2">
        <v>10</v>
      </c>
      <c r="CB39">
        <v>60</v>
      </c>
      <c r="CC39" t="str">
        <f t="shared" si="74"/>
        <v>TRUE</v>
      </c>
      <c r="CD39">
        <f>VLOOKUP($A39,'FuturesInfo (3)'!$A$2:$V$80,22)</f>
        <v>0</v>
      </c>
      <c r="CE39">
        <f t="shared" si="75"/>
        <v>0</v>
      </c>
      <c r="CF39">
        <f t="shared" si="75"/>
        <v>0</v>
      </c>
      <c r="CG39" s="139">
        <f>VLOOKUP($A39,'FuturesInfo (3)'!$A$2:$O$80,15)*CE39</f>
        <v>0</v>
      </c>
      <c r="CH39" s="145">
        <f t="shared" si="76"/>
        <v>0</v>
      </c>
      <c r="CI39" s="145">
        <f t="shared" si="92"/>
        <v>0</v>
      </c>
      <c r="CK39">
        <f t="shared" si="77"/>
        <v>1</v>
      </c>
      <c r="CL39">
        <v>1</v>
      </c>
      <c r="CM39">
        <v>1</v>
      </c>
      <c r="CN39">
        <v>1</v>
      </c>
      <c r="CO39">
        <f t="shared" si="136"/>
        <v>1</v>
      </c>
      <c r="CP39">
        <f t="shared" si="78"/>
        <v>1</v>
      </c>
      <c r="CQ39" s="1">
        <v>1.00542931832E-4</v>
      </c>
      <c r="CR39" s="2">
        <v>10</v>
      </c>
      <c r="CS39">
        <v>60</v>
      </c>
      <c r="CT39" t="str">
        <f t="shared" si="79"/>
        <v>TRUE</v>
      </c>
      <c r="CU39">
        <f>VLOOKUP($A39,'FuturesInfo (3)'!$A$2:$V$80,22)</f>
        <v>0</v>
      </c>
      <c r="CV39">
        <f t="shared" si="80"/>
        <v>0</v>
      </c>
      <c r="CW39">
        <f t="shared" si="93"/>
        <v>0</v>
      </c>
      <c r="CX39" s="139">
        <f>VLOOKUP($A39,'FuturesInfo (3)'!$A$2:$O$80,15)*CW39</f>
        <v>0</v>
      </c>
      <c r="CY39" s="200">
        <f t="shared" si="94"/>
        <v>0</v>
      </c>
      <c r="CZ39" s="200">
        <f t="shared" si="95"/>
        <v>0</v>
      </c>
      <c r="DB39">
        <f t="shared" si="81"/>
        <v>1</v>
      </c>
      <c r="DC39">
        <v>1</v>
      </c>
      <c r="DD39">
        <v>1</v>
      </c>
      <c r="DE39">
        <v>1</v>
      </c>
      <c r="DF39">
        <f t="shared" si="137"/>
        <v>1</v>
      </c>
      <c r="DG39">
        <f t="shared" si="82"/>
        <v>1</v>
      </c>
      <c r="DH39" s="1">
        <v>0</v>
      </c>
      <c r="DI39" s="2">
        <v>10</v>
      </c>
      <c r="DJ39">
        <v>60</v>
      </c>
      <c r="DK39" t="str">
        <f t="shared" si="83"/>
        <v>TRUE</v>
      </c>
      <c r="DL39">
        <f>VLOOKUP($A39,'FuturesInfo (3)'!$A$2:$V$80,22)</f>
        <v>0</v>
      </c>
      <c r="DM39">
        <f t="shared" si="84"/>
        <v>0</v>
      </c>
      <c r="DN39">
        <f t="shared" si="96"/>
        <v>0</v>
      </c>
      <c r="DO39" s="139">
        <f>VLOOKUP($A39,'FuturesInfo (3)'!$A$2:$O$80,15)*DN39</f>
        <v>0</v>
      </c>
      <c r="DP39" s="200">
        <f t="shared" si="85"/>
        <v>0</v>
      </c>
      <c r="DQ39" s="200">
        <f t="shared" si="97"/>
        <v>0</v>
      </c>
      <c r="DS39">
        <v>1</v>
      </c>
      <c r="DT39">
        <v>1</v>
      </c>
      <c r="DU39">
        <v>1</v>
      </c>
      <c r="DV39">
        <v>-1</v>
      </c>
      <c r="DW39">
        <v>0</v>
      </c>
      <c r="DX39">
        <v>0</v>
      </c>
      <c r="DY39" s="1">
        <v>-2.0106564793399999E-4</v>
      </c>
      <c r="DZ39" s="2">
        <v>10</v>
      </c>
      <c r="EA39">
        <v>60</v>
      </c>
      <c r="EB39" t="s">
        <v>1273</v>
      </c>
      <c r="EC39">
        <v>0</v>
      </c>
      <c r="ED39" s="96">
        <v>0</v>
      </c>
      <c r="EE39">
        <v>0</v>
      </c>
      <c r="EF39" s="139">
        <v>0</v>
      </c>
      <c r="EG39" s="200">
        <v>0</v>
      </c>
      <c r="EH39" s="200">
        <v>0</v>
      </c>
      <c r="EJ39">
        <v>1</v>
      </c>
      <c r="EK39">
        <v>-1</v>
      </c>
      <c r="EL39" s="218">
        <v>1</v>
      </c>
      <c r="EM39">
        <v>1</v>
      </c>
      <c r="EN39">
        <v>1</v>
      </c>
      <c r="EO39">
        <v>0</v>
      </c>
      <c r="EP39">
        <v>1</v>
      </c>
      <c r="EQ39">
        <v>1</v>
      </c>
      <c r="ER39" s="1">
        <v>1.0055304173E-4</v>
      </c>
      <c r="ES39" s="2">
        <v>10</v>
      </c>
      <c r="ET39">
        <v>60</v>
      </c>
      <c r="EU39" t="s">
        <v>1273</v>
      </c>
      <c r="EV39">
        <v>0</v>
      </c>
      <c r="EW39" s="96">
        <v>0</v>
      </c>
      <c r="EX39">
        <v>0</v>
      </c>
      <c r="EY39" s="139">
        <v>0</v>
      </c>
      <c r="EZ39" s="200">
        <v>0</v>
      </c>
      <c r="FA39" s="200">
        <v>0</v>
      </c>
      <c r="FB39" s="200">
        <v>0</v>
      </c>
      <c r="FD39">
        <v>1</v>
      </c>
      <c r="FE39">
        <v>-1</v>
      </c>
      <c r="FF39" s="218">
        <v>1</v>
      </c>
      <c r="FG39">
        <v>1</v>
      </c>
      <c r="FH39">
        <v>-1</v>
      </c>
      <c r="FI39">
        <v>1</v>
      </c>
      <c r="FJ39">
        <v>0</v>
      </c>
      <c r="FK39">
        <v>0</v>
      </c>
      <c r="FL39" s="1">
        <v>-1.00542931832E-4</v>
      </c>
      <c r="FM39" s="2">
        <v>10</v>
      </c>
      <c r="FN39">
        <v>60</v>
      </c>
      <c r="FO39" t="s">
        <v>1273</v>
      </c>
      <c r="FP39">
        <v>0</v>
      </c>
      <c r="FQ39" s="96">
        <v>0</v>
      </c>
      <c r="FR39">
        <v>0</v>
      </c>
      <c r="FS39" s="139">
        <v>0</v>
      </c>
      <c r="FT39" s="200">
        <v>0</v>
      </c>
      <c r="FU39" s="200">
        <v>0</v>
      </c>
      <c r="FV39" s="200">
        <v>0</v>
      </c>
      <c r="FX39">
        <v>-1</v>
      </c>
      <c r="FY39" s="244">
        <v>-1</v>
      </c>
      <c r="FZ39" s="218">
        <v>-1</v>
      </c>
      <c r="GA39" s="245">
        <v>-22</v>
      </c>
      <c r="GB39">
        <v>-1</v>
      </c>
      <c r="GC39">
        <v>1</v>
      </c>
      <c r="GD39" s="218">
        <v>1</v>
      </c>
      <c r="GE39">
        <v>0</v>
      </c>
      <c r="GF39">
        <v>0</v>
      </c>
      <c r="GG39">
        <v>0</v>
      </c>
      <c r="GH39">
        <v>1</v>
      </c>
      <c r="GI39" s="253">
        <v>1.0055304173E-4</v>
      </c>
      <c r="GJ39" s="2">
        <v>10</v>
      </c>
      <c r="GK39">
        <v>60</v>
      </c>
      <c r="GL39" t="s">
        <v>1273</v>
      </c>
      <c r="GM39">
        <v>0</v>
      </c>
      <c r="GN39" s="96">
        <v>0</v>
      </c>
      <c r="GO39">
        <v>0</v>
      </c>
      <c r="GP39" s="139">
        <v>0</v>
      </c>
      <c r="GQ39" s="200">
        <v>0</v>
      </c>
      <c r="GR39" s="200">
        <v>0</v>
      </c>
      <c r="GS39" s="200">
        <v>0</v>
      </c>
      <c r="GT39" s="200">
        <v>0</v>
      </c>
      <c r="GV39">
        <v>-1</v>
      </c>
      <c r="GW39" s="244">
        <v>-1</v>
      </c>
      <c r="GX39" s="218">
        <v>-1</v>
      </c>
      <c r="GY39" s="245">
        <v>-23</v>
      </c>
      <c r="GZ39">
        <v>-1</v>
      </c>
      <c r="HA39">
        <v>1</v>
      </c>
      <c r="HB39" s="218">
        <v>1</v>
      </c>
      <c r="HC39">
        <v>0</v>
      </c>
      <c r="HD39">
        <v>0</v>
      </c>
      <c r="HE39">
        <v>0</v>
      </c>
      <c r="HF39">
        <v>1</v>
      </c>
      <c r="HG39" s="253">
        <v>3.0162879549599998E-4</v>
      </c>
      <c r="HH39" s="268">
        <v>42500</v>
      </c>
      <c r="HI39">
        <v>60</v>
      </c>
      <c r="HJ39" t="s">
        <v>1273</v>
      </c>
      <c r="HK39">
        <v>0</v>
      </c>
      <c r="HL39" s="257"/>
      <c r="HM39">
        <v>0</v>
      </c>
      <c r="HN39" s="139">
        <v>0</v>
      </c>
      <c r="HO39" s="200">
        <v>0</v>
      </c>
      <c r="HP39" s="200">
        <v>0</v>
      </c>
      <c r="HQ39" s="200">
        <v>0</v>
      </c>
      <c r="HR39" s="200">
        <v>0</v>
      </c>
      <c r="HT39">
        <v>-1</v>
      </c>
      <c r="HU39" s="244">
        <v>1</v>
      </c>
      <c r="HV39" s="218">
        <v>-1</v>
      </c>
      <c r="HW39" s="245">
        <v>-24</v>
      </c>
      <c r="HX39">
        <v>1</v>
      </c>
      <c r="HY39">
        <v>1</v>
      </c>
      <c r="HZ39" s="218">
        <v>1</v>
      </c>
      <c r="IA39">
        <v>1</v>
      </c>
      <c r="IB39">
        <v>0</v>
      </c>
      <c r="IC39">
        <v>1</v>
      </c>
      <c r="ID39">
        <v>1</v>
      </c>
      <c r="IE39" s="253">
        <v>0</v>
      </c>
      <c r="IF39" s="268">
        <v>42500</v>
      </c>
      <c r="IG39">
        <v>60</v>
      </c>
      <c r="IH39" t="s">
        <v>1273</v>
      </c>
      <c r="II39">
        <v>0</v>
      </c>
      <c r="IJ39" s="257">
        <v>2</v>
      </c>
      <c r="IK39">
        <v>0</v>
      </c>
      <c r="IL39" s="139">
        <v>0</v>
      </c>
      <c r="IM39" s="139">
        <v>0</v>
      </c>
      <c r="IN39" s="200">
        <v>0</v>
      </c>
      <c r="IO39" s="200">
        <v>0</v>
      </c>
      <c r="IP39" s="200">
        <v>0</v>
      </c>
      <c r="IQ39" s="200">
        <v>0</v>
      </c>
      <c r="IR39" s="200">
        <v>0</v>
      </c>
      <c r="IT39">
        <v>1</v>
      </c>
      <c r="IU39" s="244">
        <v>1</v>
      </c>
      <c r="IV39" s="218">
        <v>1</v>
      </c>
      <c r="IW39" s="245">
        <v>-25</v>
      </c>
      <c r="IX39">
        <v>1</v>
      </c>
      <c r="IY39">
        <v>-1</v>
      </c>
      <c r="IZ39" s="218">
        <v>1</v>
      </c>
      <c r="JA39">
        <v>1</v>
      </c>
      <c r="JB39">
        <v>1</v>
      </c>
      <c r="JC39">
        <v>1</v>
      </c>
      <c r="JD39">
        <v>0</v>
      </c>
      <c r="JE39" s="253">
        <v>1.00512614333E-4</v>
      </c>
      <c r="JF39" s="268">
        <v>42500</v>
      </c>
      <c r="JG39">
        <v>60</v>
      </c>
      <c r="JH39" t="s">
        <v>1273</v>
      </c>
      <c r="JI39">
        <v>0</v>
      </c>
      <c r="JJ39" s="257">
        <v>2</v>
      </c>
      <c r="JK39">
        <v>0</v>
      </c>
      <c r="JL39" s="139">
        <v>0</v>
      </c>
      <c r="JM39" s="139">
        <v>0</v>
      </c>
      <c r="JN39" s="200">
        <v>0</v>
      </c>
      <c r="JO39" s="200">
        <v>0</v>
      </c>
      <c r="JP39" s="200">
        <v>0</v>
      </c>
      <c r="JQ39" s="200">
        <v>0</v>
      </c>
      <c r="JR39" s="200">
        <v>0</v>
      </c>
      <c r="JT39">
        <v>1</v>
      </c>
      <c r="JU39" s="244">
        <v>1</v>
      </c>
      <c r="JV39" s="218">
        <v>1</v>
      </c>
      <c r="JW39" s="245">
        <v>-26</v>
      </c>
      <c r="JX39">
        <v>1</v>
      </c>
      <c r="JY39">
        <v>-1</v>
      </c>
      <c r="JZ39" s="218">
        <v>-1</v>
      </c>
      <c r="KA39">
        <v>0</v>
      </c>
      <c r="KB39">
        <v>0</v>
      </c>
      <c r="KC39">
        <v>0</v>
      </c>
      <c r="KD39">
        <v>1</v>
      </c>
      <c r="KE39" s="253">
        <v>-4.0201005025099998E-4</v>
      </c>
      <c r="KF39" s="206">
        <v>42500</v>
      </c>
      <c r="KG39">
        <v>60</v>
      </c>
      <c r="KH39" t="s">
        <v>1273</v>
      </c>
      <c r="KI39">
        <v>0</v>
      </c>
      <c r="KJ39" s="257">
        <v>2</v>
      </c>
      <c r="KK39">
        <v>0</v>
      </c>
      <c r="KL39" s="139">
        <v>0</v>
      </c>
      <c r="KM39" s="139">
        <v>0</v>
      </c>
      <c r="KN39" s="200">
        <v>0</v>
      </c>
      <c r="KO39" s="200">
        <v>0</v>
      </c>
      <c r="KP39" s="200">
        <v>0</v>
      </c>
      <c r="KQ39" s="200">
        <v>0</v>
      </c>
      <c r="KR39" s="200">
        <v>0</v>
      </c>
      <c r="KT39">
        <v>1</v>
      </c>
      <c r="KU39" s="244">
        <v>1</v>
      </c>
      <c r="KV39" s="218">
        <v>1</v>
      </c>
      <c r="KW39" s="245">
        <v>-27</v>
      </c>
      <c r="KX39">
        <v>-1</v>
      </c>
      <c r="KY39">
        <v>-1</v>
      </c>
      <c r="KZ39" s="218">
        <v>-1</v>
      </c>
      <c r="LA39">
        <v>0</v>
      </c>
      <c r="LB39">
        <v>0</v>
      </c>
      <c r="LC39">
        <v>1</v>
      </c>
      <c r="LD39">
        <v>1</v>
      </c>
      <c r="LE39" s="253">
        <v>-5.0271465915899998E-4</v>
      </c>
      <c r="LF39" s="206">
        <v>42514</v>
      </c>
      <c r="LG39">
        <v>60</v>
      </c>
      <c r="LH39" t="s">
        <v>1273</v>
      </c>
      <c r="LI39">
        <v>0</v>
      </c>
      <c r="LJ39" s="257">
        <v>1</v>
      </c>
      <c r="LK39">
        <v>0</v>
      </c>
      <c r="LL39" s="139">
        <v>0</v>
      </c>
      <c r="LM39" s="139">
        <v>0</v>
      </c>
      <c r="LN39" s="200">
        <v>0</v>
      </c>
      <c r="LO39" s="200">
        <v>0</v>
      </c>
      <c r="LP39" s="200">
        <v>0</v>
      </c>
      <c r="LQ39" s="200">
        <v>0</v>
      </c>
      <c r="LR39" s="200">
        <v>0</v>
      </c>
      <c r="LT39">
        <v>1</v>
      </c>
      <c r="LU39" s="244">
        <v>-1</v>
      </c>
      <c r="LV39" s="218">
        <v>1</v>
      </c>
      <c r="LW39" s="245">
        <v>2</v>
      </c>
      <c r="LX39">
        <v>-1</v>
      </c>
      <c r="LY39">
        <v>1</v>
      </c>
      <c r="LZ39" s="218">
        <v>1</v>
      </c>
      <c r="MA39">
        <v>0</v>
      </c>
      <c r="MB39">
        <v>1</v>
      </c>
      <c r="MC39">
        <v>0</v>
      </c>
      <c r="MD39">
        <v>1</v>
      </c>
      <c r="ME39" s="253">
        <v>0</v>
      </c>
      <c r="MF39" s="206">
        <v>42514</v>
      </c>
      <c r="MG39">
        <v>60</v>
      </c>
      <c r="MH39" t="s">
        <v>1273</v>
      </c>
      <c r="MI39">
        <v>0</v>
      </c>
      <c r="MJ39" s="257">
        <v>2</v>
      </c>
      <c r="MK39">
        <v>0</v>
      </c>
      <c r="ML39" s="139">
        <v>0</v>
      </c>
      <c r="MM39" s="139">
        <v>0</v>
      </c>
      <c r="MN39" s="200">
        <v>0</v>
      </c>
      <c r="MO39" s="200">
        <v>0</v>
      </c>
      <c r="MP39" s="200">
        <v>0</v>
      </c>
      <c r="MQ39" s="200">
        <v>0</v>
      </c>
      <c r="MR39" s="200">
        <v>0</v>
      </c>
      <c r="MT39">
        <v>-1</v>
      </c>
      <c r="MU39" s="244">
        <v>1</v>
      </c>
      <c r="MV39" s="218">
        <v>1</v>
      </c>
      <c r="MW39" s="245">
        <v>3</v>
      </c>
      <c r="MX39">
        <v>-1</v>
      </c>
      <c r="MY39">
        <v>1</v>
      </c>
      <c r="MZ39" s="218">
        <v>1</v>
      </c>
      <c r="NA39">
        <v>1</v>
      </c>
      <c r="NB39">
        <v>1</v>
      </c>
      <c r="NC39">
        <v>0</v>
      </c>
      <c r="ND39">
        <v>1</v>
      </c>
      <c r="NE39" s="253">
        <v>0</v>
      </c>
      <c r="NF39" s="206">
        <v>42514</v>
      </c>
      <c r="NG39">
        <v>60</v>
      </c>
      <c r="NH39" t="s">
        <v>1273</v>
      </c>
      <c r="NI39">
        <v>0</v>
      </c>
      <c r="NJ39" s="257">
        <v>1</v>
      </c>
      <c r="NK39">
        <v>0</v>
      </c>
      <c r="NL39" s="139">
        <v>0</v>
      </c>
      <c r="NM39" s="139">
        <v>0</v>
      </c>
      <c r="NN39" s="200">
        <v>0</v>
      </c>
      <c r="NO39" s="200">
        <v>0</v>
      </c>
      <c r="NP39" s="200">
        <v>0</v>
      </c>
      <c r="NQ39" s="200">
        <v>0</v>
      </c>
      <c r="NR39" s="200">
        <v>0</v>
      </c>
      <c r="NT39">
        <v>1</v>
      </c>
      <c r="NU39" s="244">
        <v>-1</v>
      </c>
      <c r="NV39" s="218">
        <v>1</v>
      </c>
      <c r="NW39" s="245">
        <v>4</v>
      </c>
      <c r="NX39">
        <v>1</v>
      </c>
      <c r="NY39">
        <v>1</v>
      </c>
      <c r="NZ39" s="218">
        <v>1</v>
      </c>
      <c r="OA39">
        <v>0</v>
      </c>
      <c r="OB39">
        <v>1</v>
      </c>
      <c r="OC39">
        <v>1</v>
      </c>
      <c r="OD39">
        <v>1</v>
      </c>
      <c r="OE39" s="253">
        <v>0</v>
      </c>
      <c r="OF39" s="206">
        <v>42537</v>
      </c>
      <c r="OG39">
        <v>60</v>
      </c>
      <c r="OH39" t="s">
        <v>1273</v>
      </c>
      <c r="OI39">
        <v>0</v>
      </c>
      <c r="OJ39" s="257">
        <v>1</v>
      </c>
      <c r="OK39">
        <v>0</v>
      </c>
      <c r="OL39" s="139">
        <v>0</v>
      </c>
      <c r="OM39" s="139">
        <v>0</v>
      </c>
      <c r="ON39" s="200">
        <v>0</v>
      </c>
      <c r="OO39" s="200">
        <v>0</v>
      </c>
      <c r="OP39" s="200">
        <v>0</v>
      </c>
      <c r="OQ39" s="200">
        <v>0</v>
      </c>
      <c r="OR39" s="200">
        <v>0</v>
      </c>
      <c r="OT39">
        <f t="shared" si="98"/>
        <v>-1</v>
      </c>
      <c r="OU39" s="244">
        <v>-1</v>
      </c>
      <c r="OV39" s="218">
        <v>1</v>
      </c>
      <c r="OW39" s="245">
        <v>5</v>
      </c>
      <c r="OX39">
        <f t="shared" si="141"/>
        <v>-1</v>
      </c>
      <c r="OY39">
        <f t="shared" si="100"/>
        <v>1</v>
      </c>
      <c r="OZ39" s="218"/>
      <c r="PA39">
        <f t="shared" si="138"/>
        <v>0</v>
      </c>
      <c r="PB39">
        <f t="shared" si="101"/>
        <v>0</v>
      </c>
      <c r="PC39">
        <f t="shared" si="102"/>
        <v>0</v>
      </c>
      <c r="PD39">
        <f t="shared" si="103"/>
        <v>0</v>
      </c>
      <c r="PE39" s="253"/>
      <c r="PF39" s="206">
        <v>42537</v>
      </c>
      <c r="PG39">
        <v>60</v>
      </c>
      <c r="PH39" t="str">
        <f t="shared" si="86"/>
        <v>TRUE</v>
      </c>
      <c r="PI39">
        <f>VLOOKUP($A39,'FuturesInfo (3)'!$A$2:$V$80,22)</f>
        <v>0</v>
      </c>
      <c r="PJ39" s="257">
        <v>1</v>
      </c>
      <c r="PK39">
        <f t="shared" si="104"/>
        <v>0</v>
      </c>
      <c r="PL39" s="139">
        <f>VLOOKUP($A39,'FuturesInfo (3)'!$A$2:$O$80,15)*PI39</f>
        <v>0</v>
      </c>
      <c r="PM39" s="139">
        <f>VLOOKUP($A39,'FuturesInfo (3)'!$A$2:$O$80,15)*PK39</f>
        <v>0</v>
      </c>
      <c r="PN39" s="200">
        <f t="shared" si="105"/>
        <v>0</v>
      </c>
      <c r="PO39" s="200">
        <f t="shared" si="106"/>
        <v>0</v>
      </c>
      <c r="PP39" s="200">
        <f t="shared" si="107"/>
        <v>0</v>
      </c>
      <c r="PQ39" s="200">
        <f t="shared" si="108"/>
        <v>0</v>
      </c>
      <c r="PR39" s="200">
        <f t="shared" si="144"/>
        <v>0</v>
      </c>
      <c r="PT39">
        <f t="shared" si="110"/>
        <v>-1</v>
      </c>
      <c r="PU39" s="244"/>
      <c r="PV39" s="218"/>
      <c r="PW39" s="245"/>
      <c r="PX39">
        <f t="shared" si="142"/>
        <v>0</v>
      </c>
      <c r="PY39">
        <f t="shared" si="112"/>
        <v>0</v>
      </c>
      <c r="PZ39" s="218"/>
      <c r="QA39">
        <f t="shared" si="139"/>
        <v>1</v>
      </c>
      <c r="QB39">
        <f t="shared" si="113"/>
        <v>1</v>
      </c>
      <c r="QC39">
        <f t="shared" si="114"/>
        <v>1</v>
      </c>
      <c r="QD39">
        <f t="shared" si="115"/>
        <v>1</v>
      </c>
      <c r="QE39" s="253"/>
      <c r="QF39" s="206"/>
      <c r="QG39">
        <v>60</v>
      </c>
      <c r="QH39" t="str">
        <f t="shared" si="87"/>
        <v>FALSE</v>
      </c>
      <c r="QI39">
        <f>VLOOKUP($A39,'FuturesInfo (3)'!$A$2:$V$80,22)</f>
        <v>0</v>
      </c>
      <c r="QJ39" s="257"/>
      <c r="QK39">
        <f t="shared" si="116"/>
        <v>0</v>
      </c>
      <c r="QL39" s="139">
        <f>VLOOKUP($A39,'FuturesInfo (3)'!$A$2:$O$80,15)*QI39</f>
        <v>0</v>
      </c>
      <c r="QM39" s="139">
        <f>VLOOKUP($A39,'FuturesInfo (3)'!$A$2:$O$80,15)*QK39</f>
        <v>0</v>
      </c>
      <c r="QN39" s="200">
        <f t="shared" si="117"/>
        <v>0</v>
      </c>
      <c r="QO39" s="200">
        <f t="shared" si="118"/>
        <v>0</v>
      </c>
      <c r="QP39" s="200">
        <f t="shared" si="119"/>
        <v>0</v>
      </c>
      <c r="QQ39" s="200">
        <f t="shared" si="120"/>
        <v>0</v>
      </c>
      <c r="QR39" s="200">
        <f t="shared" si="145"/>
        <v>0</v>
      </c>
      <c r="QT39">
        <f t="shared" si="122"/>
        <v>0</v>
      </c>
      <c r="QU39" s="244"/>
      <c r="QV39" s="218"/>
      <c r="QW39" s="245"/>
      <c r="QX39">
        <f t="shared" si="143"/>
        <v>0</v>
      </c>
      <c r="QY39">
        <f t="shared" si="124"/>
        <v>0</v>
      </c>
      <c r="QZ39" s="218"/>
      <c r="RA39">
        <f t="shared" si="140"/>
        <v>1</v>
      </c>
      <c r="RB39">
        <f t="shared" si="125"/>
        <v>1</v>
      </c>
      <c r="RC39">
        <f t="shared" si="126"/>
        <v>1</v>
      </c>
      <c r="RD39">
        <f t="shared" si="127"/>
        <v>1</v>
      </c>
      <c r="RE39" s="253"/>
      <c r="RF39" s="206"/>
      <c r="RG39">
        <v>60</v>
      </c>
      <c r="RH39" t="str">
        <f t="shared" si="88"/>
        <v>FALSE</v>
      </c>
      <c r="RI39">
        <f>VLOOKUP($A39,'FuturesInfo (3)'!$A$2:$V$80,22)</f>
        <v>0</v>
      </c>
      <c r="RJ39" s="257"/>
      <c r="RK39">
        <f t="shared" si="128"/>
        <v>0</v>
      </c>
      <c r="RL39" s="139">
        <f>VLOOKUP($A39,'FuturesInfo (3)'!$A$2:$O$80,15)*RI39</f>
        <v>0</v>
      </c>
      <c r="RM39" s="139">
        <f>VLOOKUP($A39,'FuturesInfo (3)'!$A$2:$O$80,15)*RK39</f>
        <v>0</v>
      </c>
      <c r="RN39" s="200">
        <f t="shared" si="129"/>
        <v>0</v>
      </c>
      <c r="RO39" s="200">
        <f t="shared" si="130"/>
        <v>0</v>
      </c>
      <c r="RP39" s="200">
        <f t="shared" si="131"/>
        <v>0</v>
      </c>
      <c r="RQ39" s="200">
        <f t="shared" si="132"/>
        <v>0</v>
      </c>
      <c r="RR39" s="200">
        <f t="shared" si="146"/>
        <v>0</v>
      </c>
    </row>
    <row r="40" spans="1:486" x14ac:dyDescent="0.25">
      <c r="A40" s="1" t="s">
        <v>348</v>
      </c>
      <c r="B40" s="153" t="str">
        <f>'FuturesInfo (3)'!M28</f>
        <v>@FV</v>
      </c>
      <c r="C40" s="204" t="str">
        <f>VLOOKUP(A40,'FuturesInfo (3)'!$A$2:$K$80,11)</f>
        <v>rates</v>
      </c>
      <c r="D40" s="2" t="s">
        <v>32</v>
      </c>
      <c r="E40">
        <v>45</v>
      </c>
      <c r="F40" t="e">
        <f>IF(#REF!="","FALSE","TRUE")</f>
        <v>#REF!</v>
      </c>
      <c r="G40">
        <f>ROUND(VLOOKUP($B40,MARGIN!$A$42:$P$172,16),0)</f>
        <v>10</v>
      </c>
      <c r="I40" t="e">
        <f>-#REF!+J40</f>
        <v>#REF!</v>
      </c>
      <c r="J40">
        <v>1</v>
      </c>
      <c r="K40" s="2" t="s">
        <v>32</v>
      </c>
      <c r="L40">
        <v>45</v>
      </c>
      <c r="M40" t="str">
        <f>IF(J40="","FALSE","TRUE")</f>
        <v>TRUE</v>
      </c>
      <c r="N40">
        <f>ROUND(VLOOKUP($B40,MARGIN!$A$42:$P$172,16),0)</f>
        <v>10</v>
      </c>
      <c r="P40">
        <f>-J40+Q40</f>
        <v>-2</v>
      </c>
      <c r="Q40">
        <v>-1</v>
      </c>
      <c r="R40">
        <v>1</v>
      </c>
      <c r="S40" t="s">
        <v>990</v>
      </c>
      <c r="T40" s="2" t="s">
        <v>32</v>
      </c>
      <c r="U40">
        <v>45</v>
      </c>
      <c r="V40" t="str">
        <f>IF(Q40="","FALSE","TRUE")</f>
        <v>TRUE</v>
      </c>
      <c r="W40">
        <f>ROUND(VLOOKUP($B40,MARGIN!$A$42:$P$172,16),0)</f>
        <v>10</v>
      </c>
      <c r="X40">
        <f>IF(ABS(Q40+R40)=2,ROUND(W40*(1+$X$13),0),W40)</f>
        <v>10</v>
      </c>
      <c r="Z40">
        <f>-Q40+AA40</f>
        <v>0</v>
      </c>
      <c r="AA40">
        <v>-1</v>
      </c>
      <c r="AB40">
        <v>1</v>
      </c>
      <c r="AC40" t="s">
        <v>992</v>
      </c>
      <c r="AD40" s="2" t="s">
        <v>32</v>
      </c>
      <c r="AE40">
        <v>45</v>
      </c>
      <c r="AF40" t="str">
        <f>IF(AA40="","FALSE","TRUE")</f>
        <v>TRUE</v>
      </c>
      <c r="AG40">
        <f>ROUND(VLOOKUP($B40,MARGIN!$A$42:$P$172,16),0)</f>
        <v>10</v>
      </c>
      <c r="AH40">
        <f>IF(ABS(AA40+AB40)=2,ROUND(AG40*(1+$X$13),0),IF(AB40="",AG40,ROUND(AG40*(1+-$AH$13),0)))</f>
        <v>8</v>
      </c>
      <c r="AI40" s="139" t="e">
        <f>VLOOKUP($B40,#REF!,2)*AH40</f>
        <v>#REF!</v>
      </c>
      <c r="AK40">
        <f>-AB40+AL40</f>
        <v>-2</v>
      </c>
      <c r="AL40">
        <v>-1</v>
      </c>
      <c r="AM40">
        <v>1</v>
      </c>
      <c r="AN40" t="s">
        <v>992</v>
      </c>
      <c r="AO40" s="2" t="s">
        <v>32</v>
      </c>
      <c r="AP40">
        <v>45</v>
      </c>
      <c r="AQ40" t="str">
        <f>IF(AL40="","FALSE","TRUE")</f>
        <v>TRUE</v>
      </c>
      <c r="AR40">
        <f>ROUND(VLOOKUP($B40,MARGIN!$A$42:$P$172,16),0)</f>
        <v>10</v>
      </c>
      <c r="AS40">
        <f>IF(ABS(AL40+AM40)=2,ROUND(AR40*(1+$X$13),0),IF(AM40="",AR40,ROUND(AR40*(1+-$AH$13),0)))</f>
        <v>8</v>
      </c>
      <c r="AT40" s="139" t="e">
        <f>VLOOKUP($B40,#REF!,2)*AS40</f>
        <v>#REF!</v>
      </c>
      <c r="AV40">
        <f>-AM40+AW40</f>
        <v>-2</v>
      </c>
      <c r="AW40">
        <v>-1</v>
      </c>
      <c r="AX40">
        <v>-1</v>
      </c>
      <c r="AY40">
        <v>-1.2357723577200001E-3</v>
      </c>
      <c r="AZ40" s="2" t="s">
        <v>32</v>
      </c>
      <c r="BA40">
        <v>45</v>
      </c>
      <c r="BB40" t="str">
        <f>IF(AW40="","FALSE","TRUE")</f>
        <v>TRUE</v>
      </c>
      <c r="BC40">
        <f>ROUND(VLOOKUP($B40,MARGIN!$A$42:$P$172,16),0)</f>
        <v>10</v>
      </c>
      <c r="BD40">
        <f>IF(ABS(AW40+AX40)=2,ROUND(BC40*(1+$X$13),0),IF(AX40="",BC40,ROUND(BC40*(1+-$AH$13),0)))</f>
        <v>13</v>
      </c>
      <c r="BE40" s="139" t="e">
        <f>VLOOKUP($B40,#REF!,2)*BD40</f>
        <v>#REF!</v>
      </c>
      <c r="BG40">
        <f t="shared" si="134"/>
        <v>0</v>
      </c>
      <c r="BH40">
        <v>-1</v>
      </c>
      <c r="BI40">
        <v>1</v>
      </c>
      <c r="BJ40">
        <f t="shared" si="89"/>
        <v>0</v>
      </c>
      <c r="BK40" s="1">
        <v>1.36754363115E-3</v>
      </c>
      <c r="BL40" s="2">
        <v>10</v>
      </c>
      <c r="BM40">
        <v>60</v>
      </c>
      <c r="BN40" t="str">
        <f t="shared" si="135"/>
        <v>TRUE</v>
      </c>
      <c r="BO40">
        <f>VLOOKUP($A40,'FuturesInfo (3)'!$A$2:$V$80,22)</f>
        <v>7</v>
      </c>
      <c r="BP40">
        <f t="shared" si="71"/>
        <v>7</v>
      </c>
      <c r="BQ40" s="139">
        <f>VLOOKUP($A40,'FuturesInfo (3)'!$A$2:$O$80,15)*BP40</f>
        <v>846507.8125</v>
      </c>
      <c r="BR40" s="145">
        <f t="shared" si="90"/>
        <v>-1157.6363677030934</v>
      </c>
      <c r="BT40">
        <f t="shared" si="91"/>
        <v>-1</v>
      </c>
      <c r="BU40">
        <v>1</v>
      </c>
      <c r="BV40">
        <v>1</v>
      </c>
      <c r="BW40">
        <v>1</v>
      </c>
      <c r="BX40">
        <f t="shared" si="72"/>
        <v>1</v>
      </c>
      <c r="BY40">
        <f t="shared" si="73"/>
        <v>1</v>
      </c>
      <c r="BZ40" s="188">
        <v>5.6578006113000004E-3</v>
      </c>
      <c r="CA40" s="2">
        <v>10</v>
      </c>
      <c r="CB40">
        <v>60</v>
      </c>
      <c r="CC40" t="str">
        <f t="shared" si="74"/>
        <v>TRUE</v>
      </c>
      <c r="CD40">
        <f>VLOOKUP($A40,'FuturesInfo (3)'!$A$2:$V$80,22)</f>
        <v>7</v>
      </c>
      <c r="CE40">
        <f t="shared" si="75"/>
        <v>7</v>
      </c>
      <c r="CF40">
        <f t="shared" si="75"/>
        <v>7</v>
      </c>
      <c r="CG40" s="139">
        <f>VLOOKUP($A40,'FuturesInfo (3)'!$A$2:$O$80,15)*CE40</f>
        <v>846507.8125</v>
      </c>
      <c r="CH40" s="145">
        <f t="shared" si="76"/>
        <v>4789.3724190327257</v>
      </c>
      <c r="CI40" s="145">
        <f t="shared" si="92"/>
        <v>4789.3724190327257</v>
      </c>
      <c r="CK40">
        <f t="shared" si="77"/>
        <v>1</v>
      </c>
      <c r="CL40">
        <v>-1</v>
      </c>
      <c r="CM40">
        <v>1</v>
      </c>
      <c r="CN40">
        <v>-1</v>
      </c>
      <c r="CO40">
        <f t="shared" si="136"/>
        <v>1</v>
      </c>
      <c r="CP40">
        <f t="shared" si="78"/>
        <v>0</v>
      </c>
      <c r="CQ40" s="1">
        <v>-1.93998965339E-4</v>
      </c>
      <c r="CR40" s="2">
        <v>10</v>
      </c>
      <c r="CS40">
        <v>60</v>
      </c>
      <c r="CT40" t="str">
        <f t="shared" si="79"/>
        <v>TRUE</v>
      </c>
      <c r="CU40">
        <f>VLOOKUP($A40,'FuturesInfo (3)'!$A$2:$V$80,22)</f>
        <v>7</v>
      </c>
      <c r="CV40">
        <f t="shared" si="80"/>
        <v>5</v>
      </c>
      <c r="CW40">
        <f t="shared" si="93"/>
        <v>7</v>
      </c>
      <c r="CX40" s="139">
        <f>VLOOKUP($A40,'FuturesInfo (3)'!$A$2:$O$80,15)*CW40</f>
        <v>846507.8125</v>
      </c>
      <c r="CY40" s="200">
        <f t="shared" si="94"/>
        <v>164.22163977638021</v>
      </c>
      <c r="CZ40" s="200">
        <f t="shared" si="95"/>
        <v>-164.22163977638021</v>
      </c>
      <c r="DB40">
        <f t="shared" si="81"/>
        <v>-1</v>
      </c>
      <c r="DC40">
        <v>1</v>
      </c>
      <c r="DD40">
        <v>1</v>
      </c>
      <c r="DE40">
        <v>1</v>
      </c>
      <c r="DF40">
        <f t="shared" si="137"/>
        <v>1</v>
      </c>
      <c r="DG40">
        <f t="shared" si="82"/>
        <v>1</v>
      </c>
      <c r="DH40" s="1">
        <v>5.1743095530699999E-4</v>
      </c>
      <c r="DI40" s="2">
        <v>10</v>
      </c>
      <c r="DJ40">
        <v>60</v>
      </c>
      <c r="DK40" t="str">
        <f t="shared" si="83"/>
        <v>TRUE</v>
      </c>
      <c r="DL40">
        <f>VLOOKUP($A40,'FuturesInfo (3)'!$A$2:$V$80,22)</f>
        <v>7</v>
      </c>
      <c r="DM40">
        <f t="shared" si="84"/>
        <v>9</v>
      </c>
      <c r="DN40">
        <f t="shared" si="96"/>
        <v>7</v>
      </c>
      <c r="DO40" s="139">
        <f>VLOOKUP($A40,'FuturesInfo (3)'!$A$2:$O$80,15)*DN40</f>
        <v>846507.8125</v>
      </c>
      <c r="DP40" s="200">
        <f t="shared" si="85"/>
        <v>438.00934609671384</v>
      </c>
      <c r="DQ40" s="200">
        <f t="shared" si="97"/>
        <v>438.00934609671384</v>
      </c>
      <c r="DS40">
        <v>1</v>
      </c>
      <c r="DT40">
        <v>-1</v>
      </c>
      <c r="DU40">
        <v>1</v>
      </c>
      <c r="DV40">
        <v>-1</v>
      </c>
      <c r="DW40">
        <v>1</v>
      </c>
      <c r="DX40">
        <v>0</v>
      </c>
      <c r="DY40" s="1">
        <v>-1.2929083974400001E-4</v>
      </c>
      <c r="DZ40" s="2">
        <v>10</v>
      </c>
      <c r="EA40">
        <v>60</v>
      </c>
      <c r="EB40" t="s">
        <v>1273</v>
      </c>
      <c r="EC40">
        <v>7</v>
      </c>
      <c r="ED40" s="96">
        <v>0</v>
      </c>
      <c r="EE40">
        <v>7</v>
      </c>
      <c r="EF40" s="139">
        <v>848421.875</v>
      </c>
      <c r="EG40" s="200">
        <v>109.69317667592901</v>
      </c>
      <c r="EH40" s="200">
        <v>-109.69317667592901</v>
      </c>
      <c r="EJ40">
        <v>-1</v>
      </c>
      <c r="EK40">
        <v>-1</v>
      </c>
      <c r="EL40" s="218">
        <v>1</v>
      </c>
      <c r="EM40">
        <v>1</v>
      </c>
      <c r="EN40">
        <v>1</v>
      </c>
      <c r="EO40">
        <v>0</v>
      </c>
      <c r="EP40">
        <v>1</v>
      </c>
      <c r="EQ40">
        <v>1</v>
      </c>
      <c r="ER40" s="1">
        <v>8.4049912717400004E-4</v>
      </c>
      <c r="ES40" s="2">
        <v>10</v>
      </c>
      <c r="ET40">
        <v>60</v>
      </c>
      <c r="EU40" t="s">
        <v>1273</v>
      </c>
      <c r="EV40">
        <v>7</v>
      </c>
      <c r="EW40" s="96">
        <v>0</v>
      </c>
      <c r="EX40">
        <v>7</v>
      </c>
      <c r="EY40" s="139">
        <v>848421.875</v>
      </c>
      <c r="EZ40" s="200">
        <v>-713.09784541282852</v>
      </c>
      <c r="FA40" s="200">
        <v>713.09784541282852</v>
      </c>
      <c r="FB40" s="200">
        <v>713.09784541282852</v>
      </c>
      <c r="FD40">
        <v>1</v>
      </c>
      <c r="FE40">
        <v>1</v>
      </c>
      <c r="FF40" s="218">
        <v>1</v>
      </c>
      <c r="FG40">
        <v>1</v>
      </c>
      <c r="FH40">
        <v>1</v>
      </c>
      <c r="FI40">
        <v>1</v>
      </c>
      <c r="FJ40">
        <v>1</v>
      </c>
      <c r="FK40">
        <v>1</v>
      </c>
      <c r="FL40" s="1">
        <v>2.19638242894E-3</v>
      </c>
      <c r="FM40" s="2">
        <v>10</v>
      </c>
      <c r="FN40">
        <v>60</v>
      </c>
      <c r="FO40" t="s">
        <v>1273</v>
      </c>
      <c r="FP40">
        <v>7</v>
      </c>
      <c r="FQ40" s="96">
        <v>0</v>
      </c>
      <c r="FR40">
        <v>7</v>
      </c>
      <c r="FS40" s="139">
        <v>848421.875</v>
      </c>
      <c r="FT40" s="200">
        <v>1863.4588985783291</v>
      </c>
      <c r="FU40" s="200">
        <v>1863.4588985783291</v>
      </c>
      <c r="FV40" s="200">
        <v>1863.4588985783291</v>
      </c>
      <c r="FX40">
        <v>1</v>
      </c>
      <c r="FY40" s="244">
        <v>1</v>
      </c>
      <c r="FZ40" s="218">
        <v>1</v>
      </c>
      <c r="GA40" s="245">
        <v>16</v>
      </c>
      <c r="GB40">
        <v>1</v>
      </c>
      <c r="GC40">
        <v>1</v>
      </c>
      <c r="GD40" s="218">
        <v>1</v>
      </c>
      <c r="GE40">
        <v>1</v>
      </c>
      <c r="GF40">
        <v>1</v>
      </c>
      <c r="GG40">
        <v>1</v>
      </c>
      <c r="GH40">
        <v>1</v>
      </c>
      <c r="GI40" s="253">
        <v>1.4825319066599999E-3</v>
      </c>
      <c r="GJ40" s="2">
        <v>10</v>
      </c>
      <c r="GK40">
        <v>60</v>
      </c>
      <c r="GL40" t="s">
        <v>1273</v>
      </c>
      <c r="GM40">
        <v>7</v>
      </c>
      <c r="GN40" s="96">
        <v>0</v>
      </c>
      <c r="GO40">
        <v>7</v>
      </c>
      <c r="GP40" s="139">
        <v>849679.6875</v>
      </c>
      <c r="GQ40" s="200">
        <v>1259.677247159648</v>
      </c>
      <c r="GR40" s="200">
        <v>1259.677247159648</v>
      </c>
      <c r="GS40" s="200">
        <v>1259.677247159648</v>
      </c>
      <c r="GT40" s="200">
        <v>1259.677247159648</v>
      </c>
      <c r="GV40">
        <v>1</v>
      </c>
      <c r="GW40" s="244">
        <v>1</v>
      </c>
      <c r="GX40" s="218">
        <v>1</v>
      </c>
      <c r="GY40" s="245">
        <v>17</v>
      </c>
      <c r="GZ40">
        <v>1</v>
      </c>
      <c r="HA40">
        <v>1</v>
      </c>
      <c r="HB40" s="218">
        <v>1</v>
      </c>
      <c r="HC40">
        <v>1</v>
      </c>
      <c r="HD40">
        <v>1</v>
      </c>
      <c r="HE40">
        <v>1</v>
      </c>
      <c r="HF40">
        <v>1</v>
      </c>
      <c r="HG40" s="253">
        <v>1.9308746862299999E-4</v>
      </c>
      <c r="HH40" s="268">
        <v>42508</v>
      </c>
      <c r="HI40">
        <v>60</v>
      </c>
      <c r="HJ40" t="s">
        <v>1273</v>
      </c>
      <c r="HK40">
        <v>7</v>
      </c>
      <c r="HL40" s="257"/>
      <c r="HM40">
        <v>7</v>
      </c>
      <c r="HN40" s="139">
        <v>849843.75</v>
      </c>
      <c r="HO40" s="200">
        <v>164.09417841257763</v>
      </c>
      <c r="HP40" s="200">
        <v>164.09417841257763</v>
      </c>
      <c r="HQ40" s="200">
        <v>164.09417841257763</v>
      </c>
      <c r="HR40" s="200">
        <v>164.09417841257763</v>
      </c>
      <c r="HT40">
        <v>1</v>
      </c>
      <c r="HU40" s="244">
        <v>1</v>
      </c>
      <c r="HV40" s="218">
        <v>1</v>
      </c>
      <c r="HW40" s="245">
        <v>18</v>
      </c>
      <c r="HX40">
        <v>-1</v>
      </c>
      <c r="HY40">
        <v>1</v>
      </c>
      <c r="HZ40" s="218">
        <v>1</v>
      </c>
      <c r="IA40">
        <v>1</v>
      </c>
      <c r="IB40">
        <v>1</v>
      </c>
      <c r="IC40">
        <v>0</v>
      </c>
      <c r="ID40">
        <v>1</v>
      </c>
      <c r="IE40" s="253">
        <v>1.6087516087499999E-3</v>
      </c>
      <c r="IF40" s="268">
        <v>42508</v>
      </c>
      <c r="IG40">
        <v>60</v>
      </c>
      <c r="IH40" t="s">
        <v>1273</v>
      </c>
      <c r="II40">
        <v>7</v>
      </c>
      <c r="IJ40" s="257">
        <v>2</v>
      </c>
      <c r="IK40">
        <v>9</v>
      </c>
      <c r="IL40" s="139">
        <v>851976.5625</v>
      </c>
      <c r="IM40" s="139">
        <v>1095398.4375</v>
      </c>
      <c r="IN40" s="200">
        <v>1370.6186655391698</v>
      </c>
      <c r="IO40" s="200">
        <v>1762.2239985503613</v>
      </c>
      <c r="IP40" s="200">
        <v>1370.6186655391698</v>
      </c>
      <c r="IQ40" s="200">
        <v>-1370.6186655391698</v>
      </c>
      <c r="IR40" s="200">
        <v>1370.6186655391698</v>
      </c>
      <c r="IT40">
        <v>1</v>
      </c>
      <c r="IU40" s="244">
        <v>1</v>
      </c>
      <c r="IV40" s="218">
        <v>1</v>
      </c>
      <c r="IW40" s="245">
        <v>19</v>
      </c>
      <c r="IX40">
        <v>1</v>
      </c>
      <c r="IY40">
        <v>1</v>
      </c>
      <c r="IZ40" s="218">
        <v>1</v>
      </c>
      <c r="JA40">
        <v>1</v>
      </c>
      <c r="JB40">
        <v>1</v>
      </c>
      <c r="JC40">
        <v>1</v>
      </c>
      <c r="JD40">
        <v>1</v>
      </c>
      <c r="JE40" s="253">
        <v>8.9945390298699999E-4</v>
      </c>
      <c r="JF40" s="268">
        <v>42508</v>
      </c>
      <c r="JG40">
        <v>60</v>
      </c>
      <c r="JH40" t="s">
        <v>1273</v>
      </c>
      <c r="JI40">
        <v>7</v>
      </c>
      <c r="JJ40" s="257">
        <v>2</v>
      </c>
      <c r="JK40">
        <v>9</v>
      </c>
      <c r="JL40" s="139">
        <v>851976.5625</v>
      </c>
      <c r="JM40" s="139">
        <v>1095398.4375</v>
      </c>
      <c r="JN40" s="200">
        <v>766.31364439407275</v>
      </c>
      <c r="JO40" s="200">
        <v>985.26039993523636</v>
      </c>
      <c r="JP40" s="200">
        <v>766.31364439407275</v>
      </c>
      <c r="JQ40" s="200">
        <v>766.31364439407275</v>
      </c>
      <c r="JR40" s="200">
        <v>766.31364439407275</v>
      </c>
      <c r="JT40">
        <v>1</v>
      </c>
      <c r="JU40" s="244">
        <v>1</v>
      </c>
      <c r="JV40" s="218">
        <v>1</v>
      </c>
      <c r="JW40" s="245">
        <v>20</v>
      </c>
      <c r="JX40">
        <v>1</v>
      </c>
      <c r="JY40">
        <v>1</v>
      </c>
      <c r="JZ40" s="218">
        <v>-1</v>
      </c>
      <c r="KA40">
        <v>0</v>
      </c>
      <c r="KB40">
        <v>0</v>
      </c>
      <c r="KC40">
        <v>0</v>
      </c>
      <c r="KD40">
        <v>0</v>
      </c>
      <c r="KE40" s="253">
        <v>-1.73310225303E-3</v>
      </c>
      <c r="KF40" s="206">
        <v>42508</v>
      </c>
      <c r="KG40">
        <v>60</v>
      </c>
      <c r="KH40" t="s">
        <v>1273</v>
      </c>
      <c r="KI40">
        <v>7</v>
      </c>
      <c r="KJ40" s="257">
        <v>2</v>
      </c>
      <c r="KK40">
        <v>9</v>
      </c>
      <c r="KL40" s="139">
        <v>850500</v>
      </c>
      <c r="KM40" s="139">
        <v>1093500</v>
      </c>
      <c r="KN40" s="200">
        <v>-1474.003466202015</v>
      </c>
      <c r="KO40" s="200">
        <v>-1895.1473136883051</v>
      </c>
      <c r="KP40" s="200">
        <v>-1474.003466202015</v>
      </c>
      <c r="KQ40" s="200">
        <v>-1474.003466202015</v>
      </c>
      <c r="KR40" s="200">
        <v>-1474.003466202015</v>
      </c>
      <c r="KT40">
        <v>1</v>
      </c>
      <c r="KU40" s="244">
        <v>1</v>
      </c>
      <c r="KV40" s="218">
        <v>1</v>
      </c>
      <c r="KW40" s="245">
        <v>21</v>
      </c>
      <c r="KX40">
        <v>-1</v>
      </c>
      <c r="KY40">
        <v>1</v>
      </c>
      <c r="KZ40" s="218">
        <v>-1</v>
      </c>
      <c r="LA40">
        <v>0</v>
      </c>
      <c r="LB40">
        <v>0</v>
      </c>
      <c r="LC40">
        <v>1</v>
      </c>
      <c r="LD40">
        <v>0</v>
      </c>
      <c r="LE40" s="253">
        <v>-1.6075102880700001E-3</v>
      </c>
      <c r="LF40" s="206">
        <v>42508</v>
      </c>
      <c r="LG40">
        <v>60</v>
      </c>
      <c r="LH40" t="s">
        <v>1273</v>
      </c>
      <c r="LI40">
        <v>7</v>
      </c>
      <c r="LJ40" s="257">
        <v>2</v>
      </c>
      <c r="LK40">
        <v>9</v>
      </c>
      <c r="LL40" s="139">
        <v>849132.8125</v>
      </c>
      <c r="LM40" s="139">
        <v>1091742.1875</v>
      </c>
      <c r="LN40" s="200">
        <v>-1364.9897320315645</v>
      </c>
      <c r="LO40" s="200">
        <v>-1754.986798326297</v>
      </c>
      <c r="LP40" s="200">
        <v>-1364.9897320315645</v>
      </c>
      <c r="LQ40" s="200">
        <v>1364.9897320315645</v>
      </c>
      <c r="LR40" s="200">
        <v>-1364.9897320315645</v>
      </c>
      <c r="LT40">
        <v>1</v>
      </c>
      <c r="LU40" s="244">
        <v>-1</v>
      </c>
      <c r="LV40" s="218">
        <v>1</v>
      </c>
      <c r="LW40" s="245">
        <v>22</v>
      </c>
      <c r="LX40">
        <v>-1</v>
      </c>
      <c r="LY40">
        <v>1</v>
      </c>
      <c r="LZ40" s="218">
        <v>-1</v>
      </c>
      <c r="MA40">
        <v>1</v>
      </c>
      <c r="MB40">
        <v>0</v>
      </c>
      <c r="MC40">
        <v>1</v>
      </c>
      <c r="MD40">
        <v>0</v>
      </c>
      <c r="ME40" s="253">
        <v>-1.2880788304199999E-3</v>
      </c>
      <c r="MF40" s="206">
        <v>42508</v>
      </c>
      <c r="MG40">
        <v>60</v>
      </c>
      <c r="MH40" t="s">
        <v>1273</v>
      </c>
      <c r="MI40">
        <v>7</v>
      </c>
      <c r="MJ40" s="257">
        <v>1</v>
      </c>
      <c r="MK40">
        <v>7</v>
      </c>
      <c r="ML40" s="139">
        <v>848039.0625</v>
      </c>
      <c r="MM40" s="139">
        <v>848039.0625</v>
      </c>
      <c r="MN40" s="200">
        <v>1092.3411637754732</v>
      </c>
      <c r="MO40" s="200">
        <v>1092.3411637754732</v>
      </c>
      <c r="MP40" s="200">
        <v>-1092.3411637754732</v>
      </c>
      <c r="MQ40" s="200">
        <v>1092.3411637754732</v>
      </c>
      <c r="MR40" s="200">
        <v>-1092.3411637754732</v>
      </c>
      <c r="MT40">
        <v>-1</v>
      </c>
      <c r="MU40" s="244">
        <v>1</v>
      </c>
      <c r="MV40" s="218">
        <v>1</v>
      </c>
      <c r="MW40" s="245">
        <v>-3</v>
      </c>
      <c r="MX40">
        <v>-1</v>
      </c>
      <c r="MY40">
        <v>-1</v>
      </c>
      <c r="MZ40" s="218">
        <v>1</v>
      </c>
      <c r="NA40">
        <v>1</v>
      </c>
      <c r="NB40">
        <v>1</v>
      </c>
      <c r="NC40">
        <v>0</v>
      </c>
      <c r="ND40">
        <v>0</v>
      </c>
      <c r="NE40" s="253">
        <v>5.8038305281499995E-4</v>
      </c>
      <c r="NF40" s="206">
        <v>42508</v>
      </c>
      <c r="NG40">
        <v>60</v>
      </c>
      <c r="NH40" t="s">
        <v>1273</v>
      </c>
      <c r="NI40">
        <v>7</v>
      </c>
      <c r="NJ40" s="257">
        <v>2</v>
      </c>
      <c r="NK40">
        <v>5</v>
      </c>
      <c r="NL40" s="139">
        <v>846507.8125</v>
      </c>
      <c r="NM40" s="139">
        <v>604648.4375</v>
      </c>
      <c r="NN40" s="200">
        <v>491.29878845049757</v>
      </c>
      <c r="NO40" s="200">
        <v>350.92770603606971</v>
      </c>
      <c r="NP40" s="200">
        <v>491.29878845049757</v>
      </c>
      <c r="NQ40" s="200">
        <v>-491.29878845049757</v>
      </c>
      <c r="NR40" s="200">
        <v>-491.29878845049757</v>
      </c>
      <c r="NT40">
        <v>1</v>
      </c>
      <c r="NU40" s="244">
        <v>1</v>
      </c>
      <c r="NV40" s="218">
        <v>1</v>
      </c>
      <c r="NW40" s="245">
        <v>-4</v>
      </c>
      <c r="NX40">
        <v>1</v>
      </c>
      <c r="NY40">
        <v>-1</v>
      </c>
      <c r="NZ40" s="218">
        <v>-1</v>
      </c>
      <c r="OA40">
        <v>0</v>
      </c>
      <c r="OB40">
        <v>0</v>
      </c>
      <c r="OC40">
        <v>0</v>
      </c>
      <c r="OD40">
        <v>1</v>
      </c>
      <c r="OE40" s="253">
        <v>-2.3846352152599999E-3</v>
      </c>
      <c r="OF40" s="206">
        <v>42537</v>
      </c>
      <c r="OG40">
        <v>60</v>
      </c>
      <c r="OH40" t="s">
        <v>1273</v>
      </c>
      <c r="OI40">
        <v>7</v>
      </c>
      <c r="OJ40" s="257">
        <v>2</v>
      </c>
      <c r="OK40">
        <v>5</v>
      </c>
      <c r="OL40" s="139">
        <v>846507.8125</v>
      </c>
      <c r="OM40" s="139">
        <v>604648.4375</v>
      </c>
      <c r="ON40" s="200">
        <v>-2018.6123396802091</v>
      </c>
      <c r="OO40" s="200">
        <v>-1441.8659569144352</v>
      </c>
      <c r="OP40" s="200">
        <v>-2018.6123396802091</v>
      </c>
      <c r="OQ40" s="200">
        <v>-2018.6123396802091</v>
      </c>
      <c r="OR40" s="200">
        <v>2018.6123396802091</v>
      </c>
      <c r="OT40">
        <f t="shared" si="98"/>
        <v>1</v>
      </c>
      <c r="OU40" s="244">
        <v>-1</v>
      </c>
      <c r="OV40" s="218">
        <v>1</v>
      </c>
      <c r="OW40" s="245">
        <v>-5</v>
      </c>
      <c r="OX40">
        <f t="shared" si="141"/>
        <v>-1</v>
      </c>
      <c r="OY40">
        <f t="shared" si="100"/>
        <v>-1</v>
      </c>
      <c r="OZ40" s="218"/>
      <c r="PA40">
        <f t="shared" si="138"/>
        <v>0</v>
      </c>
      <c r="PB40">
        <f t="shared" si="101"/>
        <v>0</v>
      </c>
      <c r="PC40">
        <f t="shared" si="102"/>
        <v>0</v>
      </c>
      <c r="PD40">
        <f t="shared" si="103"/>
        <v>0</v>
      </c>
      <c r="PE40" s="253"/>
      <c r="PF40" s="206">
        <v>42537</v>
      </c>
      <c r="PG40">
        <v>60</v>
      </c>
      <c r="PH40" t="str">
        <f t="shared" si="86"/>
        <v>TRUE</v>
      </c>
      <c r="PI40">
        <f>VLOOKUP($A40,'FuturesInfo (3)'!$A$2:$V$80,22)</f>
        <v>7</v>
      </c>
      <c r="PJ40" s="257">
        <v>2</v>
      </c>
      <c r="PK40">
        <f t="shared" si="104"/>
        <v>5</v>
      </c>
      <c r="PL40" s="139">
        <f>VLOOKUP($A40,'FuturesInfo (3)'!$A$2:$O$80,15)*PI40</f>
        <v>846507.8125</v>
      </c>
      <c r="PM40" s="139">
        <f>VLOOKUP($A40,'FuturesInfo (3)'!$A$2:$O$80,15)*PK40</f>
        <v>604648.4375</v>
      </c>
      <c r="PN40" s="200">
        <f t="shared" si="105"/>
        <v>0</v>
      </c>
      <c r="PO40" s="200">
        <f t="shared" si="106"/>
        <v>0</v>
      </c>
      <c r="PP40" s="200">
        <f t="shared" si="107"/>
        <v>0</v>
      </c>
      <c r="PQ40" s="200">
        <f t="shared" si="108"/>
        <v>0</v>
      </c>
      <c r="PR40" s="200">
        <f t="shared" si="144"/>
        <v>0</v>
      </c>
      <c r="PT40">
        <f t="shared" si="110"/>
        <v>-1</v>
      </c>
      <c r="PU40" s="244"/>
      <c r="PV40" s="218"/>
      <c r="PW40" s="245"/>
      <c r="PX40">
        <f t="shared" si="142"/>
        <v>0</v>
      </c>
      <c r="PY40">
        <f t="shared" si="112"/>
        <v>0</v>
      </c>
      <c r="PZ40" s="218"/>
      <c r="QA40">
        <f t="shared" si="139"/>
        <v>1</v>
      </c>
      <c r="QB40">
        <f t="shared" si="113"/>
        <v>1</v>
      </c>
      <c r="QC40">
        <f t="shared" si="114"/>
        <v>1</v>
      </c>
      <c r="QD40">
        <f t="shared" si="115"/>
        <v>1</v>
      </c>
      <c r="QE40" s="253"/>
      <c r="QF40" s="206"/>
      <c r="QG40">
        <v>60</v>
      </c>
      <c r="QH40" t="str">
        <f t="shared" si="87"/>
        <v>FALSE</v>
      </c>
      <c r="QI40">
        <f>VLOOKUP($A40,'FuturesInfo (3)'!$A$2:$V$80,22)</f>
        <v>7</v>
      </c>
      <c r="QJ40" s="257"/>
      <c r="QK40">
        <f t="shared" si="116"/>
        <v>5</v>
      </c>
      <c r="QL40" s="139">
        <f>VLOOKUP($A40,'FuturesInfo (3)'!$A$2:$O$80,15)*QI40</f>
        <v>846507.8125</v>
      </c>
      <c r="QM40" s="139">
        <f>VLOOKUP($A40,'FuturesInfo (3)'!$A$2:$O$80,15)*QK40</f>
        <v>604648.4375</v>
      </c>
      <c r="QN40" s="200">
        <f t="shared" si="117"/>
        <v>0</v>
      </c>
      <c r="QO40" s="200">
        <f t="shared" si="118"/>
        <v>0</v>
      </c>
      <c r="QP40" s="200">
        <f t="shared" si="119"/>
        <v>0</v>
      </c>
      <c r="QQ40" s="200">
        <f t="shared" si="120"/>
        <v>0</v>
      </c>
      <c r="QR40" s="200">
        <f t="shared" si="145"/>
        <v>0</v>
      </c>
      <c r="QT40">
        <f t="shared" si="122"/>
        <v>0</v>
      </c>
      <c r="QU40" s="244"/>
      <c r="QV40" s="218"/>
      <c r="QW40" s="245"/>
      <c r="QX40">
        <f t="shared" si="143"/>
        <v>0</v>
      </c>
      <c r="QY40">
        <f t="shared" si="124"/>
        <v>0</v>
      </c>
      <c r="QZ40" s="218"/>
      <c r="RA40">
        <f t="shared" si="140"/>
        <v>1</v>
      </c>
      <c r="RB40">
        <f t="shared" si="125"/>
        <v>1</v>
      </c>
      <c r="RC40">
        <f t="shared" si="126"/>
        <v>1</v>
      </c>
      <c r="RD40">
        <f t="shared" si="127"/>
        <v>1</v>
      </c>
      <c r="RE40" s="253"/>
      <c r="RF40" s="206"/>
      <c r="RG40">
        <v>60</v>
      </c>
      <c r="RH40" t="str">
        <f t="shared" si="88"/>
        <v>FALSE</v>
      </c>
      <c r="RI40">
        <f>VLOOKUP($A40,'FuturesInfo (3)'!$A$2:$V$80,22)</f>
        <v>7</v>
      </c>
      <c r="RJ40" s="257"/>
      <c r="RK40">
        <f t="shared" si="128"/>
        <v>5</v>
      </c>
      <c r="RL40" s="139">
        <f>VLOOKUP($A40,'FuturesInfo (3)'!$A$2:$O$80,15)*RI40</f>
        <v>846507.8125</v>
      </c>
      <c r="RM40" s="139">
        <f>VLOOKUP($A40,'FuturesInfo (3)'!$A$2:$O$80,15)*RK40</f>
        <v>604648.4375</v>
      </c>
      <c r="RN40" s="200">
        <f t="shared" si="129"/>
        <v>0</v>
      </c>
      <c r="RO40" s="200">
        <f t="shared" si="130"/>
        <v>0</v>
      </c>
      <c r="RP40" s="200">
        <f t="shared" si="131"/>
        <v>0</v>
      </c>
      <c r="RQ40" s="200">
        <f t="shared" si="132"/>
        <v>0</v>
      </c>
      <c r="RR40" s="200">
        <f t="shared" si="146"/>
        <v>0</v>
      </c>
    </row>
    <row r="41" spans="1:486" x14ac:dyDescent="0.25">
      <c r="A41" s="1" t="s">
        <v>350</v>
      </c>
      <c r="B41" s="153" t="str">
        <f>'FuturesInfo (3)'!M29</f>
        <v>QGC</v>
      </c>
      <c r="C41" s="204" t="str">
        <f>VLOOKUP(A41,'FuturesInfo (3)'!$A$2:$K$80,11)</f>
        <v>metal</v>
      </c>
      <c r="D41" s="2" t="s">
        <v>30</v>
      </c>
      <c r="E41">
        <v>60</v>
      </c>
      <c r="F41" t="e">
        <f>IF(#REF!="","FALSE","TRUE")</f>
        <v>#REF!</v>
      </c>
      <c r="G41">
        <f>ROUND(VLOOKUP($B41,MARGIN!$A$42:$P$172,16),0)</f>
        <v>2</v>
      </c>
      <c r="I41" t="e">
        <f>-#REF!+J41</f>
        <v>#REF!</v>
      </c>
      <c r="J41">
        <v>-1</v>
      </c>
      <c r="K41" s="2" t="s">
        <v>30</v>
      </c>
      <c r="L41">
        <v>60</v>
      </c>
      <c r="M41" t="str">
        <f>IF(J41="","FALSE","TRUE")</f>
        <v>TRUE</v>
      </c>
      <c r="N41">
        <f>ROUND(VLOOKUP($B41,MARGIN!$A$42:$P$172,16),0)</f>
        <v>2</v>
      </c>
      <c r="P41">
        <f>-J41+Q41</f>
        <v>0</v>
      </c>
      <c r="Q41">
        <v>-1</v>
      </c>
      <c r="R41">
        <v>-1</v>
      </c>
      <c r="S41" t="s">
        <v>991</v>
      </c>
      <c r="T41" s="2" t="s">
        <v>30</v>
      </c>
      <c r="U41">
        <v>60</v>
      </c>
      <c r="V41" t="str">
        <f>IF(Q41="","FALSE","TRUE")</f>
        <v>TRUE</v>
      </c>
      <c r="W41">
        <f>ROUND(VLOOKUP($B41,MARGIN!$A$42:$P$172,16),0)</f>
        <v>2</v>
      </c>
      <c r="X41">
        <f>IF(ABS(Q41+R41)=2,ROUND(W41*(1+$X$13),0),W41)</f>
        <v>3</v>
      </c>
      <c r="Z41">
        <f>-Q41+AA41</f>
        <v>0</v>
      </c>
      <c r="AA41">
        <v>-1</v>
      </c>
      <c r="AB41">
        <v>-1</v>
      </c>
      <c r="AC41" t="s">
        <v>974</v>
      </c>
      <c r="AD41" s="2" t="s">
        <v>30</v>
      </c>
      <c r="AE41">
        <v>60</v>
      </c>
      <c r="AF41" t="str">
        <f>IF(AA41="","FALSE","TRUE")</f>
        <v>TRUE</v>
      </c>
      <c r="AG41">
        <f>ROUND(VLOOKUP($B41,MARGIN!$A$42:$P$172,16),0)</f>
        <v>2</v>
      </c>
      <c r="AH41">
        <f>IF(ABS(AA41+AB41)=2,ROUND(AG41*(1+$X$13),0),IF(AB41="",AG41,ROUND(AG41*(1+-$AH$13),0)))</f>
        <v>3</v>
      </c>
      <c r="AI41" s="139" t="e">
        <f>VLOOKUP($B41,#REF!,2)*AH41</f>
        <v>#REF!</v>
      </c>
      <c r="AK41">
        <f>-AB41+AL41</f>
        <v>0</v>
      </c>
      <c r="AL41">
        <v>-1</v>
      </c>
      <c r="AM41">
        <v>-1</v>
      </c>
      <c r="AN41" t="s">
        <v>974</v>
      </c>
      <c r="AO41" s="2" t="s">
        <v>30</v>
      </c>
      <c r="AP41">
        <v>60</v>
      </c>
      <c r="AQ41" t="str">
        <f>IF(AL41="","FALSE","TRUE")</f>
        <v>TRUE</v>
      </c>
      <c r="AR41">
        <f>ROUND(VLOOKUP($B41,MARGIN!$A$42:$P$172,16),0)</f>
        <v>2</v>
      </c>
      <c r="AS41">
        <f>IF(ABS(AL41+AM41)=2,ROUND(AR41*(1+$X$13),0),IF(AM41="",AR41,ROUND(AR41*(1+-$AH$13),0)))</f>
        <v>3</v>
      </c>
      <c r="AT41" s="139" t="e">
        <f>VLOOKUP($B41,#REF!,2)*AS41</f>
        <v>#REF!</v>
      </c>
      <c r="AV41">
        <f>-AM41+AW41</f>
        <v>0</v>
      </c>
      <c r="AW41">
        <v>-1</v>
      </c>
      <c r="AX41">
        <v>-1</v>
      </c>
      <c r="AY41">
        <v>-2.2997946611899999E-3</v>
      </c>
      <c r="AZ41" s="2" t="s">
        <v>30</v>
      </c>
      <c r="BA41">
        <v>60</v>
      </c>
      <c r="BB41" t="str">
        <f>IF(AW41="","FALSE","TRUE")</f>
        <v>TRUE</v>
      </c>
      <c r="BC41">
        <f>ROUND(VLOOKUP($B41,MARGIN!$A$42:$P$172,16),0)</f>
        <v>2</v>
      </c>
      <c r="BD41">
        <f>IF(ABS(AW41+AX41)=2,ROUND(BC41*(1+$X$13),0),IF(AX41="",BC41,ROUND(BC41*(1+-$AH$13),0)))</f>
        <v>3</v>
      </c>
      <c r="BE41" s="139" t="e">
        <f>VLOOKUP($B41,#REF!,2)*BD41</f>
        <v>#REF!</v>
      </c>
      <c r="BG41">
        <f t="shared" si="134"/>
        <v>0</v>
      </c>
      <c r="BH41">
        <v>-1</v>
      </c>
      <c r="BI41">
        <v>-1</v>
      </c>
      <c r="BJ41">
        <f t="shared" si="89"/>
        <v>1</v>
      </c>
      <c r="BK41" s="1">
        <v>-1.7288219313400001E-3</v>
      </c>
      <c r="BL41" s="2">
        <v>10</v>
      </c>
      <c r="BM41">
        <v>60</v>
      </c>
      <c r="BN41" t="str">
        <f t="shared" si="135"/>
        <v>TRUE</v>
      </c>
      <c r="BO41">
        <f>VLOOKUP($A41,'FuturesInfo (3)'!$A$2:$V$80,22)</f>
        <v>1</v>
      </c>
      <c r="BP41">
        <f t="shared" ref="BP41:BP83" si="160">BO41</f>
        <v>1</v>
      </c>
      <c r="BQ41" s="139">
        <f>VLOOKUP($A41,'FuturesInfo (3)'!$A$2:$O$80,15)*BP41</f>
        <v>126309.99999999999</v>
      </c>
      <c r="BR41" s="145">
        <f t="shared" si="90"/>
        <v>218.36749814755538</v>
      </c>
      <c r="BT41">
        <f t="shared" si="91"/>
        <v>-1</v>
      </c>
      <c r="BU41">
        <v>-1</v>
      </c>
      <c r="BV41">
        <v>1</v>
      </c>
      <c r="BW41">
        <v>1</v>
      </c>
      <c r="BX41">
        <f t="shared" si="72"/>
        <v>0</v>
      </c>
      <c r="BY41">
        <f t="shared" si="73"/>
        <v>1</v>
      </c>
      <c r="BZ41" s="188">
        <v>2.49876298862E-2</v>
      </c>
      <c r="CA41" s="2">
        <v>10</v>
      </c>
      <c r="CB41">
        <v>60</v>
      </c>
      <c r="CC41" t="str">
        <f t="shared" si="74"/>
        <v>TRUE</v>
      </c>
      <c r="CD41">
        <f>VLOOKUP($A41,'FuturesInfo (3)'!$A$2:$V$80,22)</f>
        <v>1</v>
      </c>
      <c r="CE41">
        <f t="shared" si="75"/>
        <v>1</v>
      </c>
      <c r="CF41">
        <f t="shared" si="75"/>
        <v>1</v>
      </c>
      <c r="CG41" s="139">
        <f>VLOOKUP($A41,'FuturesInfo (3)'!$A$2:$O$80,15)*CE41</f>
        <v>126309.99999999999</v>
      </c>
      <c r="CH41" s="145">
        <f t="shared" si="76"/>
        <v>-3156.1875309259217</v>
      </c>
      <c r="CI41" s="145">
        <f t="shared" si="92"/>
        <v>3156.1875309259217</v>
      </c>
      <c r="CK41">
        <f t="shared" si="77"/>
        <v>-1</v>
      </c>
      <c r="CL41">
        <v>1</v>
      </c>
      <c r="CM41">
        <v>1</v>
      </c>
      <c r="CN41">
        <v>1</v>
      </c>
      <c r="CO41">
        <f t="shared" si="136"/>
        <v>1</v>
      </c>
      <c r="CP41">
        <f t="shared" si="78"/>
        <v>1</v>
      </c>
      <c r="CQ41" s="1">
        <v>3.6205648081100001E-3</v>
      </c>
      <c r="CR41" s="2">
        <v>10</v>
      </c>
      <c r="CS41">
        <v>60</v>
      </c>
      <c r="CT41" t="str">
        <f t="shared" si="79"/>
        <v>TRUE</v>
      </c>
      <c r="CU41">
        <f>VLOOKUP($A41,'FuturesInfo (3)'!$A$2:$V$80,22)</f>
        <v>1</v>
      </c>
      <c r="CV41">
        <f t="shared" si="80"/>
        <v>1</v>
      </c>
      <c r="CW41">
        <f t="shared" si="93"/>
        <v>1</v>
      </c>
      <c r="CX41" s="139">
        <f>VLOOKUP($A41,'FuturesInfo (3)'!$A$2:$O$80,15)*CW41</f>
        <v>126309.99999999999</v>
      </c>
      <c r="CY41" s="200">
        <f t="shared" si="94"/>
        <v>457.31354091237404</v>
      </c>
      <c r="CZ41" s="200">
        <f t="shared" si="95"/>
        <v>457.31354091237404</v>
      </c>
      <c r="DB41">
        <f t="shared" si="81"/>
        <v>1</v>
      </c>
      <c r="DC41">
        <v>1</v>
      </c>
      <c r="DD41">
        <v>1</v>
      </c>
      <c r="DE41">
        <v>-1</v>
      </c>
      <c r="DF41">
        <f t="shared" si="137"/>
        <v>0</v>
      </c>
      <c r="DG41">
        <f t="shared" si="82"/>
        <v>0</v>
      </c>
      <c r="DH41" s="1">
        <v>-3.2066698733399998E-4</v>
      </c>
      <c r="DI41" s="2">
        <v>10</v>
      </c>
      <c r="DJ41">
        <v>60</v>
      </c>
      <c r="DK41" t="str">
        <f t="shared" si="83"/>
        <v>TRUE</v>
      </c>
      <c r="DL41">
        <f>VLOOKUP($A41,'FuturesInfo (3)'!$A$2:$V$80,22)</f>
        <v>1</v>
      </c>
      <c r="DM41">
        <f t="shared" si="84"/>
        <v>1</v>
      </c>
      <c r="DN41">
        <f t="shared" si="96"/>
        <v>1</v>
      </c>
      <c r="DO41" s="139">
        <f>VLOOKUP($A41,'FuturesInfo (3)'!$A$2:$O$80,15)*DN41</f>
        <v>126309.99999999999</v>
      </c>
      <c r="DP41" s="200">
        <f t="shared" si="85"/>
        <v>-40.503447170157536</v>
      </c>
      <c r="DQ41" s="200">
        <f t="shared" si="97"/>
        <v>-40.503447170157536</v>
      </c>
      <c r="DS41">
        <v>1</v>
      </c>
      <c r="DT41">
        <v>-1</v>
      </c>
      <c r="DU41">
        <v>1</v>
      </c>
      <c r="DV41">
        <v>1</v>
      </c>
      <c r="DW41">
        <v>0</v>
      </c>
      <c r="DX41">
        <v>1</v>
      </c>
      <c r="DY41" s="1">
        <v>1.2269446672000001E-2</v>
      </c>
      <c r="DZ41" s="2">
        <v>10</v>
      </c>
      <c r="EA41">
        <v>60</v>
      </c>
      <c r="EB41" t="s">
        <v>1273</v>
      </c>
      <c r="EC41">
        <v>1</v>
      </c>
      <c r="ED41" s="96">
        <v>0</v>
      </c>
      <c r="EE41">
        <v>1</v>
      </c>
      <c r="EF41" s="139">
        <v>127590.00000000001</v>
      </c>
      <c r="EG41" s="200">
        <v>-1565.4587008804804</v>
      </c>
      <c r="EH41" s="200">
        <v>1565.4587008804804</v>
      </c>
      <c r="EJ41">
        <v>-1</v>
      </c>
      <c r="EK41">
        <v>1</v>
      </c>
      <c r="EL41" s="218">
        <v>1</v>
      </c>
      <c r="EM41">
        <v>-1</v>
      </c>
      <c r="EN41">
        <v>1</v>
      </c>
      <c r="EO41">
        <v>1</v>
      </c>
      <c r="EP41">
        <v>1</v>
      </c>
      <c r="EQ41">
        <v>0</v>
      </c>
      <c r="ER41" s="1">
        <v>8.2389289392399995E-3</v>
      </c>
      <c r="ES41" s="2">
        <v>10</v>
      </c>
      <c r="ET41">
        <v>60</v>
      </c>
      <c r="EU41" t="s">
        <v>1273</v>
      </c>
      <c r="EV41">
        <v>1</v>
      </c>
      <c r="EW41" s="96">
        <v>0</v>
      </c>
      <c r="EX41">
        <v>1</v>
      </c>
      <c r="EY41" s="139">
        <v>127590.00000000001</v>
      </c>
      <c r="EZ41" s="200">
        <v>1051.2049433576317</v>
      </c>
      <c r="FA41" s="200">
        <v>1051.2049433576317</v>
      </c>
      <c r="FB41" s="200">
        <v>-1051.2049433576317</v>
      </c>
      <c r="FD41">
        <v>1</v>
      </c>
      <c r="FE41">
        <v>-1</v>
      </c>
      <c r="FF41" s="218">
        <v>1</v>
      </c>
      <c r="FG41">
        <v>1</v>
      </c>
      <c r="FH41">
        <v>1</v>
      </c>
      <c r="FI41">
        <v>0</v>
      </c>
      <c r="FJ41">
        <v>1</v>
      </c>
      <c r="FK41">
        <v>1</v>
      </c>
      <c r="FL41" s="1">
        <v>2.51433959299E-3</v>
      </c>
      <c r="FM41" s="2">
        <v>10</v>
      </c>
      <c r="FN41">
        <v>60</v>
      </c>
      <c r="FO41" t="s">
        <v>1273</v>
      </c>
      <c r="FP41">
        <v>1</v>
      </c>
      <c r="FQ41" s="96">
        <v>0</v>
      </c>
      <c r="FR41">
        <v>1</v>
      </c>
      <c r="FS41" s="139">
        <v>127590.00000000001</v>
      </c>
      <c r="FT41" s="200">
        <v>-320.80458866959412</v>
      </c>
      <c r="FU41" s="200">
        <v>320.80458866959412</v>
      </c>
      <c r="FV41" s="200">
        <v>320.80458866959412</v>
      </c>
      <c r="FX41">
        <v>1</v>
      </c>
      <c r="FY41" s="244">
        <v>-1</v>
      </c>
      <c r="FZ41" s="218">
        <v>1</v>
      </c>
      <c r="GA41" s="245">
        <v>-6</v>
      </c>
      <c r="GB41">
        <v>1</v>
      </c>
      <c r="GC41">
        <v>-1</v>
      </c>
      <c r="GD41" s="218">
        <v>1</v>
      </c>
      <c r="GE41">
        <v>0</v>
      </c>
      <c r="GF41">
        <v>1</v>
      </c>
      <c r="GG41">
        <v>1</v>
      </c>
      <c r="GH41">
        <v>0</v>
      </c>
      <c r="GI41" s="253">
        <v>8.62136531076E-3</v>
      </c>
      <c r="GJ41" s="2">
        <v>10</v>
      </c>
      <c r="GK41">
        <v>60</v>
      </c>
      <c r="GL41" t="s">
        <v>1273</v>
      </c>
      <c r="GM41">
        <v>1</v>
      </c>
      <c r="GN41" s="96">
        <v>0</v>
      </c>
      <c r="GO41">
        <v>1</v>
      </c>
      <c r="GP41" s="139">
        <v>128690.00000000001</v>
      </c>
      <c r="GQ41" s="200">
        <v>-1109.4835018417045</v>
      </c>
      <c r="GR41" s="200">
        <v>1109.4835018417045</v>
      </c>
      <c r="GS41" s="200">
        <v>1109.4835018417045</v>
      </c>
      <c r="GT41" s="200">
        <v>-1109.4835018417045</v>
      </c>
      <c r="GV41">
        <v>-1</v>
      </c>
      <c r="GW41" s="244">
        <v>-1</v>
      </c>
      <c r="GX41" s="218">
        <v>1</v>
      </c>
      <c r="GY41" s="245">
        <v>-7</v>
      </c>
      <c r="GZ41">
        <v>-1</v>
      </c>
      <c r="HA41">
        <v>-1</v>
      </c>
      <c r="HB41" s="218">
        <v>1</v>
      </c>
      <c r="HC41">
        <v>0</v>
      </c>
      <c r="HD41">
        <v>1</v>
      </c>
      <c r="HE41">
        <v>0</v>
      </c>
      <c r="HF41">
        <v>0</v>
      </c>
      <c r="HG41" s="253">
        <v>9.3247338565499997E-4</v>
      </c>
      <c r="HH41" s="268">
        <v>42494</v>
      </c>
      <c r="HI41">
        <v>60</v>
      </c>
      <c r="HJ41" t="s">
        <v>1273</v>
      </c>
      <c r="HK41">
        <v>1</v>
      </c>
      <c r="HL41" s="257"/>
      <c r="HM41">
        <v>1</v>
      </c>
      <c r="HN41" s="139">
        <v>128809.99999999999</v>
      </c>
      <c r="HO41" s="200">
        <v>-120.11189680622053</v>
      </c>
      <c r="HP41" s="200">
        <v>120.11189680622053</v>
      </c>
      <c r="HQ41" s="200">
        <v>-120.11189680622053</v>
      </c>
      <c r="HR41" s="200">
        <v>-120.11189680622053</v>
      </c>
      <c r="HT41">
        <v>-1</v>
      </c>
      <c r="HU41" s="244">
        <v>-1</v>
      </c>
      <c r="HV41" s="218">
        <v>1</v>
      </c>
      <c r="HW41" s="245">
        <v>-8</v>
      </c>
      <c r="HX41">
        <v>1</v>
      </c>
      <c r="HY41">
        <v>-1</v>
      </c>
      <c r="HZ41" s="218">
        <v>1</v>
      </c>
      <c r="IA41">
        <v>0</v>
      </c>
      <c r="IB41">
        <v>1</v>
      </c>
      <c r="IC41">
        <v>1</v>
      </c>
      <c r="ID41">
        <v>0</v>
      </c>
      <c r="IE41" s="253">
        <v>1.5526744818000001E-4</v>
      </c>
      <c r="IF41" s="268">
        <v>42494</v>
      </c>
      <c r="IG41">
        <v>60</v>
      </c>
      <c r="IH41" t="s">
        <v>1273</v>
      </c>
      <c r="II41">
        <v>1</v>
      </c>
      <c r="IJ41" s="257">
        <v>2</v>
      </c>
      <c r="IK41">
        <v>1</v>
      </c>
      <c r="IL41" s="139">
        <v>129840.00000000001</v>
      </c>
      <c r="IM41" s="139">
        <v>129840.00000000001</v>
      </c>
      <c r="IN41" s="200">
        <v>-20.159925471691203</v>
      </c>
      <c r="IO41" s="200">
        <v>-20.159925471691203</v>
      </c>
      <c r="IP41" s="200">
        <v>20.159925471691203</v>
      </c>
      <c r="IQ41" s="200">
        <v>20.159925471691203</v>
      </c>
      <c r="IR41" s="200">
        <v>-20.159925471691203</v>
      </c>
      <c r="IT41">
        <v>-1</v>
      </c>
      <c r="IU41" s="244">
        <v>-1</v>
      </c>
      <c r="IV41" s="218">
        <v>1</v>
      </c>
      <c r="IW41" s="245">
        <v>-9</v>
      </c>
      <c r="IX41">
        <v>1</v>
      </c>
      <c r="IY41">
        <v>-1</v>
      </c>
      <c r="IZ41" s="218">
        <v>1</v>
      </c>
      <c r="JA41">
        <v>0</v>
      </c>
      <c r="JB41">
        <v>1</v>
      </c>
      <c r="JC41">
        <v>1</v>
      </c>
      <c r="JD41">
        <v>0</v>
      </c>
      <c r="JE41" s="253">
        <v>7.8397888690500007E-3</v>
      </c>
      <c r="JF41" s="268">
        <v>42494</v>
      </c>
      <c r="JG41">
        <v>60</v>
      </c>
      <c r="JH41" t="s">
        <v>1273</v>
      </c>
      <c r="JI41">
        <v>1</v>
      </c>
      <c r="JJ41" s="257">
        <v>2</v>
      </c>
      <c r="JK41">
        <v>1</v>
      </c>
      <c r="JL41" s="139">
        <v>129840.00000000001</v>
      </c>
      <c r="JM41" s="139">
        <v>129840.00000000001</v>
      </c>
      <c r="JN41" s="200">
        <v>-1017.9181867574522</v>
      </c>
      <c r="JO41" s="200">
        <v>-1017.9181867574522</v>
      </c>
      <c r="JP41" s="200">
        <v>1017.9181867574522</v>
      </c>
      <c r="JQ41" s="200">
        <v>1017.9181867574522</v>
      </c>
      <c r="JR41" s="200">
        <v>-1017.9181867574522</v>
      </c>
      <c r="JT41">
        <v>-1</v>
      </c>
      <c r="JU41" s="244">
        <v>-1</v>
      </c>
      <c r="JV41" s="218">
        <v>-1</v>
      </c>
      <c r="JW41" s="245">
        <v>3</v>
      </c>
      <c r="JX41">
        <v>1</v>
      </c>
      <c r="JY41">
        <v>-1</v>
      </c>
      <c r="JZ41" s="218">
        <v>-1</v>
      </c>
      <c r="KA41">
        <v>1</v>
      </c>
      <c r="KB41">
        <v>1</v>
      </c>
      <c r="KC41">
        <v>0</v>
      </c>
      <c r="KD41">
        <v>1</v>
      </c>
      <c r="KE41" s="253">
        <v>-2.7726432532299999E-3</v>
      </c>
      <c r="KF41" s="206">
        <v>42494</v>
      </c>
      <c r="KG41">
        <v>60</v>
      </c>
      <c r="KH41" t="s">
        <v>1273</v>
      </c>
      <c r="KI41">
        <v>1</v>
      </c>
      <c r="KJ41" s="257">
        <v>1</v>
      </c>
      <c r="KK41">
        <v>1</v>
      </c>
      <c r="KL41" s="139">
        <v>129480</v>
      </c>
      <c r="KM41" s="139">
        <v>129480</v>
      </c>
      <c r="KN41" s="200">
        <v>359.0018484282204</v>
      </c>
      <c r="KO41" s="200">
        <v>359.0018484282204</v>
      </c>
      <c r="KP41" s="200">
        <v>359.0018484282204</v>
      </c>
      <c r="KQ41" s="200">
        <v>-359.0018484282204</v>
      </c>
      <c r="KR41" s="200">
        <v>359.0018484282204</v>
      </c>
      <c r="KT41">
        <v>-1</v>
      </c>
      <c r="KU41" s="244">
        <v>1</v>
      </c>
      <c r="KV41" s="218">
        <v>-1</v>
      </c>
      <c r="KW41" s="245">
        <v>4</v>
      </c>
      <c r="KX41">
        <v>-1</v>
      </c>
      <c r="KY41">
        <v>-1</v>
      </c>
      <c r="KZ41" s="218">
        <v>-1</v>
      </c>
      <c r="LA41">
        <v>0</v>
      </c>
      <c r="LB41">
        <v>1</v>
      </c>
      <c r="LC41">
        <v>1</v>
      </c>
      <c r="LD41">
        <v>1</v>
      </c>
      <c r="LE41" s="253">
        <v>-2.0852641334599999E-3</v>
      </c>
      <c r="LF41" s="206">
        <v>42534</v>
      </c>
      <c r="LG41">
        <v>60</v>
      </c>
      <c r="LH41" t="s">
        <v>1273</v>
      </c>
      <c r="LI41">
        <v>1</v>
      </c>
      <c r="LJ41" s="257">
        <v>1</v>
      </c>
      <c r="LK41">
        <v>1</v>
      </c>
      <c r="LL41" s="139">
        <v>129209.99999999999</v>
      </c>
      <c r="LM41" s="139">
        <v>129209.99999999999</v>
      </c>
      <c r="LN41" s="200">
        <v>-269.43697868436658</v>
      </c>
      <c r="LO41" s="200">
        <v>-269.43697868436658</v>
      </c>
      <c r="LP41" s="200">
        <v>269.43697868436658</v>
      </c>
      <c r="LQ41" s="200">
        <v>269.43697868436658</v>
      </c>
      <c r="LR41" s="200">
        <v>269.43697868436658</v>
      </c>
      <c r="LT41">
        <v>1</v>
      </c>
      <c r="LU41" s="244">
        <v>-1</v>
      </c>
      <c r="LV41" s="218">
        <v>-1</v>
      </c>
      <c r="LW41" s="245">
        <v>5</v>
      </c>
      <c r="LX41">
        <v>1</v>
      </c>
      <c r="LY41">
        <v>-1</v>
      </c>
      <c r="LZ41" s="218">
        <v>-1</v>
      </c>
      <c r="MA41">
        <v>1</v>
      </c>
      <c r="MB41">
        <v>1</v>
      </c>
      <c r="MC41">
        <v>0</v>
      </c>
      <c r="MD41">
        <v>1</v>
      </c>
      <c r="ME41" s="253">
        <v>-1.5169104558500001E-2</v>
      </c>
      <c r="MF41" s="206">
        <v>42534</v>
      </c>
      <c r="MG41">
        <v>60</v>
      </c>
      <c r="MH41" t="s">
        <v>1273</v>
      </c>
      <c r="MI41">
        <v>1</v>
      </c>
      <c r="MJ41" s="257">
        <v>2</v>
      </c>
      <c r="MK41">
        <v>1</v>
      </c>
      <c r="ML41" s="139">
        <v>127250</v>
      </c>
      <c r="MM41" s="139">
        <v>127250</v>
      </c>
      <c r="MN41" s="200">
        <v>1930.2685550691251</v>
      </c>
      <c r="MO41" s="200">
        <v>1930.2685550691251</v>
      </c>
      <c r="MP41" s="200">
        <v>1930.2685550691251</v>
      </c>
      <c r="MQ41" s="200">
        <v>-1930.2685550691251</v>
      </c>
      <c r="MR41" s="200">
        <v>1930.2685550691251</v>
      </c>
      <c r="MT41">
        <v>-1</v>
      </c>
      <c r="MU41" s="244">
        <v>-1</v>
      </c>
      <c r="MV41" s="218">
        <v>-1</v>
      </c>
      <c r="MW41" s="245">
        <v>-3</v>
      </c>
      <c r="MX41">
        <v>-1</v>
      </c>
      <c r="MY41">
        <v>1</v>
      </c>
      <c r="MZ41" s="218">
        <v>-1</v>
      </c>
      <c r="NA41">
        <v>1</v>
      </c>
      <c r="NB41">
        <v>1</v>
      </c>
      <c r="NC41">
        <v>1</v>
      </c>
      <c r="ND41">
        <v>0</v>
      </c>
      <c r="NE41" s="253">
        <v>-1.9646365422399999E-3</v>
      </c>
      <c r="NF41" s="206">
        <v>42534</v>
      </c>
      <c r="NG41">
        <v>60</v>
      </c>
      <c r="NH41" t="s">
        <v>1273</v>
      </c>
      <c r="NI41">
        <v>1</v>
      </c>
      <c r="NJ41" s="257">
        <v>2</v>
      </c>
      <c r="NK41">
        <v>1</v>
      </c>
      <c r="NL41" s="139">
        <v>126309.99999999999</v>
      </c>
      <c r="NM41" s="139">
        <v>126309.99999999999</v>
      </c>
      <c r="NN41" s="200">
        <v>248.15324165033437</v>
      </c>
      <c r="NO41" s="200">
        <v>248.15324165033437</v>
      </c>
      <c r="NP41" s="200">
        <v>248.15324165033437</v>
      </c>
      <c r="NQ41" s="200">
        <v>248.15324165033437</v>
      </c>
      <c r="NR41" s="200">
        <v>-248.15324165033437</v>
      </c>
      <c r="NT41">
        <v>-1</v>
      </c>
      <c r="NU41" s="244">
        <v>-1</v>
      </c>
      <c r="NV41" s="218">
        <v>-1</v>
      </c>
      <c r="NW41" s="245">
        <v>-4</v>
      </c>
      <c r="NX41">
        <v>-1</v>
      </c>
      <c r="NY41">
        <v>1</v>
      </c>
      <c r="NZ41" s="218">
        <v>-1</v>
      </c>
      <c r="OA41">
        <v>1</v>
      </c>
      <c r="OB41">
        <v>1</v>
      </c>
      <c r="OC41">
        <v>1</v>
      </c>
      <c r="OD41">
        <v>0</v>
      </c>
      <c r="OE41" s="253">
        <v>-5.4330708661399999E-3</v>
      </c>
      <c r="OF41" s="206">
        <v>42537</v>
      </c>
      <c r="OG41">
        <v>60</v>
      </c>
      <c r="OH41" t="s">
        <v>1273</v>
      </c>
      <c r="OI41">
        <v>1</v>
      </c>
      <c r="OJ41" s="257">
        <v>2</v>
      </c>
      <c r="OK41">
        <v>1</v>
      </c>
      <c r="OL41" s="139">
        <v>126309.99999999999</v>
      </c>
      <c r="OM41" s="139">
        <v>126309.99999999999</v>
      </c>
      <c r="ON41" s="200">
        <v>686.25118110214328</v>
      </c>
      <c r="OO41" s="200">
        <v>686.25118110214328</v>
      </c>
      <c r="OP41" s="200">
        <v>686.25118110214328</v>
      </c>
      <c r="OQ41" s="200">
        <v>686.25118110214328</v>
      </c>
      <c r="OR41" s="200">
        <v>-686.25118110214328</v>
      </c>
      <c r="OT41">
        <f t="shared" si="98"/>
        <v>-1</v>
      </c>
      <c r="OU41" s="244">
        <v>-1</v>
      </c>
      <c r="OV41" s="218">
        <v>-1</v>
      </c>
      <c r="OW41" s="245">
        <v>-5</v>
      </c>
      <c r="OX41">
        <f t="shared" si="141"/>
        <v>-1</v>
      </c>
      <c r="OY41">
        <f t="shared" si="100"/>
        <v>1</v>
      </c>
      <c r="OZ41" s="218"/>
      <c r="PA41">
        <f t="shared" si="138"/>
        <v>0</v>
      </c>
      <c r="PB41">
        <f t="shared" si="101"/>
        <v>0</v>
      </c>
      <c r="PC41">
        <f t="shared" si="102"/>
        <v>0</v>
      </c>
      <c r="PD41">
        <f t="shared" si="103"/>
        <v>0</v>
      </c>
      <c r="PE41" s="253"/>
      <c r="PF41" s="206">
        <v>42537</v>
      </c>
      <c r="PG41">
        <v>60</v>
      </c>
      <c r="PH41" t="str">
        <f t="shared" si="86"/>
        <v>TRUE</v>
      </c>
      <c r="PI41">
        <f>VLOOKUP($A41,'FuturesInfo (3)'!$A$2:$V$80,22)</f>
        <v>1</v>
      </c>
      <c r="PJ41" s="257">
        <v>2</v>
      </c>
      <c r="PK41">
        <f t="shared" si="104"/>
        <v>1</v>
      </c>
      <c r="PL41" s="139">
        <f>VLOOKUP($A41,'FuturesInfo (3)'!$A$2:$O$80,15)*PI41</f>
        <v>126309.99999999999</v>
      </c>
      <c r="PM41" s="139">
        <f>VLOOKUP($A41,'FuturesInfo (3)'!$A$2:$O$80,15)*PK41</f>
        <v>126309.99999999999</v>
      </c>
      <c r="PN41" s="200">
        <f t="shared" si="105"/>
        <v>0</v>
      </c>
      <c r="PO41" s="200">
        <f t="shared" si="106"/>
        <v>0</v>
      </c>
      <c r="PP41" s="200">
        <f t="shared" si="107"/>
        <v>0</v>
      </c>
      <c r="PQ41" s="200">
        <f t="shared" si="108"/>
        <v>0</v>
      </c>
      <c r="PR41" s="200">
        <f t="shared" si="144"/>
        <v>0</v>
      </c>
      <c r="PT41">
        <f t="shared" si="110"/>
        <v>-1</v>
      </c>
      <c r="PU41" s="244"/>
      <c r="PV41" s="218"/>
      <c r="PW41" s="245"/>
      <c r="PX41">
        <f t="shared" si="142"/>
        <v>0</v>
      </c>
      <c r="PY41">
        <f t="shared" si="112"/>
        <v>0</v>
      </c>
      <c r="PZ41" s="218"/>
      <c r="QA41">
        <f t="shared" si="139"/>
        <v>1</v>
      </c>
      <c r="QB41">
        <f t="shared" si="113"/>
        <v>1</v>
      </c>
      <c r="QC41">
        <f t="shared" si="114"/>
        <v>1</v>
      </c>
      <c r="QD41">
        <f t="shared" si="115"/>
        <v>1</v>
      </c>
      <c r="QE41" s="253"/>
      <c r="QF41" s="206"/>
      <c r="QG41">
        <v>60</v>
      </c>
      <c r="QH41" t="str">
        <f t="shared" si="87"/>
        <v>FALSE</v>
      </c>
      <c r="QI41">
        <f>VLOOKUP($A41,'FuturesInfo (3)'!$A$2:$V$80,22)</f>
        <v>1</v>
      </c>
      <c r="QJ41" s="257"/>
      <c r="QK41">
        <f t="shared" si="116"/>
        <v>1</v>
      </c>
      <c r="QL41" s="139">
        <f>VLOOKUP($A41,'FuturesInfo (3)'!$A$2:$O$80,15)*QI41</f>
        <v>126309.99999999999</v>
      </c>
      <c r="QM41" s="139">
        <f>VLOOKUP($A41,'FuturesInfo (3)'!$A$2:$O$80,15)*QK41</f>
        <v>126309.99999999999</v>
      </c>
      <c r="QN41" s="200">
        <f t="shared" si="117"/>
        <v>0</v>
      </c>
      <c r="QO41" s="200">
        <f t="shared" si="118"/>
        <v>0</v>
      </c>
      <c r="QP41" s="200">
        <f t="shared" si="119"/>
        <v>0</v>
      </c>
      <c r="QQ41" s="200">
        <f t="shared" si="120"/>
        <v>0</v>
      </c>
      <c r="QR41" s="200">
        <f t="shared" si="145"/>
        <v>0</v>
      </c>
      <c r="QT41">
        <f t="shared" si="122"/>
        <v>0</v>
      </c>
      <c r="QU41" s="244"/>
      <c r="QV41" s="218"/>
      <c r="QW41" s="245"/>
      <c r="QX41">
        <f t="shared" si="143"/>
        <v>0</v>
      </c>
      <c r="QY41">
        <f t="shared" si="124"/>
        <v>0</v>
      </c>
      <c r="QZ41" s="218"/>
      <c r="RA41">
        <f t="shared" si="140"/>
        <v>1</v>
      </c>
      <c r="RB41">
        <f t="shared" si="125"/>
        <v>1</v>
      </c>
      <c r="RC41">
        <f t="shared" si="126"/>
        <v>1</v>
      </c>
      <c r="RD41">
        <f t="shared" si="127"/>
        <v>1</v>
      </c>
      <c r="RE41" s="253"/>
      <c r="RF41" s="206"/>
      <c r="RG41">
        <v>60</v>
      </c>
      <c r="RH41" t="str">
        <f t="shared" si="88"/>
        <v>FALSE</v>
      </c>
      <c r="RI41">
        <f>VLOOKUP($A41,'FuturesInfo (3)'!$A$2:$V$80,22)</f>
        <v>1</v>
      </c>
      <c r="RJ41" s="257"/>
      <c r="RK41">
        <f t="shared" si="128"/>
        <v>1</v>
      </c>
      <c r="RL41" s="139">
        <f>VLOOKUP($A41,'FuturesInfo (3)'!$A$2:$O$80,15)*RI41</f>
        <v>126309.99999999999</v>
      </c>
      <c r="RM41" s="139">
        <f>VLOOKUP($A41,'FuturesInfo (3)'!$A$2:$O$80,15)*RK41</f>
        <v>126309.99999999999</v>
      </c>
      <c r="RN41" s="200">
        <f t="shared" si="129"/>
        <v>0</v>
      </c>
      <c r="RO41" s="200">
        <f t="shared" si="130"/>
        <v>0</v>
      </c>
      <c r="RP41" s="200">
        <f t="shared" si="131"/>
        <v>0</v>
      </c>
      <c r="RQ41" s="200">
        <f t="shared" si="132"/>
        <v>0</v>
      </c>
      <c r="RR41" s="200">
        <f t="shared" si="146"/>
        <v>0</v>
      </c>
    </row>
    <row r="42" spans="1:486" x14ac:dyDescent="0.25">
      <c r="A42" s="1" t="s">
        <v>1110</v>
      </c>
      <c r="B42" s="153" t="str">
        <f>'FuturesInfo (3)'!M30</f>
        <v>HHI</v>
      </c>
      <c r="C42" s="204" t="str">
        <f>VLOOKUP(A42,'FuturesInfo (3)'!$A$2:$K$80,11)</f>
        <v>index</v>
      </c>
      <c r="D42" s="2"/>
      <c r="K42" s="2"/>
      <c r="T42" s="2"/>
      <c r="AD42" s="2"/>
      <c r="AI42" s="139"/>
      <c r="AO42" s="2"/>
      <c r="AT42" s="139"/>
      <c r="AX42">
        <v>1</v>
      </c>
      <c r="AY42">
        <v>7.00047460845E-3</v>
      </c>
      <c r="AZ42" s="2"/>
      <c r="BE42" s="139"/>
      <c r="BG42">
        <f t="shared" si="134"/>
        <v>0</v>
      </c>
      <c r="BH42">
        <v>1</v>
      </c>
      <c r="BI42">
        <v>-1</v>
      </c>
      <c r="BJ42">
        <f t="shared" si="89"/>
        <v>0</v>
      </c>
      <c r="BK42" s="1">
        <v>-3.5348179568800003E-4</v>
      </c>
      <c r="BL42" s="2">
        <v>10</v>
      </c>
      <c r="BM42">
        <v>60</v>
      </c>
      <c r="BN42" t="str">
        <f t="shared" si="135"/>
        <v>TRUE</v>
      </c>
      <c r="BO42">
        <f>VLOOKUP($A42,'FuturesInfo (3)'!$A$2:$V$80,22)</f>
        <v>2</v>
      </c>
      <c r="BP42">
        <f t="shared" si="160"/>
        <v>2</v>
      </c>
      <c r="BQ42" s="139">
        <f>VLOOKUP($A42,'FuturesInfo (3)'!$A$2:$O$80,15)*BP42</f>
        <v>112149.29214929216</v>
      </c>
      <c r="BR42" s="145">
        <f t="shared" si="90"/>
        <v>-39.642733174069917</v>
      </c>
      <c r="BT42">
        <f t="shared" si="91"/>
        <v>1</v>
      </c>
      <c r="BU42">
        <v>1</v>
      </c>
      <c r="BV42">
        <v>-1</v>
      </c>
      <c r="BW42">
        <v>1</v>
      </c>
      <c r="BX42">
        <f t="shared" si="72"/>
        <v>1</v>
      </c>
      <c r="BY42">
        <f t="shared" si="73"/>
        <v>0</v>
      </c>
      <c r="BZ42" s="188">
        <v>9.5473833097600002E-3</v>
      </c>
      <c r="CA42" s="2">
        <v>10</v>
      </c>
      <c r="CB42">
        <v>60</v>
      </c>
      <c r="CC42" t="str">
        <f t="shared" si="74"/>
        <v>TRUE</v>
      </c>
      <c r="CD42">
        <f>VLOOKUP($A42,'FuturesInfo (3)'!$A$2:$V$80,22)</f>
        <v>2</v>
      </c>
      <c r="CE42">
        <f t="shared" si="75"/>
        <v>2</v>
      </c>
      <c r="CF42">
        <f t="shared" si="75"/>
        <v>2</v>
      </c>
      <c r="CG42" s="139">
        <f>VLOOKUP($A42,'FuturesInfo (3)'!$A$2:$O$80,15)*CE42</f>
        <v>112149.29214929216</v>
      </c>
      <c r="CH42" s="145">
        <f t="shared" si="76"/>
        <v>1070.7322800675502</v>
      </c>
      <c r="CI42" s="145">
        <f t="shared" si="92"/>
        <v>-1070.7322800675502</v>
      </c>
      <c r="CK42">
        <f t="shared" si="77"/>
        <v>1</v>
      </c>
      <c r="CL42">
        <v>1</v>
      </c>
      <c r="CM42">
        <v>-1</v>
      </c>
      <c r="CN42">
        <v>1</v>
      </c>
      <c r="CO42">
        <f t="shared" si="136"/>
        <v>1</v>
      </c>
      <c r="CP42">
        <f t="shared" si="78"/>
        <v>0</v>
      </c>
      <c r="CQ42" s="1">
        <v>6.4214827787500003E-3</v>
      </c>
      <c r="CR42" s="2">
        <v>10</v>
      </c>
      <c r="CS42">
        <v>60</v>
      </c>
      <c r="CT42" t="str">
        <f t="shared" si="79"/>
        <v>TRUE</v>
      </c>
      <c r="CU42">
        <f>VLOOKUP($A42,'FuturesInfo (3)'!$A$2:$V$80,22)</f>
        <v>2</v>
      </c>
      <c r="CV42">
        <f t="shared" si="80"/>
        <v>2</v>
      </c>
      <c r="CW42">
        <f t="shared" si="93"/>
        <v>2</v>
      </c>
      <c r="CX42" s="139">
        <f>VLOOKUP($A42,'FuturesInfo (3)'!$A$2:$O$80,15)*CW42</f>
        <v>112149.29214929216</v>
      </c>
      <c r="CY42" s="200">
        <f t="shared" si="94"/>
        <v>720.16474818568224</v>
      </c>
      <c r="CZ42" s="200">
        <f t="shared" si="95"/>
        <v>-720.16474818568224</v>
      </c>
      <c r="DB42">
        <f t="shared" si="81"/>
        <v>1</v>
      </c>
      <c r="DC42">
        <v>1</v>
      </c>
      <c r="DD42">
        <v>-1</v>
      </c>
      <c r="DE42">
        <v>1</v>
      </c>
      <c r="DF42">
        <f t="shared" si="137"/>
        <v>1</v>
      </c>
      <c r="DG42">
        <f t="shared" si="82"/>
        <v>0</v>
      </c>
      <c r="DH42" s="1">
        <v>1.99535962877E-2</v>
      </c>
      <c r="DI42" s="2">
        <v>10</v>
      </c>
      <c r="DJ42">
        <v>60</v>
      </c>
      <c r="DK42" t="str">
        <f t="shared" si="83"/>
        <v>TRUE</v>
      </c>
      <c r="DL42">
        <f>VLOOKUP($A42,'FuturesInfo (3)'!$A$2:$V$80,22)</f>
        <v>2</v>
      </c>
      <c r="DM42">
        <f t="shared" si="84"/>
        <v>2</v>
      </c>
      <c r="DN42">
        <f t="shared" si="96"/>
        <v>2</v>
      </c>
      <c r="DO42" s="139">
        <f>VLOOKUP($A42,'FuturesInfo (3)'!$A$2:$O$80,15)*DN42</f>
        <v>112149.29214929216</v>
      </c>
      <c r="DP42" s="200">
        <f t="shared" si="85"/>
        <v>2237.7816994982986</v>
      </c>
      <c r="DQ42" s="200">
        <f t="shared" si="97"/>
        <v>-2237.7816994982986</v>
      </c>
      <c r="DS42">
        <v>1</v>
      </c>
      <c r="DT42">
        <v>1</v>
      </c>
      <c r="DU42">
        <v>-1</v>
      </c>
      <c r="DV42">
        <v>1</v>
      </c>
      <c r="DW42">
        <v>1</v>
      </c>
      <c r="DX42">
        <v>0</v>
      </c>
      <c r="DY42" s="1">
        <v>6.8243858052799997E-4</v>
      </c>
      <c r="DZ42" s="2">
        <v>10</v>
      </c>
      <c r="EA42">
        <v>60</v>
      </c>
      <c r="EB42" t="s">
        <v>1273</v>
      </c>
      <c r="EC42">
        <v>2</v>
      </c>
      <c r="ED42" s="96">
        <v>0</v>
      </c>
      <c r="EE42">
        <v>2</v>
      </c>
      <c r="EF42" s="139">
        <v>110347.49034749035</v>
      </c>
      <c r="EG42" s="200">
        <v>75.305384677568497</v>
      </c>
      <c r="EH42" s="200">
        <v>-75.305384677568497</v>
      </c>
      <c r="EJ42">
        <v>1</v>
      </c>
      <c r="EK42">
        <v>1</v>
      </c>
      <c r="EL42" s="218">
        <v>-1</v>
      </c>
      <c r="EM42">
        <v>-1</v>
      </c>
      <c r="EN42">
        <v>0</v>
      </c>
      <c r="EO42">
        <v>0</v>
      </c>
      <c r="EP42">
        <v>0</v>
      </c>
      <c r="EQ42">
        <v>0</v>
      </c>
      <c r="ER42" s="1">
        <v>0</v>
      </c>
      <c r="ES42" s="2">
        <v>10</v>
      </c>
      <c r="ET42">
        <v>60</v>
      </c>
      <c r="EU42" t="s">
        <v>1273</v>
      </c>
      <c r="EV42">
        <v>2</v>
      </c>
      <c r="EW42" s="96">
        <v>0</v>
      </c>
      <c r="EX42">
        <v>2</v>
      </c>
      <c r="EY42" s="139">
        <v>110347.49034749035</v>
      </c>
      <c r="EZ42" s="200">
        <v>0</v>
      </c>
      <c r="FA42" s="200">
        <v>0</v>
      </c>
      <c r="FB42" s="200">
        <v>0</v>
      </c>
      <c r="FD42">
        <v>0</v>
      </c>
      <c r="FE42">
        <v>1</v>
      </c>
      <c r="FF42" s="218">
        <v>-1</v>
      </c>
      <c r="FG42">
        <v>-1</v>
      </c>
      <c r="FH42">
        <v>-1</v>
      </c>
      <c r="FI42">
        <v>0</v>
      </c>
      <c r="FJ42">
        <v>1</v>
      </c>
      <c r="FK42">
        <v>1</v>
      </c>
      <c r="FL42" s="1">
        <v>-2.5460331893599999E-2</v>
      </c>
      <c r="FM42" s="2">
        <v>10</v>
      </c>
      <c r="FN42">
        <v>60</v>
      </c>
      <c r="FO42" t="s">
        <v>1273</v>
      </c>
      <c r="FP42">
        <v>2</v>
      </c>
      <c r="FQ42" s="96">
        <v>0</v>
      </c>
      <c r="FR42">
        <v>2</v>
      </c>
      <c r="FS42" s="139">
        <v>110347.49034749035</v>
      </c>
      <c r="FT42" s="200">
        <v>-2809.4837278729269</v>
      </c>
      <c r="FU42" s="200">
        <v>2809.4837278729269</v>
      </c>
      <c r="FV42" s="200">
        <v>2809.4837278729269</v>
      </c>
      <c r="FX42">
        <v>-1</v>
      </c>
      <c r="FY42" s="244">
        <v>-1</v>
      </c>
      <c r="FZ42" s="218">
        <v>1</v>
      </c>
      <c r="GA42" s="245">
        <v>-4</v>
      </c>
      <c r="GB42">
        <v>1</v>
      </c>
      <c r="GC42">
        <v>-1</v>
      </c>
      <c r="GD42" s="218">
        <v>-1</v>
      </c>
      <c r="GE42">
        <v>1</v>
      </c>
      <c r="GF42">
        <v>0</v>
      </c>
      <c r="GG42">
        <v>0</v>
      </c>
      <c r="GH42">
        <v>1</v>
      </c>
      <c r="GI42" s="253">
        <v>-2.0760438535100002E-2</v>
      </c>
      <c r="GJ42" s="2">
        <v>10</v>
      </c>
      <c r="GK42">
        <v>60</v>
      </c>
      <c r="GL42" t="s">
        <v>1273</v>
      </c>
      <c r="GM42">
        <v>2</v>
      </c>
      <c r="GN42" s="96">
        <v>0</v>
      </c>
      <c r="GO42">
        <v>2</v>
      </c>
      <c r="GP42" s="139">
        <v>108056.62805662806</v>
      </c>
      <c r="GQ42" s="200">
        <v>2243.3029850797893</v>
      </c>
      <c r="GR42" s="200">
        <v>-2243.3029850797893</v>
      </c>
      <c r="GS42" s="200">
        <v>-2243.3029850797893</v>
      </c>
      <c r="GT42" s="200">
        <v>2243.3029850797893</v>
      </c>
      <c r="GV42">
        <v>-1</v>
      </c>
      <c r="GW42" s="244">
        <v>-1</v>
      </c>
      <c r="GX42" s="218">
        <v>1</v>
      </c>
      <c r="GY42" s="245">
        <v>-5</v>
      </c>
      <c r="GZ42">
        <v>1</v>
      </c>
      <c r="HA42">
        <v>-1</v>
      </c>
      <c r="HB42" s="218">
        <v>-1</v>
      </c>
      <c r="HC42">
        <v>1</v>
      </c>
      <c r="HD42">
        <v>0</v>
      </c>
      <c r="HE42">
        <v>0</v>
      </c>
      <c r="HF42">
        <v>1</v>
      </c>
      <c r="HG42" s="253">
        <v>-8.9328251548400003E-3</v>
      </c>
      <c r="HH42" s="268">
        <v>42513</v>
      </c>
      <c r="HI42">
        <v>60</v>
      </c>
      <c r="HJ42" t="s">
        <v>1273</v>
      </c>
      <c r="HK42">
        <v>2</v>
      </c>
      <c r="HL42" s="257"/>
      <c r="HM42">
        <v>2</v>
      </c>
      <c r="HN42" s="139">
        <v>107091.3770913771</v>
      </c>
      <c r="HO42" s="200">
        <v>956.62854714830951</v>
      </c>
      <c r="HP42" s="200">
        <v>-956.62854714830951</v>
      </c>
      <c r="HQ42" s="200">
        <v>-956.62854714830951</v>
      </c>
      <c r="HR42" s="200">
        <v>956.62854714830951</v>
      </c>
      <c r="HT42">
        <v>-1</v>
      </c>
      <c r="HU42" s="244">
        <v>-1</v>
      </c>
      <c r="HV42" s="218">
        <v>1</v>
      </c>
      <c r="HW42" s="245">
        <v>-6</v>
      </c>
      <c r="HX42">
        <v>1</v>
      </c>
      <c r="HY42">
        <v>-1</v>
      </c>
      <c r="HZ42" s="218">
        <v>1</v>
      </c>
      <c r="IA42">
        <v>0</v>
      </c>
      <c r="IB42">
        <v>1</v>
      </c>
      <c r="IC42">
        <v>1</v>
      </c>
      <c r="ID42">
        <v>0</v>
      </c>
      <c r="IE42" s="253">
        <v>5.88871529864E-3</v>
      </c>
      <c r="IF42" s="268">
        <v>42513</v>
      </c>
      <c r="IG42">
        <v>60</v>
      </c>
      <c r="IH42" t="s">
        <v>1273</v>
      </c>
      <c r="II42">
        <v>2</v>
      </c>
      <c r="IJ42" s="257">
        <v>2</v>
      </c>
      <c r="IK42">
        <v>3</v>
      </c>
      <c r="IL42" s="139">
        <v>105958.81595881596</v>
      </c>
      <c r="IM42" s="139">
        <v>158938.22393822393</v>
      </c>
      <c r="IN42" s="200">
        <v>-623.96130056245977</v>
      </c>
      <c r="IO42" s="200">
        <v>-935.9419508436896</v>
      </c>
      <c r="IP42" s="200">
        <v>623.96130056245977</v>
      </c>
      <c r="IQ42" s="200">
        <v>623.96130056245977</v>
      </c>
      <c r="IR42" s="200">
        <v>-623.96130056245977</v>
      </c>
      <c r="IT42">
        <v>-1</v>
      </c>
      <c r="IU42" s="244">
        <v>1</v>
      </c>
      <c r="IV42" s="218">
        <v>1</v>
      </c>
      <c r="IW42" s="245">
        <v>-7</v>
      </c>
      <c r="IX42">
        <v>-1</v>
      </c>
      <c r="IY42">
        <v>-1</v>
      </c>
      <c r="IZ42" s="218">
        <v>-1</v>
      </c>
      <c r="JA42">
        <v>0</v>
      </c>
      <c r="JB42">
        <v>0</v>
      </c>
      <c r="JC42">
        <v>1</v>
      </c>
      <c r="JD42">
        <v>1</v>
      </c>
      <c r="JE42" s="253">
        <v>-1.6367980884099999E-2</v>
      </c>
      <c r="JF42" s="268">
        <v>42513</v>
      </c>
      <c r="JG42">
        <v>60</v>
      </c>
      <c r="JH42" t="s">
        <v>1273</v>
      </c>
      <c r="JI42">
        <v>2</v>
      </c>
      <c r="JJ42" s="257">
        <v>1</v>
      </c>
      <c r="JK42">
        <v>2</v>
      </c>
      <c r="JL42" s="139">
        <v>105958.81595881596</v>
      </c>
      <c r="JM42" s="139">
        <v>105958.81595881596</v>
      </c>
      <c r="JN42" s="200">
        <v>-1734.3318741157696</v>
      </c>
      <c r="JO42" s="200">
        <v>-1734.3318741157696</v>
      </c>
      <c r="JP42" s="200">
        <v>-1734.3318741157696</v>
      </c>
      <c r="JQ42" s="200">
        <v>1734.3318741157696</v>
      </c>
      <c r="JR42" s="200">
        <v>1734.3318741157696</v>
      </c>
      <c r="JT42">
        <v>1</v>
      </c>
      <c r="JU42" s="244">
        <v>1</v>
      </c>
      <c r="JV42" s="218">
        <v>1</v>
      </c>
      <c r="JW42" s="245">
        <v>5</v>
      </c>
      <c r="JX42">
        <v>1</v>
      </c>
      <c r="JY42">
        <v>1</v>
      </c>
      <c r="JZ42" s="218">
        <v>1</v>
      </c>
      <c r="KA42">
        <v>1</v>
      </c>
      <c r="KB42">
        <v>1</v>
      </c>
      <c r="KC42">
        <v>1</v>
      </c>
      <c r="KD42">
        <v>1</v>
      </c>
      <c r="KE42" s="253">
        <v>6.9233572209399996E-3</v>
      </c>
      <c r="KF42" s="206">
        <v>42513</v>
      </c>
      <c r="KG42">
        <v>60</v>
      </c>
      <c r="KH42" t="s">
        <v>1273</v>
      </c>
      <c r="KI42">
        <v>2</v>
      </c>
      <c r="KJ42" s="257">
        <v>1</v>
      </c>
      <c r="KK42">
        <v>2</v>
      </c>
      <c r="KL42" s="139">
        <v>106692.4066924067</v>
      </c>
      <c r="KM42" s="139">
        <v>106692.4066924067</v>
      </c>
      <c r="KN42" s="200">
        <v>738.66964429334109</v>
      </c>
      <c r="KO42" s="200">
        <v>738.66964429334109</v>
      </c>
      <c r="KP42" s="200">
        <v>738.66964429334109</v>
      </c>
      <c r="KQ42" s="200">
        <v>738.66964429334109</v>
      </c>
      <c r="KR42" s="200">
        <v>738.66964429334109</v>
      </c>
      <c r="KT42">
        <v>1</v>
      </c>
      <c r="KU42" s="244">
        <v>1</v>
      </c>
      <c r="KV42" s="218">
        <v>1</v>
      </c>
      <c r="KW42" s="245">
        <v>6</v>
      </c>
      <c r="KX42">
        <v>1</v>
      </c>
      <c r="KY42">
        <v>1</v>
      </c>
      <c r="KZ42" s="218">
        <v>1</v>
      </c>
      <c r="LA42">
        <v>1</v>
      </c>
      <c r="LB42">
        <v>1</v>
      </c>
      <c r="LC42">
        <v>1</v>
      </c>
      <c r="LD42">
        <v>1</v>
      </c>
      <c r="LE42" s="253">
        <v>2.15922798552E-2</v>
      </c>
      <c r="LF42" s="206">
        <v>42529</v>
      </c>
      <c r="LG42">
        <v>60</v>
      </c>
      <c r="LH42" t="s">
        <v>1273</v>
      </c>
      <c r="LI42">
        <v>2</v>
      </c>
      <c r="LJ42" s="257">
        <v>2</v>
      </c>
      <c r="LK42">
        <v>3</v>
      </c>
      <c r="LL42" s="139">
        <v>108996.13899613901</v>
      </c>
      <c r="LM42" s="139">
        <v>163494.20849420852</v>
      </c>
      <c r="LN42" s="200">
        <v>2353.4751363409114</v>
      </c>
      <c r="LO42" s="200">
        <v>3530.2127045113675</v>
      </c>
      <c r="LP42" s="200">
        <v>2353.4751363409114</v>
      </c>
      <c r="LQ42" s="200">
        <v>2353.4751363409114</v>
      </c>
      <c r="LR42" s="200">
        <v>2353.4751363409114</v>
      </c>
      <c r="LT42">
        <v>1</v>
      </c>
      <c r="LU42" s="244">
        <v>1</v>
      </c>
      <c r="LV42" s="218">
        <v>1</v>
      </c>
      <c r="LW42" s="245">
        <v>7</v>
      </c>
      <c r="LX42">
        <v>1</v>
      </c>
      <c r="LY42">
        <v>1</v>
      </c>
      <c r="LZ42" s="218">
        <v>1</v>
      </c>
      <c r="MA42">
        <v>1</v>
      </c>
      <c r="MB42">
        <v>1</v>
      </c>
      <c r="MC42">
        <v>1</v>
      </c>
      <c r="MD42">
        <v>1</v>
      </c>
      <c r="ME42" s="253">
        <v>8.1473609635100003E-3</v>
      </c>
      <c r="MF42" s="206">
        <v>42529</v>
      </c>
      <c r="MG42">
        <v>60</v>
      </c>
      <c r="MH42" t="s">
        <v>1273</v>
      </c>
      <c r="MI42">
        <v>2</v>
      </c>
      <c r="MJ42" s="257">
        <v>2</v>
      </c>
      <c r="MK42">
        <v>3</v>
      </c>
      <c r="ML42" s="139">
        <v>109884.1698841699</v>
      </c>
      <c r="MM42" s="139">
        <v>164826.25482625485</v>
      </c>
      <c r="MN42" s="200">
        <v>895.26599622198705</v>
      </c>
      <c r="MO42" s="200">
        <v>1342.8989943329805</v>
      </c>
      <c r="MP42" s="200">
        <v>895.26599622198705</v>
      </c>
      <c r="MQ42" s="200">
        <v>895.26599622198705</v>
      </c>
      <c r="MR42" s="200">
        <v>895.26599622198705</v>
      </c>
      <c r="MT42">
        <v>1</v>
      </c>
      <c r="MU42" s="244">
        <v>1</v>
      </c>
      <c r="MV42" s="218">
        <v>1</v>
      </c>
      <c r="MW42" s="245">
        <v>-3</v>
      </c>
      <c r="MX42">
        <v>-1</v>
      </c>
      <c r="MY42">
        <v>-1</v>
      </c>
      <c r="MZ42" s="218">
        <v>1</v>
      </c>
      <c r="NA42">
        <v>1</v>
      </c>
      <c r="NB42">
        <v>1</v>
      </c>
      <c r="NC42">
        <v>0</v>
      </c>
      <c r="ND42">
        <v>0</v>
      </c>
      <c r="NE42" s="253">
        <v>1.3703443429400001E-2</v>
      </c>
      <c r="NF42" s="206">
        <v>42529</v>
      </c>
      <c r="NG42">
        <v>60</v>
      </c>
      <c r="NH42" t="s">
        <v>1273</v>
      </c>
      <c r="NI42">
        <v>2</v>
      </c>
      <c r="NJ42" s="257">
        <v>2</v>
      </c>
      <c r="NK42">
        <v>2</v>
      </c>
      <c r="NL42" s="139">
        <v>112149.29214929216</v>
      </c>
      <c r="NM42" s="139">
        <v>112149.29214929216</v>
      </c>
      <c r="NN42" s="200">
        <v>1536.8314806150788</v>
      </c>
      <c r="NO42" s="200">
        <v>1536.8314806150788</v>
      </c>
      <c r="NP42" s="200">
        <v>1536.8314806150788</v>
      </c>
      <c r="NQ42" s="200">
        <v>-1536.8314806150788</v>
      </c>
      <c r="NR42" s="200">
        <v>-1536.8314806150788</v>
      </c>
      <c r="NT42">
        <v>1</v>
      </c>
      <c r="NU42" s="244">
        <v>1</v>
      </c>
      <c r="NV42" s="218">
        <v>1</v>
      </c>
      <c r="NW42" s="245">
        <v>-1</v>
      </c>
      <c r="NX42">
        <v>-1</v>
      </c>
      <c r="NY42">
        <v>-1</v>
      </c>
      <c r="NZ42" s="218">
        <v>1</v>
      </c>
      <c r="OA42">
        <v>1</v>
      </c>
      <c r="OB42">
        <v>1</v>
      </c>
      <c r="OC42">
        <v>0</v>
      </c>
      <c r="OD42">
        <v>0</v>
      </c>
      <c r="OE42" s="253">
        <v>6.8168688619299998E-3</v>
      </c>
      <c r="OF42" s="206">
        <v>42537</v>
      </c>
      <c r="OG42">
        <v>60</v>
      </c>
      <c r="OH42" t="s">
        <v>1273</v>
      </c>
      <c r="OI42">
        <v>2</v>
      </c>
      <c r="OJ42" s="257">
        <v>2</v>
      </c>
      <c r="OK42">
        <v>2</v>
      </c>
      <c r="OL42" s="139">
        <v>112149.29214929216</v>
      </c>
      <c r="OM42" s="139">
        <v>112149.29214929216</v>
      </c>
      <c r="ON42" s="200">
        <v>764.50701754000033</v>
      </c>
      <c r="OO42" s="200">
        <v>764.50701754000033</v>
      </c>
      <c r="OP42" s="200">
        <v>764.50701754000033</v>
      </c>
      <c r="OQ42" s="200">
        <v>-764.50701754000033</v>
      </c>
      <c r="OR42" s="200">
        <v>-764.50701754000033</v>
      </c>
      <c r="OT42">
        <f t="shared" si="98"/>
        <v>1</v>
      </c>
      <c r="OU42" s="244">
        <v>1</v>
      </c>
      <c r="OV42" s="218">
        <v>1</v>
      </c>
      <c r="OW42" s="245">
        <v>-1</v>
      </c>
      <c r="OX42">
        <f t="shared" si="141"/>
        <v>1</v>
      </c>
      <c r="OY42">
        <f t="shared" si="100"/>
        <v>-1</v>
      </c>
      <c r="OZ42" s="218"/>
      <c r="PA42">
        <f t="shared" si="138"/>
        <v>0</v>
      </c>
      <c r="PB42">
        <f t="shared" si="101"/>
        <v>0</v>
      </c>
      <c r="PC42">
        <f t="shared" si="102"/>
        <v>0</v>
      </c>
      <c r="PD42">
        <f t="shared" si="103"/>
        <v>0</v>
      </c>
      <c r="PE42" s="253"/>
      <c r="PF42" s="206">
        <v>42537</v>
      </c>
      <c r="PG42">
        <v>60</v>
      </c>
      <c r="PH42" t="str">
        <f t="shared" si="86"/>
        <v>TRUE</v>
      </c>
      <c r="PI42">
        <f>VLOOKUP($A42,'FuturesInfo (3)'!$A$2:$V$80,22)</f>
        <v>2</v>
      </c>
      <c r="PJ42" s="257">
        <v>2</v>
      </c>
      <c r="PK42">
        <f t="shared" si="104"/>
        <v>2</v>
      </c>
      <c r="PL42" s="139">
        <f>VLOOKUP($A42,'FuturesInfo (3)'!$A$2:$O$80,15)*PI42</f>
        <v>112149.29214929216</v>
      </c>
      <c r="PM42" s="139">
        <f>VLOOKUP($A42,'FuturesInfo (3)'!$A$2:$O$80,15)*PK42</f>
        <v>112149.29214929216</v>
      </c>
      <c r="PN42" s="200">
        <f t="shared" si="105"/>
        <v>0</v>
      </c>
      <c r="PO42" s="200">
        <f t="shared" si="106"/>
        <v>0</v>
      </c>
      <c r="PP42" s="200">
        <f t="shared" si="107"/>
        <v>0</v>
      </c>
      <c r="PQ42" s="200">
        <f t="shared" si="108"/>
        <v>0</v>
      </c>
      <c r="PR42" s="200">
        <f t="shared" si="144"/>
        <v>0</v>
      </c>
      <c r="PT42">
        <f t="shared" si="110"/>
        <v>1</v>
      </c>
      <c r="PU42" s="244"/>
      <c r="PV42" s="218"/>
      <c r="PW42" s="245"/>
      <c r="PX42">
        <f t="shared" si="142"/>
        <v>0</v>
      </c>
      <c r="PY42">
        <f t="shared" si="112"/>
        <v>0</v>
      </c>
      <c r="PZ42" s="218"/>
      <c r="QA42">
        <f t="shared" si="139"/>
        <v>1</v>
      </c>
      <c r="QB42">
        <f t="shared" si="113"/>
        <v>1</v>
      </c>
      <c r="QC42">
        <f t="shared" si="114"/>
        <v>1</v>
      </c>
      <c r="QD42">
        <f t="shared" si="115"/>
        <v>1</v>
      </c>
      <c r="QE42" s="253"/>
      <c r="QF42" s="206"/>
      <c r="QG42">
        <v>60</v>
      </c>
      <c r="QH42" t="str">
        <f t="shared" si="87"/>
        <v>FALSE</v>
      </c>
      <c r="QI42">
        <f>VLOOKUP($A42,'FuturesInfo (3)'!$A$2:$V$80,22)</f>
        <v>2</v>
      </c>
      <c r="QJ42" s="257"/>
      <c r="QK42">
        <f t="shared" si="116"/>
        <v>2</v>
      </c>
      <c r="QL42" s="139">
        <f>VLOOKUP($A42,'FuturesInfo (3)'!$A$2:$O$80,15)*QI42</f>
        <v>112149.29214929216</v>
      </c>
      <c r="QM42" s="139">
        <f>VLOOKUP($A42,'FuturesInfo (3)'!$A$2:$O$80,15)*QK42</f>
        <v>112149.29214929216</v>
      </c>
      <c r="QN42" s="200">
        <f t="shared" si="117"/>
        <v>0</v>
      </c>
      <c r="QO42" s="200">
        <f t="shared" si="118"/>
        <v>0</v>
      </c>
      <c r="QP42" s="200">
        <f t="shared" si="119"/>
        <v>0</v>
      </c>
      <c r="QQ42" s="200">
        <f t="shared" si="120"/>
        <v>0</v>
      </c>
      <c r="QR42" s="200">
        <f t="shared" si="145"/>
        <v>0</v>
      </c>
      <c r="QT42">
        <f t="shared" si="122"/>
        <v>0</v>
      </c>
      <c r="QU42" s="244"/>
      <c r="QV42" s="218"/>
      <c r="QW42" s="245"/>
      <c r="QX42">
        <f t="shared" si="143"/>
        <v>0</v>
      </c>
      <c r="QY42">
        <f t="shared" si="124"/>
        <v>0</v>
      </c>
      <c r="QZ42" s="218"/>
      <c r="RA42">
        <f t="shared" si="140"/>
        <v>1</v>
      </c>
      <c r="RB42">
        <f t="shared" si="125"/>
        <v>1</v>
      </c>
      <c r="RC42">
        <f t="shared" si="126"/>
        <v>1</v>
      </c>
      <c r="RD42">
        <f t="shared" si="127"/>
        <v>1</v>
      </c>
      <c r="RE42" s="253"/>
      <c r="RF42" s="206"/>
      <c r="RG42">
        <v>60</v>
      </c>
      <c r="RH42" t="str">
        <f t="shared" si="88"/>
        <v>FALSE</v>
      </c>
      <c r="RI42">
        <f>VLOOKUP($A42,'FuturesInfo (3)'!$A$2:$V$80,22)</f>
        <v>2</v>
      </c>
      <c r="RJ42" s="257"/>
      <c r="RK42">
        <f t="shared" si="128"/>
        <v>2</v>
      </c>
      <c r="RL42" s="139">
        <f>VLOOKUP($A42,'FuturesInfo (3)'!$A$2:$O$80,15)*RI42</f>
        <v>112149.29214929216</v>
      </c>
      <c r="RM42" s="139">
        <f>VLOOKUP($A42,'FuturesInfo (3)'!$A$2:$O$80,15)*RK42</f>
        <v>112149.29214929216</v>
      </c>
      <c r="RN42" s="200">
        <f t="shared" si="129"/>
        <v>0</v>
      </c>
      <c r="RO42" s="200">
        <f t="shared" si="130"/>
        <v>0</v>
      </c>
      <c r="RP42" s="200">
        <f t="shared" si="131"/>
        <v>0</v>
      </c>
      <c r="RQ42" s="200">
        <f t="shared" si="132"/>
        <v>0</v>
      </c>
      <c r="RR42" s="200">
        <f t="shared" si="146"/>
        <v>0</v>
      </c>
    </row>
    <row r="43" spans="1:486" x14ac:dyDescent="0.25">
      <c r="A43" s="1" t="s">
        <v>354</v>
      </c>
      <c r="B43" s="153" t="str">
        <f>'FuturesInfo (3)'!M31</f>
        <v>QHG</v>
      </c>
      <c r="C43" s="204" t="str">
        <f>VLOOKUP(A43,'FuturesInfo (3)'!$A$2:$K$80,11)</f>
        <v>metal</v>
      </c>
      <c r="D43" s="2" t="s">
        <v>432</v>
      </c>
      <c r="E43">
        <v>90</v>
      </c>
      <c r="F43" t="e">
        <f>IF(#REF!="","FALSE","TRUE")</f>
        <v>#REF!</v>
      </c>
      <c r="G43">
        <f>ROUND(VLOOKUP($B43,MARGIN!$A$42:$P$172,16),0)</f>
        <v>3</v>
      </c>
      <c r="I43" t="e">
        <f>-#REF!+J43</f>
        <v>#REF!</v>
      </c>
      <c r="J43">
        <v>1</v>
      </c>
      <c r="K43" s="2" t="s">
        <v>432</v>
      </c>
      <c r="L43">
        <v>90</v>
      </c>
      <c r="M43" t="str">
        <f>IF(J43="","FALSE","TRUE")</f>
        <v>TRUE</v>
      </c>
      <c r="N43">
        <f>ROUND(VLOOKUP($B43,MARGIN!$A$42:$P$172,16),0)</f>
        <v>3</v>
      </c>
      <c r="P43">
        <f>-J43+Q43</f>
        <v>-2</v>
      </c>
      <c r="Q43">
        <v>-1</v>
      </c>
      <c r="S43" t="s">
        <v>181</v>
      </c>
      <c r="T43" s="2" t="s">
        <v>432</v>
      </c>
      <c r="U43">
        <v>90</v>
      </c>
      <c r="V43" t="str">
        <f>IF(Q43="","FALSE","TRUE")</f>
        <v>TRUE</v>
      </c>
      <c r="W43">
        <f>ROUND(VLOOKUP($B43,MARGIN!$A$42:$P$172,16),0)</f>
        <v>3</v>
      </c>
      <c r="X43">
        <f>IF(ABS(Q43+R43)=2,ROUND(W43*(1+$X$13),0),W43)</f>
        <v>3</v>
      </c>
      <c r="Z43">
        <f>-Q43+AA43</f>
        <v>2</v>
      </c>
      <c r="AA43">
        <v>1</v>
      </c>
      <c r="AB43">
        <v>1</v>
      </c>
      <c r="AC43" t="s">
        <v>975</v>
      </c>
      <c r="AD43" s="2" t="s">
        <v>972</v>
      </c>
      <c r="AE43">
        <v>90</v>
      </c>
      <c r="AF43" t="str">
        <f>IF(AA43="","FALSE","TRUE")</f>
        <v>TRUE</v>
      </c>
      <c r="AG43">
        <f>ROUND(VLOOKUP($B43,MARGIN!$A$42:$P$172,16),0)</f>
        <v>3</v>
      </c>
      <c r="AH43">
        <f>IF(ABS(AA43+AB43)=2,ROUND(AG43*(1+$X$13),0),IF(AB43="",AG43,ROUND(AG43*(1+-$AH$13),0)))</f>
        <v>4</v>
      </c>
      <c r="AI43" s="139" t="e">
        <f>VLOOKUP($B43,#REF!,2)*AH43</f>
        <v>#REF!</v>
      </c>
      <c r="AK43">
        <f>-AB43+AL43</f>
        <v>0</v>
      </c>
      <c r="AL43">
        <v>1</v>
      </c>
      <c r="AM43">
        <v>1</v>
      </c>
      <c r="AN43" t="s">
        <v>975</v>
      </c>
      <c r="AO43" s="2" t="s">
        <v>972</v>
      </c>
      <c r="AP43">
        <v>90</v>
      </c>
      <c r="AQ43" t="str">
        <f>IF(AL43="","FALSE","TRUE")</f>
        <v>TRUE</v>
      </c>
      <c r="AR43">
        <f>ROUND(VLOOKUP($B43,MARGIN!$A$42:$P$172,16),0)</f>
        <v>3</v>
      </c>
      <c r="AS43">
        <f>IF(ABS(AL43+AM43)=2,ROUND(AR43*(1+$X$13),0),IF(AM43="",AR43,ROUND(AR43*(1+-$AH$13),0)))</f>
        <v>4</v>
      </c>
      <c r="AT43" s="139" t="e">
        <f>VLOOKUP($B43,#REF!,2)*AS43</f>
        <v>#REF!</v>
      </c>
      <c r="AV43">
        <f>-AM43+AW43</f>
        <v>0</v>
      </c>
      <c r="AW43">
        <v>1</v>
      </c>
      <c r="AX43">
        <v>-1</v>
      </c>
      <c r="AY43">
        <v>-1.07372942019E-2</v>
      </c>
      <c r="AZ43" s="2" t="s">
        <v>972</v>
      </c>
      <c r="BA43">
        <v>90</v>
      </c>
      <c r="BB43" t="str">
        <f>IF(AW43="","FALSE","TRUE")</f>
        <v>TRUE</v>
      </c>
      <c r="BC43">
        <f>ROUND(VLOOKUP($B43,MARGIN!$A$42:$P$172,16),0)</f>
        <v>3</v>
      </c>
      <c r="BD43">
        <f>IF(ABS(AW43+AX43)=2,ROUND(BC43*(1+$X$13),0),IF(AX43="",BC43,ROUND(BC43*(1+-$AH$13),0)))</f>
        <v>2</v>
      </c>
      <c r="BE43" s="139" t="e">
        <f>VLOOKUP($B43,#REF!,2)*BD43</f>
        <v>#REF!</v>
      </c>
      <c r="BG43">
        <f t="shared" si="134"/>
        <v>0</v>
      </c>
      <c r="BH43">
        <v>-1</v>
      </c>
      <c r="BI43">
        <v>-1</v>
      </c>
      <c r="BJ43">
        <f t="shared" si="89"/>
        <v>1</v>
      </c>
      <c r="BK43" s="1">
        <v>-1.44717800289E-3</v>
      </c>
      <c r="BL43" s="2">
        <v>10</v>
      </c>
      <c r="BM43">
        <v>60</v>
      </c>
      <c r="BN43" t="str">
        <f t="shared" si="135"/>
        <v>TRUE</v>
      </c>
      <c r="BO43">
        <f>VLOOKUP($A43,'FuturesInfo (3)'!$A$2:$V$80,22)</f>
        <v>2</v>
      </c>
      <c r="BP43">
        <f t="shared" si="160"/>
        <v>2</v>
      </c>
      <c r="BQ43" s="139">
        <f>VLOOKUP($A43,'FuturesInfo (3)'!$A$2:$O$80,15)*BP43</f>
        <v>108275</v>
      </c>
      <c r="BR43" s="145">
        <f t="shared" si="90"/>
        <v>156.69319826291476</v>
      </c>
      <c r="BT43">
        <f t="shared" si="91"/>
        <v>-1</v>
      </c>
      <c r="BU43">
        <v>-1</v>
      </c>
      <c r="BV43">
        <v>1</v>
      </c>
      <c r="BW43">
        <v>1</v>
      </c>
      <c r="BX43">
        <f t="shared" si="72"/>
        <v>0</v>
      </c>
      <c r="BY43">
        <f t="shared" si="73"/>
        <v>1</v>
      </c>
      <c r="BZ43" s="188">
        <v>2.0772946859899999E-2</v>
      </c>
      <c r="CA43" s="2">
        <v>10</v>
      </c>
      <c r="CB43">
        <v>60</v>
      </c>
      <c r="CC43" t="str">
        <f t="shared" si="74"/>
        <v>TRUE</v>
      </c>
      <c r="CD43">
        <f>VLOOKUP($A43,'FuturesInfo (3)'!$A$2:$V$80,22)</f>
        <v>2</v>
      </c>
      <c r="CE43">
        <f t="shared" si="75"/>
        <v>2</v>
      </c>
      <c r="CF43">
        <f t="shared" si="75"/>
        <v>2</v>
      </c>
      <c r="CG43" s="139">
        <f>VLOOKUP($A43,'FuturesInfo (3)'!$A$2:$O$80,15)*CE43</f>
        <v>108275</v>
      </c>
      <c r="CH43" s="145">
        <f t="shared" si="76"/>
        <v>-2249.1908212556723</v>
      </c>
      <c r="CI43" s="145">
        <f t="shared" si="92"/>
        <v>2249.1908212556723</v>
      </c>
      <c r="CK43">
        <f t="shared" si="77"/>
        <v>-1</v>
      </c>
      <c r="CL43">
        <v>1</v>
      </c>
      <c r="CM43">
        <v>1</v>
      </c>
      <c r="CN43">
        <v>1</v>
      </c>
      <c r="CO43">
        <f t="shared" si="136"/>
        <v>1</v>
      </c>
      <c r="CP43">
        <f t="shared" si="78"/>
        <v>1</v>
      </c>
      <c r="CQ43" s="1">
        <v>2.1296734500699998E-3</v>
      </c>
      <c r="CR43" s="2">
        <v>10</v>
      </c>
      <c r="CS43">
        <v>60</v>
      </c>
      <c r="CT43" t="str">
        <f t="shared" si="79"/>
        <v>TRUE</v>
      </c>
      <c r="CU43">
        <f>VLOOKUP($A43,'FuturesInfo (3)'!$A$2:$V$80,22)</f>
        <v>2</v>
      </c>
      <c r="CV43">
        <f t="shared" si="80"/>
        <v>3</v>
      </c>
      <c r="CW43">
        <f t="shared" si="93"/>
        <v>2</v>
      </c>
      <c r="CX43" s="139">
        <f>VLOOKUP($A43,'FuturesInfo (3)'!$A$2:$O$80,15)*CW43</f>
        <v>108275</v>
      </c>
      <c r="CY43" s="200">
        <f t="shared" si="94"/>
        <v>230.59039280632922</v>
      </c>
      <c r="CZ43" s="200">
        <f t="shared" si="95"/>
        <v>230.59039280632922</v>
      </c>
      <c r="DB43">
        <f t="shared" si="81"/>
        <v>1</v>
      </c>
      <c r="DC43">
        <v>1</v>
      </c>
      <c r="DD43">
        <v>1</v>
      </c>
      <c r="DE43">
        <v>-1</v>
      </c>
      <c r="DF43">
        <f t="shared" si="137"/>
        <v>0</v>
      </c>
      <c r="DG43">
        <f t="shared" si="82"/>
        <v>0</v>
      </c>
      <c r="DH43" s="1">
        <v>-3.1404958677699997E-2</v>
      </c>
      <c r="DI43" s="2">
        <v>10</v>
      </c>
      <c r="DJ43">
        <v>60</v>
      </c>
      <c r="DK43" t="str">
        <f t="shared" si="83"/>
        <v>TRUE</v>
      </c>
      <c r="DL43">
        <f>VLOOKUP($A43,'FuturesInfo (3)'!$A$2:$V$80,22)</f>
        <v>2</v>
      </c>
      <c r="DM43">
        <f t="shared" si="84"/>
        <v>3</v>
      </c>
      <c r="DN43">
        <f t="shared" si="96"/>
        <v>2</v>
      </c>
      <c r="DO43" s="139">
        <f>VLOOKUP($A43,'FuturesInfo (3)'!$A$2:$O$80,15)*DN43</f>
        <v>108275</v>
      </c>
      <c r="DP43" s="200">
        <f t="shared" si="85"/>
        <v>-3400.3719008279672</v>
      </c>
      <c r="DQ43" s="200">
        <f t="shared" si="97"/>
        <v>-3400.3719008279672</v>
      </c>
      <c r="DS43">
        <v>1</v>
      </c>
      <c r="DT43">
        <v>-1</v>
      </c>
      <c r="DU43">
        <v>1</v>
      </c>
      <c r="DV43">
        <v>1</v>
      </c>
      <c r="DW43">
        <v>0</v>
      </c>
      <c r="DX43">
        <v>1</v>
      </c>
      <c r="DY43" s="1">
        <v>5.1194539249099997E-3</v>
      </c>
      <c r="DZ43" s="2">
        <v>10</v>
      </c>
      <c r="EA43">
        <v>60</v>
      </c>
      <c r="EB43" t="s">
        <v>1273</v>
      </c>
      <c r="EC43">
        <v>2</v>
      </c>
      <c r="ED43" s="96">
        <v>0</v>
      </c>
      <c r="EE43">
        <v>2</v>
      </c>
      <c r="EF43" s="139">
        <v>101525</v>
      </c>
      <c r="EG43" s="200">
        <v>-519.75255972648768</v>
      </c>
      <c r="EH43" s="200">
        <v>519.75255972648768</v>
      </c>
      <c r="EJ43">
        <v>-1</v>
      </c>
      <c r="EK43">
        <v>1</v>
      </c>
      <c r="EL43" s="218">
        <v>1</v>
      </c>
      <c r="EM43">
        <v>-1</v>
      </c>
      <c r="EN43">
        <v>-1</v>
      </c>
      <c r="EO43">
        <v>0</v>
      </c>
      <c r="EP43">
        <v>0</v>
      </c>
      <c r="EQ43">
        <v>1</v>
      </c>
      <c r="ER43" s="1">
        <v>-1.0914382731E-2</v>
      </c>
      <c r="ES43" s="2">
        <v>10</v>
      </c>
      <c r="ET43">
        <v>60</v>
      </c>
      <c r="EU43" t="s">
        <v>1273</v>
      </c>
      <c r="EV43">
        <v>2</v>
      </c>
      <c r="EW43" s="96">
        <v>0</v>
      </c>
      <c r="EX43">
        <v>2</v>
      </c>
      <c r="EY43" s="139">
        <v>101525</v>
      </c>
      <c r="EZ43" s="200">
        <v>-1108.0827067647751</v>
      </c>
      <c r="FA43" s="200">
        <v>-1108.0827067647751</v>
      </c>
      <c r="FB43" s="200">
        <v>1108.0827067647751</v>
      </c>
      <c r="FD43">
        <v>-1</v>
      </c>
      <c r="FE43">
        <v>1</v>
      </c>
      <c r="FF43" s="218">
        <v>1</v>
      </c>
      <c r="FG43">
        <v>1</v>
      </c>
      <c r="FH43">
        <v>-1</v>
      </c>
      <c r="FI43">
        <v>0</v>
      </c>
      <c r="FJ43">
        <v>0</v>
      </c>
      <c r="FK43">
        <v>0</v>
      </c>
      <c r="FL43" s="1">
        <v>-4.1687101520400003E-3</v>
      </c>
      <c r="FM43" s="2">
        <v>10</v>
      </c>
      <c r="FN43">
        <v>60</v>
      </c>
      <c r="FO43" t="s">
        <v>1273</v>
      </c>
      <c r="FP43">
        <v>2</v>
      </c>
      <c r="FQ43" s="96">
        <v>0</v>
      </c>
      <c r="FR43">
        <v>2</v>
      </c>
      <c r="FS43" s="139">
        <v>101525</v>
      </c>
      <c r="FT43" s="200">
        <v>-423.22829818586104</v>
      </c>
      <c r="FU43" s="200">
        <v>-423.22829818586104</v>
      </c>
      <c r="FV43" s="200">
        <v>-423.22829818586104</v>
      </c>
      <c r="FX43">
        <v>-1</v>
      </c>
      <c r="FY43" s="244">
        <v>-1</v>
      </c>
      <c r="FZ43" s="218">
        <v>-1</v>
      </c>
      <c r="GA43" s="245">
        <v>5</v>
      </c>
      <c r="GB43">
        <v>-1</v>
      </c>
      <c r="GC43">
        <v>-1</v>
      </c>
      <c r="GD43" s="218">
        <v>1</v>
      </c>
      <c r="GE43">
        <v>0</v>
      </c>
      <c r="GF43">
        <v>0</v>
      </c>
      <c r="GG43">
        <v>0</v>
      </c>
      <c r="GH43">
        <v>0</v>
      </c>
      <c r="GI43" s="253">
        <v>1.13272592957E-2</v>
      </c>
      <c r="GJ43" s="2">
        <v>10</v>
      </c>
      <c r="GK43">
        <v>60</v>
      </c>
      <c r="GL43" t="s">
        <v>1273</v>
      </c>
      <c r="GM43">
        <v>2</v>
      </c>
      <c r="GN43" s="96">
        <v>0</v>
      </c>
      <c r="GO43">
        <v>2</v>
      </c>
      <c r="GP43" s="139">
        <v>102675</v>
      </c>
      <c r="GQ43" s="200">
        <v>-1163.0263481859974</v>
      </c>
      <c r="GR43" s="200">
        <v>-1163.0263481859974</v>
      </c>
      <c r="GS43" s="200">
        <v>-1163.0263481859974</v>
      </c>
      <c r="GT43" s="200">
        <v>-1163.0263481859974</v>
      </c>
      <c r="GV43">
        <v>-1</v>
      </c>
      <c r="GW43" s="244">
        <v>1</v>
      </c>
      <c r="GX43" s="218">
        <v>1</v>
      </c>
      <c r="GY43" s="245">
        <v>6</v>
      </c>
      <c r="GZ43">
        <v>-1</v>
      </c>
      <c r="HA43">
        <v>1</v>
      </c>
      <c r="HB43" s="218">
        <v>-1</v>
      </c>
      <c r="HC43">
        <v>0</v>
      </c>
      <c r="HD43">
        <v>0</v>
      </c>
      <c r="HE43">
        <v>1</v>
      </c>
      <c r="HF43">
        <v>0</v>
      </c>
      <c r="HG43" s="253">
        <v>-6.3306549793000003E-3</v>
      </c>
      <c r="HH43" s="268">
        <v>42509</v>
      </c>
      <c r="HI43">
        <v>60</v>
      </c>
      <c r="HJ43" t="s">
        <v>1273</v>
      </c>
      <c r="HK43">
        <v>2</v>
      </c>
      <c r="HL43" s="257"/>
      <c r="HM43">
        <v>2</v>
      </c>
      <c r="HN43" s="139">
        <v>102025</v>
      </c>
      <c r="HO43" s="200">
        <v>-645.88507426308252</v>
      </c>
      <c r="HP43" s="200">
        <v>-645.88507426308252</v>
      </c>
      <c r="HQ43" s="200">
        <v>645.88507426308252</v>
      </c>
      <c r="HR43" s="200">
        <v>-645.88507426308252</v>
      </c>
      <c r="HT43">
        <v>1</v>
      </c>
      <c r="HU43" s="244">
        <v>-1</v>
      </c>
      <c r="HV43" s="218">
        <v>1</v>
      </c>
      <c r="HW43" s="245">
        <v>7</v>
      </c>
      <c r="HX43">
        <v>1</v>
      </c>
      <c r="HY43">
        <v>1</v>
      </c>
      <c r="HZ43" s="218">
        <v>1</v>
      </c>
      <c r="IA43">
        <v>0</v>
      </c>
      <c r="IB43">
        <v>1</v>
      </c>
      <c r="IC43">
        <v>1</v>
      </c>
      <c r="ID43">
        <v>1</v>
      </c>
      <c r="IE43" s="253">
        <v>2.4748836069599999E-2</v>
      </c>
      <c r="IF43" s="268">
        <v>42509</v>
      </c>
      <c r="IG43">
        <v>60</v>
      </c>
      <c r="IH43" t="s">
        <v>1273</v>
      </c>
      <c r="II43">
        <v>2</v>
      </c>
      <c r="IJ43" s="257">
        <v>1</v>
      </c>
      <c r="IK43">
        <v>2</v>
      </c>
      <c r="IL43" s="139">
        <v>102400</v>
      </c>
      <c r="IM43" s="139">
        <v>102400</v>
      </c>
      <c r="IN43" s="200">
        <v>-2534.2808135270398</v>
      </c>
      <c r="IO43" s="200">
        <v>-2534.2808135270398</v>
      </c>
      <c r="IP43" s="200">
        <v>2534.2808135270398</v>
      </c>
      <c r="IQ43" s="200">
        <v>2534.2808135270398</v>
      </c>
      <c r="IR43" s="200">
        <v>2534.2808135270398</v>
      </c>
      <c r="IT43">
        <v>-1</v>
      </c>
      <c r="IU43" s="244">
        <v>-1</v>
      </c>
      <c r="IV43" s="218">
        <v>1</v>
      </c>
      <c r="IW43" s="245">
        <v>8</v>
      </c>
      <c r="IX43">
        <v>1</v>
      </c>
      <c r="IY43">
        <v>1</v>
      </c>
      <c r="IZ43" s="218">
        <v>-1</v>
      </c>
      <c r="JA43">
        <v>1</v>
      </c>
      <c r="JB43">
        <v>0</v>
      </c>
      <c r="JC43">
        <v>0</v>
      </c>
      <c r="JD43">
        <v>0</v>
      </c>
      <c r="JE43" s="253">
        <v>-2.0564323290300002E-2</v>
      </c>
      <c r="JF43" s="268">
        <v>42509</v>
      </c>
      <c r="JG43">
        <v>60</v>
      </c>
      <c r="JH43" t="s">
        <v>1273</v>
      </c>
      <c r="JI43">
        <v>2</v>
      </c>
      <c r="JJ43" s="257">
        <v>2</v>
      </c>
      <c r="JK43">
        <v>3</v>
      </c>
      <c r="JL43" s="139">
        <v>102400</v>
      </c>
      <c r="JM43" s="139">
        <v>153600</v>
      </c>
      <c r="JN43" s="200">
        <v>2105.7867049267202</v>
      </c>
      <c r="JO43" s="200">
        <v>3158.68005739008</v>
      </c>
      <c r="JP43" s="200">
        <v>-2105.7867049267202</v>
      </c>
      <c r="JQ43" s="200">
        <v>-2105.7867049267202</v>
      </c>
      <c r="JR43" s="200">
        <v>-2105.7867049267202</v>
      </c>
      <c r="JT43">
        <v>-1</v>
      </c>
      <c r="JU43" s="244">
        <v>-1</v>
      </c>
      <c r="JV43" s="218">
        <v>1</v>
      </c>
      <c r="JW43" s="245">
        <v>9</v>
      </c>
      <c r="JX43">
        <v>-1</v>
      </c>
      <c r="JY43">
        <v>1</v>
      </c>
      <c r="JZ43" s="218">
        <v>1</v>
      </c>
      <c r="KA43">
        <v>0</v>
      </c>
      <c r="KB43">
        <v>1</v>
      </c>
      <c r="KC43">
        <v>0</v>
      </c>
      <c r="KD43">
        <v>1</v>
      </c>
      <c r="KE43" s="253">
        <v>1.46484375E-3</v>
      </c>
      <c r="KF43" s="206">
        <v>42509</v>
      </c>
      <c r="KG43">
        <v>60</v>
      </c>
      <c r="KH43" t="s">
        <v>1273</v>
      </c>
      <c r="KI43">
        <v>2</v>
      </c>
      <c r="KJ43" s="257">
        <v>2</v>
      </c>
      <c r="KK43">
        <v>3</v>
      </c>
      <c r="KL43" s="139">
        <v>102550</v>
      </c>
      <c r="KM43" s="139">
        <v>153825</v>
      </c>
      <c r="KN43" s="200">
        <v>-150.2197265625</v>
      </c>
      <c r="KO43" s="200">
        <v>-225.32958984375</v>
      </c>
      <c r="KP43" s="200">
        <v>150.2197265625</v>
      </c>
      <c r="KQ43" s="200">
        <v>-150.2197265625</v>
      </c>
      <c r="KR43" s="200">
        <v>150.2197265625</v>
      </c>
      <c r="KT43">
        <v>-1</v>
      </c>
      <c r="KU43" s="244">
        <v>-1</v>
      </c>
      <c r="KV43" s="218">
        <v>1</v>
      </c>
      <c r="KW43" s="245">
        <v>10</v>
      </c>
      <c r="KX43">
        <v>1</v>
      </c>
      <c r="KY43">
        <v>1</v>
      </c>
      <c r="KZ43" s="218">
        <v>1</v>
      </c>
      <c r="LA43">
        <v>0</v>
      </c>
      <c r="LB43">
        <v>1</v>
      </c>
      <c r="LC43">
        <v>1</v>
      </c>
      <c r="LD43">
        <v>1</v>
      </c>
      <c r="LE43" s="253">
        <v>2.0477815699699999E-2</v>
      </c>
      <c r="LF43" s="206">
        <v>42531</v>
      </c>
      <c r="LG43">
        <v>60</v>
      </c>
      <c r="LH43" t="s">
        <v>1273</v>
      </c>
      <c r="LI43">
        <v>2</v>
      </c>
      <c r="LJ43" s="257">
        <v>1</v>
      </c>
      <c r="LK43">
        <v>2</v>
      </c>
      <c r="LL43" s="139">
        <v>104650</v>
      </c>
      <c r="LM43" s="139">
        <v>104650</v>
      </c>
      <c r="LN43" s="200">
        <v>-2143.003412973605</v>
      </c>
      <c r="LO43" s="200">
        <v>-2143.003412973605</v>
      </c>
      <c r="LP43" s="200">
        <v>2143.003412973605</v>
      </c>
      <c r="LQ43" s="200">
        <v>2143.003412973605</v>
      </c>
      <c r="LR43" s="200">
        <v>2143.003412973605</v>
      </c>
      <c r="LT43">
        <v>-1</v>
      </c>
      <c r="LU43" s="244">
        <v>1</v>
      </c>
      <c r="LV43" s="218">
        <v>1</v>
      </c>
      <c r="LW43" s="245">
        <v>-6</v>
      </c>
      <c r="LX43">
        <v>-1</v>
      </c>
      <c r="LY43">
        <v>-1</v>
      </c>
      <c r="LZ43" s="218">
        <v>1</v>
      </c>
      <c r="MA43">
        <v>1</v>
      </c>
      <c r="MB43">
        <v>1</v>
      </c>
      <c r="MC43">
        <v>0</v>
      </c>
      <c r="MD43">
        <v>0</v>
      </c>
      <c r="ME43" s="253">
        <v>1.0989010989E-2</v>
      </c>
      <c r="MF43" s="206">
        <v>42531</v>
      </c>
      <c r="MG43">
        <v>60</v>
      </c>
      <c r="MH43" t="s">
        <v>1273</v>
      </c>
      <c r="MI43">
        <v>2</v>
      </c>
      <c r="MJ43" s="257">
        <v>2</v>
      </c>
      <c r="MK43">
        <v>3</v>
      </c>
      <c r="ML43" s="139">
        <v>105800</v>
      </c>
      <c r="MM43" s="139">
        <v>158700</v>
      </c>
      <c r="MN43" s="200">
        <v>1162.6373626362001</v>
      </c>
      <c r="MO43" s="200">
        <v>1743.9560439543</v>
      </c>
      <c r="MP43" s="200">
        <v>1162.6373626362001</v>
      </c>
      <c r="MQ43" s="200">
        <v>-1162.6373626362001</v>
      </c>
      <c r="MR43" s="200">
        <v>-1162.6373626362001</v>
      </c>
      <c r="MT43">
        <v>1</v>
      </c>
      <c r="MU43" s="244">
        <v>1</v>
      </c>
      <c r="MV43" s="218">
        <v>1</v>
      </c>
      <c r="MW43" s="245">
        <v>5</v>
      </c>
      <c r="MX43">
        <v>1</v>
      </c>
      <c r="MY43">
        <v>1</v>
      </c>
      <c r="MZ43" s="218">
        <v>1</v>
      </c>
      <c r="NA43">
        <v>1</v>
      </c>
      <c r="NB43">
        <v>1</v>
      </c>
      <c r="NC43">
        <v>1</v>
      </c>
      <c r="ND43">
        <v>1</v>
      </c>
      <c r="NE43" s="253">
        <v>9.2155009568699996E-3</v>
      </c>
      <c r="NF43" s="206">
        <v>42535</v>
      </c>
      <c r="NG43">
        <v>60</v>
      </c>
      <c r="NH43" t="s">
        <v>1273</v>
      </c>
      <c r="NI43">
        <v>2</v>
      </c>
      <c r="NJ43" s="257">
        <v>2</v>
      </c>
      <c r="NK43">
        <v>2</v>
      </c>
      <c r="NL43" s="139">
        <v>108275</v>
      </c>
      <c r="NM43" s="139">
        <v>108275</v>
      </c>
      <c r="NN43" s="200">
        <v>997.80836610509925</v>
      </c>
      <c r="NO43" s="200">
        <v>997.80836610509925</v>
      </c>
      <c r="NP43" s="200">
        <v>997.80836610509925</v>
      </c>
      <c r="NQ43" s="200">
        <v>997.80836610509925</v>
      </c>
      <c r="NR43" s="200">
        <v>997.80836610509925</v>
      </c>
      <c r="NT43">
        <v>1</v>
      </c>
      <c r="NU43" s="244">
        <v>1</v>
      </c>
      <c r="NV43" s="218">
        <v>1</v>
      </c>
      <c r="NW43" s="245">
        <v>6</v>
      </c>
      <c r="NX43">
        <v>1</v>
      </c>
      <c r="NY43">
        <v>1</v>
      </c>
      <c r="NZ43" s="218">
        <v>1</v>
      </c>
      <c r="OA43">
        <v>1</v>
      </c>
      <c r="OB43">
        <v>1</v>
      </c>
      <c r="OC43">
        <v>1</v>
      </c>
      <c r="OD43">
        <v>1</v>
      </c>
      <c r="OE43" s="253">
        <v>1.38108614232E-2</v>
      </c>
      <c r="OF43" s="206">
        <v>42535</v>
      </c>
      <c r="OG43">
        <v>60</v>
      </c>
      <c r="OH43" t="s">
        <v>1273</v>
      </c>
      <c r="OI43">
        <v>2</v>
      </c>
      <c r="OJ43" s="257">
        <v>2</v>
      </c>
      <c r="OK43">
        <v>2</v>
      </c>
      <c r="OL43" s="139">
        <v>108275</v>
      </c>
      <c r="OM43" s="139">
        <v>108275</v>
      </c>
      <c r="ON43" s="200">
        <v>1495.3710205969801</v>
      </c>
      <c r="OO43" s="200">
        <v>1495.3710205969801</v>
      </c>
      <c r="OP43" s="200">
        <v>1495.3710205969801</v>
      </c>
      <c r="OQ43" s="200">
        <v>1495.3710205969801</v>
      </c>
      <c r="OR43" s="200">
        <v>1495.3710205969801</v>
      </c>
      <c r="OT43">
        <f t="shared" si="98"/>
        <v>1</v>
      </c>
      <c r="OU43" s="244">
        <v>1</v>
      </c>
      <c r="OV43" s="218">
        <v>1</v>
      </c>
      <c r="OW43" s="245">
        <v>7</v>
      </c>
      <c r="OX43">
        <f t="shared" si="141"/>
        <v>1</v>
      </c>
      <c r="OY43">
        <f t="shared" si="100"/>
        <v>1</v>
      </c>
      <c r="OZ43" s="218"/>
      <c r="PA43">
        <f t="shared" si="138"/>
        <v>0</v>
      </c>
      <c r="PB43">
        <f t="shared" si="101"/>
        <v>0</v>
      </c>
      <c r="PC43">
        <f t="shared" si="102"/>
        <v>0</v>
      </c>
      <c r="PD43">
        <f t="shared" si="103"/>
        <v>0</v>
      </c>
      <c r="PE43" s="253"/>
      <c r="PF43" s="206">
        <v>42535</v>
      </c>
      <c r="PG43">
        <v>60</v>
      </c>
      <c r="PH43" t="str">
        <f t="shared" si="86"/>
        <v>TRUE</v>
      </c>
      <c r="PI43">
        <f>VLOOKUP($A43,'FuturesInfo (3)'!$A$2:$V$80,22)</f>
        <v>2</v>
      </c>
      <c r="PJ43" s="257">
        <v>2</v>
      </c>
      <c r="PK43">
        <f t="shared" si="104"/>
        <v>2</v>
      </c>
      <c r="PL43" s="139">
        <f>VLOOKUP($A43,'FuturesInfo (3)'!$A$2:$O$80,15)*PI43</f>
        <v>108275</v>
      </c>
      <c r="PM43" s="139">
        <f>VLOOKUP($A43,'FuturesInfo (3)'!$A$2:$O$80,15)*PK43</f>
        <v>108275</v>
      </c>
      <c r="PN43" s="200">
        <f t="shared" si="105"/>
        <v>0</v>
      </c>
      <c r="PO43" s="200">
        <f t="shared" si="106"/>
        <v>0</v>
      </c>
      <c r="PP43" s="200">
        <f t="shared" si="107"/>
        <v>0</v>
      </c>
      <c r="PQ43" s="200">
        <f t="shared" si="108"/>
        <v>0</v>
      </c>
      <c r="PR43" s="200">
        <f t="shared" si="144"/>
        <v>0</v>
      </c>
      <c r="PT43">
        <f t="shared" si="110"/>
        <v>1</v>
      </c>
      <c r="PU43" s="244"/>
      <c r="PV43" s="218"/>
      <c r="PW43" s="245"/>
      <c r="PX43">
        <f t="shared" si="142"/>
        <v>0</v>
      </c>
      <c r="PY43">
        <f t="shared" si="112"/>
        <v>0</v>
      </c>
      <c r="PZ43" s="218"/>
      <c r="QA43">
        <f t="shared" si="139"/>
        <v>1</v>
      </c>
      <c r="QB43">
        <f t="shared" si="113"/>
        <v>1</v>
      </c>
      <c r="QC43">
        <f t="shared" si="114"/>
        <v>1</v>
      </c>
      <c r="QD43">
        <f t="shared" si="115"/>
        <v>1</v>
      </c>
      <c r="QE43" s="253"/>
      <c r="QF43" s="206"/>
      <c r="QG43">
        <v>60</v>
      </c>
      <c r="QH43" t="str">
        <f t="shared" si="87"/>
        <v>FALSE</v>
      </c>
      <c r="QI43">
        <f>VLOOKUP($A43,'FuturesInfo (3)'!$A$2:$V$80,22)</f>
        <v>2</v>
      </c>
      <c r="QJ43" s="257"/>
      <c r="QK43">
        <f t="shared" si="116"/>
        <v>2</v>
      </c>
      <c r="QL43" s="139">
        <f>VLOOKUP($A43,'FuturesInfo (3)'!$A$2:$O$80,15)*QI43</f>
        <v>108275</v>
      </c>
      <c r="QM43" s="139">
        <f>VLOOKUP($A43,'FuturesInfo (3)'!$A$2:$O$80,15)*QK43</f>
        <v>108275</v>
      </c>
      <c r="QN43" s="200">
        <f t="shared" si="117"/>
        <v>0</v>
      </c>
      <c r="QO43" s="200">
        <f t="shared" si="118"/>
        <v>0</v>
      </c>
      <c r="QP43" s="200">
        <f t="shared" si="119"/>
        <v>0</v>
      </c>
      <c r="QQ43" s="200">
        <f t="shared" si="120"/>
        <v>0</v>
      </c>
      <c r="QR43" s="200">
        <f t="shared" si="145"/>
        <v>0</v>
      </c>
      <c r="QT43">
        <f t="shared" si="122"/>
        <v>0</v>
      </c>
      <c r="QU43" s="244"/>
      <c r="QV43" s="218"/>
      <c r="QW43" s="245"/>
      <c r="QX43">
        <f t="shared" si="143"/>
        <v>0</v>
      </c>
      <c r="QY43">
        <f t="shared" si="124"/>
        <v>0</v>
      </c>
      <c r="QZ43" s="218"/>
      <c r="RA43">
        <f t="shared" si="140"/>
        <v>1</v>
      </c>
      <c r="RB43">
        <f t="shared" si="125"/>
        <v>1</v>
      </c>
      <c r="RC43">
        <f t="shared" si="126"/>
        <v>1</v>
      </c>
      <c r="RD43">
        <f t="shared" si="127"/>
        <v>1</v>
      </c>
      <c r="RE43" s="253"/>
      <c r="RF43" s="206"/>
      <c r="RG43">
        <v>60</v>
      </c>
      <c r="RH43" t="str">
        <f t="shared" si="88"/>
        <v>FALSE</v>
      </c>
      <c r="RI43">
        <f>VLOOKUP($A43,'FuturesInfo (3)'!$A$2:$V$80,22)</f>
        <v>2</v>
      </c>
      <c r="RJ43" s="257"/>
      <c r="RK43">
        <f t="shared" si="128"/>
        <v>2</v>
      </c>
      <c r="RL43" s="139">
        <f>VLOOKUP($A43,'FuturesInfo (3)'!$A$2:$O$80,15)*RI43</f>
        <v>108275</v>
      </c>
      <c r="RM43" s="139">
        <f>VLOOKUP($A43,'FuturesInfo (3)'!$A$2:$O$80,15)*RK43</f>
        <v>108275</v>
      </c>
      <c r="RN43" s="200">
        <f t="shared" si="129"/>
        <v>0</v>
      </c>
      <c r="RO43" s="200">
        <f t="shared" si="130"/>
        <v>0</v>
      </c>
      <c r="RP43" s="200">
        <f t="shared" si="131"/>
        <v>0</v>
      </c>
      <c r="RQ43" s="200">
        <f t="shared" si="132"/>
        <v>0</v>
      </c>
      <c r="RR43" s="200">
        <f t="shared" si="146"/>
        <v>0</v>
      </c>
    </row>
    <row r="44" spans="1:486" x14ac:dyDescent="0.25">
      <c r="A44" s="1" t="s">
        <v>1111</v>
      </c>
      <c r="B44" s="153" t="str">
        <f>'FuturesInfo (3)'!M32</f>
        <v>HSI</v>
      </c>
      <c r="C44" s="204" t="str">
        <f>VLOOKUP(A44,'FuturesInfo (3)'!$A$2:$K$80,11)</f>
        <v>index</v>
      </c>
      <c r="D44" s="2"/>
      <c r="K44" s="2"/>
      <c r="T44" s="2"/>
      <c r="AD44" s="2"/>
      <c r="AI44" s="139"/>
      <c r="AO44" s="2"/>
      <c r="AT44" s="139"/>
      <c r="AX44">
        <v>1</v>
      </c>
      <c r="AY44">
        <v>2.8328611897999998E-3</v>
      </c>
      <c r="AZ44" s="2"/>
      <c r="BE44" s="139"/>
      <c r="BG44">
        <f t="shared" si="134"/>
        <v>0</v>
      </c>
      <c r="BH44">
        <v>1</v>
      </c>
      <c r="BI44">
        <v>1</v>
      </c>
      <c r="BJ44">
        <f t="shared" si="89"/>
        <v>1</v>
      </c>
      <c r="BK44" s="1">
        <v>3.8476524449599999E-3</v>
      </c>
      <c r="BL44" s="2">
        <v>10</v>
      </c>
      <c r="BM44">
        <v>60</v>
      </c>
      <c r="BN44" t="str">
        <f t="shared" si="135"/>
        <v>TRUE</v>
      </c>
      <c r="BO44">
        <f>VLOOKUP($A44,'FuturesInfo (3)'!$A$2:$V$80,22)</f>
        <v>1</v>
      </c>
      <c r="BP44">
        <f t="shared" si="160"/>
        <v>1</v>
      </c>
      <c r="BQ44" s="139">
        <f>VLOOKUP($A44,'FuturesInfo (3)'!$A$2:$O$80,15)*BP44</f>
        <v>134446.58944658947</v>
      </c>
      <c r="BR44" s="145">
        <f t="shared" si="90"/>
        <v>517.30374860070333</v>
      </c>
      <c r="BT44">
        <f t="shared" si="91"/>
        <v>1</v>
      </c>
      <c r="BU44">
        <v>1</v>
      </c>
      <c r="BV44">
        <v>-1</v>
      </c>
      <c r="BW44">
        <v>1</v>
      </c>
      <c r="BX44">
        <f t="shared" si="72"/>
        <v>1</v>
      </c>
      <c r="BY44">
        <f t="shared" si="73"/>
        <v>0</v>
      </c>
      <c r="BZ44" s="188">
        <v>4.8517781767000003E-3</v>
      </c>
      <c r="CA44" s="2">
        <v>10</v>
      </c>
      <c r="CB44">
        <v>60</v>
      </c>
      <c r="CC44" t="str">
        <f t="shared" si="74"/>
        <v>TRUE</v>
      </c>
      <c r="CD44">
        <f>VLOOKUP($A44,'FuturesInfo (3)'!$A$2:$V$80,22)</f>
        <v>1</v>
      </c>
      <c r="CE44">
        <f t="shared" si="75"/>
        <v>1</v>
      </c>
      <c r="CF44">
        <f t="shared" si="75"/>
        <v>1</v>
      </c>
      <c r="CG44" s="139">
        <f>VLOOKUP($A44,'FuturesInfo (3)'!$A$2:$O$80,15)*CE44</f>
        <v>134446.58944658947</v>
      </c>
      <c r="CH44" s="145">
        <f t="shared" si="76"/>
        <v>652.30502860870729</v>
      </c>
      <c r="CI44" s="145">
        <f t="shared" si="92"/>
        <v>-652.30502860870729</v>
      </c>
      <c r="CK44">
        <f t="shared" si="77"/>
        <v>1</v>
      </c>
      <c r="CL44">
        <v>1</v>
      </c>
      <c r="CM44">
        <v>-1</v>
      </c>
      <c r="CN44">
        <v>1</v>
      </c>
      <c r="CO44">
        <f t="shared" si="136"/>
        <v>1</v>
      </c>
      <c r="CP44">
        <f t="shared" si="78"/>
        <v>0</v>
      </c>
      <c r="CQ44" s="1">
        <v>3.1384288542300001E-3</v>
      </c>
      <c r="CR44" s="2">
        <v>10</v>
      </c>
      <c r="CS44">
        <v>60</v>
      </c>
      <c r="CT44" t="str">
        <f t="shared" si="79"/>
        <v>TRUE</v>
      </c>
      <c r="CU44">
        <f>VLOOKUP($A44,'FuturesInfo (3)'!$A$2:$V$80,22)</f>
        <v>1</v>
      </c>
      <c r="CV44">
        <f t="shared" si="80"/>
        <v>1</v>
      </c>
      <c r="CW44">
        <f t="shared" si="93"/>
        <v>1</v>
      </c>
      <c r="CX44" s="139">
        <f>VLOOKUP($A44,'FuturesInfo (3)'!$A$2:$O$80,15)*CW44</f>
        <v>134446.58944658947</v>
      </c>
      <c r="CY44" s="200">
        <f t="shared" si="94"/>
        <v>421.95105567199101</v>
      </c>
      <c r="CZ44" s="200">
        <f t="shared" si="95"/>
        <v>-421.95105567199101</v>
      </c>
      <c r="DB44">
        <f t="shared" si="81"/>
        <v>1</v>
      </c>
      <c r="DC44">
        <v>1</v>
      </c>
      <c r="DD44">
        <v>-1</v>
      </c>
      <c r="DE44">
        <v>1</v>
      </c>
      <c r="DF44">
        <f t="shared" si="137"/>
        <v>1</v>
      </c>
      <c r="DG44">
        <f t="shared" si="82"/>
        <v>0</v>
      </c>
      <c r="DH44" s="1">
        <v>1.57393145938E-2</v>
      </c>
      <c r="DI44" s="2">
        <v>10</v>
      </c>
      <c r="DJ44">
        <v>60</v>
      </c>
      <c r="DK44" t="str">
        <f t="shared" si="83"/>
        <v>TRUE</v>
      </c>
      <c r="DL44">
        <f>VLOOKUP($A44,'FuturesInfo (3)'!$A$2:$V$80,22)</f>
        <v>1</v>
      </c>
      <c r="DM44">
        <f t="shared" si="84"/>
        <v>1</v>
      </c>
      <c r="DN44">
        <f t="shared" si="96"/>
        <v>1</v>
      </c>
      <c r="DO44" s="139">
        <f>VLOOKUP($A44,'FuturesInfo (3)'!$A$2:$O$80,15)*DN44</f>
        <v>134446.58944658947</v>
      </c>
      <c r="DP44" s="200">
        <f t="shared" si="85"/>
        <v>2116.0971673633426</v>
      </c>
      <c r="DQ44" s="200">
        <f t="shared" si="97"/>
        <v>-2116.0971673633426</v>
      </c>
      <c r="DS44">
        <v>1</v>
      </c>
      <c r="DT44">
        <v>1</v>
      </c>
      <c r="DU44">
        <v>-1</v>
      </c>
      <c r="DV44">
        <v>1</v>
      </c>
      <c r="DW44">
        <v>1</v>
      </c>
      <c r="DX44">
        <v>0</v>
      </c>
      <c r="DY44" s="1">
        <v>5.2125290243099998E-4</v>
      </c>
      <c r="DZ44" s="2">
        <v>10</v>
      </c>
      <c r="EA44">
        <v>60</v>
      </c>
      <c r="EB44" t="s">
        <v>1273</v>
      </c>
      <c r="EC44">
        <v>1</v>
      </c>
      <c r="ED44" s="96">
        <v>0</v>
      </c>
      <c r="EE44">
        <v>1</v>
      </c>
      <c r="EF44" s="139">
        <v>133899.61389961391</v>
      </c>
      <c r="EG44" s="200">
        <v>69.795562379564018</v>
      </c>
      <c r="EH44" s="200">
        <v>-69.795562379564018</v>
      </c>
      <c r="EJ44">
        <v>1</v>
      </c>
      <c r="EK44">
        <v>1</v>
      </c>
      <c r="EL44" s="218">
        <v>-1</v>
      </c>
      <c r="EM44">
        <v>-1</v>
      </c>
      <c r="EN44">
        <v>0</v>
      </c>
      <c r="EO44">
        <v>0</v>
      </c>
      <c r="EP44">
        <v>0</v>
      </c>
      <c r="EQ44">
        <v>0</v>
      </c>
      <c r="ER44" s="1">
        <v>0</v>
      </c>
      <c r="ES44" s="2">
        <v>10</v>
      </c>
      <c r="ET44">
        <v>60</v>
      </c>
      <c r="EU44" t="s">
        <v>1273</v>
      </c>
      <c r="EV44">
        <v>1</v>
      </c>
      <c r="EW44" s="96">
        <v>0</v>
      </c>
      <c r="EX44">
        <v>1</v>
      </c>
      <c r="EY44" s="139">
        <v>133899.61389961391</v>
      </c>
      <c r="EZ44" s="200">
        <v>0</v>
      </c>
      <c r="FA44" s="200">
        <v>0</v>
      </c>
      <c r="FB44" s="200">
        <v>0</v>
      </c>
      <c r="FD44">
        <v>0</v>
      </c>
      <c r="FE44">
        <v>1</v>
      </c>
      <c r="FF44" s="218">
        <v>-1</v>
      </c>
      <c r="FG44">
        <v>-1</v>
      </c>
      <c r="FH44">
        <v>-1</v>
      </c>
      <c r="FI44">
        <v>0</v>
      </c>
      <c r="FJ44">
        <v>1</v>
      </c>
      <c r="FK44">
        <v>1</v>
      </c>
      <c r="FL44" s="1">
        <v>-1.4492753623200001E-2</v>
      </c>
      <c r="FM44" s="2">
        <v>10</v>
      </c>
      <c r="FN44">
        <v>60</v>
      </c>
      <c r="FO44" t="s">
        <v>1273</v>
      </c>
      <c r="FP44">
        <v>1</v>
      </c>
      <c r="FQ44" s="96">
        <v>0</v>
      </c>
      <c r="FR44">
        <v>1</v>
      </c>
      <c r="FS44" s="139">
        <v>133899.61389961391</v>
      </c>
      <c r="FT44" s="200">
        <v>-1940.5741144887106</v>
      </c>
      <c r="FU44" s="200">
        <v>1940.5741144887106</v>
      </c>
      <c r="FV44" s="200">
        <v>1940.5741144887106</v>
      </c>
      <c r="FX44">
        <v>-1</v>
      </c>
      <c r="FY44" s="244">
        <v>-1</v>
      </c>
      <c r="FZ44" s="218">
        <v>-1</v>
      </c>
      <c r="GA44" s="245">
        <v>13</v>
      </c>
      <c r="GB44">
        <v>-1</v>
      </c>
      <c r="GC44">
        <v>-1</v>
      </c>
      <c r="GD44" s="218">
        <v>-1</v>
      </c>
      <c r="GE44">
        <v>1</v>
      </c>
      <c r="GF44">
        <v>1</v>
      </c>
      <c r="GG44">
        <v>1</v>
      </c>
      <c r="GH44">
        <v>1</v>
      </c>
      <c r="GI44" s="253">
        <v>-2.0665128796599999E-2</v>
      </c>
      <c r="GJ44" s="2">
        <v>10</v>
      </c>
      <c r="GK44">
        <v>60</v>
      </c>
      <c r="GL44" t="s">
        <v>1273</v>
      </c>
      <c r="GM44">
        <v>1</v>
      </c>
      <c r="GN44" s="96">
        <v>0</v>
      </c>
      <c r="GO44">
        <v>1</v>
      </c>
      <c r="GP44" s="139">
        <v>131132.56113256115</v>
      </c>
      <c r="GQ44" s="200">
        <v>2709.8712652323993</v>
      </c>
      <c r="GR44" s="200">
        <v>2709.8712652323993</v>
      </c>
      <c r="GS44" s="200">
        <v>2709.8712652323993</v>
      </c>
      <c r="GT44" s="200">
        <v>2709.8712652323993</v>
      </c>
      <c r="GV44">
        <v>-1</v>
      </c>
      <c r="GW44" s="244">
        <v>-1</v>
      </c>
      <c r="GX44" s="218">
        <v>1</v>
      </c>
      <c r="GY44" s="245">
        <v>14</v>
      </c>
      <c r="GZ44">
        <v>1</v>
      </c>
      <c r="HA44">
        <v>1</v>
      </c>
      <c r="HB44" s="218">
        <v>-1</v>
      </c>
      <c r="HC44">
        <v>1</v>
      </c>
      <c r="HD44">
        <v>0</v>
      </c>
      <c r="HE44">
        <v>0</v>
      </c>
      <c r="HF44">
        <v>0</v>
      </c>
      <c r="HG44" s="253">
        <v>-9.7163607812299994E-3</v>
      </c>
      <c r="HH44" s="268">
        <v>42513</v>
      </c>
      <c r="HI44">
        <v>60</v>
      </c>
      <c r="HJ44" t="s">
        <v>1273</v>
      </c>
      <c r="HK44">
        <v>1</v>
      </c>
      <c r="HL44" s="257"/>
      <c r="HM44">
        <v>1</v>
      </c>
      <c r="HN44" s="139">
        <v>129858.42985842987</v>
      </c>
      <c r="HO44" s="200">
        <v>1261.7513549885548</v>
      </c>
      <c r="HP44" s="200">
        <v>-1261.7513549885548</v>
      </c>
      <c r="HQ44" s="200">
        <v>-1261.7513549885548</v>
      </c>
      <c r="HR44" s="200">
        <v>-1261.7513549885548</v>
      </c>
      <c r="HT44">
        <v>-1</v>
      </c>
      <c r="HU44" s="244">
        <v>-1</v>
      </c>
      <c r="HV44" s="218">
        <v>1</v>
      </c>
      <c r="HW44" s="245">
        <v>-6</v>
      </c>
      <c r="HX44">
        <v>1</v>
      </c>
      <c r="HY44">
        <v>-1</v>
      </c>
      <c r="HZ44" s="218">
        <v>1</v>
      </c>
      <c r="IA44">
        <v>0</v>
      </c>
      <c r="IB44">
        <v>1</v>
      </c>
      <c r="IC44">
        <v>1</v>
      </c>
      <c r="ID44">
        <v>0</v>
      </c>
      <c r="IE44" s="253">
        <v>4.4103072348900003E-3</v>
      </c>
      <c r="IF44" s="268">
        <v>42513</v>
      </c>
      <c r="IG44">
        <v>60</v>
      </c>
      <c r="IH44" t="s">
        <v>1273</v>
      </c>
      <c r="II44">
        <v>1</v>
      </c>
      <c r="IJ44" s="257">
        <v>2</v>
      </c>
      <c r="IK44">
        <v>1</v>
      </c>
      <c r="IL44" s="139">
        <v>127870.01287001287</v>
      </c>
      <c r="IM44" s="139">
        <v>127870.01287001287</v>
      </c>
      <c r="IN44" s="200">
        <v>-563.94604288609526</v>
      </c>
      <c r="IO44" s="200">
        <v>-563.94604288609526</v>
      </c>
      <c r="IP44" s="200">
        <v>563.94604288609526</v>
      </c>
      <c r="IQ44" s="200">
        <v>563.94604288609526</v>
      </c>
      <c r="IR44" s="200">
        <v>-563.94604288609526</v>
      </c>
      <c r="IT44">
        <v>-1</v>
      </c>
      <c r="IU44" s="244">
        <v>-1</v>
      </c>
      <c r="IV44" s="218">
        <v>1</v>
      </c>
      <c r="IW44" s="245">
        <v>-7</v>
      </c>
      <c r="IX44">
        <v>-1</v>
      </c>
      <c r="IY44">
        <v>-1</v>
      </c>
      <c r="IZ44" s="218">
        <v>-1</v>
      </c>
      <c r="JA44">
        <v>1</v>
      </c>
      <c r="JB44">
        <v>0</v>
      </c>
      <c r="JC44">
        <v>1</v>
      </c>
      <c r="JD44">
        <v>1</v>
      </c>
      <c r="JE44" s="253">
        <v>-1.96358971829E-2</v>
      </c>
      <c r="JF44" s="268">
        <v>42513</v>
      </c>
      <c r="JG44">
        <v>60</v>
      </c>
      <c r="JH44" t="s">
        <v>1273</v>
      </c>
      <c r="JI44">
        <v>1</v>
      </c>
      <c r="JJ44" s="257">
        <v>1</v>
      </c>
      <c r="JK44">
        <v>1</v>
      </c>
      <c r="JL44" s="139">
        <v>127870.01287001287</v>
      </c>
      <c r="JM44" s="139">
        <v>127870.01287001287</v>
      </c>
      <c r="JN44" s="200">
        <v>2510.8424254916727</v>
      </c>
      <c r="JO44" s="200">
        <v>2510.8424254916727</v>
      </c>
      <c r="JP44" s="200">
        <v>-2510.8424254916727</v>
      </c>
      <c r="JQ44" s="200">
        <v>2510.8424254916727</v>
      </c>
      <c r="JR44" s="200">
        <v>2510.8424254916727</v>
      </c>
      <c r="JT44">
        <v>-1</v>
      </c>
      <c r="JU44" s="244">
        <v>-1</v>
      </c>
      <c r="JV44" s="218">
        <v>1</v>
      </c>
      <c r="JW44" s="245">
        <v>5</v>
      </c>
      <c r="JX44">
        <v>1</v>
      </c>
      <c r="JY44">
        <v>1</v>
      </c>
      <c r="JZ44" s="218">
        <v>1</v>
      </c>
      <c r="KA44">
        <v>0</v>
      </c>
      <c r="KB44">
        <v>1</v>
      </c>
      <c r="KC44">
        <v>1</v>
      </c>
      <c r="KD44">
        <v>1</v>
      </c>
      <c r="KE44" s="253">
        <v>5.3344069246600003E-3</v>
      </c>
      <c r="KF44" s="206">
        <v>42513</v>
      </c>
      <c r="KG44">
        <v>60</v>
      </c>
      <c r="KH44" t="s">
        <v>1273</v>
      </c>
      <c r="KI44">
        <v>1</v>
      </c>
      <c r="KJ44" s="257">
        <v>2</v>
      </c>
      <c r="KK44">
        <v>1</v>
      </c>
      <c r="KL44" s="139">
        <v>128552.12355212356</v>
      </c>
      <c r="KM44" s="139">
        <v>128552.12355212356</v>
      </c>
      <c r="KN44" s="200">
        <v>-685.74933805619582</v>
      </c>
      <c r="KO44" s="200">
        <v>-685.74933805619582</v>
      </c>
      <c r="KP44" s="200">
        <v>685.74933805619582</v>
      </c>
      <c r="KQ44" s="200">
        <v>685.74933805619582</v>
      </c>
      <c r="KR44" s="200">
        <v>685.74933805619582</v>
      </c>
      <c r="KT44">
        <v>-1</v>
      </c>
      <c r="KU44" s="244">
        <v>1</v>
      </c>
      <c r="KV44" s="218">
        <v>1</v>
      </c>
      <c r="KW44" s="245">
        <v>6</v>
      </c>
      <c r="KX44">
        <v>1</v>
      </c>
      <c r="KY44">
        <v>1</v>
      </c>
      <c r="KZ44" s="218">
        <v>1</v>
      </c>
      <c r="LA44">
        <v>1</v>
      </c>
      <c r="LB44">
        <v>1</v>
      </c>
      <c r="LC44">
        <v>1</v>
      </c>
      <c r="LD44">
        <v>1</v>
      </c>
      <c r="LE44" s="253">
        <v>1.7970666266199999E-2</v>
      </c>
      <c r="LF44" s="206">
        <v>42529</v>
      </c>
      <c r="LG44">
        <v>60</v>
      </c>
      <c r="LH44" t="s">
        <v>1273</v>
      </c>
      <c r="LI44">
        <v>1</v>
      </c>
      <c r="LJ44" s="257">
        <v>2</v>
      </c>
      <c r="LK44">
        <v>1</v>
      </c>
      <c r="LL44" s="139">
        <v>130862.29086229087</v>
      </c>
      <c r="LM44" s="139">
        <v>130862.29086229087</v>
      </c>
      <c r="LN44" s="200">
        <v>2351.6825559166232</v>
      </c>
      <c r="LO44" s="200">
        <v>2351.6825559166232</v>
      </c>
      <c r="LP44" s="200">
        <v>2351.6825559166232</v>
      </c>
      <c r="LQ44" s="200">
        <v>2351.6825559166232</v>
      </c>
      <c r="LR44" s="200">
        <v>2351.6825559166232</v>
      </c>
      <c r="LT44">
        <v>1</v>
      </c>
      <c r="LU44" s="244">
        <v>1</v>
      </c>
      <c r="LV44" s="218">
        <v>1</v>
      </c>
      <c r="LW44" s="245">
        <v>7</v>
      </c>
      <c r="LX44">
        <v>1</v>
      </c>
      <c r="LY44">
        <v>1</v>
      </c>
      <c r="LZ44" s="218">
        <v>1</v>
      </c>
      <c r="MA44">
        <v>1</v>
      </c>
      <c r="MB44">
        <v>1</v>
      </c>
      <c r="MC44">
        <v>1</v>
      </c>
      <c r="MD44">
        <v>1</v>
      </c>
      <c r="ME44" s="253">
        <v>6.8351691581399997E-3</v>
      </c>
      <c r="MF44" s="206">
        <v>42529</v>
      </c>
      <c r="MG44">
        <v>60</v>
      </c>
      <c r="MH44" t="s">
        <v>1273</v>
      </c>
      <c r="MI44">
        <v>1</v>
      </c>
      <c r="MJ44" s="257">
        <v>2</v>
      </c>
      <c r="MK44">
        <v>1</v>
      </c>
      <c r="ML44" s="139">
        <v>131756.75675675677</v>
      </c>
      <c r="MM44" s="139">
        <v>131756.75675675677</v>
      </c>
      <c r="MN44" s="200">
        <v>900.57972016033796</v>
      </c>
      <c r="MO44" s="200">
        <v>900.57972016033796</v>
      </c>
      <c r="MP44" s="200">
        <v>900.57972016033796</v>
      </c>
      <c r="MQ44" s="200">
        <v>900.57972016033796</v>
      </c>
      <c r="MR44" s="200">
        <v>900.57972016033796</v>
      </c>
      <c r="MT44">
        <v>1</v>
      </c>
      <c r="MU44" s="244">
        <v>-1</v>
      </c>
      <c r="MV44" s="218">
        <v>1</v>
      </c>
      <c r="MW44" s="245">
        <v>-3</v>
      </c>
      <c r="MX44">
        <v>-1</v>
      </c>
      <c r="MY44">
        <v>-1</v>
      </c>
      <c r="MZ44" s="218">
        <v>1</v>
      </c>
      <c r="NA44">
        <v>0</v>
      </c>
      <c r="NB44">
        <v>1</v>
      </c>
      <c r="NC44">
        <v>0</v>
      </c>
      <c r="ND44">
        <v>0</v>
      </c>
      <c r="NE44" s="253">
        <v>1.3089133089099999E-2</v>
      </c>
      <c r="NF44" s="206">
        <v>42529</v>
      </c>
      <c r="NG44">
        <v>60</v>
      </c>
      <c r="NH44" t="s">
        <v>1273</v>
      </c>
      <c r="NI44">
        <v>1</v>
      </c>
      <c r="NJ44" s="257">
        <v>1</v>
      </c>
      <c r="NK44">
        <v>1</v>
      </c>
      <c r="NL44" s="139">
        <v>134446.58944658947</v>
      </c>
      <c r="NM44" s="139">
        <v>134446.58944658947</v>
      </c>
      <c r="NN44" s="200">
        <v>-1759.789302641997</v>
      </c>
      <c r="NO44" s="200">
        <v>-1759.789302641997</v>
      </c>
      <c r="NP44" s="200">
        <v>1759.789302641997</v>
      </c>
      <c r="NQ44" s="200">
        <v>-1759.789302641997</v>
      </c>
      <c r="NR44" s="200">
        <v>-1759.789302641997</v>
      </c>
      <c r="NT44">
        <v>-1</v>
      </c>
      <c r="NU44" s="244">
        <v>1</v>
      </c>
      <c r="NV44" s="218">
        <v>1</v>
      </c>
      <c r="NW44" s="245">
        <v>-1</v>
      </c>
      <c r="NX44">
        <v>-1</v>
      </c>
      <c r="NY44">
        <v>-1</v>
      </c>
      <c r="NZ44" s="218">
        <v>1</v>
      </c>
      <c r="OA44">
        <v>1</v>
      </c>
      <c r="OB44">
        <v>1</v>
      </c>
      <c r="OC44">
        <v>0</v>
      </c>
      <c r="OD44">
        <v>0</v>
      </c>
      <c r="OE44" s="253">
        <v>7.2313551559600002E-3</v>
      </c>
      <c r="OF44" s="206">
        <v>42537</v>
      </c>
      <c r="OG44">
        <v>60</v>
      </c>
      <c r="OH44" t="s">
        <v>1273</v>
      </c>
      <c r="OI44">
        <v>1</v>
      </c>
      <c r="OJ44" s="257">
        <v>2</v>
      </c>
      <c r="OK44">
        <v>1</v>
      </c>
      <c r="OL44" s="139">
        <v>134446.58944658947</v>
      </c>
      <c r="OM44" s="139">
        <v>134446.58944658947</v>
      </c>
      <c r="ON44" s="200">
        <v>972.23103779583209</v>
      </c>
      <c r="OO44" s="200">
        <v>972.23103779583209</v>
      </c>
      <c r="OP44" s="200">
        <v>972.23103779583209</v>
      </c>
      <c r="OQ44" s="200">
        <v>-972.23103779583209</v>
      </c>
      <c r="OR44" s="200">
        <v>-972.23103779583209</v>
      </c>
      <c r="OT44">
        <f t="shared" si="98"/>
        <v>1</v>
      </c>
      <c r="OU44" s="244">
        <v>1</v>
      </c>
      <c r="OV44" s="218">
        <v>1</v>
      </c>
      <c r="OW44" s="245">
        <v>10</v>
      </c>
      <c r="OX44">
        <f t="shared" si="141"/>
        <v>1</v>
      </c>
      <c r="OY44">
        <f t="shared" si="100"/>
        <v>1</v>
      </c>
      <c r="OZ44" s="218"/>
      <c r="PA44">
        <f t="shared" si="138"/>
        <v>0</v>
      </c>
      <c r="PB44">
        <f t="shared" si="101"/>
        <v>0</v>
      </c>
      <c r="PC44">
        <f t="shared" si="102"/>
        <v>0</v>
      </c>
      <c r="PD44">
        <f t="shared" si="103"/>
        <v>0</v>
      </c>
      <c r="PE44" s="253"/>
      <c r="PF44" s="206">
        <v>42537</v>
      </c>
      <c r="PG44">
        <v>60</v>
      </c>
      <c r="PH44" t="str">
        <f t="shared" si="86"/>
        <v>TRUE</v>
      </c>
      <c r="PI44">
        <f>VLOOKUP($A44,'FuturesInfo (3)'!$A$2:$V$80,22)</f>
        <v>1</v>
      </c>
      <c r="PJ44" s="257">
        <v>2</v>
      </c>
      <c r="PK44">
        <f t="shared" si="104"/>
        <v>1</v>
      </c>
      <c r="PL44" s="139">
        <f>VLOOKUP($A44,'FuturesInfo (3)'!$A$2:$O$80,15)*PI44</f>
        <v>134446.58944658947</v>
      </c>
      <c r="PM44" s="139">
        <f>VLOOKUP($A44,'FuturesInfo (3)'!$A$2:$O$80,15)*PK44</f>
        <v>134446.58944658947</v>
      </c>
      <c r="PN44" s="200">
        <f t="shared" si="105"/>
        <v>0</v>
      </c>
      <c r="PO44" s="200">
        <f t="shared" si="106"/>
        <v>0</v>
      </c>
      <c r="PP44" s="200">
        <f t="shared" si="107"/>
        <v>0</v>
      </c>
      <c r="PQ44" s="200">
        <f t="shared" si="108"/>
        <v>0</v>
      </c>
      <c r="PR44" s="200">
        <f t="shared" si="144"/>
        <v>0</v>
      </c>
      <c r="PT44">
        <f t="shared" si="110"/>
        <v>1</v>
      </c>
      <c r="PU44" s="244"/>
      <c r="PV44" s="218"/>
      <c r="PW44" s="245"/>
      <c r="PX44">
        <f t="shared" si="142"/>
        <v>0</v>
      </c>
      <c r="PY44">
        <f t="shared" si="112"/>
        <v>0</v>
      </c>
      <c r="PZ44" s="218"/>
      <c r="QA44">
        <f t="shared" si="139"/>
        <v>1</v>
      </c>
      <c r="QB44">
        <f t="shared" si="113"/>
        <v>1</v>
      </c>
      <c r="QC44">
        <f t="shared" si="114"/>
        <v>1</v>
      </c>
      <c r="QD44">
        <f t="shared" si="115"/>
        <v>1</v>
      </c>
      <c r="QE44" s="253"/>
      <c r="QF44" s="206"/>
      <c r="QG44">
        <v>60</v>
      </c>
      <c r="QH44" t="str">
        <f t="shared" si="87"/>
        <v>FALSE</v>
      </c>
      <c r="QI44">
        <f>VLOOKUP($A44,'FuturesInfo (3)'!$A$2:$V$80,22)</f>
        <v>1</v>
      </c>
      <c r="QJ44" s="257"/>
      <c r="QK44">
        <f t="shared" si="116"/>
        <v>1</v>
      </c>
      <c r="QL44" s="139">
        <f>VLOOKUP($A44,'FuturesInfo (3)'!$A$2:$O$80,15)*QI44</f>
        <v>134446.58944658947</v>
      </c>
      <c r="QM44" s="139">
        <f>VLOOKUP($A44,'FuturesInfo (3)'!$A$2:$O$80,15)*QK44</f>
        <v>134446.58944658947</v>
      </c>
      <c r="QN44" s="200">
        <f t="shared" si="117"/>
        <v>0</v>
      </c>
      <c r="QO44" s="200">
        <f t="shared" si="118"/>
        <v>0</v>
      </c>
      <c r="QP44" s="200">
        <f t="shared" si="119"/>
        <v>0</v>
      </c>
      <c r="QQ44" s="200">
        <f t="shared" si="120"/>
        <v>0</v>
      </c>
      <c r="QR44" s="200">
        <f t="shared" si="145"/>
        <v>0</v>
      </c>
      <c r="QT44">
        <f t="shared" si="122"/>
        <v>0</v>
      </c>
      <c r="QU44" s="244"/>
      <c r="QV44" s="218"/>
      <c r="QW44" s="245"/>
      <c r="QX44">
        <f t="shared" si="143"/>
        <v>0</v>
      </c>
      <c r="QY44">
        <f t="shared" si="124"/>
        <v>0</v>
      </c>
      <c r="QZ44" s="218"/>
      <c r="RA44">
        <f t="shared" si="140"/>
        <v>1</v>
      </c>
      <c r="RB44">
        <f t="shared" si="125"/>
        <v>1</v>
      </c>
      <c r="RC44">
        <f t="shared" si="126"/>
        <v>1</v>
      </c>
      <c r="RD44">
        <f t="shared" si="127"/>
        <v>1</v>
      </c>
      <c r="RE44" s="253"/>
      <c r="RF44" s="206"/>
      <c r="RG44">
        <v>60</v>
      </c>
      <c r="RH44" t="str">
        <f t="shared" si="88"/>
        <v>FALSE</v>
      </c>
      <c r="RI44">
        <f>VLOOKUP($A44,'FuturesInfo (3)'!$A$2:$V$80,22)</f>
        <v>1</v>
      </c>
      <c r="RJ44" s="257"/>
      <c r="RK44">
        <f t="shared" si="128"/>
        <v>1</v>
      </c>
      <c r="RL44" s="139">
        <f>VLOOKUP($A44,'FuturesInfo (3)'!$A$2:$O$80,15)*RI44</f>
        <v>134446.58944658947</v>
      </c>
      <c r="RM44" s="139">
        <f>VLOOKUP($A44,'FuturesInfo (3)'!$A$2:$O$80,15)*RK44</f>
        <v>134446.58944658947</v>
      </c>
      <c r="RN44" s="200">
        <f t="shared" si="129"/>
        <v>0</v>
      </c>
      <c r="RO44" s="200">
        <f t="shared" si="130"/>
        <v>0</v>
      </c>
      <c r="RP44" s="200">
        <f t="shared" si="131"/>
        <v>0</v>
      </c>
      <c r="RQ44" s="200">
        <f t="shared" si="132"/>
        <v>0</v>
      </c>
      <c r="RR44" s="200">
        <f t="shared" si="146"/>
        <v>0</v>
      </c>
    </row>
    <row r="45" spans="1:486" x14ac:dyDescent="0.25">
      <c r="A45" s="1" t="s">
        <v>356</v>
      </c>
      <c r="B45" s="153" t="str">
        <f>'FuturesInfo (3)'!M33</f>
        <v>QHO</v>
      </c>
      <c r="C45" s="204" t="str">
        <f>VLOOKUP(A45,'FuturesInfo (3)'!$A$2:$K$80,11)</f>
        <v>energy</v>
      </c>
      <c r="D45" s="2" t="s">
        <v>30</v>
      </c>
      <c r="E45">
        <v>90</v>
      </c>
      <c r="F45" t="e">
        <f>IF(#REF!="","FALSE","TRUE")</f>
        <v>#REF!</v>
      </c>
      <c r="G45">
        <f>ROUND(VLOOKUP($B45,MARGIN!$A$42:$P$172,16),0)</f>
        <v>2</v>
      </c>
      <c r="I45" t="e">
        <f>-#REF!+J45</f>
        <v>#REF!</v>
      </c>
      <c r="J45">
        <v>1</v>
      </c>
      <c r="K45" s="2" t="s">
        <v>30</v>
      </c>
      <c r="L45">
        <v>90</v>
      </c>
      <c r="M45" t="str">
        <f>IF(J45="","FALSE","TRUE")</f>
        <v>TRUE</v>
      </c>
      <c r="N45">
        <f>ROUND(VLOOKUP($B45,MARGIN!$A$42:$P$172,16),0)</f>
        <v>2</v>
      </c>
      <c r="P45">
        <f>-J45+Q45</f>
        <v>0</v>
      </c>
      <c r="Q45">
        <v>1</v>
      </c>
      <c r="S45" t="s">
        <v>190</v>
      </c>
      <c r="T45" s="2" t="s">
        <v>30</v>
      </c>
      <c r="U45">
        <v>90</v>
      </c>
      <c r="V45" t="str">
        <f>IF(Q45="","FALSE","TRUE")</f>
        <v>TRUE</v>
      </c>
      <c r="W45">
        <f>ROUND(VLOOKUP($B45,MARGIN!$A$42:$P$172,16),0)</f>
        <v>2</v>
      </c>
      <c r="X45">
        <f>IF(ABS(Q45+R45)=2,ROUND(W45*(1+$X$13),0),W45)</f>
        <v>2</v>
      </c>
      <c r="Z45">
        <f>-Q45+AA45</f>
        <v>0</v>
      </c>
      <c r="AA45">
        <v>1</v>
      </c>
      <c r="AB45">
        <v>1</v>
      </c>
      <c r="AC45" s="113" t="s">
        <v>976</v>
      </c>
      <c r="AD45" s="2" t="s">
        <v>30</v>
      </c>
      <c r="AE45">
        <v>90</v>
      </c>
      <c r="AF45" t="str">
        <f>IF(AA45="","FALSE","TRUE")</f>
        <v>TRUE</v>
      </c>
      <c r="AG45">
        <f>ROUND(VLOOKUP($B45,MARGIN!$A$42:$P$172,16),0)</f>
        <v>2</v>
      </c>
      <c r="AH45">
        <f>IF(ABS(AA45+AB45)=2,ROUND(AG45*(1+$X$13),0),IF(AB45="",AG45,ROUND(AG45*(1+-$AH$13),0)))</f>
        <v>3</v>
      </c>
      <c r="AI45" s="139" t="e">
        <f>VLOOKUP($B45,#REF!,2)*AH45</f>
        <v>#REF!</v>
      </c>
      <c r="AK45">
        <f>-AB45+AL45</f>
        <v>0</v>
      </c>
      <c r="AL45">
        <v>1</v>
      </c>
      <c r="AM45">
        <v>1</v>
      </c>
      <c r="AN45" s="113" t="s">
        <v>976</v>
      </c>
      <c r="AO45" s="2" t="s">
        <v>30</v>
      </c>
      <c r="AP45">
        <v>90</v>
      </c>
      <c r="AQ45" t="str">
        <f>IF(AL45="","FALSE","TRUE")</f>
        <v>TRUE</v>
      </c>
      <c r="AR45">
        <f>ROUND(VLOOKUP($B45,MARGIN!$A$42:$P$172,16),0)</f>
        <v>2</v>
      </c>
      <c r="AS45">
        <f>IF(ABS(AL45+AM45)=2,ROUND(AR45*(1+$X$13),0),IF(AM45="",AR45,ROUND(AR45*(1+-$AH$13),0)))</f>
        <v>3</v>
      </c>
      <c r="AT45" s="139" t="e">
        <f>VLOOKUP($B45,#REF!,2)*AS45</f>
        <v>#REF!</v>
      </c>
      <c r="AV45">
        <f>-AM45+AW45</f>
        <v>0</v>
      </c>
      <c r="AW45">
        <v>1</v>
      </c>
      <c r="AX45">
        <v>1</v>
      </c>
      <c r="AY45" s="113">
        <v>1.2023244940200001E-3</v>
      </c>
      <c r="AZ45" s="2" t="s">
        <v>30</v>
      </c>
      <c r="BA45">
        <v>90</v>
      </c>
      <c r="BB45" t="str">
        <f>IF(AW45="","FALSE","TRUE")</f>
        <v>TRUE</v>
      </c>
      <c r="BC45">
        <f>ROUND(VLOOKUP($B45,MARGIN!$A$42:$P$172,16),0)</f>
        <v>2</v>
      </c>
      <c r="BD45">
        <f>IF(ABS(AW45+AX45)=2,ROUND(BC45*(1+$X$13),0),IF(AX45="",BC45,ROUND(BC45*(1+-$AH$13),0)))</f>
        <v>3</v>
      </c>
      <c r="BE45" s="139" t="e">
        <f>VLOOKUP($B45,#REF!,2)*BD45</f>
        <v>#REF!</v>
      </c>
      <c r="BG45">
        <f t="shared" si="134"/>
        <v>0</v>
      </c>
      <c r="BH45">
        <v>1</v>
      </c>
      <c r="BI45">
        <v>1</v>
      </c>
      <c r="BJ45">
        <f t="shared" si="89"/>
        <v>1</v>
      </c>
      <c r="BK45" s="1">
        <v>6.6048435519399998E-3</v>
      </c>
      <c r="BL45" s="2">
        <v>10</v>
      </c>
      <c r="BM45">
        <v>60</v>
      </c>
      <c r="BN45" t="str">
        <f t="shared" si="135"/>
        <v>TRUE</v>
      </c>
      <c r="BO45">
        <f>VLOOKUP($A45,'FuturesInfo (3)'!$A$2:$V$80,22)</f>
        <v>1</v>
      </c>
      <c r="BP45">
        <f t="shared" si="160"/>
        <v>1</v>
      </c>
      <c r="BQ45" s="139">
        <f>VLOOKUP($A45,'FuturesInfo (3)'!$A$2:$O$80,15)*BP45</f>
        <v>64331.4</v>
      </c>
      <c r="BR45" s="145">
        <f t="shared" si="90"/>
        <v>424.89883247727289</v>
      </c>
      <c r="BT45">
        <f t="shared" si="91"/>
        <v>1</v>
      </c>
      <c r="BU45">
        <v>1</v>
      </c>
      <c r="BV45">
        <v>-1</v>
      </c>
      <c r="BW45">
        <v>-1</v>
      </c>
      <c r="BX45">
        <f t="shared" si="72"/>
        <v>0</v>
      </c>
      <c r="BY45">
        <f t="shared" si="73"/>
        <v>1</v>
      </c>
      <c r="BZ45" s="188">
        <v>-1.37195121951E-2</v>
      </c>
      <c r="CA45" s="2">
        <v>10</v>
      </c>
      <c r="CB45">
        <v>60</v>
      </c>
      <c r="CC45" t="str">
        <f t="shared" si="74"/>
        <v>TRUE</v>
      </c>
      <c r="CD45">
        <f>VLOOKUP($A45,'FuturesInfo (3)'!$A$2:$V$80,22)</f>
        <v>1</v>
      </c>
      <c r="CE45">
        <f t="shared" si="75"/>
        <v>1</v>
      </c>
      <c r="CF45">
        <f t="shared" si="75"/>
        <v>1</v>
      </c>
      <c r="CG45" s="139">
        <f>VLOOKUP($A45,'FuturesInfo (3)'!$A$2:$O$80,15)*CE45</f>
        <v>64331.4</v>
      </c>
      <c r="CH45" s="145">
        <f t="shared" si="76"/>
        <v>-882.59542682785616</v>
      </c>
      <c r="CI45" s="145">
        <f t="shared" si="92"/>
        <v>882.59542682785616</v>
      </c>
      <c r="CK45">
        <f t="shared" si="77"/>
        <v>1</v>
      </c>
      <c r="CL45">
        <v>-1</v>
      </c>
      <c r="CM45">
        <v>-1</v>
      </c>
      <c r="CN45">
        <v>1</v>
      </c>
      <c r="CO45">
        <f t="shared" si="136"/>
        <v>0</v>
      </c>
      <c r="CP45">
        <f t="shared" si="78"/>
        <v>0</v>
      </c>
      <c r="CQ45" s="1">
        <v>1.0079967744100001E-2</v>
      </c>
      <c r="CR45" s="2">
        <v>10</v>
      </c>
      <c r="CS45">
        <v>60</v>
      </c>
      <c r="CT45" t="str">
        <f t="shared" si="79"/>
        <v>TRUE</v>
      </c>
      <c r="CU45">
        <f>VLOOKUP($A45,'FuturesInfo (3)'!$A$2:$V$80,22)</f>
        <v>1</v>
      </c>
      <c r="CV45">
        <f t="shared" si="80"/>
        <v>1</v>
      </c>
      <c r="CW45">
        <f t="shared" si="93"/>
        <v>1</v>
      </c>
      <c r="CX45" s="139">
        <f>VLOOKUP($A45,'FuturesInfo (3)'!$A$2:$O$80,15)*CW45</f>
        <v>64331.4</v>
      </c>
      <c r="CY45" s="200">
        <f t="shared" si="94"/>
        <v>-648.45843693279483</v>
      </c>
      <c r="CZ45" s="200">
        <f t="shared" si="95"/>
        <v>-648.45843693279483</v>
      </c>
      <c r="DB45">
        <f t="shared" si="81"/>
        <v>-1</v>
      </c>
      <c r="DC45">
        <v>1</v>
      </c>
      <c r="DD45">
        <v>-1</v>
      </c>
      <c r="DE45">
        <v>1</v>
      </c>
      <c r="DF45">
        <f t="shared" si="137"/>
        <v>1</v>
      </c>
      <c r="DG45">
        <f t="shared" si="82"/>
        <v>0</v>
      </c>
      <c r="DH45" s="1">
        <v>2.5547202448299999E-2</v>
      </c>
      <c r="DI45" s="2">
        <v>10</v>
      </c>
      <c r="DJ45">
        <v>60</v>
      </c>
      <c r="DK45" t="str">
        <f t="shared" si="83"/>
        <v>TRUE</v>
      </c>
      <c r="DL45">
        <f>VLOOKUP($A45,'FuturesInfo (3)'!$A$2:$V$80,22)</f>
        <v>1</v>
      </c>
      <c r="DM45">
        <f t="shared" si="84"/>
        <v>1</v>
      </c>
      <c r="DN45">
        <f t="shared" si="96"/>
        <v>1</v>
      </c>
      <c r="DO45" s="139">
        <f>VLOOKUP($A45,'FuturesInfo (3)'!$A$2:$O$80,15)*DN45</f>
        <v>64331.4</v>
      </c>
      <c r="DP45" s="200">
        <f t="shared" si="85"/>
        <v>1643.4872995825667</v>
      </c>
      <c r="DQ45" s="200">
        <f t="shared" si="97"/>
        <v>-1643.4872995825667</v>
      </c>
      <c r="DS45">
        <v>1</v>
      </c>
      <c r="DT45">
        <v>1</v>
      </c>
      <c r="DU45">
        <v>-1</v>
      </c>
      <c r="DV45">
        <v>1</v>
      </c>
      <c r="DW45">
        <v>1</v>
      </c>
      <c r="DX45">
        <v>0</v>
      </c>
      <c r="DY45" s="1">
        <v>1.88128446319E-2</v>
      </c>
      <c r="DZ45" s="2">
        <v>10</v>
      </c>
      <c r="EA45">
        <v>60</v>
      </c>
      <c r="EB45" t="s">
        <v>1273</v>
      </c>
      <c r="EC45">
        <v>1</v>
      </c>
      <c r="ED45" s="96">
        <v>0</v>
      </c>
      <c r="EE45">
        <v>1</v>
      </c>
      <c r="EF45" s="139">
        <v>63672</v>
      </c>
      <c r="EG45" s="200">
        <v>1197.8514434023368</v>
      </c>
      <c r="EH45" s="200">
        <v>-1197.8514434023368</v>
      </c>
      <c r="EJ45">
        <v>1</v>
      </c>
      <c r="EK45">
        <v>1</v>
      </c>
      <c r="EL45" s="218">
        <v>-1</v>
      </c>
      <c r="EM45">
        <v>1</v>
      </c>
      <c r="EN45">
        <v>-1</v>
      </c>
      <c r="EO45">
        <v>0</v>
      </c>
      <c r="EP45">
        <v>1</v>
      </c>
      <c r="EQ45">
        <v>0</v>
      </c>
      <c r="ER45" s="1">
        <v>-1.2289079910899999E-2</v>
      </c>
      <c r="ES45" s="2">
        <v>10</v>
      </c>
      <c r="ET45">
        <v>60</v>
      </c>
      <c r="EU45" t="s">
        <v>1273</v>
      </c>
      <c r="EV45">
        <v>1</v>
      </c>
      <c r="EW45" s="96">
        <v>0</v>
      </c>
      <c r="EX45">
        <v>1</v>
      </c>
      <c r="EY45" s="139">
        <v>63672</v>
      </c>
      <c r="EZ45" s="200">
        <v>-782.47029608682476</v>
      </c>
      <c r="FA45" s="200">
        <v>782.47029608682476</v>
      </c>
      <c r="FB45" s="200">
        <v>-782.47029608682476</v>
      </c>
      <c r="FD45">
        <v>-1</v>
      </c>
      <c r="FE45">
        <v>1</v>
      </c>
      <c r="FF45" s="218">
        <v>-1</v>
      </c>
      <c r="FG45">
        <v>-1</v>
      </c>
      <c r="FH45">
        <v>-1</v>
      </c>
      <c r="FI45">
        <v>0</v>
      </c>
      <c r="FJ45">
        <v>1</v>
      </c>
      <c r="FK45">
        <v>1</v>
      </c>
      <c r="FL45" s="1">
        <v>-2.2692109334699999E-2</v>
      </c>
      <c r="FM45" s="2">
        <v>10</v>
      </c>
      <c r="FN45">
        <v>60</v>
      </c>
      <c r="FO45" t="s">
        <v>1273</v>
      </c>
      <c r="FP45">
        <v>1</v>
      </c>
      <c r="FQ45" s="96">
        <v>0</v>
      </c>
      <c r="FR45">
        <v>1</v>
      </c>
      <c r="FS45" s="139">
        <v>63672</v>
      </c>
      <c r="FT45" s="200">
        <v>-1444.8519855590184</v>
      </c>
      <c r="FU45" s="200">
        <v>1444.8519855590184</v>
      </c>
      <c r="FV45" s="200">
        <v>1444.8519855590184</v>
      </c>
      <c r="FX45">
        <v>-1</v>
      </c>
      <c r="FY45" s="244">
        <v>1</v>
      </c>
      <c r="FZ45" s="218">
        <v>1</v>
      </c>
      <c r="GA45" s="245">
        <v>-23</v>
      </c>
      <c r="GB45">
        <v>1</v>
      </c>
      <c r="GC45">
        <v>-1</v>
      </c>
      <c r="GD45" s="218">
        <v>-1</v>
      </c>
      <c r="GE45">
        <v>0</v>
      </c>
      <c r="GF45">
        <v>0</v>
      </c>
      <c r="GG45">
        <v>0</v>
      </c>
      <c r="GH45">
        <v>1</v>
      </c>
      <c r="GI45" s="253">
        <v>-9.894459102900001E-4</v>
      </c>
      <c r="GJ45" s="2">
        <v>10</v>
      </c>
      <c r="GK45">
        <v>60</v>
      </c>
      <c r="GL45" t="s">
        <v>1273</v>
      </c>
      <c r="GM45">
        <v>1</v>
      </c>
      <c r="GN45" s="96">
        <v>0</v>
      </c>
      <c r="GO45">
        <v>1</v>
      </c>
      <c r="GP45" s="139">
        <v>63609</v>
      </c>
      <c r="GQ45" s="200">
        <v>-62.937664907636616</v>
      </c>
      <c r="GR45" s="200">
        <v>-62.937664907636616</v>
      </c>
      <c r="GS45" s="200">
        <v>-62.937664907636616</v>
      </c>
      <c r="GT45" s="200">
        <v>62.937664907636616</v>
      </c>
      <c r="GV45">
        <v>1</v>
      </c>
      <c r="GW45" s="244">
        <v>-1</v>
      </c>
      <c r="GX45" s="218">
        <v>-1</v>
      </c>
      <c r="GY45" s="245">
        <v>-24</v>
      </c>
      <c r="GZ45">
        <v>-1</v>
      </c>
      <c r="HA45">
        <v>1</v>
      </c>
      <c r="HB45" s="218">
        <v>-1</v>
      </c>
      <c r="HC45">
        <v>1</v>
      </c>
      <c r="HD45">
        <v>1</v>
      </c>
      <c r="HE45">
        <v>1</v>
      </c>
      <c r="HF45">
        <v>0</v>
      </c>
      <c r="HG45" s="253">
        <v>-8.2535490260799999E-3</v>
      </c>
      <c r="HH45" s="268">
        <v>42499</v>
      </c>
      <c r="HI45">
        <v>60</v>
      </c>
      <c r="HJ45" t="s">
        <v>1273</v>
      </c>
      <c r="HK45">
        <v>1</v>
      </c>
      <c r="HL45" s="257"/>
      <c r="HM45">
        <v>1</v>
      </c>
      <c r="HN45" s="139">
        <v>63084</v>
      </c>
      <c r="HO45" s="200">
        <v>520.66688676123067</v>
      </c>
      <c r="HP45" s="200">
        <v>520.66688676123067</v>
      </c>
      <c r="HQ45" s="200">
        <v>520.66688676123067</v>
      </c>
      <c r="HR45" s="200">
        <v>-520.66688676123067</v>
      </c>
      <c r="HT45">
        <v>-1</v>
      </c>
      <c r="HU45" s="244">
        <v>-1</v>
      </c>
      <c r="HV45" s="218">
        <v>-1</v>
      </c>
      <c r="HW45" s="245">
        <v>-25</v>
      </c>
      <c r="HX45">
        <v>-1</v>
      </c>
      <c r="HY45">
        <v>1</v>
      </c>
      <c r="HZ45" s="218">
        <v>-1</v>
      </c>
      <c r="IA45">
        <v>1</v>
      </c>
      <c r="IB45">
        <v>1</v>
      </c>
      <c r="IC45">
        <v>1</v>
      </c>
      <c r="ID45">
        <v>0</v>
      </c>
      <c r="IE45" s="253">
        <v>-1.6111850865499999E-2</v>
      </c>
      <c r="IF45" s="268">
        <v>42499</v>
      </c>
      <c r="IG45">
        <v>60</v>
      </c>
      <c r="IH45" t="s">
        <v>1273</v>
      </c>
      <c r="II45">
        <v>1</v>
      </c>
      <c r="IJ45" s="257">
        <v>2</v>
      </c>
      <c r="IK45">
        <v>1</v>
      </c>
      <c r="IL45" s="139">
        <v>59761.8</v>
      </c>
      <c r="IM45" s="139">
        <v>59761.8</v>
      </c>
      <c r="IN45" s="200">
        <v>962.87320905383785</v>
      </c>
      <c r="IO45" s="200">
        <v>962.87320905383785</v>
      </c>
      <c r="IP45" s="200">
        <v>962.87320905383785</v>
      </c>
      <c r="IQ45" s="200">
        <v>962.87320905383785</v>
      </c>
      <c r="IR45" s="200">
        <v>-962.87320905383785</v>
      </c>
      <c r="IT45">
        <v>-1</v>
      </c>
      <c r="IU45" s="244">
        <v>-1</v>
      </c>
      <c r="IV45" s="218">
        <v>-1</v>
      </c>
      <c r="IW45" s="245">
        <v>-26</v>
      </c>
      <c r="IX45">
        <v>-1</v>
      </c>
      <c r="IY45">
        <v>1</v>
      </c>
      <c r="IZ45" s="218">
        <v>-1</v>
      </c>
      <c r="JA45">
        <v>1</v>
      </c>
      <c r="JB45">
        <v>1</v>
      </c>
      <c r="JC45">
        <v>1</v>
      </c>
      <c r="JD45">
        <v>0</v>
      </c>
      <c r="JE45" s="253">
        <v>-3.7149817295999997E-2</v>
      </c>
      <c r="JF45" s="268">
        <v>42499</v>
      </c>
      <c r="JG45">
        <v>60</v>
      </c>
      <c r="JH45" t="s">
        <v>1273</v>
      </c>
      <c r="JI45">
        <v>1</v>
      </c>
      <c r="JJ45" s="257">
        <v>2</v>
      </c>
      <c r="JK45">
        <v>1</v>
      </c>
      <c r="JL45" s="139">
        <v>59761.8</v>
      </c>
      <c r="JM45" s="139">
        <v>59761.8</v>
      </c>
      <c r="JN45" s="200">
        <v>2220.1399512800926</v>
      </c>
      <c r="JO45" s="200">
        <v>2220.1399512800926</v>
      </c>
      <c r="JP45" s="200">
        <v>2220.1399512800926</v>
      </c>
      <c r="JQ45" s="200">
        <v>2220.1399512800926</v>
      </c>
      <c r="JR45" s="200">
        <v>-2220.1399512800926</v>
      </c>
      <c r="JT45">
        <v>-1</v>
      </c>
      <c r="JU45" s="244">
        <v>-1</v>
      </c>
      <c r="JV45" s="218">
        <v>-1</v>
      </c>
      <c r="JW45" s="245">
        <v>6</v>
      </c>
      <c r="JX45">
        <v>-1</v>
      </c>
      <c r="JY45">
        <v>-1</v>
      </c>
      <c r="JZ45" s="218">
        <v>1</v>
      </c>
      <c r="KA45">
        <v>0</v>
      </c>
      <c r="KB45">
        <v>0</v>
      </c>
      <c r="KC45">
        <v>0</v>
      </c>
      <c r="KD45">
        <v>0</v>
      </c>
      <c r="KE45" s="253">
        <v>4.1324056504300002E-2</v>
      </c>
      <c r="KF45" s="206">
        <v>42499</v>
      </c>
      <c r="KG45">
        <v>60</v>
      </c>
      <c r="KH45" t="s">
        <v>1273</v>
      </c>
      <c r="KI45">
        <v>1</v>
      </c>
      <c r="KJ45" s="257">
        <v>2</v>
      </c>
      <c r="KK45">
        <v>1</v>
      </c>
      <c r="KL45" s="139">
        <v>62231.4</v>
      </c>
      <c r="KM45" s="139">
        <v>62231.4</v>
      </c>
      <c r="KN45" s="200">
        <v>-2571.6538899416951</v>
      </c>
      <c r="KO45" s="200">
        <v>-2571.6538899416951</v>
      </c>
      <c r="KP45" s="200">
        <v>-2571.6538899416951</v>
      </c>
      <c r="KQ45" s="200">
        <v>-2571.6538899416951</v>
      </c>
      <c r="KR45" s="200">
        <v>-2571.6538899416951</v>
      </c>
      <c r="KT45">
        <v>-1</v>
      </c>
      <c r="KU45" s="244">
        <v>1</v>
      </c>
      <c r="KV45" s="218">
        <v>-1</v>
      </c>
      <c r="KW45" s="245">
        <v>7</v>
      </c>
      <c r="KX45">
        <v>1</v>
      </c>
      <c r="KY45">
        <v>-1</v>
      </c>
      <c r="KZ45" s="218">
        <v>1</v>
      </c>
      <c r="LA45">
        <v>1</v>
      </c>
      <c r="LB45">
        <v>0</v>
      </c>
      <c r="LC45">
        <v>1</v>
      </c>
      <c r="LD45">
        <v>0</v>
      </c>
      <c r="LE45" s="253">
        <v>3.0842950664800001E-2</v>
      </c>
      <c r="LF45" s="206">
        <v>42529</v>
      </c>
      <c r="LG45">
        <v>60</v>
      </c>
      <c r="LH45" t="s">
        <v>1273</v>
      </c>
      <c r="LI45">
        <v>1</v>
      </c>
      <c r="LJ45" s="257">
        <v>1</v>
      </c>
      <c r="LK45">
        <v>1</v>
      </c>
      <c r="LL45" s="139">
        <v>64150.8</v>
      </c>
      <c r="LM45" s="139">
        <v>64150.8</v>
      </c>
      <c r="LN45" s="200">
        <v>1978.599959507452</v>
      </c>
      <c r="LO45" s="200">
        <v>1978.599959507452</v>
      </c>
      <c r="LP45" s="200">
        <v>-1978.599959507452</v>
      </c>
      <c r="LQ45" s="200">
        <v>1978.599959507452</v>
      </c>
      <c r="LR45" s="200">
        <v>-1978.599959507452</v>
      </c>
      <c r="LT45">
        <v>1</v>
      </c>
      <c r="LU45" s="244">
        <v>1</v>
      </c>
      <c r="LV45" s="218">
        <v>1</v>
      </c>
      <c r="LW45" s="245">
        <v>-2</v>
      </c>
      <c r="LX45">
        <v>-1</v>
      </c>
      <c r="LY45">
        <v>-1</v>
      </c>
      <c r="LZ45" s="218">
        <v>-1</v>
      </c>
      <c r="MA45">
        <v>0</v>
      </c>
      <c r="MB45">
        <v>0</v>
      </c>
      <c r="MC45">
        <v>1</v>
      </c>
      <c r="MD45">
        <v>1</v>
      </c>
      <c r="ME45" s="253">
        <v>-7.0053711946700004E-3</v>
      </c>
      <c r="MF45" s="206">
        <v>42529</v>
      </c>
      <c r="MG45">
        <v>60</v>
      </c>
      <c r="MH45" t="s">
        <v>1273</v>
      </c>
      <c r="MI45">
        <v>1</v>
      </c>
      <c r="MJ45" s="257">
        <v>2</v>
      </c>
      <c r="MK45">
        <v>1</v>
      </c>
      <c r="ML45" s="139">
        <v>64104.6</v>
      </c>
      <c r="MM45" s="139">
        <v>64104.6</v>
      </c>
      <c r="MN45" s="200">
        <v>-449.0765182858425</v>
      </c>
      <c r="MO45" s="200">
        <v>-449.0765182858425</v>
      </c>
      <c r="MP45" s="200">
        <v>-449.0765182858425</v>
      </c>
      <c r="MQ45" s="200">
        <v>449.0765182858425</v>
      </c>
      <c r="MR45" s="200">
        <v>449.0765182858425</v>
      </c>
      <c r="MT45">
        <v>1</v>
      </c>
      <c r="MU45" s="244">
        <v>1</v>
      </c>
      <c r="MV45" s="218">
        <v>1</v>
      </c>
      <c r="MW45" s="245">
        <v>-3</v>
      </c>
      <c r="MX45">
        <v>1</v>
      </c>
      <c r="MY45">
        <v>-1</v>
      </c>
      <c r="MZ45" s="218">
        <v>-1</v>
      </c>
      <c r="NA45">
        <v>0</v>
      </c>
      <c r="NB45">
        <v>0</v>
      </c>
      <c r="NC45">
        <v>0</v>
      </c>
      <c r="ND45">
        <v>1</v>
      </c>
      <c r="NE45" s="253">
        <v>-7.2069711066E-3</v>
      </c>
      <c r="NF45" s="206">
        <v>42529</v>
      </c>
      <c r="NG45">
        <v>60</v>
      </c>
      <c r="NH45" t="s">
        <v>1273</v>
      </c>
      <c r="NI45">
        <v>1</v>
      </c>
      <c r="NJ45" s="257">
        <v>1</v>
      </c>
      <c r="NK45">
        <v>1</v>
      </c>
      <c r="NL45" s="139">
        <v>64331.4</v>
      </c>
      <c r="NM45" s="139">
        <v>64331.4</v>
      </c>
      <c r="NN45" s="200">
        <v>-463.63454104712724</v>
      </c>
      <c r="NO45" s="200">
        <v>-463.63454104712724</v>
      </c>
      <c r="NP45" s="200">
        <v>-463.63454104712724</v>
      </c>
      <c r="NQ45" s="200">
        <v>-463.63454104712724</v>
      </c>
      <c r="NR45" s="200">
        <v>463.63454104712724</v>
      </c>
      <c r="NT45">
        <v>1</v>
      </c>
      <c r="NU45" s="244">
        <v>1</v>
      </c>
      <c r="NV45" s="218">
        <v>1</v>
      </c>
      <c r="NW45" s="245">
        <v>-4</v>
      </c>
      <c r="NX45">
        <v>-1</v>
      </c>
      <c r="NY45">
        <v>-1</v>
      </c>
      <c r="NZ45" s="218">
        <v>1</v>
      </c>
      <c r="OA45">
        <v>1</v>
      </c>
      <c r="OB45">
        <v>1</v>
      </c>
      <c r="OC45">
        <v>0</v>
      </c>
      <c r="OD45">
        <v>0</v>
      </c>
      <c r="OE45" s="253">
        <v>1.0822939351900001E-2</v>
      </c>
      <c r="OF45" s="206">
        <v>42537</v>
      </c>
      <c r="OG45">
        <v>60</v>
      </c>
      <c r="OH45" t="s">
        <v>1273</v>
      </c>
      <c r="OI45">
        <v>1</v>
      </c>
      <c r="OJ45" s="257">
        <v>1</v>
      </c>
      <c r="OK45">
        <v>1</v>
      </c>
      <c r="OL45" s="139">
        <v>64331.4</v>
      </c>
      <c r="OM45" s="139">
        <v>64331.4</v>
      </c>
      <c r="ON45" s="200">
        <v>696.25484062281976</v>
      </c>
      <c r="OO45" s="200">
        <v>696.25484062281976</v>
      </c>
      <c r="OP45" s="200">
        <v>696.25484062281976</v>
      </c>
      <c r="OQ45" s="200">
        <v>-696.25484062281976</v>
      </c>
      <c r="OR45" s="200">
        <v>-696.25484062281976</v>
      </c>
      <c r="OT45">
        <f t="shared" si="98"/>
        <v>1</v>
      </c>
      <c r="OU45" s="244">
        <v>1</v>
      </c>
      <c r="OV45" s="218">
        <v>1</v>
      </c>
      <c r="OW45" s="245">
        <v>-5</v>
      </c>
      <c r="OX45">
        <f t="shared" si="141"/>
        <v>1</v>
      </c>
      <c r="OY45">
        <f t="shared" si="100"/>
        <v>-1</v>
      </c>
      <c r="OZ45" s="218"/>
      <c r="PA45">
        <f t="shared" si="138"/>
        <v>0</v>
      </c>
      <c r="PB45">
        <f t="shared" si="101"/>
        <v>0</v>
      </c>
      <c r="PC45">
        <f t="shared" si="102"/>
        <v>0</v>
      </c>
      <c r="PD45">
        <f t="shared" si="103"/>
        <v>0</v>
      </c>
      <c r="PE45" s="253"/>
      <c r="PF45" s="206">
        <v>42537</v>
      </c>
      <c r="PG45">
        <v>60</v>
      </c>
      <c r="PH45" t="str">
        <f t="shared" si="86"/>
        <v>TRUE</v>
      </c>
      <c r="PI45">
        <f>VLOOKUP($A45,'FuturesInfo (3)'!$A$2:$V$80,22)</f>
        <v>1</v>
      </c>
      <c r="PJ45" s="257">
        <v>1</v>
      </c>
      <c r="PK45">
        <f t="shared" si="104"/>
        <v>1</v>
      </c>
      <c r="PL45" s="139">
        <f>VLOOKUP($A45,'FuturesInfo (3)'!$A$2:$O$80,15)*PI45</f>
        <v>64331.4</v>
      </c>
      <c r="PM45" s="139">
        <f>VLOOKUP($A45,'FuturesInfo (3)'!$A$2:$O$80,15)*PK45</f>
        <v>64331.4</v>
      </c>
      <c r="PN45" s="200">
        <f t="shared" si="105"/>
        <v>0</v>
      </c>
      <c r="PO45" s="200">
        <f t="shared" si="106"/>
        <v>0</v>
      </c>
      <c r="PP45" s="200">
        <f t="shared" si="107"/>
        <v>0</v>
      </c>
      <c r="PQ45" s="200">
        <f t="shared" si="108"/>
        <v>0</v>
      </c>
      <c r="PR45" s="200">
        <f t="shared" si="144"/>
        <v>0</v>
      </c>
      <c r="PT45">
        <f t="shared" si="110"/>
        <v>1</v>
      </c>
      <c r="PU45" s="244"/>
      <c r="PV45" s="218"/>
      <c r="PW45" s="245"/>
      <c r="PX45">
        <f t="shared" si="142"/>
        <v>0</v>
      </c>
      <c r="PY45">
        <f t="shared" si="112"/>
        <v>0</v>
      </c>
      <c r="PZ45" s="218"/>
      <c r="QA45">
        <f t="shared" si="139"/>
        <v>1</v>
      </c>
      <c r="QB45">
        <f t="shared" si="113"/>
        <v>1</v>
      </c>
      <c r="QC45">
        <f t="shared" si="114"/>
        <v>1</v>
      </c>
      <c r="QD45">
        <f t="shared" si="115"/>
        <v>1</v>
      </c>
      <c r="QE45" s="253"/>
      <c r="QF45" s="206"/>
      <c r="QG45">
        <v>60</v>
      </c>
      <c r="QH45" t="str">
        <f t="shared" si="87"/>
        <v>FALSE</v>
      </c>
      <c r="QI45">
        <f>VLOOKUP($A45,'FuturesInfo (3)'!$A$2:$V$80,22)</f>
        <v>1</v>
      </c>
      <c r="QJ45" s="257"/>
      <c r="QK45">
        <f t="shared" si="116"/>
        <v>1</v>
      </c>
      <c r="QL45" s="139">
        <f>VLOOKUP($A45,'FuturesInfo (3)'!$A$2:$O$80,15)*QI45</f>
        <v>64331.4</v>
      </c>
      <c r="QM45" s="139">
        <f>VLOOKUP($A45,'FuturesInfo (3)'!$A$2:$O$80,15)*QK45</f>
        <v>64331.4</v>
      </c>
      <c r="QN45" s="200">
        <f t="shared" si="117"/>
        <v>0</v>
      </c>
      <c r="QO45" s="200">
        <f t="shared" si="118"/>
        <v>0</v>
      </c>
      <c r="QP45" s="200">
        <f t="shared" si="119"/>
        <v>0</v>
      </c>
      <c r="QQ45" s="200">
        <f t="shared" si="120"/>
        <v>0</v>
      </c>
      <c r="QR45" s="200">
        <f t="shared" si="145"/>
        <v>0</v>
      </c>
      <c r="QT45">
        <f t="shared" si="122"/>
        <v>0</v>
      </c>
      <c r="QU45" s="244"/>
      <c r="QV45" s="218"/>
      <c r="QW45" s="245"/>
      <c r="QX45">
        <f t="shared" si="143"/>
        <v>0</v>
      </c>
      <c r="QY45">
        <f t="shared" si="124"/>
        <v>0</v>
      </c>
      <c r="QZ45" s="218"/>
      <c r="RA45">
        <f t="shared" si="140"/>
        <v>1</v>
      </c>
      <c r="RB45">
        <f t="shared" si="125"/>
        <v>1</v>
      </c>
      <c r="RC45">
        <f t="shared" si="126"/>
        <v>1</v>
      </c>
      <c r="RD45">
        <f t="shared" si="127"/>
        <v>1</v>
      </c>
      <c r="RE45" s="253"/>
      <c r="RF45" s="206"/>
      <c r="RG45">
        <v>60</v>
      </c>
      <c r="RH45" t="str">
        <f t="shared" si="88"/>
        <v>FALSE</v>
      </c>
      <c r="RI45">
        <f>VLOOKUP($A45,'FuturesInfo (3)'!$A$2:$V$80,22)</f>
        <v>1</v>
      </c>
      <c r="RJ45" s="257"/>
      <c r="RK45">
        <f t="shared" si="128"/>
        <v>1</v>
      </c>
      <c r="RL45" s="139">
        <f>VLOOKUP($A45,'FuturesInfo (3)'!$A$2:$O$80,15)*RI45</f>
        <v>64331.4</v>
      </c>
      <c r="RM45" s="139">
        <f>VLOOKUP($A45,'FuturesInfo (3)'!$A$2:$O$80,15)*RK45</f>
        <v>64331.4</v>
      </c>
      <c r="RN45" s="200">
        <f t="shared" si="129"/>
        <v>0</v>
      </c>
      <c r="RO45" s="200">
        <f t="shared" si="130"/>
        <v>0</v>
      </c>
      <c r="RP45" s="200">
        <f t="shared" si="131"/>
        <v>0</v>
      </c>
      <c r="RQ45" s="200">
        <f t="shared" si="132"/>
        <v>0</v>
      </c>
      <c r="RR45" s="200">
        <f t="shared" si="146"/>
        <v>0</v>
      </c>
    </row>
    <row r="46" spans="1:486" x14ac:dyDescent="0.25">
      <c r="A46" s="1" t="s">
        <v>360</v>
      </c>
      <c r="B46" s="153" t="str">
        <f>'FuturesInfo (3)'!M34</f>
        <v>@JY</v>
      </c>
      <c r="C46" s="204" t="str">
        <f>VLOOKUP(A46,'FuturesInfo (3)'!$A$2:$K$80,11)</f>
        <v>currency</v>
      </c>
      <c r="D46" s="2" t="s">
        <v>32</v>
      </c>
      <c r="E46">
        <v>60</v>
      </c>
      <c r="F46" t="e">
        <f>IF(#REF!="","FALSE","TRUE")</f>
        <v>#REF!</v>
      </c>
      <c r="G46">
        <f>ROUND(VLOOKUP($B46,MARGIN!$A$42:$P$172,16),0)</f>
        <v>3</v>
      </c>
      <c r="I46" t="e">
        <f>-#REF!+J46</f>
        <v>#REF!</v>
      </c>
      <c r="J46">
        <v>-1</v>
      </c>
      <c r="K46" s="2" t="s">
        <v>32</v>
      </c>
      <c r="L46">
        <v>60</v>
      </c>
      <c r="M46" t="str">
        <f>IF(J46="","FALSE","TRUE")</f>
        <v>TRUE</v>
      </c>
      <c r="N46">
        <f>ROUND(VLOOKUP($B46,MARGIN!$A$42:$P$172,16),0)</f>
        <v>3</v>
      </c>
      <c r="P46">
        <f>-J46+Q46</f>
        <v>0</v>
      </c>
      <c r="Q46">
        <v>-1</v>
      </c>
      <c r="R46">
        <v>-1</v>
      </c>
      <c r="S46" t="s">
        <v>957</v>
      </c>
      <c r="T46" s="2" t="s">
        <v>32</v>
      </c>
      <c r="U46">
        <v>60</v>
      </c>
      <c r="V46" t="str">
        <f>IF(Q46="","FALSE","TRUE")</f>
        <v>TRUE</v>
      </c>
      <c r="W46">
        <f>ROUND(VLOOKUP($B46,MARGIN!$A$42:$P$172,16),0)</f>
        <v>3</v>
      </c>
      <c r="X46">
        <f>IF(ABS(Q46+R46)=2,ROUND(W46*(1+$X$13),0),W46)</f>
        <v>4</v>
      </c>
      <c r="Z46">
        <f>-Q46+AA46</f>
        <v>0</v>
      </c>
      <c r="AA46">
        <v>-1</v>
      </c>
      <c r="AB46">
        <v>-1</v>
      </c>
      <c r="AC46" t="s">
        <v>957</v>
      </c>
      <c r="AD46" s="2" t="s">
        <v>32</v>
      </c>
      <c r="AE46">
        <v>60</v>
      </c>
      <c r="AF46" t="str">
        <f>IF(AA46="","FALSE","TRUE")</f>
        <v>TRUE</v>
      </c>
      <c r="AG46">
        <f>ROUND(VLOOKUP($B46,MARGIN!$A$42:$P$172,16),0)</f>
        <v>3</v>
      </c>
      <c r="AH46">
        <f>IF(ABS(AA46+AB46)=2,ROUND(AG46*(1+$X$13),0),IF(AB46="",AG46,ROUND(AG46*(1+-$AH$13),0)))</f>
        <v>4</v>
      </c>
      <c r="AI46" s="139" t="e">
        <f>VLOOKUP($B46,#REF!,2)*AH46</f>
        <v>#REF!</v>
      </c>
      <c r="AK46">
        <f>-AB46+AL46</f>
        <v>0</v>
      </c>
      <c r="AL46">
        <v>-1</v>
      </c>
      <c r="AM46">
        <v>-1</v>
      </c>
      <c r="AN46" t="s">
        <v>957</v>
      </c>
      <c r="AO46" s="2" t="s">
        <v>32</v>
      </c>
      <c r="AP46">
        <v>60</v>
      </c>
      <c r="AQ46" t="str">
        <f>IF(AL46="","FALSE","TRUE")</f>
        <v>TRUE</v>
      </c>
      <c r="AR46">
        <f>ROUND(VLOOKUP($B46,MARGIN!$A$42:$P$172,16),0)</f>
        <v>3</v>
      </c>
      <c r="AS46">
        <f>IF(ABS(AL46+AM46)=2,ROUND(AR46*(1+$X$13),0),IF(AM46="",AR46,ROUND(AR46*(1+-$AH$13),0)))</f>
        <v>4</v>
      </c>
      <c r="AT46" s="139" t="e">
        <f>VLOOKUP($B46,#REF!,2)*AS46</f>
        <v>#REF!</v>
      </c>
      <c r="AV46">
        <f>-AM46+AW46</f>
        <v>0</v>
      </c>
      <c r="AW46">
        <v>-1</v>
      </c>
      <c r="AX46">
        <v>1</v>
      </c>
      <c r="AY46">
        <v>9.2874122394800002E-3</v>
      </c>
      <c r="AZ46" s="2" t="s">
        <v>32</v>
      </c>
      <c r="BA46">
        <v>60</v>
      </c>
      <c r="BB46" t="str">
        <f>IF(AW46="","FALSE","TRUE")</f>
        <v>TRUE</v>
      </c>
      <c r="BC46">
        <f>ROUND(VLOOKUP($B46,MARGIN!$A$42:$P$172,16),0)</f>
        <v>3</v>
      </c>
      <c r="BD46">
        <f>IF(ABS(AW46+AX46)=2,ROUND(BC46*(1+$X$13),0),IF(AX46="",BC46,ROUND(BC46*(1+-$AH$13),0)))</f>
        <v>2</v>
      </c>
      <c r="BE46" s="139" t="e">
        <f>VLOOKUP($B46,#REF!,2)*BD46</f>
        <v>#REF!</v>
      </c>
      <c r="BG46">
        <f t="shared" si="134"/>
        <v>-2</v>
      </c>
      <c r="BH46">
        <v>-1</v>
      </c>
      <c r="BI46">
        <v>1</v>
      </c>
      <c r="BJ46">
        <f t="shared" si="89"/>
        <v>0</v>
      </c>
      <c r="BK46" s="1">
        <v>6.1894068028700002E-3</v>
      </c>
      <c r="BL46" s="2">
        <v>10</v>
      </c>
      <c r="BM46">
        <v>60</v>
      </c>
      <c r="BN46" t="str">
        <f t="shared" si="135"/>
        <v>TRUE</v>
      </c>
      <c r="BO46">
        <f>VLOOKUP($A46,'FuturesInfo (3)'!$A$2:$V$80,22)</f>
        <v>2</v>
      </c>
      <c r="BP46">
        <f t="shared" si="160"/>
        <v>2</v>
      </c>
      <c r="BQ46" s="139">
        <f>VLOOKUP($A46,'FuturesInfo (3)'!$A$2:$O$80,15)*BP46</f>
        <v>237050</v>
      </c>
      <c r="BR46" s="145">
        <f t="shared" si="90"/>
        <v>-1467.1988826203335</v>
      </c>
      <c r="BT46">
        <f t="shared" si="91"/>
        <v>-1</v>
      </c>
      <c r="BU46">
        <v>1</v>
      </c>
      <c r="BV46">
        <v>1</v>
      </c>
      <c r="BW46">
        <v>1</v>
      </c>
      <c r="BX46">
        <f t="shared" ref="BX46:BX77" si="161">IF(BU46=BW46,1,0)</f>
        <v>1</v>
      </c>
      <c r="BY46">
        <f t="shared" ref="BY46:BY77" si="162">IF(BW46=BV46,1,0)</f>
        <v>1</v>
      </c>
      <c r="BZ46" s="188">
        <v>2.0577027762700002E-2</v>
      </c>
      <c r="CA46" s="2">
        <v>10</v>
      </c>
      <c r="CB46">
        <v>60</v>
      </c>
      <c r="CC46" t="str">
        <f t="shared" ref="CC46:CC77" si="163">IF(BU46="","FALSE","TRUE")</f>
        <v>TRUE</v>
      </c>
      <c r="CD46">
        <f>VLOOKUP($A46,'FuturesInfo (3)'!$A$2:$V$80,22)</f>
        <v>2</v>
      </c>
      <c r="CE46">
        <f t="shared" si="75"/>
        <v>2</v>
      </c>
      <c r="CF46">
        <f t="shared" si="75"/>
        <v>2</v>
      </c>
      <c r="CG46" s="139">
        <f>VLOOKUP($A46,'FuturesInfo (3)'!$A$2:$O$80,15)*CE46</f>
        <v>237050</v>
      </c>
      <c r="CH46" s="145">
        <f t="shared" ref="CH46:CH77" si="164">IF(BX46=1,ABS(CG46*BZ46),-ABS(CG46*BZ46))</f>
        <v>4877.7844311480358</v>
      </c>
      <c r="CI46" s="145">
        <f t="shared" si="92"/>
        <v>4877.7844311480358</v>
      </c>
      <c r="CK46">
        <f t="shared" ref="CK46:CK77" si="165">BU46</f>
        <v>1</v>
      </c>
      <c r="CL46">
        <v>1</v>
      </c>
      <c r="CM46">
        <v>1</v>
      </c>
      <c r="CN46">
        <v>-1</v>
      </c>
      <c r="CO46">
        <f t="shared" si="136"/>
        <v>0</v>
      </c>
      <c r="CP46">
        <f t="shared" ref="CP46:CP77" si="166">IF(CN46=CM46,1,0)</f>
        <v>0</v>
      </c>
      <c r="CQ46" s="1">
        <v>-6.40068273949E-3</v>
      </c>
      <c r="CR46" s="2">
        <v>10</v>
      </c>
      <c r="CS46">
        <v>60</v>
      </c>
      <c r="CT46" t="str">
        <f t="shared" ref="CT46:CT77" si="167">IF(CL46="","FALSE","TRUE")</f>
        <v>TRUE</v>
      </c>
      <c r="CU46">
        <f>VLOOKUP($A46,'FuturesInfo (3)'!$A$2:$V$80,22)</f>
        <v>2</v>
      </c>
      <c r="CV46">
        <f t="shared" ref="CV46:CV77" si="168">ROUND(IF(CL46=CM46,CU46*(1+$CV$95),CU46*(1-$CV$95)),0)</f>
        <v>3</v>
      </c>
      <c r="CW46">
        <f t="shared" si="93"/>
        <v>2</v>
      </c>
      <c r="CX46" s="139">
        <f>VLOOKUP($A46,'FuturesInfo (3)'!$A$2:$O$80,15)*CW46</f>
        <v>237050</v>
      </c>
      <c r="CY46" s="200">
        <f t="shared" ref="CY46:CY77" si="169">IF(CO46=1,ABS(CX46*CQ46),-ABS(CX46*CQ46))</f>
        <v>-1517.2818433961045</v>
      </c>
      <c r="CZ46" s="200">
        <f t="shared" si="95"/>
        <v>-1517.2818433961045</v>
      </c>
      <c r="DB46">
        <f t="shared" si="81"/>
        <v>1</v>
      </c>
      <c r="DC46">
        <v>-1</v>
      </c>
      <c r="DD46">
        <v>1</v>
      </c>
      <c r="DE46">
        <v>1</v>
      </c>
      <c r="DF46">
        <f t="shared" si="137"/>
        <v>0</v>
      </c>
      <c r="DG46">
        <f t="shared" si="82"/>
        <v>1</v>
      </c>
      <c r="DH46" s="1">
        <v>6.9787416791900001E-4</v>
      </c>
      <c r="DI46" s="2">
        <v>10</v>
      </c>
      <c r="DJ46">
        <v>60</v>
      </c>
      <c r="DK46" t="str">
        <f t="shared" si="83"/>
        <v>TRUE</v>
      </c>
      <c r="DL46">
        <f>VLOOKUP($A46,'FuturesInfo (3)'!$A$2:$V$80,22)</f>
        <v>2</v>
      </c>
      <c r="DM46">
        <f t="shared" si="84"/>
        <v>2</v>
      </c>
      <c r="DN46">
        <f t="shared" si="96"/>
        <v>2</v>
      </c>
      <c r="DO46" s="139">
        <f>VLOOKUP($A46,'FuturesInfo (3)'!$A$2:$O$80,15)*DN46</f>
        <v>237050</v>
      </c>
      <c r="DP46" s="200">
        <f t="shared" si="85"/>
        <v>-165.43107150519896</v>
      </c>
      <c r="DQ46" s="200">
        <f t="shared" si="97"/>
        <v>165.43107150519896</v>
      </c>
      <c r="DS46">
        <v>-1</v>
      </c>
      <c r="DT46">
        <v>-1</v>
      </c>
      <c r="DU46">
        <v>1</v>
      </c>
      <c r="DV46">
        <v>1</v>
      </c>
      <c r="DW46">
        <v>0</v>
      </c>
      <c r="DX46">
        <v>1</v>
      </c>
      <c r="DY46" s="1">
        <v>3.2187114425200002E-3</v>
      </c>
      <c r="DZ46" s="2">
        <v>10</v>
      </c>
      <c r="EA46">
        <v>60</v>
      </c>
      <c r="EB46" t="s">
        <v>1273</v>
      </c>
      <c r="EC46">
        <v>2</v>
      </c>
      <c r="ED46" s="96">
        <v>0</v>
      </c>
      <c r="EE46">
        <v>2</v>
      </c>
      <c r="EF46" s="139">
        <v>234137.5</v>
      </c>
      <c r="EG46" s="200">
        <v>-753.62105037302661</v>
      </c>
      <c r="EH46" s="200">
        <v>753.62105037302661</v>
      </c>
      <c r="EJ46">
        <v>-1</v>
      </c>
      <c r="EK46">
        <v>-1</v>
      </c>
      <c r="EL46" s="218">
        <v>1</v>
      </c>
      <c r="EM46">
        <v>1</v>
      </c>
      <c r="EN46">
        <v>1</v>
      </c>
      <c r="EO46">
        <v>0</v>
      </c>
      <c r="EP46">
        <v>1</v>
      </c>
      <c r="EQ46">
        <v>1</v>
      </c>
      <c r="ER46" s="1">
        <v>7.4862306828499996E-4</v>
      </c>
      <c r="ES46" s="2">
        <v>10</v>
      </c>
      <c r="ET46">
        <v>60</v>
      </c>
      <c r="EU46" t="s">
        <v>1273</v>
      </c>
      <c r="EV46">
        <v>2</v>
      </c>
      <c r="EW46" s="96">
        <v>0</v>
      </c>
      <c r="EX46">
        <v>2</v>
      </c>
      <c r="EY46" s="139">
        <v>234137.5</v>
      </c>
      <c r="EZ46" s="200">
        <v>-175.28073365057918</v>
      </c>
      <c r="FA46" s="200">
        <v>175.28073365057918</v>
      </c>
      <c r="FB46" s="200">
        <v>175.28073365057918</v>
      </c>
      <c r="FD46">
        <v>1</v>
      </c>
      <c r="FE46">
        <v>-1</v>
      </c>
      <c r="FF46" s="218">
        <v>1</v>
      </c>
      <c r="FG46">
        <v>-1</v>
      </c>
      <c r="FH46">
        <v>1</v>
      </c>
      <c r="FI46">
        <v>0</v>
      </c>
      <c r="FJ46">
        <v>1</v>
      </c>
      <c r="FK46">
        <v>0</v>
      </c>
      <c r="FL46" s="1">
        <v>8.5492920117499998E-4</v>
      </c>
      <c r="FM46" s="2">
        <v>10</v>
      </c>
      <c r="FN46">
        <v>60</v>
      </c>
      <c r="FO46" t="s">
        <v>1273</v>
      </c>
      <c r="FP46">
        <v>2</v>
      </c>
      <c r="FQ46" s="96">
        <v>0</v>
      </c>
      <c r="FR46">
        <v>2</v>
      </c>
      <c r="FS46" s="139">
        <v>234137.5</v>
      </c>
      <c r="FT46" s="200">
        <v>-200.17098584011157</v>
      </c>
      <c r="FU46" s="200">
        <v>200.17098584011157</v>
      </c>
      <c r="FV46" s="200">
        <v>-200.17098584011157</v>
      </c>
      <c r="FX46">
        <v>1</v>
      </c>
      <c r="FY46" s="244">
        <v>-1</v>
      </c>
      <c r="FZ46" s="218">
        <v>-1</v>
      </c>
      <c r="GA46" s="245">
        <v>-2</v>
      </c>
      <c r="GB46">
        <v>1</v>
      </c>
      <c r="GC46">
        <v>1</v>
      </c>
      <c r="GD46" s="218">
        <v>1</v>
      </c>
      <c r="GE46">
        <v>0</v>
      </c>
      <c r="GF46">
        <v>0</v>
      </c>
      <c r="GG46">
        <v>1</v>
      </c>
      <c r="GH46">
        <v>1</v>
      </c>
      <c r="GI46" s="253">
        <v>3.2032446253000002E-3</v>
      </c>
      <c r="GJ46" s="2">
        <v>10</v>
      </c>
      <c r="GK46">
        <v>60</v>
      </c>
      <c r="GL46" t="s">
        <v>1273</v>
      </c>
      <c r="GM46">
        <v>2</v>
      </c>
      <c r="GN46" s="96">
        <v>0</v>
      </c>
      <c r="GO46">
        <v>2</v>
      </c>
      <c r="GP46" s="139">
        <v>236275</v>
      </c>
      <c r="GQ46" s="200">
        <v>-756.84662384275759</v>
      </c>
      <c r="GR46" s="200">
        <v>-756.84662384275759</v>
      </c>
      <c r="GS46" s="200">
        <v>756.84662384275759</v>
      </c>
      <c r="GT46" s="200">
        <v>756.84662384275759</v>
      </c>
      <c r="GV46">
        <v>-1</v>
      </c>
      <c r="GW46" s="244">
        <v>1</v>
      </c>
      <c r="GX46" s="218">
        <v>1</v>
      </c>
      <c r="GY46" s="245">
        <v>-3</v>
      </c>
      <c r="GZ46">
        <v>-1</v>
      </c>
      <c r="HA46">
        <v>-1</v>
      </c>
      <c r="HB46" s="218">
        <v>1</v>
      </c>
      <c r="HC46">
        <v>1</v>
      </c>
      <c r="HD46">
        <v>1</v>
      </c>
      <c r="HE46">
        <v>0</v>
      </c>
      <c r="HF46">
        <v>0</v>
      </c>
      <c r="HG46" s="253">
        <v>2.01036927309E-3</v>
      </c>
      <c r="HH46" s="268">
        <v>42508</v>
      </c>
      <c r="HI46">
        <v>60</v>
      </c>
      <c r="HJ46" t="s">
        <v>1273</v>
      </c>
      <c r="HK46">
        <v>2</v>
      </c>
      <c r="HL46" s="257"/>
      <c r="HM46">
        <v>2</v>
      </c>
      <c r="HN46" s="139">
        <v>236750</v>
      </c>
      <c r="HO46" s="200">
        <v>475.95492540405752</v>
      </c>
      <c r="HP46" s="200">
        <v>475.95492540405752</v>
      </c>
      <c r="HQ46" s="200">
        <v>-475.95492540405752</v>
      </c>
      <c r="HR46" s="200">
        <v>-475.95492540405752</v>
      </c>
      <c r="HT46">
        <v>1</v>
      </c>
      <c r="HU46" s="244">
        <v>1</v>
      </c>
      <c r="HV46" s="218">
        <v>1</v>
      </c>
      <c r="HW46" s="245">
        <v>-4</v>
      </c>
      <c r="HX46">
        <v>-1</v>
      </c>
      <c r="HY46">
        <v>-1</v>
      </c>
      <c r="HZ46" s="218">
        <v>-1</v>
      </c>
      <c r="IA46">
        <v>0</v>
      </c>
      <c r="IB46">
        <v>0</v>
      </c>
      <c r="IC46">
        <v>1</v>
      </c>
      <c r="ID46">
        <v>1</v>
      </c>
      <c r="IE46" s="253">
        <v>-4.7518479408700001E-4</v>
      </c>
      <c r="IF46" s="268">
        <v>42508</v>
      </c>
      <c r="IG46">
        <v>60</v>
      </c>
      <c r="IH46" t="s">
        <v>1273</v>
      </c>
      <c r="II46">
        <v>2</v>
      </c>
      <c r="IJ46" s="257">
        <v>2</v>
      </c>
      <c r="IK46">
        <v>3</v>
      </c>
      <c r="IL46" s="139">
        <v>240487.5</v>
      </c>
      <c r="IM46" s="139">
        <v>360731.25</v>
      </c>
      <c r="IN46" s="200">
        <v>-114.27600316799742</v>
      </c>
      <c r="IO46" s="200">
        <v>-171.41400475199612</v>
      </c>
      <c r="IP46" s="200">
        <v>-114.27600316799742</v>
      </c>
      <c r="IQ46" s="200">
        <v>114.27600316799742</v>
      </c>
      <c r="IR46" s="200">
        <v>114.27600316799742</v>
      </c>
      <c r="IT46">
        <v>1</v>
      </c>
      <c r="IU46" s="244">
        <v>1</v>
      </c>
      <c r="IV46" s="218">
        <v>1</v>
      </c>
      <c r="IW46" s="245">
        <v>-5</v>
      </c>
      <c r="IX46">
        <v>1</v>
      </c>
      <c r="IY46">
        <v>-1</v>
      </c>
      <c r="IZ46" s="218">
        <v>1</v>
      </c>
      <c r="JA46">
        <v>1</v>
      </c>
      <c r="JB46">
        <v>1</v>
      </c>
      <c r="JC46">
        <v>1</v>
      </c>
      <c r="JD46">
        <v>0</v>
      </c>
      <c r="JE46" s="253">
        <v>1.62696106915E-2</v>
      </c>
      <c r="JF46" s="268">
        <v>42508</v>
      </c>
      <c r="JG46">
        <v>60</v>
      </c>
      <c r="JH46" t="s">
        <v>1273</v>
      </c>
      <c r="JI46">
        <v>2</v>
      </c>
      <c r="JJ46" s="257">
        <v>2</v>
      </c>
      <c r="JK46">
        <v>3</v>
      </c>
      <c r="JL46" s="139">
        <v>240487.5</v>
      </c>
      <c r="JM46" s="139">
        <v>360731.25</v>
      </c>
      <c r="JN46" s="200">
        <v>3912.6380011721062</v>
      </c>
      <c r="JO46" s="200">
        <v>5868.9570017581591</v>
      </c>
      <c r="JP46" s="200">
        <v>3912.6380011721062</v>
      </c>
      <c r="JQ46" s="200">
        <v>3912.6380011721062</v>
      </c>
      <c r="JR46" s="200">
        <v>-3912.6380011721062</v>
      </c>
      <c r="JT46">
        <v>1</v>
      </c>
      <c r="JU46" s="244">
        <v>1</v>
      </c>
      <c r="JV46" s="218">
        <v>1</v>
      </c>
      <c r="JW46" s="245">
        <v>-6</v>
      </c>
      <c r="JX46">
        <v>1</v>
      </c>
      <c r="JY46">
        <v>-1</v>
      </c>
      <c r="JZ46" s="218">
        <v>1</v>
      </c>
      <c r="KA46">
        <v>1</v>
      </c>
      <c r="KB46">
        <v>1</v>
      </c>
      <c r="KC46">
        <v>1</v>
      </c>
      <c r="KD46">
        <v>0</v>
      </c>
      <c r="KE46" s="253">
        <v>5.7175528873699998E-4</v>
      </c>
      <c r="KF46" s="206">
        <v>42508</v>
      </c>
      <c r="KG46">
        <v>60</v>
      </c>
      <c r="KH46" t="s">
        <v>1273</v>
      </c>
      <c r="KI46">
        <v>2</v>
      </c>
      <c r="KJ46" s="257">
        <v>2</v>
      </c>
      <c r="KK46">
        <v>3</v>
      </c>
      <c r="KL46" s="139">
        <v>240625</v>
      </c>
      <c r="KM46" s="139">
        <v>360937.5</v>
      </c>
      <c r="KN46" s="200">
        <v>137.57861635234062</v>
      </c>
      <c r="KO46" s="200">
        <v>206.36792452851094</v>
      </c>
      <c r="KP46" s="200">
        <v>137.57861635234062</v>
      </c>
      <c r="KQ46" s="200">
        <v>137.57861635234062</v>
      </c>
      <c r="KR46" s="200">
        <v>-137.57861635234062</v>
      </c>
      <c r="KT46">
        <v>1</v>
      </c>
      <c r="KU46" s="244">
        <v>1</v>
      </c>
      <c r="KV46" s="218">
        <v>1</v>
      </c>
      <c r="KW46" s="245">
        <v>-7</v>
      </c>
      <c r="KX46">
        <v>1</v>
      </c>
      <c r="KY46">
        <v>-1</v>
      </c>
      <c r="KZ46" s="218">
        <v>1</v>
      </c>
      <c r="LA46">
        <v>1</v>
      </c>
      <c r="LB46">
        <v>1</v>
      </c>
      <c r="LC46">
        <v>1</v>
      </c>
      <c r="LD46">
        <v>0</v>
      </c>
      <c r="LE46" s="253">
        <v>2.38961038961E-3</v>
      </c>
      <c r="LF46" s="206">
        <v>42529</v>
      </c>
      <c r="LG46">
        <v>60</v>
      </c>
      <c r="LH46" t="s">
        <v>1273</v>
      </c>
      <c r="LI46">
        <v>2</v>
      </c>
      <c r="LJ46" s="257">
        <v>2</v>
      </c>
      <c r="LK46">
        <v>3</v>
      </c>
      <c r="LL46" s="139">
        <v>241200</v>
      </c>
      <c r="LM46" s="139">
        <v>361800</v>
      </c>
      <c r="LN46" s="200">
        <v>576.37402597393202</v>
      </c>
      <c r="LO46" s="200">
        <v>864.56103896089803</v>
      </c>
      <c r="LP46" s="200">
        <v>576.37402597393202</v>
      </c>
      <c r="LQ46" s="200">
        <v>576.37402597393202</v>
      </c>
      <c r="LR46" s="200">
        <v>-576.37402597393202</v>
      </c>
      <c r="LT46">
        <v>1</v>
      </c>
      <c r="LU46" s="244">
        <v>1</v>
      </c>
      <c r="LV46" s="218">
        <v>1</v>
      </c>
      <c r="LW46" s="245">
        <v>-8</v>
      </c>
      <c r="LX46">
        <v>1</v>
      </c>
      <c r="LY46">
        <v>-1</v>
      </c>
      <c r="LZ46" s="218">
        <v>-1</v>
      </c>
      <c r="MA46">
        <v>0</v>
      </c>
      <c r="MB46">
        <v>0</v>
      </c>
      <c r="MC46">
        <v>0</v>
      </c>
      <c r="MD46">
        <v>1</v>
      </c>
      <c r="ME46" s="253">
        <v>-7.6699834162499998E-3</v>
      </c>
      <c r="MF46" s="206">
        <v>42529</v>
      </c>
      <c r="MG46">
        <v>60</v>
      </c>
      <c r="MH46" t="s">
        <v>1273</v>
      </c>
      <c r="MI46">
        <v>2</v>
      </c>
      <c r="MJ46" s="257">
        <v>2</v>
      </c>
      <c r="MK46">
        <v>3</v>
      </c>
      <c r="ML46" s="139">
        <v>239350</v>
      </c>
      <c r="MM46" s="139">
        <v>359025</v>
      </c>
      <c r="MN46" s="200">
        <v>-1835.8105306794375</v>
      </c>
      <c r="MO46" s="200">
        <v>-2753.7157960191562</v>
      </c>
      <c r="MP46" s="200">
        <v>-1835.8105306794375</v>
      </c>
      <c r="MQ46" s="200">
        <v>-1835.8105306794375</v>
      </c>
      <c r="MR46" s="200">
        <v>1835.8105306794375</v>
      </c>
      <c r="MT46">
        <v>1</v>
      </c>
      <c r="MU46" s="244">
        <v>1</v>
      </c>
      <c r="MV46" s="218">
        <v>1</v>
      </c>
      <c r="MW46" s="245">
        <v>-9</v>
      </c>
      <c r="MX46">
        <v>-1</v>
      </c>
      <c r="MY46">
        <v>-1</v>
      </c>
      <c r="MZ46" s="218">
        <v>1</v>
      </c>
      <c r="NA46">
        <v>1</v>
      </c>
      <c r="NB46">
        <v>1</v>
      </c>
      <c r="NC46">
        <v>0</v>
      </c>
      <c r="ND46">
        <v>0</v>
      </c>
      <c r="NE46" s="253">
        <v>3.1857113014400001E-3</v>
      </c>
      <c r="NF46" s="206">
        <v>42529</v>
      </c>
      <c r="NG46">
        <v>60</v>
      </c>
      <c r="NH46" t="s">
        <v>1273</v>
      </c>
      <c r="NI46">
        <v>2</v>
      </c>
      <c r="NJ46" s="257">
        <v>1</v>
      </c>
      <c r="NK46">
        <v>3</v>
      </c>
      <c r="NL46" s="139">
        <v>237050</v>
      </c>
      <c r="NM46" s="139">
        <v>355575</v>
      </c>
      <c r="NN46" s="200">
        <v>755.17286400635203</v>
      </c>
      <c r="NO46" s="200">
        <v>1132.759296009528</v>
      </c>
      <c r="NP46" s="200">
        <v>755.17286400635203</v>
      </c>
      <c r="NQ46" s="200">
        <v>-755.17286400635203</v>
      </c>
      <c r="NR46" s="200">
        <v>-755.17286400635203</v>
      </c>
      <c r="NT46">
        <v>1</v>
      </c>
      <c r="NU46" s="244">
        <v>1</v>
      </c>
      <c r="NV46" s="218">
        <v>1</v>
      </c>
      <c r="NW46" s="245">
        <v>-10</v>
      </c>
      <c r="NX46">
        <v>1</v>
      </c>
      <c r="NY46">
        <v>-1</v>
      </c>
      <c r="NZ46" s="218">
        <v>-1</v>
      </c>
      <c r="OA46">
        <v>0</v>
      </c>
      <c r="OB46">
        <v>0</v>
      </c>
      <c r="OC46">
        <v>0</v>
      </c>
      <c r="OD46">
        <v>1</v>
      </c>
      <c r="OE46" s="253">
        <v>-1.27544380238E-2</v>
      </c>
      <c r="OF46" s="206">
        <v>42529</v>
      </c>
      <c r="OG46">
        <v>60</v>
      </c>
      <c r="OH46" t="s">
        <v>1273</v>
      </c>
      <c r="OI46">
        <v>2</v>
      </c>
      <c r="OJ46" s="257">
        <v>2</v>
      </c>
      <c r="OK46">
        <v>2</v>
      </c>
      <c r="OL46" s="139">
        <v>237050</v>
      </c>
      <c r="OM46" s="139">
        <v>237050</v>
      </c>
      <c r="ON46" s="200">
        <v>-3023.4395335417898</v>
      </c>
      <c r="OO46" s="200">
        <v>-3023.4395335417898</v>
      </c>
      <c r="OP46" s="200">
        <v>-3023.4395335417898</v>
      </c>
      <c r="OQ46" s="200">
        <v>-3023.4395335417898</v>
      </c>
      <c r="OR46" s="200">
        <v>3023.4395335417898</v>
      </c>
      <c r="OT46">
        <f t="shared" si="98"/>
        <v>1</v>
      </c>
      <c r="OU46" s="244">
        <v>1</v>
      </c>
      <c r="OV46" s="218">
        <v>1</v>
      </c>
      <c r="OW46" s="245">
        <v>3</v>
      </c>
      <c r="OX46">
        <f t="shared" si="141"/>
        <v>1</v>
      </c>
      <c r="OY46">
        <f t="shared" si="100"/>
        <v>1</v>
      </c>
      <c r="OZ46" s="218"/>
      <c r="PA46">
        <f t="shared" si="138"/>
        <v>0</v>
      </c>
      <c r="PB46">
        <f t="shared" si="101"/>
        <v>0</v>
      </c>
      <c r="PC46">
        <f t="shared" si="102"/>
        <v>0</v>
      </c>
      <c r="PD46">
        <f t="shared" si="103"/>
        <v>0</v>
      </c>
      <c r="PE46" s="253"/>
      <c r="PF46" s="206">
        <v>42529</v>
      </c>
      <c r="PG46">
        <v>60</v>
      </c>
      <c r="PH46" t="str">
        <f t="shared" si="86"/>
        <v>TRUE</v>
      </c>
      <c r="PI46">
        <f>VLOOKUP($A46,'FuturesInfo (3)'!$A$2:$V$80,22)</f>
        <v>2</v>
      </c>
      <c r="PJ46" s="257">
        <v>1</v>
      </c>
      <c r="PK46">
        <f t="shared" si="104"/>
        <v>3</v>
      </c>
      <c r="PL46" s="139">
        <f>VLOOKUP($A46,'FuturesInfo (3)'!$A$2:$O$80,15)*PI46</f>
        <v>237050</v>
      </c>
      <c r="PM46" s="139">
        <f>VLOOKUP($A46,'FuturesInfo (3)'!$A$2:$O$80,15)*PK46</f>
        <v>355575</v>
      </c>
      <c r="PN46" s="200">
        <f t="shared" si="105"/>
        <v>0</v>
      </c>
      <c r="PO46" s="200">
        <f t="shared" si="106"/>
        <v>0</v>
      </c>
      <c r="PP46" s="200">
        <f t="shared" si="107"/>
        <v>0</v>
      </c>
      <c r="PQ46" s="200">
        <f t="shared" si="108"/>
        <v>0</v>
      </c>
      <c r="PR46" s="200">
        <f t="shared" si="144"/>
        <v>0</v>
      </c>
      <c r="PT46">
        <f t="shared" si="110"/>
        <v>1</v>
      </c>
      <c r="PU46" s="244"/>
      <c r="PV46" s="218"/>
      <c r="PW46" s="245"/>
      <c r="PX46">
        <f t="shared" si="142"/>
        <v>0</v>
      </c>
      <c r="PY46">
        <f t="shared" si="112"/>
        <v>0</v>
      </c>
      <c r="PZ46" s="218"/>
      <c r="QA46">
        <f t="shared" si="139"/>
        <v>1</v>
      </c>
      <c r="QB46">
        <f t="shared" si="113"/>
        <v>1</v>
      </c>
      <c r="QC46">
        <f t="shared" si="114"/>
        <v>1</v>
      </c>
      <c r="QD46">
        <f t="shared" si="115"/>
        <v>1</v>
      </c>
      <c r="QE46" s="253"/>
      <c r="QF46" s="206"/>
      <c r="QG46">
        <v>60</v>
      </c>
      <c r="QH46" t="str">
        <f t="shared" si="87"/>
        <v>FALSE</v>
      </c>
      <c r="QI46">
        <f>VLOOKUP($A46,'FuturesInfo (3)'!$A$2:$V$80,22)</f>
        <v>2</v>
      </c>
      <c r="QJ46" s="257"/>
      <c r="QK46">
        <f t="shared" si="116"/>
        <v>2</v>
      </c>
      <c r="QL46" s="139">
        <f>VLOOKUP($A46,'FuturesInfo (3)'!$A$2:$O$80,15)*QI46</f>
        <v>237050</v>
      </c>
      <c r="QM46" s="139">
        <f>VLOOKUP($A46,'FuturesInfo (3)'!$A$2:$O$80,15)*QK46</f>
        <v>237050</v>
      </c>
      <c r="QN46" s="200">
        <f t="shared" si="117"/>
        <v>0</v>
      </c>
      <c r="QO46" s="200">
        <f t="shared" si="118"/>
        <v>0</v>
      </c>
      <c r="QP46" s="200">
        <f t="shared" si="119"/>
        <v>0</v>
      </c>
      <c r="QQ46" s="200">
        <f t="shared" si="120"/>
        <v>0</v>
      </c>
      <c r="QR46" s="200">
        <f t="shared" si="145"/>
        <v>0</v>
      </c>
      <c r="QT46">
        <f t="shared" si="122"/>
        <v>0</v>
      </c>
      <c r="QU46" s="244"/>
      <c r="QV46" s="218"/>
      <c r="QW46" s="245"/>
      <c r="QX46">
        <f t="shared" si="143"/>
        <v>0</v>
      </c>
      <c r="QY46">
        <f t="shared" si="124"/>
        <v>0</v>
      </c>
      <c r="QZ46" s="218"/>
      <c r="RA46">
        <f t="shared" si="140"/>
        <v>1</v>
      </c>
      <c r="RB46">
        <f t="shared" si="125"/>
        <v>1</v>
      </c>
      <c r="RC46">
        <f t="shared" si="126"/>
        <v>1</v>
      </c>
      <c r="RD46">
        <f t="shared" si="127"/>
        <v>1</v>
      </c>
      <c r="RE46" s="253"/>
      <c r="RF46" s="206"/>
      <c r="RG46">
        <v>60</v>
      </c>
      <c r="RH46" t="str">
        <f t="shared" si="88"/>
        <v>FALSE</v>
      </c>
      <c r="RI46">
        <f>VLOOKUP($A46,'FuturesInfo (3)'!$A$2:$V$80,22)</f>
        <v>2</v>
      </c>
      <c r="RJ46" s="257"/>
      <c r="RK46">
        <f t="shared" si="128"/>
        <v>2</v>
      </c>
      <c r="RL46" s="139">
        <f>VLOOKUP($A46,'FuturesInfo (3)'!$A$2:$O$80,15)*RI46</f>
        <v>237050</v>
      </c>
      <c r="RM46" s="139">
        <f>VLOOKUP($A46,'FuturesInfo (3)'!$A$2:$O$80,15)*RK46</f>
        <v>237050</v>
      </c>
      <c r="RN46" s="200">
        <f t="shared" si="129"/>
        <v>0</v>
      </c>
      <c r="RO46" s="200">
        <f t="shared" si="130"/>
        <v>0</v>
      </c>
      <c r="RP46" s="200">
        <f t="shared" si="131"/>
        <v>0</v>
      </c>
      <c r="RQ46" s="200">
        <f t="shared" si="132"/>
        <v>0</v>
      </c>
      <c r="RR46" s="200">
        <f t="shared" si="146"/>
        <v>0</v>
      </c>
    </row>
    <row r="47" spans="1:486" x14ac:dyDescent="0.25">
      <c r="A47" s="1" t="s">
        <v>362</v>
      </c>
      <c r="B47" s="153" t="str">
        <f>'FuturesInfo (3)'!M35</f>
        <v>@KC</v>
      </c>
      <c r="C47" s="204" t="str">
        <f>VLOOKUP(A47,'FuturesInfo (3)'!$A$2:$K$80,11)</f>
        <v>soft</v>
      </c>
      <c r="D47" s="2" t="s">
        <v>30</v>
      </c>
      <c r="E47">
        <v>60</v>
      </c>
      <c r="F47" t="e">
        <f>IF(#REF!="","FALSE","TRUE")</f>
        <v>#REF!</v>
      </c>
      <c r="G47">
        <f>ROUND(VLOOKUP($B47,MARGIN!$A$42:$P$172,16),0)</f>
        <v>3</v>
      </c>
      <c r="I47" t="e">
        <f>-#REF!+J47</f>
        <v>#REF!</v>
      </c>
      <c r="J47">
        <v>-1</v>
      </c>
      <c r="K47" s="2" t="s">
        <v>30</v>
      </c>
      <c r="L47">
        <v>60</v>
      </c>
      <c r="M47" t="str">
        <f>IF(J47="","FALSE","TRUE")</f>
        <v>TRUE</v>
      </c>
      <c r="N47">
        <f>ROUND(VLOOKUP($B47,MARGIN!$A$42:$P$172,16),0)</f>
        <v>3</v>
      </c>
      <c r="P47">
        <f>-J47+Q47</f>
        <v>0</v>
      </c>
      <c r="Q47">
        <v>-1</v>
      </c>
      <c r="S47" t="s">
        <v>231</v>
      </c>
      <c r="T47" s="2" t="s">
        <v>30</v>
      </c>
      <c r="U47">
        <v>60</v>
      </c>
      <c r="V47" t="str">
        <f>IF(Q47="","FALSE","TRUE")</f>
        <v>TRUE</v>
      </c>
      <c r="W47">
        <f>ROUND(VLOOKUP($B47,MARGIN!$A$42:$P$172,16),0)</f>
        <v>3</v>
      </c>
      <c r="X47">
        <f>IF(ABS(Q47+R47)=2,ROUND(W47*(1+$X$13),0),W47)</f>
        <v>3</v>
      </c>
      <c r="Z47">
        <f>-Q47+AA47</f>
        <v>0</v>
      </c>
      <c r="AA47">
        <v>-1</v>
      </c>
      <c r="AB47">
        <v>-1</v>
      </c>
      <c r="AC47" t="s">
        <v>977</v>
      </c>
      <c r="AD47" s="2" t="s">
        <v>30</v>
      </c>
      <c r="AE47">
        <v>60</v>
      </c>
      <c r="AF47" t="str">
        <f>IF(AA47="","FALSE","TRUE")</f>
        <v>TRUE</v>
      </c>
      <c r="AG47">
        <f>ROUND(VLOOKUP($B47,MARGIN!$A$42:$P$172,16),0)</f>
        <v>3</v>
      </c>
      <c r="AH47">
        <f>IF(ABS(AA47+AB47)=2,ROUND(AG47*(1+$X$13),0),IF(AB47="",AG47,ROUND(AG47*(1+-$AH$13),0)))</f>
        <v>4</v>
      </c>
      <c r="AI47" s="139" t="e">
        <f>VLOOKUP($B47,#REF!,2)*AH47</f>
        <v>#REF!</v>
      </c>
      <c r="AK47">
        <f>-AB47+AL47</f>
        <v>0</v>
      </c>
      <c r="AL47">
        <v>-1</v>
      </c>
      <c r="AM47">
        <v>-1</v>
      </c>
      <c r="AN47" t="s">
        <v>977</v>
      </c>
      <c r="AO47" s="2" t="s">
        <v>30</v>
      </c>
      <c r="AP47">
        <v>60</v>
      </c>
      <c r="AQ47" t="str">
        <f>IF(AL47="","FALSE","TRUE")</f>
        <v>TRUE</v>
      </c>
      <c r="AR47">
        <f>ROUND(VLOOKUP($B47,MARGIN!$A$42:$P$172,16),0)</f>
        <v>3</v>
      </c>
      <c r="AS47">
        <f>IF(ABS(AL47+AM47)=2,ROUND(AR47*(1+$X$13),0),IF(AM47="",AR47,ROUND(AR47*(1+-$AH$13),0)))</f>
        <v>4</v>
      </c>
      <c r="AT47" s="139" t="e">
        <f>VLOOKUP($B47,#REF!,2)*AS47</f>
        <v>#REF!</v>
      </c>
      <c r="AV47">
        <f>-AM47+AW47</f>
        <v>0</v>
      </c>
      <c r="AW47">
        <v>-1</v>
      </c>
      <c r="AX47">
        <v>1</v>
      </c>
      <c r="AY47">
        <v>2.8794734677100001E-3</v>
      </c>
      <c r="AZ47" s="2" t="s">
        <v>30</v>
      </c>
      <c r="BA47">
        <v>60</v>
      </c>
      <c r="BB47" t="str">
        <f>IF(AW47="","FALSE","TRUE")</f>
        <v>TRUE</v>
      </c>
      <c r="BC47">
        <f>ROUND(VLOOKUP($B47,MARGIN!$A$42:$P$172,16),0)</f>
        <v>3</v>
      </c>
      <c r="BD47">
        <f>IF(ABS(AW47+AX47)=2,ROUND(BC47*(1+$X$13),0),IF(AX47="",BC47,ROUND(BC47*(1+-$AH$13),0)))</f>
        <v>2</v>
      </c>
      <c r="BE47" s="139" t="e">
        <f>VLOOKUP($B47,#REF!,2)*BD47</f>
        <v>#REF!</v>
      </c>
      <c r="BG47">
        <f t="shared" si="134"/>
        <v>-2</v>
      </c>
      <c r="BH47">
        <v>-1</v>
      </c>
      <c r="BI47">
        <v>1</v>
      </c>
      <c r="BJ47">
        <f t="shared" si="89"/>
        <v>0</v>
      </c>
      <c r="BK47" s="1">
        <v>9.0237899918000006E-3</v>
      </c>
      <c r="BL47" s="2">
        <v>10</v>
      </c>
      <c r="BM47">
        <v>60</v>
      </c>
      <c r="BN47" t="str">
        <f t="shared" si="135"/>
        <v>TRUE</v>
      </c>
      <c r="BO47">
        <f>VLOOKUP($A47,'FuturesInfo (3)'!$A$2:$V$80,22)</f>
        <v>1</v>
      </c>
      <c r="BP47">
        <f t="shared" si="160"/>
        <v>1</v>
      </c>
      <c r="BQ47" s="139">
        <f>VLOOKUP($A47,'FuturesInfo (3)'!$A$2:$O$80,15)*BP47</f>
        <v>53587.5</v>
      </c>
      <c r="BR47" s="145">
        <f t="shared" si="90"/>
        <v>-483.56234618558256</v>
      </c>
      <c r="BT47">
        <f t="shared" si="91"/>
        <v>-1</v>
      </c>
      <c r="BU47">
        <v>-1</v>
      </c>
      <c r="BV47">
        <v>-1</v>
      </c>
      <c r="BW47">
        <v>1</v>
      </c>
      <c r="BX47">
        <f t="shared" si="161"/>
        <v>0</v>
      </c>
      <c r="BY47">
        <f t="shared" si="162"/>
        <v>0</v>
      </c>
      <c r="BZ47" s="188">
        <v>3.3333333333299998E-2</v>
      </c>
      <c r="CA47" s="2">
        <v>10</v>
      </c>
      <c r="CB47">
        <v>60</v>
      </c>
      <c r="CC47" t="str">
        <f t="shared" si="163"/>
        <v>TRUE</v>
      </c>
      <c r="CD47">
        <f>VLOOKUP($A47,'FuturesInfo (3)'!$A$2:$V$80,22)</f>
        <v>1</v>
      </c>
      <c r="CE47">
        <f t="shared" si="75"/>
        <v>1</v>
      </c>
      <c r="CF47">
        <f t="shared" si="75"/>
        <v>1</v>
      </c>
      <c r="CG47" s="139">
        <f>VLOOKUP($A47,'FuturesInfo (3)'!$A$2:$O$80,15)*CE47</f>
        <v>53587.5</v>
      </c>
      <c r="CH47" s="145">
        <f t="shared" si="164"/>
        <v>-1786.2499999982138</v>
      </c>
      <c r="CI47" s="145">
        <f t="shared" si="92"/>
        <v>-1786.2499999982138</v>
      </c>
      <c r="CK47">
        <f t="shared" si="165"/>
        <v>-1</v>
      </c>
      <c r="CL47">
        <v>-1</v>
      </c>
      <c r="CM47">
        <v>-1</v>
      </c>
      <c r="CN47">
        <v>1</v>
      </c>
      <c r="CO47">
        <f t="shared" si="136"/>
        <v>0</v>
      </c>
      <c r="CP47">
        <f t="shared" si="166"/>
        <v>0</v>
      </c>
      <c r="CQ47" s="1">
        <v>3.6191974823000003E-2</v>
      </c>
      <c r="CR47" s="2">
        <v>10</v>
      </c>
      <c r="CS47">
        <v>60</v>
      </c>
      <c r="CT47" t="str">
        <f t="shared" si="167"/>
        <v>TRUE</v>
      </c>
      <c r="CU47">
        <f>VLOOKUP($A47,'FuturesInfo (3)'!$A$2:$V$80,22)</f>
        <v>1</v>
      </c>
      <c r="CV47">
        <f t="shared" si="168"/>
        <v>1</v>
      </c>
      <c r="CW47">
        <f t="shared" si="93"/>
        <v>1</v>
      </c>
      <c r="CX47" s="139">
        <f>VLOOKUP($A47,'FuturesInfo (3)'!$A$2:$O$80,15)*CW47</f>
        <v>53587.5</v>
      </c>
      <c r="CY47" s="200">
        <f t="shared" si="169"/>
        <v>-1939.4374508275127</v>
      </c>
      <c r="CZ47" s="200">
        <f t="shared" si="95"/>
        <v>-1939.4374508275127</v>
      </c>
      <c r="DB47">
        <f t="shared" si="81"/>
        <v>-1</v>
      </c>
      <c r="DC47">
        <v>-1</v>
      </c>
      <c r="DD47">
        <v>1</v>
      </c>
      <c r="DE47">
        <v>1</v>
      </c>
      <c r="DF47">
        <f t="shared" si="137"/>
        <v>0</v>
      </c>
      <c r="DG47">
        <f t="shared" si="82"/>
        <v>1</v>
      </c>
      <c r="DH47" s="1">
        <v>3.79650721336E-3</v>
      </c>
      <c r="DI47" s="2">
        <v>10</v>
      </c>
      <c r="DJ47">
        <v>60</v>
      </c>
      <c r="DK47" t="str">
        <f t="shared" si="83"/>
        <v>TRUE</v>
      </c>
      <c r="DL47">
        <f>VLOOKUP($A47,'FuturesInfo (3)'!$A$2:$V$80,22)</f>
        <v>1</v>
      </c>
      <c r="DM47">
        <f t="shared" si="84"/>
        <v>1</v>
      </c>
      <c r="DN47">
        <f t="shared" si="96"/>
        <v>1</v>
      </c>
      <c r="DO47" s="139">
        <f>VLOOKUP($A47,'FuturesInfo (3)'!$A$2:$O$80,15)*DN47</f>
        <v>53587.5</v>
      </c>
      <c r="DP47" s="200">
        <f t="shared" si="85"/>
        <v>-203.44533029592901</v>
      </c>
      <c r="DQ47" s="200">
        <f t="shared" si="97"/>
        <v>203.44533029592901</v>
      </c>
      <c r="DS47">
        <v>-1</v>
      </c>
      <c r="DT47">
        <v>1</v>
      </c>
      <c r="DU47">
        <v>1</v>
      </c>
      <c r="DV47">
        <v>1</v>
      </c>
      <c r="DW47">
        <v>1</v>
      </c>
      <c r="DX47">
        <v>1</v>
      </c>
      <c r="DY47" s="1">
        <v>5.63540090772E-2</v>
      </c>
      <c r="DZ47" s="2">
        <v>10</v>
      </c>
      <c r="EA47">
        <v>60</v>
      </c>
      <c r="EB47" t="s">
        <v>1273</v>
      </c>
      <c r="EC47">
        <v>1</v>
      </c>
      <c r="ED47" s="96">
        <v>0</v>
      </c>
      <c r="EE47">
        <v>1</v>
      </c>
      <c r="EF47" s="139">
        <v>52068.75</v>
      </c>
      <c r="EG47" s="200">
        <v>2934.2828101384575</v>
      </c>
      <c r="EH47" s="200">
        <v>2934.2828101384575</v>
      </c>
      <c r="EJ47">
        <v>1</v>
      </c>
      <c r="EK47">
        <v>1</v>
      </c>
      <c r="EL47" s="218">
        <v>1</v>
      </c>
      <c r="EM47">
        <v>1</v>
      </c>
      <c r="EN47">
        <v>-1</v>
      </c>
      <c r="EO47">
        <v>0</v>
      </c>
      <c r="EP47">
        <v>0</v>
      </c>
      <c r="EQ47">
        <v>0</v>
      </c>
      <c r="ER47" s="1">
        <v>-4.0816326530600001E-2</v>
      </c>
      <c r="ES47" s="2">
        <v>10</v>
      </c>
      <c r="ET47">
        <v>60</v>
      </c>
      <c r="EU47" t="s">
        <v>1273</v>
      </c>
      <c r="EV47">
        <v>1</v>
      </c>
      <c r="EW47" s="96">
        <v>0</v>
      </c>
      <c r="EX47">
        <v>1</v>
      </c>
      <c r="EY47" s="139">
        <v>52068.75</v>
      </c>
      <c r="EZ47" s="200">
        <v>-2125.2551020401788</v>
      </c>
      <c r="FA47" s="200">
        <v>-2125.2551020401788</v>
      </c>
      <c r="FB47" s="200">
        <v>-2125.2551020401788</v>
      </c>
      <c r="FD47">
        <v>-1</v>
      </c>
      <c r="FE47">
        <v>1</v>
      </c>
      <c r="FF47" s="218">
        <v>1</v>
      </c>
      <c r="FG47">
        <v>1</v>
      </c>
      <c r="FH47">
        <v>1</v>
      </c>
      <c r="FI47">
        <v>1</v>
      </c>
      <c r="FJ47">
        <v>1</v>
      </c>
      <c r="FK47">
        <v>1</v>
      </c>
      <c r="FL47" s="1">
        <v>2.2396416576599999E-2</v>
      </c>
      <c r="FM47" s="2">
        <v>10</v>
      </c>
      <c r="FN47">
        <v>60</v>
      </c>
      <c r="FO47" t="s">
        <v>1273</v>
      </c>
      <c r="FP47">
        <v>1</v>
      </c>
      <c r="FQ47" s="96">
        <v>0</v>
      </c>
      <c r="FR47">
        <v>1</v>
      </c>
      <c r="FS47" s="139">
        <v>52068.75</v>
      </c>
      <c r="FT47" s="200">
        <v>1166.1534156228413</v>
      </c>
      <c r="FU47" s="200">
        <v>1166.1534156228413</v>
      </c>
      <c r="FV47" s="200">
        <v>1166.1534156228413</v>
      </c>
      <c r="FX47">
        <v>1</v>
      </c>
      <c r="FY47" s="244">
        <v>1</v>
      </c>
      <c r="FZ47" s="218">
        <v>-1</v>
      </c>
      <c r="GA47" s="245">
        <v>-9</v>
      </c>
      <c r="GB47">
        <v>-1</v>
      </c>
      <c r="GC47">
        <v>1</v>
      </c>
      <c r="GD47" s="218">
        <v>1</v>
      </c>
      <c r="GE47">
        <v>1</v>
      </c>
      <c r="GF47">
        <v>0</v>
      </c>
      <c r="GG47">
        <v>0</v>
      </c>
      <c r="GH47">
        <v>1</v>
      </c>
      <c r="GI47" s="253">
        <v>3.2409074540899999E-3</v>
      </c>
      <c r="GJ47" s="2">
        <v>10</v>
      </c>
      <c r="GK47">
        <v>60</v>
      </c>
      <c r="GL47" t="s">
        <v>1273</v>
      </c>
      <c r="GM47">
        <v>1</v>
      </c>
      <c r="GN47" s="96">
        <v>0</v>
      </c>
      <c r="GO47">
        <v>1</v>
      </c>
      <c r="GP47" s="139">
        <v>52237.500000000007</v>
      </c>
      <c r="GQ47" s="200">
        <v>169.2969031330264</v>
      </c>
      <c r="GR47" s="200">
        <v>-169.2969031330264</v>
      </c>
      <c r="GS47" s="200">
        <v>-169.2969031330264</v>
      </c>
      <c r="GT47" s="200">
        <v>169.2969031330264</v>
      </c>
      <c r="GV47">
        <v>1</v>
      </c>
      <c r="GW47" s="244">
        <v>-1</v>
      </c>
      <c r="GX47" s="218">
        <v>-1</v>
      </c>
      <c r="GY47" s="245">
        <v>-10</v>
      </c>
      <c r="GZ47">
        <v>1</v>
      </c>
      <c r="HA47">
        <v>1</v>
      </c>
      <c r="HB47" s="218">
        <v>-1</v>
      </c>
      <c r="HC47">
        <v>1</v>
      </c>
      <c r="HD47">
        <v>1</v>
      </c>
      <c r="HE47">
        <v>0</v>
      </c>
      <c r="HF47">
        <v>0</v>
      </c>
      <c r="HG47" s="253">
        <v>-1.6152189519E-2</v>
      </c>
      <c r="HH47" s="268">
        <v>42508</v>
      </c>
      <c r="HI47">
        <v>60</v>
      </c>
      <c r="HJ47" t="s">
        <v>1273</v>
      </c>
      <c r="HK47">
        <v>1</v>
      </c>
      <c r="HL47" s="257"/>
      <c r="HM47">
        <v>1</v>
      </c>
      <c r="HN47" s="139">
        <v>51393.750000000007</v>
      </c>
      <c r="HO47" s="200">
        <v>830.12159009210632</v>
      </c>
      <c r="HP47" s="200">
        <v>830.12159009210632</v>
      </c>
      <c r="HQ47" s="200">
        <v>-830.12159009210632</v>
      </c>
      <c r="HR47" s="200">
        <v>-830.12159009210632</v>
      </c>
      <c r="HT47">
        <v>-1</v>
      </c>
      <c r="HU47" s="244">
        <v>1</v>
      </c>
      <c r="HV47" s="218">
        <v>-1</v>
      </c>
      <c r="HW47" s="245">
        <v>-11</v>
      </c>
      <c r="HX47">
        <v>-1</v>
      </c>
      <c r="HY47">
        <v>1</v>
      </c>
      <c r="HZ47" s="218">
        <v>1</v>
      </c>
      <c r="IA47">
        <v>1</v>
      </c>
      <c r="IB47">
        <v>0</v>
      </c>
      <c r="IC47">
        <v>0</v>
      </c>
      <c r="ID47">
        <v>1</v>
      </c>
      <c r="IE47" s="253">
        <v>2.2254651587000001E-2</v>
      </c>
      <c r="IF47" s="268">
        <v>42508</v>
      </c>
      <c r="IG47">
        <v>60</v>
      </c>
      <c r="IH47" t="s">
        <v>1273</v>
      </c>
      <c r="II47">
        <v>1</v>
      </c>
      <c r="IJ47" s="257">
        <v>2</v>
      </c>
      <c r="IK47">
        <v>1</v>
      </c>
      <c r="IL47" s="139">
        <v>53043.749999999993</v>
      </c>
      <c r="IM47" s="139">
        <v>53043.749999999993</v>
      </c>
      <c r="IN47" s="200">
        <v>1180.4701751179311</v>
      </c>
      <c r="IO47" s="200">
        <v>1180.4701751179311</v>
      </c>
      <c r="IP47" s="200">
        <v>-1180.4701751179311</v>
      </c>
      <c r="IQ47" s="200">
        <v>-1180.4701751179311</v>
      </c>
      <c r="IR47" s="200">
        <v>1180.4701751179311</v>
      </c>
      <c r="IT47">
        <v>1</v>
      </c>
      <c r="IU47" s="244">
        <v>-1</v>
      </c>
      <c r="IV47" s="218">
        <v>-1</v>
      </c>
      <c r="IW47" s="245">
        <v>-12</v>
      </c>
      <c r="IX47">
        <v>-1</v>
      </c>
      <c r="IY47">
        <v>1</v>
      </c>
      <c r="IZ47" s="218">
        <v>1</v>
      </c>
      <c r="JA47">
        <v>0</v>
      </c>
      <c r="JB47">
        <v>0</v>
      </c>
      <c r="JC47">
        <v>0</v>
      </c>
      <c r="JD47">
        <v>1</v>
      </c>
      <c r="JE47" s="253">
        <v>9.6359743040700004E-3</v>
      </c>
      <c r="JF47" s="268">
        <v>42508</v>
      </c>
      <c r="JG47">
        <v>60</v>
      </c>
      <c r="JH47" t="s">
        <v>1273</v>
      </c>
      <c r="JI47">
        <v>1</v>
      </c>
      <c r="JJ47" s="257">
        <v>2</v>
      </c>
      <c r="JK47">
        <v>1</v>
      </c>
      <c r="JL47" s="139">
        <v>53043.749999999993</v>
      </c>
      <c r="JM47" s="139">
        <v>53043.749999999993</v>
      </c>
      <c r="JN47" s="200">
        <v>-511.12821199151301</v>
      </c>
      <c r="JO47" s="200">
        <v>-511.12821199151301</v>
      </c>
      <c r="JP47" s="200">
        <v>-511.12821199151301</v>
      </c>
      <c r="JQ47" s="200">
        <v>-511.12821199151301</v>
      </c>
      <c r="JR47" s="200">
        <v>511.12821199151301</v>
      </c>
      <c r="JT47">
        <v>-1</v>
      </c>
      <c r="JU47" s="244">
        <v>-1</v>
      </c>
      <c r="JV47" s="218">
        <v>-1</v>
      </c>
      <c r="JW47" s="245">
        <v>-13</v>
      </c>
      <c r="JX47">
        <v>1</v>
      </c>
      <c r="JY47">
        <v>1</v>
      </c>
      <c r="JZ47" s="218">
        <v>1</v>
      </c>
      <c r="KA47">
        <v>0</v>
      </c>
      <c r="KB47">
        <v>0</v>
      </c>
      <c r="KC47">
        <v>1</v>
      </c>
      <c r="KD47">
        <v>1</v>
      </c>
      <c r="KE47" s="253">
        <v>9.89749027925E-3</v>
      </c>
      <c r="KF47" s="206">
        <v>42508</v>
      </c>
      <c r="KG47">
        <v>60</v>
      </c>
      <c r="KH47" t="s">
        <v>1273</v>
      </c>
      <c r="KI47">
        <v>1</v>
      </c>
      <c r="KJ47" s="257">
        <v>1</v>
      </c>
      <c r="KK47">
        <v>1</v>
      </c>
      <c r="KL47" s="139">
        <v>53568.75</v>
      </c>
      <c r="KM47" s="139">
        <v>53568.75</v>
      </c>
      <c r="KN47" s="200">
        <v>-530.19618239657348</v>
      </c>
      <c r="KO47" s="200">
        <v>-530.19618239657348</v>
      </c>
      <c r="KP47" s="200">
        <v>-530.19618239657348</v>
      </c>
      <c r="KQ47" s="200">
        <v>530.19618239657348</v>
      </c>
      <c r="KR47" s="200">
        <v>530.19618239657348</v>
      </c>
      <c r="KT47">
        <v>-1</v>
      </c>
      <c r="KU47" s="244">
        <v>1</v>
      </c>
      <c r="KV47" s="218">
        <v>-1</v>
      </c>
      <c r="KW47" s="245">
        <v>-14</v>
      </c>
      <c r="KX47">
        <v>-1</v>
      </c>
      <c r="KY47">
        <v>1</v>
      </c>
      <c r="KZ47" s="218">
        <v>-1</v>
      </c>
      <c r="LA47">
        <v>0</v>
      </c>
      <c r="LB47">
        <v>1</v>
      </c>
      <c r="LC47">
        <v>1</v>
      </c>
      <c r="LD47">
        <v>0</v>
      </c>
      <c r="LE47" s="253">
        <v>-1.08505425271E-2</v>
      </c>
      <c r="LF47" s="206">
        <v>42530</v>
      </c>
      <c r="LG47">
        <v>60</v>
      </c>
      <c r="LH47" t="s">
        <v>1273</v>
      </c>
      <c r="LI47">
        <v>1</v>
      </c>
      <c r="LJ47" s="257">
        <v>2</v>
      </c>
      <c r="LK47">
        <v>1</v>
      </c>
      <c r="LL47" s="139">
        <v>52987.500000000007</v>
      </c>
      <c r="LM47" s="139">
        <v>52987.500000000007</v>
      </c>
      <c r="LN47" s="200">
        <v>-574.94312215471132</v>
      </c>
      <c r="LO47" s="200">
        <v>-574.94312215471132</v>
      </c>
      <c r="LP47" s="200">
        <v>574.94312215471132</v>
      </c>
      <c r="LQ47" s="200">
        <v>574.94312215471132</v>
      </c>
      <c r="LR47" s="200">
        <v>-574.94312215471132</v>
      </c>
      <c r="LT47">
        <v>1</v>
      </c>
      <c r="LU47" s="244">
        <v>1</v>
      </c>
      <c r="LV47" s="218">
        <v>-1</v>
      </c>
      <c r="LW47" s="245">
        <v>-7</v>
      </c>
      <c r="LX47">
        <v>-1</v>
      </c>
      <c r="LY47">
        <v>1</v>
      </c>
      <c r="LZ47" s="218">
        <v>-1</v>
      </c>
      <c r="MA47">
        <v>0</v>
      </c>
      <c r="MB47">
        <v>1</v>
      </c>
      <c r="MC47">
        <v>1</v>
      </c>
      <c r="MD47">
        <v>0</v>
      </c>
      <c r="ME47" s="253">
        <v>-2.4769992922900001E-3</v>
      </c>
      <c r="MF47" s="206">
        <v>42530</v>
      </c>
      <c r="MG47">
        <v>60</v>
      </c>
      <c r="MH47" t="s">
        <v>1273</v>
      </c>
      <c r="MI47">
        <v>1</v>
      </c>
      <c r="MJ47" s="257">
        <v>2</v>
      </c>
      <c r="MK47">
        <v>1</v>
      </c>
      <c r="ML47" s="139">
        <v>52856.249999999993</v>
      </c>
      <c r="MM47" s="139">
        <v>52856.249999999993</v>
      </c>
      <c r="MN47" s="200">
        <v>-130.92489384310329</v>
      </c>
      <c r="MO47" s="200">
        <v>-130.92489384310329</v>
      </c>
      <c r="MP47" s="200">
        <v>130.92489384310329</v>
      </c>
      <c r="MQ47" s="200">
        <v>130.92489384310329</v>
      </c>
      <c r="MR47" s="200">
        <v>-130.92489384310329</v>
      </c>
      <c r="MT47">
        <v>1</v>
      </c>
      <c r="MU47" s="244">
        <v>1</v>
      </c>
      <c r="MV47" s="218">
        <v>-1</v>
      </c>
      <c r="MW47" s="245">
        <v>-8</v>
      </c>
      <c r="MX47">
        <v>-1</v>
      </c>
      <c r="MY47">
        <v>1</v>
      </c>
      <c r="MZ47" s="218">
        <v>-1</v>
      </c>
      <c r="NA47">
        <v>0</v>
      </c>
      <c r="NB47">
        <v>1</v>
      </c>
      <c r="NC47">
        <v>1</v>
      </c>
      <c r="ND47">
        <v>0</v>
      </c>
      <c r="NE47" s="253">
        <v>-8.8683930471799999E-3</v>
      </c>
      <c r="NF47" s="206">
        <v>42530</v>
      </c>
      <c r="NG47">
        <v>60</v>
      </c>
      <c r="NH47" t="s">
        <v>1273</v>
      </c>
      <c r="NI47">
        <v>1</v>
      </c>
      <c r="NJ47" s="257">
        <v>1</v>
      </c>
      <c r="NK47">
        <v>1</v>
      </c>
      <c r="NL47" s="139">
        <v>53587.5</v>
      </c>
      <c r="NM47" s="139">
        <v>53587.5</v>
      </c>
      <c r="NN47" s="200">
        <v>-475.23501241575826</v>
      </c>
      <c r="NO47" s="200">
        <v>-475.23501241575826</v>
      </c>
      <c r="NP47" s="200">
        <v>475.23501241575826</v>
      </c>
      <c r="NQ47" s="200">
        <v>475.23501241575826</v>
      </c>
      <c r="NR47" s="200">
        <v>-475.23501241575826</v>
      </c>
      <c r="NT47">
        <v>1</v>
      </c>
      <c r="NU47" s="244">
        <v>1</v>
      </c>
      <c r="NV47" s="218">
        <v>1</v>
      </c>
      <c r="NW47" s="245">
        <v>-9</v>
      </c>
      <c r="NX47">
        <v>1</v>
      </c>
      <c r="NY47">
        <v>-1</v>
      </c>
      <c r="NZ47" s="218">
        <v>1</v>
      </c>
      <c r="OA47">
        <v>1</v>
      </c>
      <c r="OB47">
        <v>1</v>
      </c>
      <c r="OC47">
        <v>1</v>
      </c>
      <c r="OD47">
        <v>0</v>
      </c>
      <c r="OE47" s="253">
        <v>2.2906227630600001E-2</v>
      </c>
      <c r="OF47" s="206">
        <v>42530</v>
      </c>
      <c r="OG47">
        <v>60</v>
      </c>
      <c r="OH47" t="s">
        <v>1273</v>
      </c>
      <c r="OI47">
        <v>1</v>
      </c>
      <c r="OJ47" s="257">
        <v>1</v>
      </c>
      <c r="OK47">
        <v>1</v>
      </c>
      <c r="OL47" s="139">
        <v>53587.5</v>
      </c>
      <c r="OM47" s="139">
        <v>53587.5</v>
      </c>
      <c r="ON47" s="200">
        <v>1227.4874731547775</v>
      </c>
      <c r="OO47" s="200">
        <v>1227.4874731547775</v>
      </c>
      <c r="OP47" s="200">
        <v>1227.4874731547775</v>
      </c>
      <c r="OQ47" s="200">
        <v>1227.4874731547775</v>
      </c>
      <c r="OR47" s="200">
        <v>-1227.4874731547775</v>
      </c>
      <c r="OT47">
        <f t="shared" si="98"/>
        <v>1</v>
      </c>
      <c r="OU47" s="244">
        <v>-1</v>
      </c>
      <c r="OV47" s="218">
        <v>1</v>
      </c>
      <c r="OW47" s="245">
        <v>-10</v>
      </c>
      <c r="OX47">
        <f t="shared" si="141"/>
        <v>-1</v>
      </c>
      <c r="OY47">
        <f t="shared" si="100"/>
        <v>-1</v>
      </c>
      <c r="OZ47" s="218"/>
      <c r="PA47">
        <f t="shared" si="138"/>
        <v>0</v>
      </c>
      <c r="PB47">
        <f t="shared" si="101"/>
        <v>0</v>
      </c>
      <c r="PC47">
        <f t="shared" si="102"/>
        <v>0</v>
      </c>
      <c r="PD47">
        <f t="shared" si="103"/>
        <v>0</v>
      </c>
      <c r="PE47" s="253"/>
      <c r="PF47" s="206">
        <v>42530</v>
      </c>
      <c r="PG47">
        <v>60</v>
      </c>
      <c r="PH47" t="str">
        <f t="shared" si="86"/>
        <v>TRUE</v>
      </c>
      <c r="PI47">
        <f>VLOOKUP($A47,'FuturesInfo (3)'!$A$2:$V$80,22)</f>
        <v>1</v>
      </c>
      <c r="PJ47" s="257">
        <v>1</v>
      </c>
      <c r="PK47">
        <f t="shared" si="104"/>
        <v>1</v>
      </c>
      <c r="PL47" s="139">
        <f>VLOOKUP($A47,'FuturesInfo (3)'!$A$2:$O$80,15)*PI47</f>
        <v>53587.5</v>
      </c>
      <c r="PM47" s="139">
        <f>VLOOKUP($A47,'FuturesInfo (3)'!$A$2:$O$80,15)*PK47</f>
        <v>53587.5</v>
      </c>
      <c r="PN47" s="200">
        <f t="shared" si="105"/>
        <v>0</v>
      </c>
      <c r="PO47" s="200">
        <f t="shared" si="106"/>
        <v>0</v>
      </c>
      <c r="PP47" s="200">
        <f t="shared" si="107"/>
        <v>0</v>
      </c>
      <c r="PQ47" s="200">
        <f t="shared" si="108"/>
        <v>0</v>
      </c>
      <c r="PR47" s="200">
        <f t="shared" si="144"/>
        <v>0</v>
      </c>
      <c r="PT47">
        <f t="shared" si="110"/>
        <v>-1</v>
      </c>
      <c r="PU47" s="244"/>
      <c r="PV47" s="218"/>
      <c r="PW47" s="245"/>
      <c r="PX47">
        <f t="shared" si="142"/>
        <v>0</v>
      </c>
      <c r="PY47">
        <f t="shared" si="112"/>
        <v>0</v>
      </c>
      <c r="PZ47" s="218"/>
      <c r="QA47">
        <f t="shared" si="139"/>
        <v>1</v>
      </c>
      <c r="QB47">
        <f t="shared" si="113"/>
        <v>1</v>
      </c>
      <c r="QC47">
        <f t="shared" si="114"/>
        <v>1</v>
      </c>
      <c r="QD47">
        <f t="shared" si="115"/>
        <v>1</v>
      </c>
      <c r="QE47" s="253"/>
      <c r="QF47" s="206"/>
      <c r="QG47">
        <v>60</v>
      </c>
      <c r="QH47" t="str">
        <f t="shared" si="87"/>
        <v>FALSE</v>
      </c>
      <c r="QI47">
        <f>VLOOKUP($A47,'FuturesInfo (3)'!$A$2:$V$80,22)</f>
        <v>1</v>
      </c>
      <c r="QJ47" s="257"/>
      <c r="QK47">
        <f t="shared" si="116"/>
        <v>1</v>
      </c>
      <c r="QL47" s="139">
        <f>VLOOKUP($A47,'FuturesInfo (3)'!$A$2:$O$80,15)*QI47</f>
        <v>53587.5</v>
      </c>
      <c r="QM47" s="139">
        <f>VLOOKUP($A47,'FuturesInfo (3)'!$A$2:$O$80,15)*QK47</f>
        <v>53587.5</v>
      </c>
      <c r="QN47" s="200">
        <f t="shared" si="117"/>
        <v>0</v>
      </c>
      <c r="QO47" s="200">
        <f t="shared" si="118"/>
        <v>0</v>
      </c>
      <c r="QP47" s="200">
        <f t="shared" si="119"/>
        <v>0</v>
      </c>
      <c r="QQ47" s="200">
        <f t="shared" si="120"/>
        <v>0</v>
      </c>
      <c r="QR47" s="200">
        <f t="shared" si="145"/>
        <v>0</v>
      </c>
      <c r="QT47">
        <f t="shared" si="122"/>
        <v>0</v>
      </c>
      <c r="QU47" s="244"/>
      <c r="QV47" s="218"/>
      <c r="QW47" s="245"/>
      <c r="QX47">
        <f t="shared" si="143"/>
        <v>0</v>
      </c>
      <c r="QY47">
        <f t="shared" si="124"/>
        <v>0</v>
      </c>
      <c r="QZ47" s="218"/>
      <c r="RA47">
        <f t="shared" si="140"/>
        <v>1</v>
      </c>
      <c r="RB47">
        <f t="shared" si="125"/>
        <v>1</v>
      </c>
      <c r="RC47">
        <f t="shared" si="126"/>
        <v>1</v>
      </c>
      <c r="RD47">
        <f t="shared" si="127"/>
        <v>1</v>
      </c>
      <c r="RE47" s="253"/>
      <c r="RF47" s="206"/>
      <c r="RG47">
        <v>60</v>
      </c>
      <c r="RH47" t="str">
        <f t="shared" si="88"/>
        <v>FALSE</v>
      </c>
      <c r="RI47">
        <f>VLOOKUP($A47,'FuturesInfo (3)'!$A$2:$V$80,22)</f>
        <v>1</v>
      </c>
      <c r="RJ47" s="257"/>
      <c r="RK47">
        <f t="shared" si="128"/>
        <v>1</v>
      </c>
      <c r="RL47" s="139">
        <f>VLOOKUP($A47,'FuturesInfo (3)'!$A$2:$O$80,15)*RI47</f>
        <v>53587.5</v>
      </c>
      <c r="RM47" s="139">
        <f>VLOOKUP($A47,'FuturesInfo (3)'!$A$2:$O$80,15)*RK47</f>
        <v>53587.5</v>
      </c>
      <c r="RN47" s="200">
        <f t="shared" si="129"/>
        <v>0</v>
      </c>
      <c r="RO47" s="200">
        <f t="shared" si="130"/>
        <v>0</v>
      </c>
      <c r="RP47" s="200">
        <f t="shared" si="131"/>
        <v>0</v>
      </c>
      <c r="RQ47" s="200">
        <f t="shared" si="132"/>
        <v>0</v>
      </c>
      <c r="RR47" s="200">
        <f t="shared" si="146"/>
        <v>0</v>
      </c>
    </row>
    <row r="48" spans="1:486" x14ac:dyDescent="0.25">
      <c r="A48" s="1" t="s">
        <v>1139</v>
      </c>
      <c r="B48" s="153" t="str">
        <f>'FuturesInfo (3)'!M36</f>
        <v>@KW</v>
      </c>
      <c r="C48" s="204" t="str">
        <f>VLOOKUP(A48,'FuturesInfo (3)'!$A$2:$K$80,11)</f>
        <v>grain</v>
      </c>
      <c r="D48" s="2"/>
      <c r="K48" s="2"/>
      <c r="T48" s="2"/>
      <c r="AD48" s="2"/>
      <c r="AI48" s="139"/>
      <c r="AO48" s="2"/>
      <c r="AT48" s="139"/>
      <c r="AX48" s="5">
        <v>1</v>
      </c>
      <c r="AY48">
        <v>1.9564002235900001E-2</v>
      </c>
      <c r="AZ48" s="2"/>
      <c r="BE48" s="139"/>
      <c r="BG48">
        <f t="shared" si="134"/>
        <v>0</v>
      </c>
      <c r="BH48">
        <v>1</v>
      </c>
      <c r="BI48">
        <v>1</v>
      </c>
      <c r="BJ48">
        <f t="shared" si="89"/>
        <v>1</v>
      </c>
      <c r="BK48" s="1">
        <v>1.86403508772E-2</v>
      </c>
      <c r="BL48" s="2">
        <v>10</v>
      </c>
      <c r="BM48">
        <v>60</v>
      </c>
      <c r="BN48" t="str">
        <f t="shared" si="135"/>
        <v>TRUE</v>
      </c>
      <c r="BO48">
        <f>VLOOKUP($A48,'FuturesInfo (3)'!$A$2:$V$80,22)</f>
        <v>3</v>
      </c>
      <c r="BP48">
        <f t="shared" si="160"/>
        <v>3</v>
      </c>
      <c r="BQ48" s="139">
        <f>VLOOKUP($A48,'FuturesInfo (3)'!$A$2:$O$80,15)*BP48</f>
        <v>66825</v>
      </c>
      <c r="BR48" s="145">
        <f t="shared" si="90"/>
        <v>1245.6414473688901</v>
      </c>
      <c r="BT48">
        <f t="shared" si="91"/>
        <v>1</v>
      </c>
      <c r="BU48">
        <v>1</v>
      </c>
      <c r="BV48">
        <v>-1</v>
      </c>
      <c r="BW48">
        <v>1</v>
      </c>
      <c r="BX48">
        <f t="shared" si="161"/>
        <v>1</v>
      </c>
      <c r="BY48">
        <f t="shared" si="162"/>
        <v>0</v>
      </c>
      <c r="BZ48" s="188">
        <v>2.0452099031199999E-2</v>
      </c>
      <c r="CA48" s="2">
        <v>10</v>
      </c>
      <c r="CB48">
        <v>60</v>
      </c>
      <c r="CC48" t="str">
        <f t="shared" si="163"/>
        <v>TRUE</v>
      </c>
      <c r="CD48">
        <f>VLOOKUP($A48,'FuturesInfo (3)'!$A$2:$V$80,22)</f>
        <v>3</v>
      </c>
      <c r="CE48">
        <f t="shared" si="75"/>
        <v>3</v>
      </c>
      <c r="CF48">
        <f t="shared" si="75"/>
        <v>3</v>
      </c>
      <c r="CG48" s="139">
        <f>VLOOKUP($A48,'FuturesInfo (3)'!$A$2:$O$80,15)*CE48</f>
        <v>66825</v>
      </c>
      <c r="CH48" s="145">
        <f t="shared" si="164"/>
        <v>1366.7115177599399</v>
      </c>
      <c r="CI48" s="145">
        <f t="shared" si="92"/>
        <v>-1366.7115177599399</v>
      </c>
      <c r="CK48">
        <f t="shared" si="165"/>
        <v>1</v>
      </c>
      <c r="CL48">
        <v>1</v>
      </c>
      <c r="CM48">
        <v>-1</v>
      </c>
      <c r="CN48">
        <v>1</v>
      </c>
      <c r="CO48">
        <f t="shared" si="136"/>
        <v>1</v>
      </c>
      <c r="CP48">
        <f t="shared" si="166"/>
        <v>0</v>
      </c>
      <c r="CQ48" s="1">
        <v>1.52953586498E-2</v>
      </c>
      <c r="CR48" s="2">
        <v>10</v>
      </c>
      <c r="CS48">
        <v>60</v>
      </c>
      <c r="CT48" t="str">
        <f t="shared" si="167"/>
        <v>TRUE</v>
      </c>
      <c r="CU48">
        <f>VLOOKUP($A48,'FuturesInfo (3)'!$A$2:$V$80,22)</f>
        <v>3</v>
      </c>
      <c r="CV48">
        <f t="shared" si="168"/>
        <v>2</v>
      </c>
      <c r="CW48">
        <f t="shared" si="93"/>
        <v>3</v>
      </c>
      <c r="CX48" s="139">
        <f>VLOOKUP($A48,'FuturesInfo (3)'!$A$2:$O$80,15)*CW48</f>
        <v>66825</v>
      </c>
      <c r="CY48" s="200">
        <f t="shared" si="169"/>
        <v>1022.1123417728851</v>
      </c>
      <c r="CZ48" s="200">
        <f t="shared" si="95"/>
        <v>-1022.1123417728851</v>
      </c>
      <c r="DB48">
        <f t="shared" si="81"/>
        <v>1</v>
      </c>
      <c r="DC48">
        <v>-1</v>
      </c>
      <c r="DD48">
        <v>-1</v>
      </c>
      <c r="DE48">
        <v>1</v>
      </c>
      <c r="DF48">
        <f t="shared" si="137"/>
        <v>0</v>
      </c>
      <c r="DG48">
        <f t="shared" si="82"/>
        <v>0</v>
      </c>
      <c r="DH48" s="1">
        <v>7.7922077922099996E-3</v>
      </c>
      <c r="DI48" s="2">
        <v>10</v>
      </c>
      <c r="DJ48">
        <v>60</v>
      </c>
      <c r="DK48" t="str">
        <f t="shared" si="83"/>
        <v>TRUE</v>
      </c>
      <c r="DL48">
        <f>VLOOKUP($A48,'FuturesInfo (3)'!$A$2:$V$80,22)</f>
        <v>3</v>
      </c>
      <c r="DM48">
        <f t="shared" si="84"/>
        <v>4</v>
      </c>
      <c r="DN48">
        <f t="shared" si="96"/>
        <v>3</v>
      </c>
      <c r="DO48" s="139">
        <f>VLOOKUP($A48,'FuturesInfo (3)'!$A$2:$O$80,15)*DN48</f>
        <v>66825</v>
      </c>
      <c r="DP48" s="200">
        <f t="shared" si="85"/>
        <v>-520.71428571443323</v>
      </c>
      <c r="DQ48" s="200">
        <f t="shared" si="97"/>
        <v>-520.71428571443323</v>
      </c>
      <c r="DS48">
        <v>-1</v>
      </c>
      <c r="DT48">
        <v>1</v>
      </c>
      <c r="DU48">
        <v>-1</v>
      </c>
      <c r="DV48">
        <v>1</v>
      </c>
      <c r="DW48">
        <v>1</v>
      </c>
      <c r="DX48">
        <v>0</v>
      </c>
      <c r="DY48" s="1">
        <v>1.5979381443300002E-2</v>
      </c>
      <c r="DZ48" s="2">
        <v>10</v>
      </c>
      <c r="EA48">
        <v>60</v>
      </c>
      <c r="EB48" t="s">
        <v>1273</v>
      </c>
      <c r="EC48">
        <v>4</v>
      </c>
      <c r="ED48" s="96">
        <v>0</v>
      </c>
      <c r="EE48">
        <v>4</v>
      </c>
      <c r="EF48" s="139">
        <v>93700</v>
      </c>
      <c r="EG48" s="200">
        <v>1497.2680412372101</v>
      </c>
      <c r="EH48" s="200">
        <v>-1497.2680412372101</v>
      </c>
      <c r="EJ48">
        <v>1</v>
      </c>
      <c r="EK48">
        <v>1</v>
      </c>
      <c r="EL48" s="218">
        <v>-1</v>
      </c>
      <c r="EM48">
        <v>1</v>
      </c>
      <c r="EN48">
        <v>-1</v>
      </c>
      <c r="EO48">
        <v>0</v>
      </c>
      <c r="EP48">
        <v>1</v>
      </c>
      <c r="EQ48">
        <v>0</v>
      </c>
      <c r="ER48" s="1">
        <v>-1.7250126839199999E-2</v>
      </c>
      <c r="ES48" s="2">
        <v>10</v>
      </c>
      <c r="ET48">
        <v>60</v>
      </c>
      <c r="EU48" t="s">
        <v>1273</v>
      </c>
      <c r="EV48">
        <v>4</v>
      </c>
      <c r="EW48" s="96">
        <v>0</v>
      </c>
      <c r="EX48">
        <v>4</v>
      </c>
      <c r="EY48" s="139">
        <v>93700</v>
      </c>
      <c r="EZ48" s="200">
        <v>-1616.3368848330399</v>
      </c>
      <c r="FA48" s="200">
        <v>1616.3368848330399</v>
      </c>
      <c r="FB48" s="200">
        <v>-1616.3368848330399</v>
      </c>
      <c r="FD48">
        <v>-1</v>
      </c>
      <c r="FE48">
        <v>-1</v>
      </c>
      <c r="FF48" s="218">
        <v>-1</v>
      </c>
      <c r="FG48">
        <v>-1</v>
      </c>
      <c r="FH48">
        <v>-1</v>
      </c>
      <c r="FI48">
        <v>1</v>
      </c>
      <c r="FJ48">
        <v>1</v>
      </c>
      <c r="FK48">
        <v>1</v>
      </c>
      <c r="FL48" s="1">
        <v>-3.25245224574E-2</v>
      </c>
      <c r="FM48" s="2">
        <v>10</v>
      </c>
      <c r="FN48">
        <v>60</v>
      </c>
      <c r="FO48" t="s">
        <v>1273</v>
      </c>
      <c r="FP48">
        <v>4</v>
      </c>
      <c r="FQ48" s="96">
        <v>0</v>
      </c>
      <c r="FR48">
        <v>4</v>
      </c>
      <c r="FS48" s="139">
        <v>93700</v>
      </c>
      <c r="FT48" s="200">
        <v>3047.5477542583799</v>
      </c>
      <c r="FU48" s="200">
        <v>3047.5477542583799</v>
      </c>
      <c r="FV48" s="200">
        <v>3047.5477542583799</v>
      </c>
      <c r="FX48">
        <v>-1</v>
      </c>
      <c r="FY48" s="244">
        <v>-1</v>
      </c>
      <c r="FZ48" s="218">
        <v>-1</v>
      </c>
      <c r="GA48" s="245">
        <v>2</v>
      </c>
      <c r="GB48">
        <v>-1</v>
      </c>
      <c r="GC48">
        <v>-1</v>
      </c>
      <c r="GD48" s="218">
        <v>-1</v>
      </c>
      <c r="GE48">
        <v>1</v>
      </c>
      <c r="GF48">
        <v>1</v>
      </c>
      <c r="GG48">
        <v>1</v>
      </c>
      <c r="GH48">
        <v>1</v>
      </c>
      <c r="GI48" s="253">
        <v>-1.6542155816399999E-2</v>
      </c>
      <c r="GJ48" s="2">
        <v>10</v>
      </c>
      <c r="GK48">
        <v>60</v>
      </c>
      <c r="GL48" t="s">
        <v>1273</v>
      </c>
      <c r="GM48">
        <v>4</v>
      </c>
      <c r="GN48" s="96">
        <v>0</v>
      </c>
      <c r="GO48">
        <v>4</v>
      </c>
      <c r="GP48" s="139">
        <v>92150</v>
      </c>
      <c r="GQ48" s="200">
        <v>1524.3596584812599</v>
      </c>
      <c r="GR48" s="200">
        <v>1524.3596584812599</v>
      </c>
      <c r="GS48" s="200">
        <v>1524.3596584812599</v>
      </c>
      <c r="GT48" s="200">
        <v>1524.3596584812599</v>
      </c>
      <c r="GV48">
        <v>-1</v>
      </c>
      <c r="GW48" s="244">
        <v>-1</v>
      </c>
      <c r="GX48" s="218">
        <v>-1</v>
      </c>
      <c r="GY48" s="245">
        <v>3</v>
      </c>
      <c r="GZ48">
        <v>-1</v>
      </c>
      <c r="HA48">
        <v>-1</v>
      </c>
      <c r="HB48" s="218">
        <v>-1</v>
      </c>
      <c r="HC48">
        <v>1</v>
      </c>
      <c r="HD48">
        <v>1</v>
      </c>
      <c r="HE48">
        <v>1</v>
      </c>
      <c r="HF48">
        <v>1</v>
      </c>
      <c r="HG48" s="253">
        <v>-4.8833423765599999E-3</v>
      </c>
      <c r="HH48" s="268">
        <v>42503</v>
      </c>
      <c r="HI48">
        <v>60</v>
      </c>
      <c r="HJ48" t="s">
        <v>1273</v>
      </c>
      <c r="HK48">
        <v>4</v>
      </c>
      <c r="HL48" s="257"/>
      <c r="HM48">
        <v>4</v>
      </c>
      <c r="HN48" s="139">
        <v>91700</v>
      </c>
      <c r="HO48" s="200">
        <v>447.80249593055197</v>
      </c>
      <c r="HP48" s="200">
        <v>447.80249593055197</v>
      </c>
      <c r="HQ48" s="200">
        <v>447.80249593055197</v>
      </c>
      <c r="HR48" s="200">
        <v>447.80249593055197</v>
      </c>
      <c r="HT48">
        <v>-1</v>
      </c>
      <c r="HU48" s="244">
        <v>-1</v>
      </c>
      <c r="HV48" s="218">
        <v>1</v>
      </c>
      <c r="HW48" s="245">
        <v>4</v>
      </c>
      <c r="HX48">
        <v>1</v>
      </c>
      <c r="HY48">
        <v>1</v>
      </c>
      <c r="HZ48" s="218">
        <v>-1</v>
      </c>
      <c r="IA48">
        <v>1</v>
      </c>
      <c r="IB48">
        <v>0</v>
      </c>
      <c r="IC48">
        <v>0</v>
      </c>
      <c r="ID48">
        <v>0</v>
      </c>
      <c r="IE48" s="253">
        <v>-3.8167938871999998E-3</v>
      </c>
      <c r="IF48" s="268">
        <v>42503</v>
      </c>
      <c r="IG48">
        <v>60</v>
      </c>
      <c r="IH48" t="s">
        <v>1273</v>
      </c>
      <c r="II48">
        <v>4</v>
      </c>
      <c r="IJ48" s="257">
        <v>1</v>
      </c>
      <c r="IK48">
        <v>4</v>
      </c>
      <c r="IL48" s="139">
        <v>93700</v>
      </c>
      <c r="IM48" s="139">
        <v>93700</v>
      </c>
      <c r="IN48" s="200">
        <v>357.63358723063999</v>
      </c>
      <c r="IO48" s="200">
        <v>357.63358723063999</v>
      </c>
      <c r="IP48" s="200">
        <v>-357.63358723063999</v>
      </c>
      <c r="IQ48" s="200">
        <v>-357.63358723063999</v>
      </c>
      <c r="IR48" s="200">
        <v>-357.63358723063999</v>
      </c>
      <c r="IT48">
        <v>-1</v>
      </c>
      <c r="IU48" s="244">
        <v>1</v>
      </c>
      <c r="IV48" s="218">
        <v>1</v>
      </c>
      <c r="IW48" s="245">
        <v>5</v>
      </c>
      <c r="IX48">
        <v>-1</v>
      </c>
      <c r="IY48">
        <v>1</v>
      </c>
      <c r="IZ48" s="218">
        <v>-1</v>
      </c>
      <c r="JA48">
        <v>0</v>
      </c>
      <c r="JB48">
        <v>0</v>
      </c>
      <c r="JC48">
        <v>1</v>
      </c>
      <c r="JD48">
        <v>0</v>
      </c>
      <c r="JE48" s="253">
        <v>-1.26448893572E-2</v>
      </c>
      <c r="JF48" s="268">
        <v>42503</v>
      </c>
      <c r="JG48">
        <v>60</v>
      </c>
      <c r="JH48" t="s">
        <v>1273</v>
      </c>
      <c r="JI48">
        <v>4</v>
      </c>
      <c r="JJ48" s="257">
        <v>1</v>
      </c>
      <c r="JK48">
        <v>4</v>
      </c>
      <c r="JL48" s="139">
        <v>93700</v>
      </c>
      <c r="JM48" s="139">
        <v>93700</v>
      </c>
      <c r="JN48" s="200">
        <v>-1184.82613276964</v>
      </c>
      <c r="JO48" s="200">
        <v>-1184.82613276964</v>
      </c>
      <c r="JP48" s="200">
        <v>-1184.82613276964</v>
      </c>
      <c r="JQ48" s="200">
        <v>1184.82613276964</v>
      </c>
      <c r="JR48" s="200">
        <v>-1184.82613276964</v>
      </c>
      <c r="JT48">
        <v>1</v>
      </c>
      <c r="JU48" s="244">
        <v>-1</v>
      </c>
      <c r="JV48" s="218">
        <v>-1</v>
      </c>
      <c r="JW48" s="245">
        <v>6</v>
      </c>
      <c r="JX48">
        <v>1</v>
      </c>
      <c r="JY48">
        <v>-1</v>
      </c>
      <c r="JZ48" s="218">
        <v>1</v>
      </c>
      <c r="KA48">
        <v>0</v>
      </c>
      <c r="KB48">
        <v>0</v>
      </c>
      <c r="KC48">
        <v>1</v>
      </c>
      <c r="KD48">
        <v>0</v>
      </c>
      <c r="KE48" s="253">
        <v>2.13447171825E-2</v>
      </c>
      <c r="KF48" s="206">
        <v>42503</v>
      </c>
      <c r="KG48">
        <v>60</v>
      </c>
      <c r="KH48" t="s">
        <v>1273</v>
      </c>
      <c r="KI48">
        <v>4</v>
      </c>
      <c r="KJ48" s="257">
        <v>2</v>
      </c>
      <c r="KK48">
        <v>5</v>
      </c>
      <c r="KL48" s="139">
        <v>95700</v>
      </c>
      <c r="KM48" s="139">
        <v>119625</v>
      </c>
      <c r="KN48" s="200">
        <v>-2042.68943436525</v>
      </c>
      <c r="KO48" s="200">
        <v>-2553.3617929565626</v>
      </c>
      <c r="KP48" s="200">
        <v>-2042.68943436525</v>
      </c>
      <c r="KQ48" s="200">
        <v>2042.68943436525</v>
      </c>
      <c r="KR48" s="200">
        <v>-2042.68943436525</v>
      </c>
      <c r="KT48">
        <v>-1</v>
      </c>
      <c r="KU48" s="244">
        <v>-1</v>
      </c>
      <c r="KV48" s="218">
        <v>-1</v>
      </c>
      <c r="KW48" s="245">
        <v>7</v>
      </c>
      <c r="KX48">
        <v>1</v>
      </c>
      <c r="KY48">
        <v>-1</v>
      </c>
      <c r="KZ48" s="218">
        <v>-1</v>
      </c>
      <c r="LA48">
        <v>1</v>
      </c>
      <c r="LB48">
        <v>1</v>
      </c>
      <c r="LC48">
        <v>0</v>
      </c>
      <c r="LD48">
        <v>1</v>
      </c>
      <c r="LE48" s="253">
        <v>-1.9853709508899999E-2</v>
      </c>
      <c r="LF48" s="206">
        <v>42529</v>
      </c>
      <c r="LG48">
        <v>60</v>
      </c>
      <c r="LH48" t="s">
        <v>1273</v>
      </c>
      <c r="LI48">
        <v>4</v>
      </c>
      <c r="LJ48" s="257">
        <v>1</v>
      </c>
      <c r="LK48">
        <v>4</v>
      </c>
      <c r="LL48" s="139">
        <v>93800</v>
      </c>
      <c r="LM48" s="139">
        <v>93800</v>
      </c>
      <c r="LN48" s="200">
        <v>1862.2779519348198</v>
      </c>
      <c r="LO48" s="200">
        <v>1862.2779519348198</v>
      </c>
      <c r="LP48" s="200">
        <v>1862.2779519348198</v>
      </c>
      <c r="LQ48" s="200">
        <v>-1862.2779519348198</v>
      </c>
      <c r="LR48" s="200">
        <v>1862.2779519348198</v>
      </c>
      <c r="LT48">
        <v>-1</v>
      </c>
      <c r="LU48" s="244">
        <v>-1</v>
      </c>
      <c r="LV48" s="218">
        <v>-1</v>
      </c>
      <c r="LW48" s="245">
        <v>8</v>
      </c>
      <c r="LX48">
        <v>-1</v>
      </c>
      <c r="LY48">
        <v>-1</v>
      </c>
      <c r="LZ48" s="218">
        <v>-1</v>
      </c>
      <c r="MA48">
        <v>1</v>
      </c>
      <c r="MB48">
        <v>1</v>
      </c>
      <c r="MC48">
        <v>1</v>
      </c>
      <c r="MD48">
        <v>1</v>
      </c>
      <c r="ME48" s="253">
        <v>-3.51812366738E-2</v>
      </c>
      <c r="MF48" s="206">
        <v>42529</v>
      </c>
      <c r="MG48">
        <v>60</v>
      </c>
      <c r="MH48" t="s">
        <v>1273</v>
      </c>
      <c r="MI48">
        <v>3</v>
      </c>
      <c r="MJ48" s="257">
        <v>2</v>
      </c>
      <c r="MK48">
        <v>4</v>
      </c>
      <c r="ML48" s="139">
        <v>67875</v>
      </c>
      <c r="MM48" s="139">
        <v>90500</v>
      </c>
      <c r="MN48" s="200">
        <v>2387.9264392341752</v>
      </c>
      <c r="MO48" s="200">
        <v>3183.9019189789001</v>
      </c>
      <c r="MP48" s="200">
        <v>2387.9264392341752</v>
      </c>
      <c r="MQ48" s="200">
        <v>2387.9264392341752</v>
      </c>
      <c r="MR48" s="200">
        <v>2387.9264392341752</v>
      </c>
      <c r="MT48">
        <v>-1</v>
      </c>
      <c r="MU48" s="244">
        <v>-1</v>
      </c>
      <c r="MV48" s="218">
        <v>-1</v>
      </c>
      <c r="MW48" s="245">
        <v>9</v>
      </c>
      <c r="MX48">
        <v>-1</v>
      </c>
      <c r="MY48">
        <v>-1</v>
      </c>
      <c r="MZ48" s="218">
        <v>-1</v>
      </c>
      <c r="NA48">
        <v>1</v>
      </c>
      <c r="NB48">
        <v>1</v>
      </c>
      <c r="NC48">
        <v>1</v>
      </c>
      <c r="ND48">
        <v>1</v>
      </c>
      <c r="NE48" s="253">
        <v>-3.31491712707E-3</v>
      </c>
      <c r="NF48" s="206">
        <v>42529</v>
      </c>
      <c r="NG48">
        <v>60</v>
      </c>
      <c r="NH48" t="s">
        <v>1273</v>
      </c>
      <c r="NI48">
        <v>3</v>
      </c>
      <c r="NJ48" s="257">
        <v>2</v>
      </c>
      <c r="NK48">
        <v>2</v>
      </c>
      <c r="NL48" s="139">
        <v>66825</v>
      </c>
      <c r="NM48" s="139">
        <v>44550</v>
      </c>
      <c r="NN48" s="200">
        <v>221.51933701645277</v>
      </c>
      <c r="NO48" s="200">
        <v>147.67955801096849</v>
      </c>
      <c r="NP48" s="200">
        <v>221.51933701645277</v>
      </c>
      <c r="NQ48" s="200">
        <v>221.51933701645277</v>
      </c>
      <c r="NR48" s="200">
        <v>221.51933701645277</v>
      </c>
      <c r="NT48">
        <v>-1</v>
      </c>
      <c r="NU48" s="244">
        <v>-1</v>
      </c>
      <c r="NV48" s="218">
        <v>-1</v>
      </c>
      <c r="NW48" s="245">
        <v>10</v>
      </c>
      <c r="NX48">
        <v>-1</v>
      </c>
      <c r="NY48">
        <v>-1</v>
      </c>
      <c r="NZ48" s="218">
        <v>-1</v>
      </c>
      <c r="OA48">
        <v>1</v>
      </c>
      <c r="OB48">
        <v>1</v>
      </c>
      <c r="OC48">
        <v>1</v>
      </c>
      <c r="OD48">
        <v>1</v>
      </c>
      <c r="OE48" s="253">
        <v>-1.21951219512E-2</v>
      </c>
      <c r="OF48" s="206">
        <v>42529</v>
      </c>
      <c r="OG48">
        <v>60</v>
      </c>
      <c r="OH48" t="s">
        <v>1273</v>
      </c>
      <c r="OI48">
        <v>3</v>
      </c>
      <c r="OJ48" s="257">
        <v>2</v>
      </c>
      <c r="OK48">
        <v>2</v>
      </c>
      <c r="OL48" s="139">
        <v>66825</v>
      </c>
      <c r="OM48" s="139">
        <v>44550</v>
      </c>
      <c r="ON48" s="200">
        <v>814.93902438894008</v>
      </c>
      <c r="OO48" s="200">
        <v>543.29268292595998</v>
      </c>
      <c r="OP48" s="200">
        <v>814.93902438894008</v>
      </c>
      <c r="OQ48" s="200">
        <v>814.93902438894008</v>
      </c>
      <c r="OR48" s="200">
        <v>814.93902438894008</v>
      </c>
      <c r="OT48">
        <f t="shared" si="98"/>
        <v>-1</v>
      </c>
      <c r="OU48" s="244">
        <v>-1</v>
      </c>
      <c r="OV48" s="218">
        <v>-1</v>
      </c>
      <c r="OW48" s="245">
        <v>11</v>
      </c>
      <c r="OX48">
        <f t="shared" si="141"/>
        <v>-1</v>
      </c>
      <c r="OY48">
        <f t="shared" si="100"/>
        <v>-1</v>
      </c>
      <c r="OZ48" s="218"/>
      <c r="PA48">
        <f t="shared" si="138"/>
        <v>0</v>
      </c>
      <c r="PB48">
        <f t="shared" si="101"/>
        <v>0</v>
      </c>
      <c r="PC48">
        <f t="shared" si="102"/>
        <v>0</v>
      </c>
      <c r="PD48">
        <f t="shared" si="103"/>
        <v>0</v>
      </c>
      <c r="PE48" s="253"/>
      <c r="PF48" s="206">
        <v>42529</v>
      </c>
      <c r="PG48">
        <v>60</v>
      </c>
      <c r="PH48" t="str">
        <f t="shared" si="86"/>
        <v>TRUE</v>
      </c>
      <c r="PI48">
        <f>VLOOKUP($A48,'FuturesInfo (3)'!$A$2:$V$80,22)</f>
        <v>3</v>
      </c>
      <c r="PJ48" s="257">
        <v>2</v>
      </c>
      <c r="PK48">
        <f t="shared" si="104"/>
        <v>2</v>
      </c>
      <c r="PL48" s="139">
        <f>VLOOKUP($A48,'FuturesInfo (3)'!$A$2:$O$80,15)*PI48</f>
        <v>66825</v>
      </c>
      <c r="PM48" s="139">
        <f>VLOOKUP($A48,'FuturesInfo (3)'!$A$2:$O$80,15)*PK48</f>
        <v>44550</v>
      </c>
      <c r="PN48" s="200">
        <f t="shared" si="105"/>
        <v>0</v>
      </c>
      <c r="PO48" s="200">
        <f t="shared" si="106"/>
        <v>0</v>
      </c>
      <c r="PP48" s="200">
        <f t="shared" si="107"/>
        <v>0</v>
      </c>
      <c r="PQ48" s="200">
        <f t="shared" si="108"/>
        <v>0</v>
      </c>
      <c r="PR48" s="200">
        <f t="shared" si="144"/>
        <v>0</v>
      </c>
      <c r="PT48">
        <f t="shared" si="110"/>
        <v>-1</v>
      </c>
      <c r="PU48" s="244"/>
      <c r="PV48" s="218"/>
      <c r="PW48" s="245"/>
      <c r="PX48">
        <f t="shared" si="142"/>
        <v>0</v>
      </c>
      <c r="PY48">
        <f t="shared" si="112"/>
        <v>0</v>
      </c>
      <c r="PZ48" s="218"/>
      <c r="QA48">
        <f t="shared" si="139"/>
        <v>1</v>
      </c>
      <c r="QB48">
        <f t="shared" si="113"/>
        <v>1</v>
      </c>
      <c r="QC48">
        <f t="shared" si="114"/>
        <v>1</v>
      </c>
      <c r="QD48">
        <f t="shared" si="115"/>
        <v>1</v>
      </c>
      <c r="QE48" s="253"/>
      <c r="QF48" s="206"/>
      <c r="QG48">
        <v>60</v>
      </c>
      <c r="QH48" t="str">
        <f t="shared" si="87"/>
        <v>FALSE</v>
      </c>
      <c r="QI48">
        <f>VLOOKUP($A48,'FuturesInfo (3)'!$A$2:$V$80,22)</f>
        <v>3</v>
      </c>
      <c r="QJ48" s="257"/>
      <c r="QK48">
        <f t="shared" si="116"/>
        <v>2</v>
      </c>
      <c r="QL48" s="139">
        <f>VLOOKUP($A48,'FuturesInfo (3)'!$A$2:$O$80,15)*QI48</f>
        <v>66825</v>
      </c>
      <c r="QM48" s="139">
        <f>VLOOKUP($A48,'FuturesInfo (3)'!$A$2:$O$80,15)*QK48</f>
        <v>44550</v>
      </c>
      <c r="QN48" s="200">
        <f t="shared" si="117"/>
        <v>0</v>
      </c>
      <c r="QO48" s="200">
        <f t="shared" si="118"/>
        <v>0</v>
      </c>
      <c r="QP48" s="200">
        <f t="shared" si="119"/>
        <v>0</v>
      </c>
      <c r="QQ48" s="200">
        <f t="shared" si="120"/>
        <v>0</v>
      </c>
      <c r="QR48" s="200">
        <f t="shared" si="145"/>
        <v>0</v>
      </c>
      <c r="QT48">
        <f t="shared" si="122"/>
        <v>0</v>
      </c>
      <c r="QU48" s="244"/>
      <c r="QV48" s="218"/>
      <c r="QW48" s="245"/>
      <c r="QX48">
        <f t="shared" si="143"/>
        <v>0</v>
      </c>
      <c r="QY48">
        <f t="shared" si="124"/>
        <v>0</v>
      </c>
      <c r="QZ48" s="218"/>
      <c r="RA48">
        <f t="shared" si="140"/>
        <v>1</v>
      </c>
      <c r="RB48">
        <f t="shared" si="125"/>
        <v>1</v>
      </c>
      <c r="RC48">
        <f t="shared" si="126"/>
        <v>1</v>
      </c>
      <c r="RD48">
        <f t="shared" si="127"/>
        <v>1</v>
      </c>
      <c r="RE48" s="253"/>
      <c r="RF48" s="206"/>
      <c r="RG48">
        <v>60</v>
      </c>
      <c r="RH48" t="str">
        <f t="shared" si="88"/>
        <v>FALSE</v>
      </c>
      <c r="RI48">
        <f>VLOOKUP($A48,'FuturesInfo (3)'!$A$2:$V$80,22)</f>
        <v>3</v>
      </c>
      <c r="RJ48" s="257"/>
      <c r="RK48">
        <f t="shared" si="128"/>
        <v>2</v>
      </c>
      <c r="RL48" s="139">
        <f>VLOOKUP($A48,'FuturesInfo (3)'!$A$2:$O$80,15)*RI48</f>
        <v>66825</v>
      </c>
      <c r="RM48" s="139">
        <f>VLOOKUP($A48,'FuturesInfo (3)'!$A$2:$O$80,15)*RK48</f>
        <v>44550</v>
      </c>
      <c r="RN48" s="200">
        <f t="shared" si="129"/>
        <v>0</v>
      </c>
      <c r="RO48" s="200">
        <f t="shared" si="130"/>
        <v>0</v>
      </c>
      <c r="RP48" s="200">
        <f t="shared" si="131"/>
        <v>0</v>
      </c>
      <c r="RQ48" s="200">
        <f t="shared" si="132"/>
        <v>0</v>
      </c>
      <c r="RR48" s="200">
        <f t="shared" si="146"/>
        <v>0</v>
      </c>
    </row>
    <row r="49" spans="1:486" x14ac:dyDescent="0.25">
      <c r="A49" s="5" t="s">
        <v>364</v>
      </c>
      <c r="B49" s="153" t="str">
        <f>'FuturesInfo (3)'!M37</f>
        <v>@LB</v>
      </c>
      <c r="C49" s="204" t="str">
        <f>VLOOKUP(A49,'FuturesInfo (3)'!$A$2:$K$80,11)</f>
        <v>soft</v>
      </c>
      <c r="D49" s="5"/>
      <c r="E49" s="5"/>
      <c r="F49" t="e">
        <f>IF(#REF!="","FALSE","TRUE")</f>
        <v>#REF!</v>
      </c>
      <c r="G49">
        <f>ROUND(VLOOKUP($B49,MARGIN!$A$42:$P$172,16),0)</f>
        <v>4</v>
      </c>
      <c r="I49" t="e">
        <f>-#REF!+J49</f>
        <v>#REF!</v>
      </c>
      <c r="J49" s="5"/>
      <c r="K49" s="147" t="s">
        <v>926</v>
      </c>
      <c r="L49" s="5">
        <v>60</v>
      </c>
      <c r="M49" t="str">
        <f>IF(J49="","FALSE","TRUE")</f>
        <v>FALSE</v>
      </c>
      <c r="N49">
        <f>ROUND(VLOOKUP($B49,MARGIN!$A$42:$P$172,16),0)</f>
        <v>4</v>
      </c>
      <c r="P49">
        <f>-J49+Q49</f>
        <v>0</v>
      </c>
      <c r="Q49" s="5"/>
      <c r="R49" s="5"/>
      <c r="S49" s="5" t="s">
        <v>237</v>
      </c>
      <c r="T49" s="147" t="s">
        <v>926</v>
      </c>
      <c r="U49" s="5">
        <v>60</v>
      </c>
      <c r="V49" t="str">
        <f>IF(Q49="","FALSE","TRUE")</f>
        <v>FALSE</v>
      </c>
      <c r="W49">
        <f>ROUND(VLOOKUP($B49,MARGIN!$A$42:$P$172,16),0)</f>
        <v>4</v>
      </c>
      <c r="X49">
        <f>IF(ABS(Q49+R49)=2,ROUND(W49*(1+$X$13),0),W49)</f>
        <v>4</v>
      </c>
      <c r="Z49">
        <f>-Q49+AA49</f>
        <v>0</v>
      </c>
      <c r="AA49" s="5"/>
      <c r="AB49" s="5"/>
      <c r="AC49" s="5" t="s">
        <v>237</v>
      </c>
      <c r="AD49" s="147" t="s">
        <v>926</v>
      </c>
      <c r="AE49" s="5">
        <v>60</v>
      </c>
      <c r="AF49" t="str">
        <f>IF(AA49="","FALSE","TRUE")</f>
        <v>FALSE</v>
      </c>
      <c r="AG49">
        <f>ROUND(VLOOKUP($B49,MARGIN!$A$42:$P$172,16),0)</f>
        <v>4</v>
      </c>
      <c r="AH49">
        <f>IF(ABS(AA49+AB49)=2,ROUND(AG49*(1+$X$13),0),IF(AB49="",AG49,ROUND(AG49*(1+-$AH$13),0)))</f>
        <v>4</v>
      </c>
      <c r="AI49" s="139" t="e">
        <f>VLOOKUP($B49,#REF!,2)*AH49</f>
        <v>#REF!</v>
      </c>
      <c r="AK49">
        <f>-AB49+AL49</f>
        <v>0</v>
      </c>
      <c r="AL49" s="5"/>
      <c r="AM49" s="5"/>
      <c r="AN49" s="5" t="s">
        <v>237</v>
      </c>
      <c r="AO49" s="147" t="s">
        <v>926</v>
      </c>
      <c r="AP49" s="5">
        <v>60</v>
      </c>
      <c r="AQ49" t="str">
        <f>IF(AL49="","FALSE","TRUE")</f>
        <v>FALSE</v>
      </c>
      <c r="AR49">
        <f>ROUND(VLOOKUP($B49,MARGIN!$A$42:$P$172,16),0)</f>
        <v>4</v>
      </c>
      <c r="AS49">
        <f>IF(ABS(AL49+AM49)=2,ROUND(AR49*(1+$X$13),0),IF(AM49="",AR49,ROUND(AR49*(1+-$AH$13),0)))</f>
        <v>4</v>
      </c>
      <c r="AT49" s="139" t="e">
        <f>VLOOKUP($B49,#REF!,2)*AS49</f>
        <v>#REF!</v>
      </c>
      <c r="AV49">
        <f>-AM49+AW49</f>
        <v>0</v>
      </c>
      <c r="AW49" s="5"/>
      <c r="AX49">
        <v>-1</v>
      </c>
      <c r="AY49" s="5">
        <v>-2.27422544496E-2</v>
      </c>
      <c r="AZ49" s="147" t="s">
        <v>926</v>
      </c>
      <c r="BA49" s="5">
        <v>60</v>
      </c>
      <c r="BB49" t="str">
        <f>IF(AW49="","FALSE","TRUE")</f>
        <v>FALSE</v>
      </c>
      <c r="BC49">
        <f>ROUND(VLOOKUP($B49,MARGIN!$A$42:$P$172,16),0)</f>
        <v>4</v>
      </c>
      <c r="BD49">
        <f>IF(ABS(AW49+AX49)=2,ROUND(BC49*(1+$X$13),0),IF(AX49="",BC49,ROUND(BC49*(1+-$AH$13),0)))</f>
        <v>3</v>
      </c>
      <c r="BE49" s="139" t="e">
        <f>VLOOKUP($B49,#REF!,2)*BD49</f>
        <v>#REF!</v>
      </c>
      <c r="BG49">
        <f t="shared" si="134"/>
        <v>0</v>
      </c>
      <c r="BH49" s="5">
        <v>-1</v>
      </c>
      <c r="BI49" s="5">
        <v>1</v>
      </c>
      <c r="BJ49">
        <f t="shared" si="89"/>
        <v>0</v>
      </c>
      <c r="BK49" s="5">
        <v>1.01180438449E-3</v>
      </c>
      <c r="BL49" s="170">
        <v>10</v>
      </c>
      <c r="BM49" s="5">
        <v>60</v>
      </c>
      <c r="BN49" t="str">
        <f t="shared" si="135"/>
        <v>TRUE</v>
      </c>
      <c r="BO49">
        <f>VLOOKUP($A49,'FuturesInfo (3)'!$A$2:$V$80,22)</f>
        <v>3</v>
      </c>
      <c r="BP49">
        <f t="shared" si="160"/>
        <v>3</v>
      </c>
      <c r="BQ49" s="139">
        <f>VLOOKUP($A49,'FuturesInfo (3)'!$A$2:$O$80,15)*BP49</f>
        <v>102630</v>
      </c>
      <c r="BR49" s="145">
        <f t="shared" si="90"/>
        <v>-103.84148398020869</v>
      </c>
      <c r="BT49" s="5">
        <f t="shared" si="91"/>
        <v>-1</v>
      </c>
      <c r="BU49" s="5">
        <v>1</v>
      </c>
      <c r="BV49">
        <v>1</v>
      </c>
      <c r="BW49" s="5">
        <v>1</v>
      </c>
      <c r="BX49">
        <f t="shared" si="161"/>
        <v>1</v>
      </c>
      <c r="BY49">
        <f t="shared" si="162"/>
        <v>1</v>
      </c>
      <c r="BZ49" s="189">
        <v>1.6846361186000001E-2</v>
      </c>
      <c r="CA49" s="170">
        <v>10</v>
      </c>
      <c r="CB49" s="5">
        <v>60</v>
      </c>
      <c r="CC49" t="str">
        <f t="shared" si="163"/>
        <v>TRUE</v>
      </c>
      <c r="CD49">
        <f>VLOOKUP($A49,'FuturesInfo (3)'!$A$2:$V$80,22)</f>
        <v>3</v>
      </c>
      <c r="CE49">
        <f t="shared" si="75"/>
        <v>3</v>
      </c>
      <c r="CF49">
        <f t="shared" si="75"/>
        <v>3</v>
      </c>
      <c r="CG49" s="139">
        <f>VLOOKUP($A49,'FuturesInfo (3)'!$A$2:$O$80,15)*CE49</f>
        <v>102630</v>
      </c>
      <c r="CH49" s="145">
        <f t="shared" si="164"/>
        <v>1728.9420485191802</v>
      </c>
      <c r="CI49" s="145">
        <f t="shared" si="92"/>
        <v>1728.9420485191802</v>
      </c>
      <c r="CK49" s="5">
        <f t="shared" si="165"/>
        <v>1</v>
      </c>
      <c r="CL49" s="5">
        <v>1</v>
      </c>
      <c r="CM49">
        <v>1</v>
      </c>
      <c r="CN49" s="5">
        <v>1</v>
      </c>
      <c r="CO49">
        <f t="shared" si="136"/>
        <v>1</v>
      </c>
      <c r="CP49">
        <f t="shared" si="166"/>
        <v>1</v>
      </c>
      <c r="CQ49" s="5">
        <v>1.4247846255800001E-2</v>
      </c>
      <c r="CR49" s="170">
        <v>10</v>
      </c>
      <c r="CS49" s="5">
        <v>60</v>
      </c>
      <c r="CT49" t="str">
        <f t="shared" si="167"/>
        <v>TRUE</v>
      </c>
      <c r="CU49">
        <f>VLOOKUP($A49,'FuturesInfo (3)'!$A$2:$V$80,22)</f>
        <v>3</v>
      </c>
      <c r="CV49">
        <f t="shared" si="168"/>
        <v>4</v>
      </c>
      <c r="CW49">
        <f t="shared" si="93"/>
        <v>3</v>
      </c>
      <c r="CX49" s="139">
        <f>VLOOKUP($A49,'FuturesInfo (3)'!$A$2:$O$80,15)*CW49</f>
        <v>102630</v>
      </c>
      <c r="CY49" s="200">
        <f t="shared" si="169"/>
        <v>1462.256461232754</v>
      </c>
      <c r="CZ49" s="200">
        <f t="shared" si="95"/>
        <v>1462.256461232754</v>
      </c>
      <c r="DB49" s="5">
        <f t="shared" si="81"/>
        <v>1</v>
      </c>
      <c r="DC49" s="5">
        <v>-1</v>
      </c>
      <c r="DD49">
        <v>1</v>
      </c>
      <c r="DE49" s="5">
        <v>-1</v>
      </c>
      <c r="DF49">
        <f t="shared" si="137"/>
        <v>1</v>
      </c>
      <c r="DG49">
        <f t="shared" si="82"/>
        <v>0</v>
      </c>
      <c r="DH49" s="5">
        <v>-2.3521724926499999E-2</v>
      </c>
      <c r="DI49" s="170">
        <v>10</v>
      </c>
      <c r="DJ49" s="5">
        <v>60</v>
      </c>
      <c r="DK49" t="str">
        <f t="shared" si="83"/>
        <v>TRUE</v>
      </c>
      <c r="DL49">
        <f>VLOOKUP($A49,'FuturesInfo (3)'!$A$2:$V$80,22)</f>
        <v>3</v>
      </c>
      <c r="DM49">
        <f t="shared" si="84"/>
        <v>2</v>
      </c>
      <c r="DN49">
        <f t="shared" si="96"/>
        <v>3</v>
      </c>
      <c r="DO49" s="139">
        <f>VLOOKUP($A49,'FuturesInfo (3)'!$A$2:$O$80,15)*DN49</f>
        <v>102630</v>
      </c>
      <c r="DP49" s="200">
        <f t="shared" si="85"/>
        <v>2414.0346292066947</v>
      </c>
      <c r="DQ49" s="200">
        <f t="shared" si="97"/>
        <v>-2414.0346292066947</v>
      </c>
      <c r="DS49" s="5">
        <v>-1</v>
      </c>
      <c r="DT49" s="5">
        <v>-1</v>
      </c>
      <c r="DU49">
        <v>1</v>
      </c>
      <c r="DV49" s="5">
        <v>-1</v>
      </c>
      <c r="DW49">
        <v>1</v>
      </c>
      <c r="DX49">
        <v>0</v>
      </c>
      <c r="DY49" s="5">
        <v>-2.0742723318800001E-2</v>
      </c>
      <c r="DZ49" s="170">
        <v>10</v>
      </c>
      <c r="EA49" s="5">
        <v>60</v>
      </c>
      <c r="EB49" t="s">
        <v>1273</v>
      </c>
      <c r="EC49">
        <v>3</v>
      </c>
      <c r="ED49" s="96">
        <v>0</v>
      </c>
      <c r="EE49">
        <v>3</v>
      </c>
      <c r="EF49" s="139">
        <v>101013</v>
      </c>
      <c r="EG49" s="200">
        <v>2095.2847106019444</v>
      </c>
      <c r="EH49" s="200">
        <v>-2095.2847106019444</v>
      </c>
      <c r="EJ49">
        <v>-1</v>
      </c>
      <c r="EK49" s="5">
        <v>1</v>
      </c>
      <c r="EL49" s="218">
        <v>1</v>
      </c>
      <c r="EM49">
        <v>1</v>
      </c>
      <c r="EN49" s="5">
        <v>1</v>
      </c>
      <c r="EO49">
        <v>1</v>
      </c>
      <c r="EP49">
        <v>1</v>
      </c>
      <c r="EQ49">
        <v>1</v>
      </c>
      <c r="ER49" s="5">
        <v>3.4164673727400001E-2</v>
      </c>
      <c r="ES49" s="170">
        <v>10</v>
      </c>
      <c r="ET49" s="5">
        <v>60</v>
      </c>
      <c r="EU49" t="s">
        <v>1273</v>
      </c>
      <c r="EV49">
        <v>3</v>
      </c>
      <c r="EW49" s="96">
        <v>0</v>
      </c>
      <c r="EX49">
        <v>3</v>
      </c>
      <c r="EY49" s="139">
        <v>101013</v>
      </c>
      <c r="EZ49" s="200">
        <v>3451.0761872258563</v>
      </c>
      <c r="FA49" s="200">
        <v>3451.0761872258563</v>
      </c>
      <c r="FB49" s="200">
        <v>3451.0761872258563</v>
      </c>
      <c r="FD49">
        <v>1</v>
      </c>
      <c r="FE49" s="5">
        <v>1</v>
      </c>
      <c r="FF49" s="218">
        <v>1</v>
      </c>
      <c r="FG49">
        <v>1</v>
      </c>
      <c r="FH49" s="5">
        <v>1</v>
      </c>
      <c r="FI49">
        <v>1</v>
      </c>
      <c r="FJ49">
        <v>1</v>
      </c>
      <c r="FK49">
        <v>1</v>
      </c>
      <c r="FL49" s="5">
        <v>1.1232243144999999E-2</v>
      </c>
      <c r="FM49" s="170">
        <v>10</v>
      </c>
      <c r="FN49" s="5">
        <v>60</v>
      </c>
      <c r="FO49" t="s">
        <v>1273</v>
      </c>
      <c r="FP49">
        <v>3</v>
      </c>
      <c r="FQ49" s="96">
        <v>0</v>
      </c>
      <c r="FR49">
        <v>3</v>
      </c>
      <c r="FS49" s="139">
        <v>101013</v>
      </c>
      <c r="FT49" s="200">
        <v>1134.6025768058848</v>
      </c>
      <c r="FU49" s="200">
        <v>1134.6025768058848</v>
      </c>
      <c r="FV49" s="200">
        <v>1134.6025768058848</v>
      </c>
      <c r="FX49">
        <v>1</v>
      </c>
      <c r="FY49" s="247">
        <v>1</v>
      </c>
      <c r="FZ49" s="218">
        <v>-1</v>
      </c>
      <c r="GA49" s="245">
        <v>-16</v>
      </c>
      <c r="GB49">
        <v>-1</v>
      </c>
      <c r="GC49">
        <v>1</v>
      </c>
      <c r="GD49" s="251">
        <v>-1</v>
      </c>
      <c r="GE49">
        <v>0</v>
      </c>
      <c r="GF49">
        <v>1</v>
      </c>
      <c r="GG49">
        <v>1</v>
      </c>
      <c r="GH49">
        <v>0</v>
      </c>
      <c r="GI49" s="251">
        <v>-1.3067624959200001E-2</v>
      </c>
      <c r="GJ49" s="170">
        <v>10</v>
      </c>
      <c r="GK49" s="5">
        <v>60</v>
      </c>
      <c r="GL49" t="s">
        <v>1273</v>
      </c>
      <c r="GM49">
        <v>3</v>
      </c>
      <c r="GN49" s="96">
        <v>0</v>
      </c>
      <c r="GO49">
        <v>3</v>
      </c>
      <c r="GP49" s="139">
        <v>99693</v>
      </c>
      <c r="GQ49" s="200">
        <v>-1302.7507350575256</v>
      </c>
      <c r="GR49" s="200">
        <v>1302.7507350575256</v>
      </c>
      <c r="GS49" s="200">
        <v>1302.7507350575256</v>
      </c>
      <c r="GT49" s="200">
        <v>-1302.7507350575256</v>
      </c>
      <c r="GV49">
        <v>1</v>
      </c>
      <c r="GW49" s="247">
        <v>1</v>
      </c>
      <c r="GX49" s="218">
        <v>-1</v>
      </c>
      <c r="GY49" s="245">
        <v>-17</v>
      </c>
      <c r="GZ49">
        <v>1</v>
      </c>
      <c r="HA49">
        <v>1</v>
      </c>
      <c r="HB49" s="251">
        <v>-1</v>
      </c>
      <c r="HC49">
        <v>0</v>
      </c>
      <c r="HD49">
        <v>1</v>
      </c>
      <c r="HE49">
        <v>0</v>
      </c>
      <c r="HF49">
        <v>0</v>
      </c>
      <c r="HG49" s="251">
        <v>-1.55577623304E-2</v>
      </c>
      <c r="HH49" s="268">
        <v>42508</v>
      </c>
      <c r="HI49" s="5">
        <v>60</v>
      </c>
      <c r="HJ49" t="s">
        <v>1273</v>
      </c>
      <c r="HK49">
        <v>3</v>
      </c>
      <c r="HL49" s="257"/>
      <c r="HM49">
        <v>3</v>
      </c>
      <c r="HN49" s="139">
        <v>98141.999999999985</v>
      </c>
      <c r="HO49" s="200">
        <v>-1526.8699106301165</v>
      </c>
      <c r="HP49" s="200">
        <v>1526.8699106301165</v>
      </c>
      <c r="HQ49" s="200">
        <v>-1526.8699106301165</v>
      </c>
      <c r="HR49" s="200">
        <v>-1526.8699106301165</v>
      </c>
      <c r="HT49">
        <v>1</v>
      </c>
      <c r="HU49" s="247">
        <v>1</v>
      </c>
      <c r="HV49" s="218">
        <v>-1</v>
      </c>
      <c r="HW49" s="245">
        <v>-18</v>
      </c>
      <c r="HX49">
        <v>-1</v>
      </c>
      <c r="HY49">
        <v>1</v>
      </c>
      <c r="HZ49" s="251">
        <v>1</v>
      </c>
      <c r="IA49">
        <v>1</v>
      </c>
      <c r="IB49">
        <v>0</v>
      </c>
      <c r="IC49">
        <v>0</v>
      </c>
      <c r="ID49">
        <v>1</v>
      </c>
      <c r="IE49" s="251">
        <v>1.6812373907199999E-3</v>
      </c>
      <c r="IF49" s="268">
        <v>42508</v>
      </c>
      <c r="IG49" s="5">
        <v>60</v>
      </c>
      <c r="IH49" t="s">
        <v>1273</v>
      </c>
      <c r="II49">
        <v>3</v>
      </c>
      <c r="IJ49" s="257">
        <v>1</v>
      </c>
      <c r="IK49">
        <v>3</v>
      </c>
      <c r="IL49" s="139">
        <v>99594</v>
      </c>
      <c r="IM49" s="139">
        <v>99594</v>
      </c>
      <c r="IN49" s="200">
        <v>167.44115669136767</v>
      </c>
      <c r="IO49" s="200">
        <v>167.44115669136767</v>
      </c>
      <c r="IP49" s="200">
        <v>-167.44115669136767</v>
      </c>
      <c r="IQ49" s="200">
        <v>-167.44115669136767</v>
      </c>
      <c r="IR49" s="200">
        <v>167.44115669136767</v>
      </c>
      <c r="IT49">
        <v>1</v>
      </c>
      <c r="IU49" s="247">
        <v>1</v>
      </c>
      <c r="IV49" s="218">
        <v>-1</v>
      </c>
      <c r="IW49" s="245">
        <v>-19</v>
      </c>
      <c r="IX49">
        <v>-1</v>
      </c>
      <c r="IY49">
        <v>1</v>
      </c>
      <c r="IZ49" s="251">
        <v>1</v>
      </c>
      <c r="JA49">
        <v>1</v>
      </c>
      <c r="JB49">
        <v>0</v>
      </c>
      <c r="JC49">
        <v>0</v>
      </c>
      <c r="JD49">
        <v>1</v>
      </c>
      <c r="JE49" s="251">
        <v>1.3091641490399999E-2</v>
      </c>
      <c r="JF49" s="268">
        <v>42508</v>
      </c>
      <c r="JG49" s="5">
        <v>60</v>
      </c>
      <c r="JH49" t="s">
        <v>1273</v>
      </c>
      <c r="JI49">
        <v>3</v>
      </c>
      <c r="JJ49" s="257">
        <v>2</v>
      </c>
      <c r="JK49">
        <v>4</v>
      </c>
      <c r="JL49" s="139">
        <v>99594</v>
      </c>
      <c r="JM49" s="139">
        <v>132792</v>
      </c>
      <c r="JN49" s="200">
        <v>1303.8489425948976</v>
      </c>
      <c r="JO49" s="200">
        <v>1738.4652567931967</v>
      </c>
      <c r="JP49" s="200">
        <v>-1303.8489425948976</v>
      </c>
      <c r="JQ49" s="200">
        <v>-1303.8489425948976</v>
      </c>
      <c r="JR49" s="200">
        <v>1303.8489425948976</v>
      </c>
      <c r="JT49">
        <v>1</v>
      </c>
      <c r="JU49" s="247">
        <v>1</v>
      </c>
      <c r="JV49" s="218">
        <v>-1</v>
      </c>
      <c r="JW49" s="245">
        <v>-20</v>
      </c>
      <c r="JX49">
        <v>1</v>
      </c>
      <c r="JY49">
        <v>1</v>
      </c>
      <c r="JZ49" s="251">
        <v>-1</v>
      </c>
      <c r="KA49">
        <v>0</v>
      </c>
      <c r="KB49">
        <v>1</v>
      </c>
      <c r="KC49">
        <v>0</v>
      </c>
      <c r="KD49">
        <v>0</v>
      </c>
      <c r="KE49" s="251">
        <v>-1.2591119947000001E-2</v>
      </c>
      <c r="KF49" s="206">
        <v>42508</v>
      </c>
      <c r="KG49" s="5">
        <v>60</v>
      </c>
      <c r="KH49" t="s">
        <v>1273</v>
      </c>
      <c r="KI49">
        <v>3</v>
      </c>
      <c r="KJ49" s="257">
        <v>2</v>
      </c>
      <c r="KK49">
        <v>4</v>
      </c>
      <c r="KL49" s="139">
        <v>98340</v>
      </c>
      <c r="KM49" s="139">
        <v>131120</v>
      </c>
      <c r="KN49" s="200">
        <v>-1238.21073558798</v>
      </c>
      <c r="KO49" s="200">
        <v>-1650.94764745064</v>
      </c>
      <c r="KP49" s="200">
        <v>1238.21073558798</v>
      </c>
      <c r="KQ49" s="200">
        <v>-1238.21073558798</v>
      </c>
      <c r="KR49" s="200">
        <v>-1238.21073558798</v>
      </c>
      <c r="KT49">
        <v>1</v>
      </c>
      <c r="KU49" s="247">
        <v>-1</v>
      </c>
      <c r="KV49" s="218">
        <v>-1</v>
      </c>
      <c r="KW49" s="245">
        <v>-21</v>
      </c>
      <c r="KX49">
        <v>-1</v>
      </c>
      <c r="KY49">
        <v>1</v>
      </c>
      <c r="KZ49" s="251">
        <v>1</v>
      </c>
      <c r="LA49">
        <v>0</v>
      </c>
      <c r="LB49">
        <v>0</v>
      </c>
      <c r="LC49">
        <v>0</v>
      </c>
      <c r="LD49">
        <v>1</v>
      </c>
      <c r="LE49" s="251">
        <v>6.0402684563800003E-3</v>
      </c>
      <c r="LF49" s="206">
        <v>42529</v>
      </c>
      <c r="LG49" s="5">
        <v>60</v>
      </c>
      <c r="LH49" t="s">
        <v>1273</v>
      </c>
      <c r="LI49">
        <v>3</v>
      </c>
      <c r="LJ49" s="257">
        <v>1</v>
      </c>
      <c r="LK49">
        <v>3</v>
      </c>
      <c r="LL49" s="139">
        <v>98934</v>
      </c>
      <c r="LM49" s="139">
        <v>98934</v>
      </c>
      <c r="LN49" s="200">
        <v>-597.58791946349891</v>
      </c>
      <c r="LO49" s="200">
        <v>-597.58791946349891</v>
      </c>
      <c r="LP49" s="200">
        <v>-597.58791946349891</v>
      </c>
      <c r="LQ49" s="200">
        <v>-597.58791946349891</v>
      </c>
      <c r="LR49" s="200">
        <v>597.58791946349891</v>
      </c>
      <c r="LT49">
        <v>-1</v>
      </c>
      <c r="LU49" s="247">
        <v>1</v>
      </c>
      <c r="LV49" s="218">
        <v>-1</v>
      </c>
      <c r="LW49" s="245">
        <v>8</v>
      </c>
      <c r="LX49">
        <v>-1</v>
      </c>
      <c r="LY49">
        <v>-1</v>
      </c>
      <c r="LZ49" s="251">
        <v>-1</v>
      </c>
      <c r="MA49">
        <v>0</v>
      </c>
      <c r="MB49">
        <v>1</v>
      </c>
      <c r="MC49">
        <v>1</v>
      </c>
      <c r="MD49">
        <v>1</v>
      </c>
      <c r="ME49" s="251">
        <v>-3.3355570379800001E-3</v>
      </c>
      <c r="MF49" s="206">
        <v>42529</v>
      </c>
      <c r="MG49" s="5">
        <v>60</v>
      </c>
      <c r="MH49" t="s">
        <v>1273</v>
      </c>
      <c r="MI49">
        <v>3</v>
      </c>
      <c r="MJ49" s="257">
        <v>1</v>
      </c>
      <c r="MK49">
        <v>3</v>
      </c>
      <c r="ML49" s="139">
        <v>101706</v>
      </c>
      <c r="MM49" s="139">
        <v>101706</v>
      </c>
      <c r="MN49" s="200">
        <v>-339.24616410479388</v>
      </c>
      <c r="MO49" s="200">
        <v>-339.24616410479388</v>
      </c>
      <c r="MP49" s="200">
        <v>339.24616410479388</v>
      </c>
      <c r="MQ49" s="200">
        <v>339.24616410479388</v>
      </c>
      <c r="MR49" s="200">
        <v>339.24616410479388</v>
      </c>
      <c r="MT49">
        <v>1</v>
      </c>
      <c r="MU49" s="247">
        <v>-1</v>
      </c>
      <c r="MV49" s="218">
        <v>-1</v>
      </c>
      <c r="MW49" s="245">
        <v>9</v>
      </c>
      <c r="MX49">
        <v>-1</v>
      </c>
      <c r="MY49">
        <v>-1</v>
      </c>
      <c r="MZ49" s="251">
        <v>1</v>
      </c>
      <c r="NA49">
        <v>0</v>
      </c>
      <c r="NB49">
        <v>0</v>
      </c>
      <c r="NC49">
        <v>0</v>
      </c>
      <c r="ND49">
        <v>0</v>
      </c>
      <c r="NE49" s="251">
        <v>0</v>
      </c>
      <c r="NF49" s="206">
        <v>42529</v>
      </c>
      <c r="NG49" s="5">
        <v>60</v>
      </c>
      <c r="NH49" t="s">
        <v>1273</v>
      </c>
      <c r="NI49">
        <v>3</v>
      </c>
      <c r="NJ49" s="257">
        <v>1</v>
      </c>
      <c r="NK49">
        <v>4</v>
      </c>
      <c r="NL49" s="139">
        <v>102630</v>
      </c>
      <c r="NM49" s="139">
        <v>136840</v>
      </c>
      <c r="NN49" s="200">
        <v>0</v>
      </c>
      <c r="NO49" s="200">
        <v>0</v>
      </c>
      <c r="NP49" s="200">
        <v>0</v>
      </c>
      <c r="NQ49" s="200">
        <v>0</v>
      </c>
      <c r="NR49" s="200">
        <v>0</v>
      </c>
      <c r="NT49">
        <v>-1</v>
      </c>
      <c r="NU49" s="247">
        <v>1</v>
      </c>
      <c r="NV49" s="218">
        <v>-1</v>
      </c>
      <c r="NW49" s="245">
        <v>10</v>
      </c>
      <c r="NX49">
        <v>-1</v>
      </c>
      <c r="NY49">
        <v>-1</v>
      </c>
      <c r="NZ49" s="251">
        <v>1</v>
      </c>
      <c r="OA49">
        <v>1</v>
      </c>
      <c r="OB49">
        <v>0</v>
      </c>
      <c r="OC49">
        <v>0</v>
      </c>
      <c r="OD49">
        <v>0</v>
      </c>
      <c r="OE49" s="251">
        <v>9.0850097339400006E-3</v>
      </c>
      <c r="OF49" s="206">
        <v>42529</v>
      </c>
      <c r="OG49" s="5">
        <v>60</v>
      </c>
      <c r="OH49" t="s">
        <v>1273</v>
      </c>
      <c r="OI49">
        <v>3</v>
      </c>
      <c r="OJ49" s="257">
        <v>1</v>
      </c>
      <c r="OK49">
        <v>4</v>
      </c>
      <c r="OL49" s="139">
        <v>102630</v>
      </c>
      <c r="OM49" s="139">
        <v>136840</v>
      </c>
      <c r="ON49" s="200">
        <v>932.39454899426221</v>
      </c>
      <c r="OO49" s="200">
        <v>1243.1927319923498</v>
      </c>
      <c r="OP49" s="200">
        <v>-932.39454899426221</v>
      </c>
      <c r="OQ49" s="200">
        <v>-932.39454899426221</v>
      </c>
      <c r="OR49" s="200">
        <v>-932.39454899426221</v>
      </c>
      <c r="OT49">
        <f t="shared" si="98"/>
        <v>1</v>
      </c>
      <c r="OU49" s="247">
        <v>1</v>
      </c>
      <c r="OV49" s="218">
        <v>-1</v>
      </c>
      <c r="OW49" s="245">
        <v>11</v>
      </c>
      <c r="OX49">
        <f t="shared" si="141"/>
        <v>1</v>
      </c>
      <c r="OY49">
        <f t="shared" si="100"/>
        <v>-1</v>
      </c>
      <c r="OZ49" s="251"/>
      <c r="PA49">
        <f t="shared" si="138"/>
        <v>0</v>
      </c>
      <c r="PB49">
        <f t="shared" si="101"/>
        <v>0</v>
      </c>
      <c r="PC49">
        <f t="shared" si="102"/>
        <v>0</v>
      </c>
      <c r="PD49">
        <f t="shared" si="103"/>
        <v>0</v>
      </c>
      <c r="PE49" s="251"/>
      <c r="PF49" s="206">
        <v>42529</v>
      </c>
      <c r="PG49" s="5">
        <v>60</v>
      </c>
      <c r="PH49" t="str">
        <f t="shared" si="86"/>
        <v>TRUE</v>
      </c>
      <c r="PI49">
        <f>VLOOKUP($A49,'FuturesInfo (3)'!$A$2:$V$80,22)</f>
        <v>3</v>
      </c>
      <c r="PJ49" s="257">
        <v>1</v>
      </c>
      <c r="PK49">
        <f t="shared" si="104"/>
        <v>4</v>
      </c>
      <c r="PL49" s="139">
        <f>VLOOKUP($A49,'FuturesInfo (3)'!$A$2:$O$80,15)*PI49</f>
        <v>102630</v>
      </c>
      <c r="PM49" s="139">
        <f>VLOOKUP($A49,'FuturesInfo (3)'!$A$2:$O$80,15)*PK49</f>
        <v>136840</v>
      </c>
      <c r="PN49" s="200">
        <f t="shared" si="105"/>
        <v>0</v>
      </c>
      <c r="PO49" s="200">
        <f t="shared" si="106"/>
        <v>0</v>
      </c>
      <c r="PP49" s="200">
        <f t="shared" si="107"/>
        <v>0</v>
      </c>
      <c r="PQ49" s="200">
        <f t="shared" si="108"/>
        <v>0</v>
      </c>
      <c r="PR49" s="200">
        <f t="shared" si="144"/>
        <v>0</v>
      </c>
      <c r="PT49">
        <f t="shared" si="110"/>
        <v>1</v>
      </c>
      <c r="PU49" s="247"/>
      <c r="PV49" s="218"/>
      <c r="PW49" s="245"/>
      <c r="PX49">
        <f t="shared" si="142"/>
        <v>0</v>
      </c>
      <c r="PY49">
        <f t="shared" si="112"/>
        <v>0</v>
      </c>
      <c r="PZ49" s="251"/>
      <c r="QA49">
        <f t="shared" si="139"/>
        <v>1</v>
      </c>
      <c r="QB49">
        <f t="shared" si="113"/>
        <v>1</v>
      </c>
      <c r="QC49">
        <f t="shared" si="114"/>
        <v>1</v>
      </c>
      <c r="QD49">
        <f t="shared" si="115"/>
        <v>1</v>
      </c>
      <c r="QE49" s="251"/>
      <c r="QF49" s="206"/>
      <c r="QG49" s="5">
        <v>60</v>
      </c>
      <c r="QH49" t="str">
        <f t="shared" si="87"/>
        <v>FALSE</v>
      </c>
      <c r="QI49">
        <f>VLOOKUP($A49,'FuturesInfo (3)'!$A$2:$V$80,22)</f>
        <v>3</v>
      </c>
      <c r="QJ49" s="257"/>
      <c r="QK49">
        <f t="shared" si="116"/>
        <v>2</v>
      </c>
      <c r="QL49" s="139">
        <f>VLOOKUP($A49,'FuturesInfo (3)'!$A$2:$O$80,15)*QI49</f>
        <v>102630</v>
      </c>
      <c r="QM49" s="139">
        <f>VLOOKUP($A49,'FuturesInfo (3)'!$A$2:$O$80,15)*QK49</f>
        <v>68420</v>
      </c>
      <c r="QN49" s="200">
        <f t="shared" si="117"/>
        <v>0</v>
      </c>
      <c r="QO49" s="200">
        <f t="shared" si="118"/>
        <v>0</v>
      </c>
      <c r="QP49" s="200">
        <f t="shared" si="119"/>
        <v>0</v>
      </c>
      <c r="QQ49" s="200">
        <f t="shared" si="120"/>
        <v>0</v>
      </c>
      <c r="QR49" s="200">
        <f t="shared" si="145"/>
        <v>0</v>
      </c>
      <c r="QT49">
        <f t="shared" si="122"/>
        <v>0</v>
      </c>
      <c r="QU49" s="247"/>
      <c r="QV49" s="218"/>
      <c r="QW49" s="245"/>
      <c r="QX49">
        <f t="shared" si="143"/>
        <v>0</v>
      </c>
      <c r="QY49">
        <f t="shared" si="124"/>
        <v>0</v>
      </c>
      <c r="QZ49" s="251"/>
      <c r="RA49">
        <f t="shared" si="140"/>
        <v>1</v>
      </c>
      <c r="RB49">
        <f t="shared" si="125"/>
        <v>1</v>
      </c>
      <c r="RC49">
        <f t="shared" si="126"/>
        <v>1</v>
      </c>
      <c r="RD49">
        <f t="shared" si="127"/>
        <v>1</v>
      </c>
      <c r="RE49" s="251"/>
      <c r="RF49" s="206"/>
      <c r="RG49" s="5">
        <v>60</v>
      </c>
      <c r="RH49" t="str">
        <f t="shared" si="88"/>
        <v>FALSE</v>
      </c>
      <c r="RI49">
        <f>VLOOKUP($A49,'FuturesInfo (3)'!$A$2:$V$80,22)</f>
        <v>3</v>
      </c>
      <c r="RJ49" s="257"/>
      <c r="RK49">
        <f t="shared" si="128"/>
        <v>2</v>
      </c>
      <c r="RL49" s="139">
        <f>VLOOKUP($A49,'FuturesInfo (3)'!$A$2:$O$80,15)*RI49</f>
        <v>102630</v>
      </c>
      <c r="RM49" s="139">
        <f>VLOOKUP($A49,'FuturesInfo (3)'!$A$2:$O$80,15)*RK49</f>
        <v>68420</v>
      </c>
      <c r="RN49" s="200">
        <f t="shared" si="129"/>
        <v>0</v>
      </c>
      <c r="RO49" s="200">
        <f t="shared" si="130"/>
        <v>0</v>
      </c>
      <c r="RP49" s="200">
        <f t="shared" si="131"/>
        <v>0</v>
      </c>
      <c r="RQ49" s="200">
        <f t="shared" si="132"/>
        <v>0</v>
      </c>
      <c r="RR49" s="200">
        <f t="shared" si="146"/>
        <v>0</v>
      </c>
    </row>
    <row r="50" spans="1:486" x14ac:dyDescent="0.25">
      <c r="A50" s="1" t="s">
        <v>366</v>
      </c>
      <c r="B50" s="153" t="str">
        <f>'FuturesInfo (3)'!M38</f>
        <v>@LE</v>
      </c>
      <c r="C50" s="204" t="str">
        <f>VLOOKUP(A50,'FuturesInfo (3)'!$A$2:$K$80,11)</f>
        <v>meat</v>
      </c>
      <c r="D50" s="2" t="s">
        <v>789</v>
      </c>
      <c r="E50">
        <v>45</v>
      </c>
      <c r="F50" t="e">
        <f>IF(#REF!="","FALSE","TRUE")</f>
        <v>#REF!</v>
      </c>
      <c r="G50">
        <f>ROUND(VLOOKUP($B50,MARGIN!$A$42:$P$172,16),0)</f>
        <v>4</v>
      </c>
      <c r="I50" t="e">
        <f>-#REF!+J50</f>
        <v>#REF!</v>
      </c>
      <c r="J50">
        <v>-1</v>
      </c>
      <c r="K50" s="2" t="s">
        <v>789</v>
      </c>
      <c r="L50">
        <v>45</v>
      </c>
      <c r="M50" t="str">
        <f>IF(J50="","FALSE","TRUE")</f>
        <v>TRUE</v>
      </c>
      <c r="N50">
        <f>ROUND(VLOOKUP($B50,MARGIN!$A$42:$P$172,16),0)</f>
        <v>4</v>
      </c>
      <c r="P50">
        <f>-J50+Q50</f>
        <v>0</v>
      </c>
      <c r="Q50">
        <v>-1</v>
      </c>
      <c r="R50">
        <v>-1</v>
      </c>
      <c r="S50" t="s">
        <v>953</v>
      </c>
      <c r="T50" s="2" t="s">
        <v>789</v>
      </c>
      <c r="U50">
        <v>45</v>
      </c>
      <c r="V50" t="str">
        <f>IF(Q50="","FALSE","TRUE")</f>
        <v>TRUE</v>
      </c>
      <c r="W50">
        <f>ROUND(VLOOKUP($B50,MARGIN!$A$42:$P$172,16),0)</f>
        <v>4</v>
      </c>
      <c r="X50">
        <f>IF(ABS(Q50+R50)=2,ROUND(W50*(1+$X$13),0),W50)</f>
        <v>5</v>
      </c>
      <c r="Z50">
        <f>-Q50+AA50</f>
        <v>2</v>
      </c>
      <c r="AA50">
        <v>1</v>
      </c>
      <c r="AB50">
        <v>-1</v>
      </c>
      <c r="AC50" t="s">
        <v>953</v>
      </c>
      <c r="AD50" s="2" t="s">
        <v>789</v>
      </c>
      <c r="AE50">
        <v>45</v>
      </c>
      <c r="AF50" t="str">
        <f>IF(AA50="","FALSE","TRUE")</f>
        <v>TRUE</v>
      </c>
      <c r="AG50">
        <f>ROUND(VLOOKUP($B50,MARGIN!$A$42:$P$172,16),0)</f>
        <v>4</v>
      </c>
      <c r="AH50">
        <f>IF(ABS(AA50+AB50)=2,ROUND(AG50*(1+$X$13),0),IF(AB50="",AG50,ROUND(AG50*(1+-$AH$13),0)))</f>
        <v>3</v>
      </c>
      <c r="AI50" s="139" t="e">
        <f>VLOOKUP($B50,#REF!,2)*AH50</f>
        <v>#REF!</v>
      </c>
      <c r="AK50">
        <f>-AB50+AL50</f>
        <v>2</v>
      </c>
      <c r="AL50">
        <v>1</v>
      </c>
      <c r="AM50">
        <v>-1</v>
      </c>
      <c r="AN50" t="s">
        <v>953</v>
      </c>
      <c r="AO50" s="2" t="s">
        <v>789</v>
      </c>
      <c r="AP50">
        <v>45</v>
      </c>
      <c r="AQ50" t="str">
        <f>IF(AL50="","FALSE","TRUE")</f>
        <v>TRUE</v>
      </c>
      <c r="AR50">
        <f>ROUND(VLOOKUP($B50,MARGIN!$A$42:$P$172,16),0)</f>
        <v>4</v>
      </c>
      <c r="AS50">
        <f>IF(ABS(AL50+AM50)=2,ROUND(AR50*(1+$X$13),0),IF(AM50="",AR50,ROUND(AR50*(1+-$AH$13),0)))</f>
        <v>3</v>
      </c>
      <c r="AT50" s="139" t="e">
        <f>VLOOKUP($B50,#REF!,2)*AS50</f>
        <v>#REF!</v>
      </c>
      <c r="AV50">
        <f>-AM50+AW50</f>
        <v>2</v>
      </c>
      <c r="AW50">
        <v>1</v>
      </c>
      <c r="AX50">
        <v>-1</v>
      </c>
      <c r="AY50">
        <v>-5.0825921219800002E-3</v>
      </c>
      <c r="AZ50" s="2" t="s">
        <v>789</v>
      </c>
      <c r="BA50">
        <v>45</v>
      </c>
      <c r="BB50" t="str">
        <f>IF(AW50="","FALSE","TRUE")</f>
        <v>TRUE</v>
      </c>
      <c r="BC50">
        <f>ROUND(VLOOKUP($B50,MARGIN!$A$42:$P$172,16),0)</f>
        <v>4</v>
      </c>
      <c r="BD50">
        <f>IF(ABS(AW50+AX50)=2,ROUND(BC50*(1+$X$13),0),IF(AX50="",BC50,ROUND(BC50*(1+-$AH$13),0)))</f>
        <v>3</v>
      </c>
      <c r="BE50" s="139" t="e">
        <f>VLOOKUP($B50,#REF!,2)*BD50</f>
        <v>#REF!</v>
      </c>
      <c r="BG50">
        <f t="shared" si="134"/>
        <v>2</v>
      </c>
      <c r="BH50">
        <v>1</v>
      </c>
      <c r="BI50">
        <v>1</v>
      </c>
      <c r="BJ50">
        <f t="shared" si="89"/>
        <v>1</v>
      </c>
      <c r="BK50" s="1">
        <v>1.7028522775600001E-3</v>
      </c>
      <c r="BL50" s="2">
        <v>10</v>
      </c>
      <c r="BM50">
        <v>60</v>
      </c>
      <c r="BN50" t="str">
        <f t="shared" si="135"/>
        <v>TRUE</v>
      </c>
      <c r="BO50">
        <f>VLOOKUP($A50,'FuturesInfo (3)'!$A$2:$V$80,22)</f>
        <v>2</v>
      </c>
      <c r="BP50">
        <f t="shared" si="160"/>
        <v>2</v>
      </c>
      <c r="BQ50" s="139">
        <f>VLOOKUP($A50,'FuturesInfo (3)'!$A$2:$O$80,15)*BP50</f>
        <v>91080</v>
      </c>
      <c r="BR50" s="145">
        <f t="shared" si="90"/>
        <v>155.0957854401648</v>
      </c>
      <c r="BT50">
        <f t="shared" si="91"/>
        <v>1</v>
      </c>
      <c r="BU50">
        <v>-1</v>
      </c>
      <c r="BV50">
        <v>1</v>
      </c>
      <c r="BW50">
        <v>1</v>
      </c>
      <c r="BX50">
        <f t="shared" si="161"/>
        <v>0</v>
      </c>
      <c r="BY50">
        <f t="shared" si="162"/>
        <v>1</v>
      </c>
      <c r="BZ50" s="188">
        <v>1.2749681258E-3</v>
      </c>
      <c r="CA50" s="2">
        <v>10</v>
      </c>
      <c r="CB50">
        <v>60</v>
      </c>
      <c r="CC50" t="str">
        <f t="shared" si="163"/>
        <v>TRUE</v>
      </c>
      <c r="CD50">
        <f>VLOOKUP($A50,'FuturesInfo (3)'!$A$2:$V$80,22)</f>
        <v>2</v>
      </c>
      <c r="CE50">
        <f t="shared" si="75"/>
        <v>2</v>
      </c>
      <c r="CF50">
        <f t="shared" si="75"/>
        <v>2</v>
      </c>
      <c r="CG50" s="139">
        <f>VLOOKUP($A50,'FuturesInfo (3)'!$A$2:$O$80,15)*CE50</f>
        <v>91080</v>
      </c>
      <c r="CH50" s="145">
        <f t="shared" si="164"/>
        <v>-116.12409689786399</v>
      </c>
      <c r="CI50" s="145">
        <f t="shared" si="92"/>
        <v>116.12409689786399</v>
      </c>
      <c r="CK50">
        <f t="shared" si="165"/>
        <v>-1</v>
      </c>
      <c r="CL50">
        <v>-1</v>
      </c>
      <c r="CM50">
        <v>1</v>
      </c>
      <c r="CN50">
        <v>-1</v>
      </c>
      <c r="CO50">
        <f t="shared" si="136"/>
        <v>1</v>
      </c>
      <c r="CP50">
        <f t="shared" si="166"/>
        <v>0</v>
      </c>
      <c r="CQ50" s="1">
        <v>-1.0611205432900001E-2</v>
      </c>
      <c r="CR50" s="2">
        <v>10</v>
      </c>
      <c r="CS50">
        <v>60</v>
      </c>
      <c r="CT50" t="str">
        <f t="shared" si="167"/>
        <v>TRUE</v>
      </c>
      <c r="CU50">
        <f>VLOOKUP($A50,'FuturesInfo (3)'!$A$2:$V$80,22)</f>
        <v>2</v>
      </c>
      <c r="CV50">
        <f t="shared" si="168"/>
        <v>2</v>
      </c>
      <c r="CW50">
        <f t="shared" si="93"/>
        <v>2</v>
      </c>
      <c r="CX50" s="139">
        <f>VLOOKUP($A50,'FuturesInfo (3)'!$A$2:$O$80,15)*CW50</f>
        <v>91080</v>
      </c>
      <c r="CY50" s="200">
        <f t="shared" si="169"/>
        <v>966.46859082853211</v>
      </c>
      <c r="CZ50" s="200">
        <f t="shared" si="95"/>
        <v>-966.46859082853211</v>
      </c>
      <c r="DB50">
        <f t="shared" si="81"/>
        <v>-1</v>
      </c>
      <c r="DC50">
        <v>-1</v>
      </c>
      <c r="DD50">
        <v>1</v>
      </c>
      <c r="DE50">
        <v>-1</v>
      </c>
      <c r="DF50">
        <f t="shared" si="137"/>
        <v>1</v>
      </c>
      <c r="DG50">
        <f t="shared" si="82"/>
        <v>0</v>
      </c>
      <c r="DH50" s="1">
        <v>-4.7190047189999999E-3</v>
      </c>
      <c r="DI50" s="2">
        <v>10</v>
      </c>
      <c r="DJ50">
        <v>60</v>
      </c>
      <c r="DK50" t="str">
        <f t="shared" si="83"/>
        <v>TRUE</v>
      </c>
      <c r="DL50">
        <f>VLOOKUP($A50,'FuturesInfo (3)'!$A$2:$V$80,22)</f>
        <v>2</v>
      </c>
      <c r="DM50">
        <f t="shared" si="84"/>
        <v>2</v>
      </c>
      <c r="DN50">
        <f t="shared" si="96"/>
        <v>2</v>
      </c>
      <c r="DO50" s="139">
        <f>VLOOKUP($A50,'FuturesInfo (3)'!$A$2:$O$80,15)*DN50</f>
        <v>91080</v>
      </c>
      <c r="DP50" s="200">
        <f t="shared" si="85"/>
        <v>429.80694980651998</v>
      </c>
      <c r="DQ50" s="200">
        <f t="shared" si="97"/>
        <v>-429.80694980651998</v>
      </c>
      <c r="DS50">
        <v>-1</v>
      </c>
      <c r="DT50">
        <v>-1</v>
      </c>
      <c r="DU50">
        <v>1</v>
      </c>
      <c r="DV50">
        <v>1</v>
      </c>
      <c r="DW50">
        <v>0</v>
      </c>
      <c r="DX50">
        <v>1</v>
      </c>
      <c r="DY50" s="1">
        <v>2.3491379310300001E-2</v>
      </c>
      <c r="DZ50" s="2">
        <v>10</v>
      </c>
      <c r="EA50">
        <v>60</v>
      </c>
      <c r="EB50" t="s">
        <v>1273</v>
      </c>
      <c r="EC50">
        <v>3</v>
      </c>
      <c r="ED50" s="96">
        <v>0</v>
      </c>
      <c r="EE50">
        <v>3</v>
      </c>
      <c r="EF50" s="139">
        <v>140820</v>
      </c>
      <c r="EG50" s="200">
        <v>-3308.0560344764463</v>
      </c>
      <c r="EH50" s="200">
        <v>3308.0560344764463</v>
      </c>
      <c r="EJ50">
        <v>-1</v>
      </c>
      <c r="EK50">
        <v>1</v>
      </c>
      <c r="EL50" s="218">
        <v>1</v>
      </c>
      <c r="EM50">
        <v>1</v>
      </c>
      <c r="EN50">
        <v>1</v>
      </c>
      <c r="EO50">
        <v>1</v>
      </c>
      <c r="EP50">
        <v>1</v>
      </c>
      <c r="EQ50">
        <v>1</v>
      </c>
      <c r="ER50" s="1">
        <v>1.0528532322599999E-3</v>
      </c>
      <c r="ES50" s="2">
        <v>10</v>
      </c>
      <c r="ET50">
        <v>60</v>
      </c>
      <c r="EU50" t="s">
        <v>1273</v>
      </c>
      <c r="EV50">
        <v>3</v>
      </c>
      <c r="EW50" s="96">
        <v>0</v>
      </c>
      <c r="EX50">
        <v>3</v>
      </c>
      <c r="EY50" s="139">
        <v>140820</v>
      </c>
      <c r="EZ50" s="200">
        <v>148.26279216685319</v>
      </c>
      <c r="FA50" s="200">
        <v>148.26279216685319</v>
      </c>
      <c r="FB50" s="200">
        <v>148.26279216685319</v>
      </c>
      <c r="FD50">
        <v>1</v>
      </c>
      <c r="FE50">
        <v>1</v>
      </c>
      <c r="FF50" s="218">
        <v>1</v>
      </c>
      <c r="FG50">
        <v>1</v>
      </c>
      <c r="FH50">
        <v>-1</v>
      </c>
      <c r="FI50">
        <v>0</v>
      </c>
      <c r="FJ50">
        <v>0</v>
      </c>
      <c r="FK50">
        <v>0</v>
      </c>
      <c r="FL50" s="1">
        <v>-1.26209507783E-2</v>
      </c>
      <c r="FM50" s="2">
        <v>10</v>
      </c>
      <c r="FN50">
        <v>60</v>
      </c>
      <c r="FO50" t="s">
        <v>1273</v>
      </c>
      <c r="FP50">
        <v>3</v>
      </c>
      <c r="FQ50" s="96">
        <v>0</v>
      </c>
      <c r="FR50">
        <v>3</v>
      </c>
      <c r="FS50" s="139">
        <v>140820</v>
      </c>
      <c r="FT50" s="200">
        <v>-1777.2822886002059</v>
      </c>
      <c r="FU50" s="200">
        <v>-1777.2822886002059</v>
      </c>
      <c r="FV50" s="200">
        <v>-1777.2822886002059</v>
      </c>
      <c r="FX50">
        <v>-1</v>
      </c>
      <c r="FY50" s="244">
        <v>-1</v>
      </c>
      <c r="FZ50" s="218">
        <v>1</v>
      </c>
      <c r="GA50" s="245">
        <v>16</v>
      </c>
      <c r="GB50">
        <v>-1</v>
      </c>
      <c r="GC50">
        <v>1</v>
      </c>
      <c r="GD50" s="218">
        <v>-1</v>
      </c>
      <c r="GE50">
        <v>1</v>
      </c>
      <c r="GF50">
        <v>0</v>
      </c>
      <c r="GG50">
        <v>1</v>
      </c>
      <c r="GH50">
        <v>0</v>
      </c>
      <c r="GI50" s="253">
        <v>-2.5564550490000001E-2</v>
      </c>
      <c r="GJ50" s="2">
        <v>10</v>
      </c>
      <c r="GK50">
        <v>60</v>
      </c>
      <c r="GL50" t="s">
        <v>1273</v>
      </c>
      <c r="GM50">
        <v>3</v>
      </c>
      <c r="GN50" s="96">
        <v>0</v>
      </c>
      <c r="GO50">
        <v>3</v>
      </c>
      <c r="GP50" s="139">
        <v>137220</v>
      </c>
      <c r="GQ50" s="200">
        <v>3507.9676182378003</v>
      </c>
      <c r="GR50" s="200">
        <v>-3507.9676182378003</v>
      </c>
      <c r="GS50" s="200">
        <v>3507.9676182378003</v>
      </c>
      <c r="GT50" s="200">
        <v>-3507.9676182378003</v>
      </c>
      <c r="GV50">
        <v>-1</v>
      </c>
      <c r="GW50" s="244">
        <v>-1</v>
      </c>
      <c r="GX50" s="218">
        <v>1</v>
      </c>
      <c r="GY50" s="245">
        <v>-2</v>
      </c>
      <c r="GZ50">
        <v>-1</v>
      </c>
      <c r="HA50">
        <v>-1</v>
      </c>
      <c r="HB50" s="218">
        <v>1</v>
      </c>
      <c r="HC50">
        <v>0</v>
      </c>
      <c r="HD50">
        <v>1</v>
      </c>
      <c r="HE50">
        <v>0</v>
      </c>
      <c r="HF50">
        <v>0</v>
      </c>
      <c r="HG50" s="253">
        <v>5.6843025798000001E-3</v>
      </c>
      <c r="HH50" s="268">
        <v>42508</v>
      </c>
      <c r="HI50">
        <v>60</v>
      </c>
      <c r="HJ50" t="s">
        <v>1273</v>
      </c>
      <c r="HK50">
        <v>3</v>
      </c>
      <c r="HL50" s="257"/>
      <c r="HM50">
        <v>3</v>
      </c>
      <c r="HN50" s="139">
        <v>138000</v>
      </c>
      <c r="HO50" s="200">
        <v>-784.43375601240007</v>
      </c>
      <c r="HP50" s="200">
        <v>784.43375601240007</v>
      </c>
      <c r="HQ50" s="200">
        <v>-784.43375601240007</v>
      </c>
      <c r="HR50" s="200">
        <v>-784.43375601240007</v>
      </c>
      <c r="HT50">
        <v>-1</v>
      </c>
      <c r="HU50" s="244">
        <v>1</v>
      </c>
      <c r="HV50" s="218">
        <v>1</v>
      </c>
      <c r="HW50" s="245">
        <v>-3</v>
      </c>
      <c r="HX50">
        <v>1</v>
      </c>
      <c r="HY50">
        <v>-1</v>
      </c>
      <c r="HZ50" s="218">
        <v>-1</v>
      </c>
      <c r="IA50">
        <v>0</v>
      </c>
      <c r="IB50">
        <v>0</v>
      </c>
      <c r="IC50">
        <v>0</v>
      </c>
      <c r="ID50">
        <v>1</v>
      </c>
      <c r="IE50" s="253">
        <v>-1.2391304347799999E-2</v>
      </c>
      <c r="IF50" s="268">
        <v>42514</v>
      </c>
      <c r="IG50">
        <v>60</v>
      </c>
      <c r="IH50" t="s">
        <v>1273</v>
      </c>
      <c r="II50">
        <v>2</v>
      </c>
      <c r="IJ50" s="257">
        <v>2</v>
      </c>
      <c r="IK50">
        <v>3</v>
      </c>
      <c r="IL50" s="139">
        <v>90680</v>
      </c>
      <c r="IM50" s="139">
        <v>136020</v>
      </c>
      <c r="IN50" s="200">
        <v>-1123.643478258504</v>
      </c>
      <c r="IO50" s="200">
        <v>-1685.465217387756</v>
      </c>
      <c r="IP50" s="200">
        <v>-1123.643478258504</v>
      </c>
      <c r="IQ50" s="200">
        <v>-1123.643478258504</v>
      </c>
      <c r="IR50" s="200">
        <v>1123.643478258504</v>
      </c>
      <c r="IT50">
        <v>1</v>
      </c>
      <c r="IU50" s="244">
        <v>-1</v>
      </c>
      <c r="IV50" s="218">
        <v>1</v>
      </c>
      <c r="IW50" s="245">
        <v>-4</v>
      </c>
      <c r="IX50">
        <v>-1</v>
      </c>
      <c r="IY50">
        <v>-1</v>
      </c>
      <c r="IZ50" s="218">
        <v>-1</v>
      </c>
      <c r="JA50">
        <v>1</v>
      </c>
      <c r="JB50">
        <v>0</v>
      </c>
      <c r="JC50">
        <v>1</v>
      </c>
      <c r="JD50">
        <v>1</v>
      </c>
      <c r="JE50" s="253">
        <v>-1.9810697776800001E-3</v>
      </c>
      <c r="JF50" s="268">
        <v>42514</v>
      </c>
      <c r="JG50">
        <v>60</v>
      </c>
      <c r="JH50" t="s">
        <v>1273</v>
      </c>
      <c r="JI50">
        <v>2</v>
      </c>
      <c r="JJ50" s="257">
        <v>2</v>
      </c>
      <c r="JK50">
        <v>3</v>
      </c>
      <c r="JL50" s="139">
        <v>90680</v>
      </c>
      <c r="JM50" s="139">
        <v>136020</v>
      </c>
      <c r="JN50" s="200">
        <v>179.6434074400224</v>
      </c>
      <c r="JO50" s="200">
        <v>269.46511116003359</v>
      </c>
      <c r="JP50" s="200">
        <v>-179.6434074400224</v>
      </c>
      <c r="JQ50" s="200">
        <v>179.6434074400224</v>
      </c>
      <c r="JR50" s="200">
        <v>179.6434074400224</v>
      </c>
      <c r="JT50">
        <v>-1</v>
      </c>
      <c r="JU50" s="244">
        <v>-1</v>
      </c>
      <c r="JV50" s="218">
        <v>1</v>
      </c>
      <c r="JW50" s="245">
        <v>-5</v>
      </c>
      <c r="JX50">
        <v>1</v>
      </c>
      <c r="JY50">
        <v>-1</v>
      </c>
      <c r="JZ50" s="218">
        <v>-1</v>
      </c>
      <c r="KA50">
        <v>1</v>
      </c>
      <c r="KB50">
        <v>0</v>
      </c>
      <c r="KC50">
        <v>0</v>
      </c>
      <c r="KD50">
        <v>1</v>
      </c>
      <c r="KE50" s="253">
        <v>-7.0577856197599998E-3</v>
      </c>
      <c r="KF50" s="206">
        <v>42514</v>
      </c>
      <c r="KG50">
        <v>60</v>
      </c>
      <c r="KH50" t="s">
        <v>1273</v>
      </c>
      <c r="KI50">
        <v>2</v>
      </c>
      <c r="KJ50" s="257">
        <v>2</v>
      </c>
      <c r="KK50">
        <v>3</v>
      </c>
      <c r="KL50" s="139">
        <v>90040</v>
      </c>
      <c r="KM50" s="139">
        <v>135060</v>
      </c>
      <c r="KN50" s="200">
        <v>635.48301720319034</v>
      </c>
      <c r="KO50" s="200">
        <v>953.22452580478557</v>
      </c>
      <c r="KP50" s="200">
        <v>-635.48301720319034</v>
      </c>
      <c r="KQ50" s="200">
        <v>-635.48301720319034</v>
      </c>
      <c r="KR50" s="200">
        <v>635.48301720319034</v>
      </c>
      <c r="KT50">
        <v>-1</v>
      </c>
      <c r="KU50">
        <v>-1</v>
      </c>
      <c r="KV50" s="218">
        <v>1</v>
      </c>
      <c r="KW50" s="245">
        <v>-6</v>
      </c>
      <c r="KX50">
        <v>-1</v>
      </c>
      <c r="KY50">
        <v>-1</v>
      </c>
      <c r="KZ50" s="218">
        <v>-1</v>
      </c>
      <c r="LA50">
        <v>1</v>
      </c>
      <c r="LB50">
        <v>0</v>
      </c>
      <c r="LC50">
        <v>1</v>
      </c>
      <c r="LD50">
        <v>1</v>
      </c>
      <c r="LE50" s="253">
        <v>-2.0435362061299998E-2</v>
      </c>
      <c r="LF50" s="206">
        <v>42530</v>
      </c>
      <c r="LG50">
        <v>60</v>
      </c>
      <c r="LH50" t="s">
        <v>1273</v>
      </c>
      <c r="LI50">
        <v>2</v>
      </c>
      <c r="LJ50" s="257">
        <v>2</v>
      </c>
      <c r="LK50">
        <v>3</v>
      </c>
      <c r="LL50" s="139">
        <v>88200</v>
      </c>
      <c r="LM50" s="139">
        <v>132300</v>
      </c>
      <c r="LN50" s="200">
        <v>1802.3989338066599</v>
      </c>
      <c r="LO50" s="200">
        <v>2703.5984007099896</v>
      </c>
      <c r="LP50" s="200">
        <v>-1802.3989338066599</v>
      </c>
      <c r="LQ50" s="200">
        <v>1802.3989338066599</v>
      </c>
      <c r="LR50" s="200">
        <v>1802.3989338066599</v>
      </c>
      <c r="LT50">
        <v>-1</v>
      </c>
      <c r="LU50" s="244">
        <v>-1</v>
      </c>
      <c r="LV50" s="218">
        <v>1</v>
      </c>
      <c r="LW50" s="245">
        <v>-7</v>
      </c>
      <c r="LX50">
        <v>-1</v>
      </c>
      <c r="LY50">
        <v>-1</v>
      </c>
      <c r="LZ50" s="218">
        <v>1</v>
      </c>
      <c r="MA50">
        <v>0</v>
      </c>
      <c r="MB50">
        <v>1</v>
      </c>
      <c r="MC50">
        <v>0</v>
      </c>
      <c r="MD50">
        <v>0</v>
      </c>
      <c r="ME50" s="253">
        <v>1.08843537415E-2</v>
      </c>
      <c r="MF50" s="206">
        <v>42530</v>
      </c>
      <c r="MG50">
        <v>60</v>
      </c>
      <c r="MH50" t="s">
        <v>1273</v>
      </c>
      <c r="MI50">
        <v>2</v>
      </c>
      <c r="MJ50" s="257">
        <v>2</v>
      </c>
      <c r="MK50">
        <v>3</v>
      </c>
      <c r="ML50" s="139">
        <v>89160</v>
      </c>
      <c r="MM50" s="139">
        <v>133740</v>
      </c>
      <c r="MN50" s="200">
        <v>-970.44897959213995</v>
      </c>
      <c r="MO50" s="200">
        <v>-1455.6734693882099</v>
      </c>
      <c r="MP50" s="200">
        <v>970.44897959213995</v>
      </c>
      <c r="MQ50" s="200">
        <v>-970.44897959213995</v>
      </c>
      <c r="MR50" s="200">
        <v>-970.44897959213995</v>
      </c>
      <c r="MT50">
        <v>-1</v>
      </c>
      <c r="MU50" s="244">
        <v>1</v>
      </c>
      <c r="MV50" s="218">
        <v>1</v>
      </c>
      <c r="MW50" s="245">
        <v>-8</v>
      </c>
      <c r="MX50">
        <v>1</v>
      </c>
      <c r="MY50">
        <v>-1</v>
      </c>
      <c r="MZ50" s="218">
        <v>1</v>
      </c>
      <c r="NA50">
        <v>1</v>
      </c>
      <c r="NB50">
        <v>1</v>
      </c>
      <c r="NC50">
        <v>1</v>
      </c>
      <c r="ND50">
        <v>0</v>
      </c>
      <c r="NE50" s="253">
        <v>1.57021085689E-3</v>
      </c>
      <c r="NF50" s="206">
        <v>42530</v>
      </c>
      <c r="NG50">
        <v>60</v>
      </c>
      <c r="NH50" t="s">
        <v>1273</v>
      </c>
      <c r="NI50">
        <v>2</v>
      </c>
      <c r="NJ50" s="257">
        <v>1</v>
      </c>
      <c r="NK50">
        <v>3</v>
      </c>
      <c r="NL50" s="139">
        <v>91080</v>
      </c>
      <c r="NM50" s="139">
        <v>136620</v>
      </c>
      <c r="NN50" s="200">
        <v>143.01480484554119</v>
      </c>
      <c r="NO50" s="200">
        <v>214.5222072683118</v>
      </c>
      <c r="NP50" s="200">
        <v>143.01480484554119</v>
      </c>
      <c r="NQ50" s="200">
        <v>143.01480484554119</v>
      </c>
      <c r="NR50" s="200">
        <v>-143.01480484554119</v>
      </c>
      <c r="NT50">
        <v>1</v>
      </c>
      <c r="NU50" s="244">
        <v>1</v>
      </c>
      <c r="NV50" s="218">
        <v>1</v>
      </c>
      <c r="NW50" s="245">
        <v>-9</v>
      </c>
      <c r="NX50">
        <v>1</v>
      </c>
      <c r="NY50">
        <v>-1</v>
      </c>
      <c r="NZ50" s="218">
        <v>1</v>
      </c>
      <c r="OA50">
        <v>1</v>
      </c>
      <c r="OB50">
        <v>1</v>
      </c>
      <c r="OC50">
        <v>1</v>
      </c>
      <c r="OD50">
        <v>0</v>
      </c>
      <c r="OE50" s="253">
        <v>1.9932810750300001E-2</v>
      </c>
      <c r="OF50" s="206">
        <v>42530</v>
      </c>
      <c r="OG50">
        <v>60</v>
      </c>
      <c r="OH50" t="s">
        <v>1273</v>
      </c>
      <c r="OI50">
        <v>2</v>
      </c>
      <c r="OJ50" s="257">
        <v>2</v>
      </c>
      <c r="OK50">
        <v>2</v>
      </c>
      <c r="OL50" s="139">
        <v>91080</v>
      </c>
      <c r="OM50" s="139">
        <v>91080</v>
      </c>
      <c r="ON50" s="200">
        <v>1815.4804031373242</v>
      </c>
      <c r="OO50" s="200">
        <v>1815.4804031373242</v>
      </c>
      <c r="OP50" s="200">
        <v>1815.4804031373242</v>
      </c>
      <c r="OQ50" s="200">
        <v>1815.4804031373242</v>
      </c>
      <c r="OR50" s="200">
        <v>-1815.4804031373242</v>
      </c>
      <c r="OT50">
        <f t="shared" si="98"/>
        <v>1</v>
      </c>
      <c r="OU50" s="244">
        <v>1</v>
      </c>
      <c r="OV50" s="218">
        <v>1</v>
      </c>
      <c r="OW50" s="245">
        <v>3</v>
      </c>
      <c r="OX50">
        <f t="shared" si="141"/>
        <v>1</v>
      </c>
      <c r="OY50">
        <f t="shared" si="100"/>
        <v>1</v>
      </c>
      <c r="OZ50" s="218"/>
      <c r="PA50">
        <f t="shared" si="138"/>
        <v>0</v>
      </c>
      <c r="PB50">
        <f t="shared" si="101"/>
        <v>0</v>
      </c>
      <c r="PC50">
        <f t="shared" si="102"/>
        <v>0</v>
      </c>
      <c r="PD50">
        <f t="shared" si="103"/>
        <v>0</v>
      </c>
      <c r="PE50" s="253"/>
      <c r="PF50" s="206">
        <v>42530</v>
      </c>
      <c r="PG50">
        <v>60</v>
      </c>
      <c r="PH50" t="str">
        <f t="shared" si="86"/>
        <v>TRUE</v>
      </c>
      <c r="PI50">
        <f>VLOOKUP($A50,'FuturesInfo (3)'!$A$2:$V$80,22)</f>
        <v>2</v>
      </c>
      <c r="PJ50" s="257">
        <v>2</v>
      </c>
      <c r="PK50">
        <f t="shared" si="104"/>
        <v>2</v>
      </c>
      <c r="PL50" s="139">
        <f>VLOOKUP($A50,'FuturesInfo (3)'!$A$2:$O$80,15)*PI50</f>
        <v>91080</v>
      </c>
      <c r="PM50" s="139">
        <f>VLOOKUP($A50,'FuturesInfo (3)'!$A$2:$O$80,15)*PK50</f>
        <v>91080</v>
      </c>
      <c r="PN50" s="200">
        <f t="shared" si="105"/>
        <v>0</v>
      </c>
      <c r="PO50" s="200">
        <f t="shared" si="106"/>
        <v>0</v>
      </c>
      <c r="PP50" s="200">
        <f t="shared" si="107"/>
        <v>0</v>
      </c>
      <c r="PQ50" s="200">
        <f t="shared" si="108"/>
        <v>0</v>
      </c>
      <c r="PR50" s="200">
        <f t="shared" si="144"/>
        <v>0</v>
      </c>
      <c r="PT50">
        <f t="shared" si="110"/>
        <v>1</v>
      </c>
      <c r="PU50" s="244"/>
      <c r="PV50" s="218"/>
      <c r="PW50" s="245"/>
      <c r="PX50">
        <f t="shared" si="142"/>
        <v>0</v>
      </c>
      <c r="PY50">
        <f t="shared" si="112"/>
        <v>0</v>
      </c>
      <c r="PZ50" s="218"/>
      <c r="QA50">
        <f t="shared" si="139"/>
        <v>1</v>
      </c>
      <c r="QB50">
        <f t="shared" si="113"/>
        <v>1</v>
      </c>
      <c r="QC50">
        <f t="shared" si="114"/>
        <v>1</v>
      </c>
      <c r="QD50">
        <f t="shared" si="115"/>
        <v>1</v>
      </c>
      <c r="QE50" s="253"/>
      <c r="QF50" s="206"/>
      <c r="QG50">
        <v>60</v>
      </c>
      <c r="QH50" t="str">
        <f t="shared" si="87"/>
        <v>FALSE</v>
      </c>
      <c r="QI50">
        <f>VLOOKUP($A50,'FuturesInfo (3)'!$A$2:$V$80,22)</f>
        <v>2</v>
      </c>
      <c r="QJ50" s="257"/>
      <c r="QK50">
        <f t="shared" si="116"/>
        <v>2</v>
      </c>
      <c r="QL50" s="139">
        <f>VLOOKUP($A50,'FuturesInfo (3)'!$A$2:$O$80,15)*QI50</f>
        <v>91080</v>
      </c>
      <c r="QM50" s="139">
        <f>VLOOKUP($A50,'FuturesInfo (3)'!$A$2:$O$80,15)*QK50</f>
        <v>91080</v>
      </c>
      <c r="QN50" s="200">
        <f t="shared" si="117"/>
        <v>0</v>
      </c>
      <c r="QO50" s="200">
        <f t="shared" si="118"/>
        <v>0</v>
      </c>
      <c r="QP50" s="200">
        <f t="shared" si="119"/>
        <v>0</v>
      </c>
      <c r="QQ50" s="200">
        <f t="shared" si="120"/>
        <v>0</v>
      </c>
      <c r="QR50" s="200">
        <f t="shared" si="145"/>
        <v>0</v>
      </c>
      <c r="QT50">
        <f t="shared" si="122"/>
        <v>0</v>
      </c>
      <c r="QU50" s="244"/>
      <c r="QV50" s="218"/>
      <c r="QW50" s="245"/>
      <c r="QX50">
        <f t="shared" si="143"/>
        <v>0</v>
      </c>
      <c r="QY50">
        <f t="shared" si="124"/>
        <v>0</v>
      </c>
      <c r="QZ50" s="218"/>
      <c r="RA50">
        <f t="shared" si="140"/>
        <v>1</v>
      </c>
      <c r="RB50">
        <f t="shared" si="125"/>
        <v>1</v>
      </c>
      <c r="RC50">
        <f t="shared" si="126"/>
        <v>1</v>
      </c>
      <c r="RD50">
        <f t="shared" si="127"/>
        <v>1</v>
      </c>
      <c r="RE50" s="253"/>
      <c r="RF50" s="206"/>
      <c r="RG50">
        <v>60</v>
      </c>
      <c r="RH50" t="str">
        <f t="shared" si="88"/>
        <v>FALSE</v>
      </c>
      <c r="RI50">
        <f>VLOOKUP($A50,'FuturesInfo (3)'!$A$2:$V$80,22)</f>
        <v>2</v>
      </c>
      <c r="RJ50" s="257"/>
      <c r="RK50">
        <f t="shared" si="128"/>
        <v>2</v>
      </c>
      <c r="RL50" s="139">
        <f>VLOOKUP($A50,'FuturesInfo (3)'!$A$2:$O$80,15)*RI50</f>
        <v>91080</v>
      </c>
      <c r="RM50" s="139">
        <f>VLOOKUP($A50,'FuturesInfo (3)'!$A$2:$O$80,15)*RK50</f>
        <v>91080</v>
      </c>
      <c r="RN50" s="200">
        <f t="shared" si="129"/>
        <v>0</v>
      </c>
      <c r="RO50" s="200">
        <f t="shared" si="130"/>
        <v>0</v>
      </c>
      <c r="RP50" s="200">
        <f t="shared" si="131"/>
        <v>0</v>
      </c>
      <c r="RQ50" s="200">
        <f t="shared" si="132"/>
        <v>0</v>
      </c>
      <c r="RR50" s="200">
        <f t="shared" si="146"/>
        <v>0</v>
      </c>
    </row>
    <row r="51" spans="1:486" x14ac:dyDescent="0.25">
      <c r="A51" s="1" t="s">
        <v>368</v>
      </c>
      <c r="B51" s="153" t="str">
        <f>'FuturesInfo (3)'!M39</f>
        <v>EB</v>
      </c>
      <c r="C51" s="204" t="str">
        <f>VLOOKUP(A51,'FuturesInfo (3)'!$A$2:$K$80,11)</f>
        <v>energy</v>
      </c>
      <c r="D51" s="2"/>
      <c r="K51" s="2"/>
      <c r="T51" s="2"/>
      <c r="AD51" s="2"/>
      <c r="AI51" s="139"/>
      <c r="AO51" s="2"/>
      <c r="AT51" s="139"/>
      <c r="AX51">
        <v>-1</v>
      </c>
      <c r="AY51">
        <v>-3.4074964922800001E-3</v>
      </c>
      <c r="AZ51" s="2"/>
      <c r="BE51" s="139"/>
      <c r="BG51">
        <f t="shared" si="134"/>
        <v>0</v>
      </c>
      <c r="BH51">
        <v>-1</v>
      </c>
      <c r="BI51">
        <v>1</v>
      </c>
      <c r="BJ51">
        <f t="shared" si="89"/>
        <v>0</v>
      </c>
      <c r="BK51" s="1">
        <v>6.4360418342700003E-3</v>
      </c>
      <c r="BL51" s="2">
        <v>10</v>
      </c>
      <c r="BM51">
        <v>60</v>
      </c>
      <c r="BN51" t="str">
        <f t="shared" si="135"/>
        <v>TRUE</v>
      </c>
      <c r="BO51">
        <f>VLOOKUP($A51,'FuturesInfo (3)'!$A$2:$V$80,22)</f>
        <v>2</v>
      </c>
      <c r="BP51">
        <f t="shared" si="160"/>
        <v>2</v>
      </c>
      <c r="BQ51" s="139">
        <f>VLOOKUP($A51,'FuturesInfo (3)'!$A$2:$O$80,15)*BP51</f>
        <v>105620</v>
      </c>
      <c r="BR51" s="145">
        <f t="shared" si="90"/>
        <v>-679.77473853559741</v>
      </c>
      <c r="BT51">
        <f t="shared" si="91"/>
        <v>-1</v>
      </c>
      <c r="BU51">
        <v>-1</v>
      </c>
      <c r="BV51">
        <v>-1</v>
      </c>
      <c r="BW51">
        <v>-1</v>
      </c>
      <c r="BX51">
        <f t="shared" si="161"/>
        <v>1</v>
      </c>
      <c r="BY51">
        <f t="shared" si="162"/>
        <v>1</v>
      </c>
      <c r="BZ51" s="188">
        <v>-7.9936051159099995E-3</v>
      </c>
      <c r="CA51" s="2">
        <v>10</v>
      </c>
      <c r="CB51">
        <v>60</v>
      </c>
      <c r="CC51" t="str">
        <f t="shared" si="163"/>
        <v>TRUE</v>
      </c>
      <c r="CD51">
        <f>VLOOKUP($A51,'FuturesInfo (3)'!$A$2:$V$80,22)</f>
        <v>2</v>
      </c>
      <c r="CE51">
        <f t="shared" si="75"/>
        <v>2</v>
      </c>
      <c r="CF51">
        <f t="shared" si="75"/>
        <v>2</v>
      </c>
      <c r="CG51" s="139">
        <f>VLOOKUP($A51,'FuturesInfo (3)'!$A$2:$O$80,15)*CE51</f>
        <v>105620</v>
      </c>
      <c r="CH51" s="145">
        <f t="shared" si="164"/>
        <v>844.28457234241409</v>
      </c>
      <c r="CI51" s="145">
        <f t="shared" si="92"/>
        <v>844.28457234241409</v>
      </c>
      <c r="CK51">
        <f t="shared" si="165"/>
        <v>-1</v>
      </c>
      <c r="CL51">
        <v>-1</v>
      </c>
      <c r="CM51">
        <v>-1</v>
      </c>
      <c r="CN51">
        <v>1</v>
      </c>
      <c r="CO51">
        <f t="shared" si="136"/>
        <v>0</v>
      </c>
      <c r="CP51">
        <f t="shared" si="166"/>
        <v>0</v>
      </c>
      <c r="CQ51" s="1">
        <v>1.8331990330399998E-2</v>
      </c>
      <c r="CR51" s="2">
        <v>10</v>
      </c>
      <c r="CS51">
        <v>60</v>
      </c>
      <c r="CT51" t="str">
        <f t="shared" si="167"/>
        <v>TRUE</v>
      </c>
      <c r="CU51">
        <f>VLOOKUP($A51,'FuturesInfo (3)'!$A$2:$V$80,22)</f>
        <v>2</v>
      </c>
      <c r="CV51">
        <f t="shared" si="168"/>
        <v>3</v>
      </c>
      <c r="CW51">
        <f t="shared" si="93"/>
        <v>2</v>
      </c>
      <c r="CX51" s="139">
        <f>VLOOKUP($A51,'FuturesInfo (3)'!$A$2:$O$80,15)*CW51</f>
        <v>105620</v>
      </c>
      <c r="CY51" s="200">
        <f t="shared" si="169"/>
        <v>-1936.2248186968479</v>
      </c>
      <c r="CZ51" s="200">
        <f t="shared" si="95"/>
        <v>-1936.2248186968479</v>
      </c>
      <c r="DB51">
        <f t="shared" si="81"/>
        <v>-1</v>
      </c>
      <c r="DC51">
        <v>1</v>
      </c>
      <c r="DD51">
        <v>-1</v>
      </c>
      <c r="DE51">
        <v>1</v>
      </c>
      <c r="DF51">
        <f t="shared" si="137"/>
        <v>1</v>
      </c>
      <c r="DG51">
        <f t="shared" si="82"/>
        <v>0</v>
      </c>
      <c r="DH51" s="1">
        <v>1.7606330366000001E-2</v>
      </c>
      <c r="DI51" s="2">
        <v>10</v>
      </c>
      <c r="DJ51">
        <v>60</v>
      </c>
      <c r="DK51" t="str">
        <f t="shared" si="83"/>
        <v>TRUE</v>
      </c>
      <c r="DL51">
        <f>VLOOKUP($A51,'FuturesInfo (3)'!$A$2:$V$80,22)</f>
        <v>2</v>
      </c>
      <c r="DM51">
        <f t="shared" si="84"/>
        <v>2</v>
      </c>
      <c r="DN51">
        <f t="shared" si="96"/>
        <v>2</v>
      </c>
      <c r="DO51" s="139">
        <f>VLOOKUP($A51,'FuturesInfo (3)'!$A$2:$O$80,15)*DN51</f>
        <v>105620</v>
      </c>
      <c r="DP51" s="200">
        <f t="shared" si="85"/>
        <v>1859.5806132569201</v>
      </c>
      <c r="DQ51" s="200">
        <f t="shared" si="97"/>
        <v>-1859.5806132569201</v>
      </c>
      <c r="DS51">
        <v>1</v>
      </c>
      <c r="DT51">
        <v>1</v>
      </c>
      <c r="DU51">
        <v>-1</v>
      </c>
      <c r="DV51">
        <v>1</v>
      </c>
      <c r="DW51">
        <v>1</v>
      </c>
      <c r="DX51">
        <v>0</v>
      </c>
      <c r="DY51" s="1">
        <v>2.0800933125999999E-2</v>
      </c>
      <c r="DZ51" s="2">
        <v>10</v>
      </c>
      <c r="EA51">
        <v>60</v>
      </c>
      <c r="EB51" t="s">
        <v>1273</v>
      </c>
      <c r="EC51">
        <v>2</v>
      </c>
      <c r="ED51" s="96">
        <v>0</v>
      </c>
      <c r="EE51">
        <v>2</v>
      </c>
      <c r="EF51" s="139">
        <v>103940</v>
      </c>
      <c r="EG51" s="200">
        <v>2162.0489891164398</v>
      </c>
      <c r="EH51" s="200">
        <v>-2162.0489891164398</v>
      </c>
      <c r="EJ51">
        <v>1</v>
      </c>
      <c r="EK51">
        <v>1</v>
      </c>
      <c r="EL51" s="218">
        <v>-1</v>
      </c>
      <c r="EM51">
        <v>1</v>
      </c>
      <c r="EN51">
        <v>-1</v>
      </c>
      <c r="EO51">
        <v>0</v>
      </c>
      <c r="EP51">
        <v>1</v>
      </c>
      <c r="EQ51">
        <v>0</v>
      </c>
      <c r="ER51" s="1">
        <v>-1.06646353076E-2</v>
      </c>
      <c r="ES51" s="2">
        <v>10</v>
      </c>
      <c r="ET51">
        <v>60</v>
      </c>
      <c r="EU51" t="s">
        <v>1273</v>
      </c>
      <c r="EV51">
        <v>2</v>
      </c>
      <c r="EW51" s="96">
        <v>0</v>
      </c>
      <c r="EX51">
        <v>2</v>
      </c>
      <c r="EY51" s="139">
        <v>103940</v>
      </c>
      <c r="EZ51" s="200">
        <v>-1108.482193871944</v>
      </c>
      <c r="FA51" s="200">
        <v>1108.482193871944</v>
      </c>
      <c r="FB51" s="200">
        <v>-1108.482193871944</v>
      </c>
      <c r="FD51">
        <v>-1</v>
      </c>
      <c r="FE51">
        <v>-1</v>
      </c>
      <c r="FF51" s="218">
        <v>-1</v>
      </c>
      <c r="FG51">
        <v>-1</v>
      </c>
      <c r="FH51">
        <v>-1</v>
      </c>
      <c r="FI51">
        <v>1</v>
      </c>
      <c r="FJ51">
        <v>1</v>
      </c>
      <c r="FK51">
        <v>1</v>
      </c>
      <c r="FL51" s="1">
        <v>-2.5318829707400001E-2</v>
      </c>
      <c r="FM51" s="2">
        <v>10</v>
      </c>
      <c r="FN51">
        <v>60</v>
      </c>
      <c r="FO51" t="s">
        <v>1273</v>
      </c>
      <c r="FP51">
        <v>2</v>
      </c>
      <c r="FQ51" s="96">
        <v>0</v>
      </c>
      <c r="FR51">
        <v>2</v>
      </c>
      <c r="FS51" s="139">
        <v>103940</v>
      </c>
      <c r="FT51" s="200">
        <v>2631.6391597871561</v>
      </c>
      <c r="FU51" s="200">
        <v>2631.6391597871561</v>
      </c>
      <c r="FV51" s="200">
        <v>2631.6391597871561</v>
      </c>
      <c r="FX51">
        <v>-1</v>
      </c>
      <c r="FY51" s="244">
        <v>1</v>
      </c>
      <c r="FZ51" s="218">
        <v>-1</v>
      </c>
      <c r="GA51" s="245">
        <v>4</v>
      </c>
      <c r="GB51">
        <v>-1</v>
      </c>
      <c r="GC51">
        <v>-1</v>
      </c>
      <c r="GD51" s="218">
        <v>-1</v>
      </c>
      <c r="GE51">
        <v>0</v>
      </c>
      <c r="GF51">
        <v>1</v>
      </c>
      <c r="GG51">
        <v>1</v>
      </c>
      <c r="GH51">
        <v>1</v>
      </c>
      <c r="GI51" s="253">
        <v>-2.5014431402699999E-3</v>
      </c>
      <c r="GJ51" s="2">
        <v>10</v>
      </c>
      <c r="GK51">
        <v>60</v>
      </c>
      <c r="GL51" t="s">
        <v>1273</v>
      </c>
      <c r="GM51">
        <v>2</v>
      </c>
      <c r="GN51" s="96">
        <v>0</v>
      </c>
      <c r="GO51">
        <v>2</v>
      </c>
      <c r="GP51" s="139">
        <v>103680</v>
      </c>
      <c r="GQ51" s="200">
        <v>-259.34962478319358</v>
      </c>
      <c r="GR51" s="200">
        <v>259.34962478319358</v>
      </c>
      <c r="GS51" s="200">
        <v>259.34962478319358</v>
      </c>
      <c r="GT51" s="200">
        <v>259.34962478319358</v>
      </c>
      <c r="GV51">
        <v>1</v>
      </c>
      <c r="GW51" s="244">
        <v>1</v>
      </c>
      <c r="GX51" s="218">
        <v>-1</v>
      </c>
      <c r="GY51" s="245">
        <v>-3</v>
      </c>
      <c r="GZ51">
        <v>-1</v>
      </c>
      <c r="HA51">
        <v>1</v>
      </c>
      <c r="HB51" s="218">
        <v>-1</v>
      </c>
      <c r="HC51">
        <v>0</v>
      </c>
      <c r="HD51">
        <v>1</v>
      </c>
      <c r="HE51">
        <v>1</v>
      </c>
      <c r="HF51">
        <v>0</v>
      </c>
      <c r="HG51" s="253">
        <v>-9.4521604938300006E-3</v>
      </c>
      <c r="HH51" s="268">
        <v>42499</v>
      </c>
      <c r="HI51">
        <v>60</v>
      </c>
      <c r="HJ51" t="s">
        <v>1273</v>
      </c>
      <c r="HK51">
        <v>2</v>
      </c>
      <c r="HL51" s="257"/>
      <c r="HM51">
        <v>2</v>
      </c>
      <c r="HN51" s="139">
        <v>102700</v>
      </c>
      <c r="HO51" s="200">
        <v>-970.73688271634103</v>
      </c>
      <c r="HP51" s="200">
        <v>970.73688271634103</v>
      </c>
      <c r="HQ51" s="200">
        <v>970.73688271634103</v>
      </c>
      <c r="HR51" s="200">
        <v>-970.73688271634103</v>
      </c>
      <c r="HT51">
        <v>1</v>
      </c>
      <c r="HU51" s="244">
        <v>1</v>
      </c>
      <c r="HV51" s="218">
        <v>-1</v>
      </c>
      <c r="HW51" s="245">
        <v>-4</v>
      </c>
      <c r="HX51">
        <v>-1</v>
      </c>
      <c r="HY51">
        <v>1</v>
      </c>
      <c r="HZ51" s="218">
        <v>-1</v>
      </c>
      <c r="IA51">
        <v>0</v>
      </c>
      <c r="IB51">
        <v>1</v>
      </c>
      <c r="IC51">
        <v>1</v>
      </c>
      <c r="ID51">
        <v>0</v>
      </c>
      <c r="IE51" s="253">
        <v>-1.4605647516999999E-2</v>
      </c>
      <c r="IF51" s="268">
        <v>42499</v>
      </c>
      <c r="IG51">
        <v>60</v>
      </c>
      <c r="IH51" t="s">
        <v>1273</v>
      </c>
      <c r="II51">
        <v>2</v>
      </c>
      <c r="IJ51" s="257">
        <v>1</v>
      </c>
      <c r="IK51">
        <v>2</v>
      </c>
      <c r="IL51" s="139">
        <v>97800</v>
      </c>
      <c r="IM51" s="139">
        <v>97800</v>
      </c>
      <c r="IN51" s="200">
        <v>-1428.4323271625999</v>
      </c>
      <c r="IO51" s="200">
        <v>-1428.4323271625999</v>
      </c>
      <c r="IP51" s="200">
        <v>1428.4323271625999</v>
      </c>
      <c r="IQ51" s="200">
        <v>1428.4323271625999</v>
      </c>
      <c r="IR51" s="200">
        <v>-1428.4323271625999</v>
      </c>
      <c r="IT51">
        <v>1</v>
      </c>
      <c r="IU51" s="244">
        <v>1</v>
      </c>
      <c r="IV51" s="218">
        <v>-1</v>
      </c>
      <c r="IW51" s="245">
        <v>-5</v>
      </c>
      <c r="IX51">
        <v>-1</v>
      </c>
      <c r="IY51">
        <v>1</v>
      </c>
      <c r="IZ51" s="218">
        <v>-1</v>
      </c>
      <c r="JA51">
        <v>0</v>
      </c>
      <c r="JB51">
        <v>1</v>
      </c>
      <c r="JC51">
        <v>1</v>
      </c>
      <c r="JD51">
        <v>0</v>
      </c>
      <c r="JE51" s="253">
        <v>-3.3596837944700003E-2</v>
      </c>
      <c r="JF51" s="268">
        <v>42499</v>
      </c>
      <c r="JG51">
        <v>60</v>
      </c>
      <c r="JH51" t="s">
        <v>1273</v>
      </c>
      <c r="JI51">
        <v>2</v>
      </c>
      <c r="JJ51" s="257">
        <v>1</v>
      </c>
      <c r="JK51">
        <v>2</v>
      </c>
      <c r="JL51" s="139">
        <v>97800</v>
      </c>
      <c r="JM51" s="139">
        <v>97800</v>
      </c>
      <c r="JN51" s="200">
        <v>-3285.7707509916604</v>
      </c>
      <c r="JO51" s="200">
        <v>-3285.7707509916604</v>
      </c>
      <c r="JP51" s="200">
        <v>3285.7707509916604</v>
      </c>
      <c r="JQ51" s="200">
        <v>3285.7707509916604</v>
      </c>
      <c r="JR51" s="200">
        <v>-3285.7707509916604</v>
      </c>
      <c r="JT51">
        <v>1</v>
      </c>
      <c r="JU51" s="244">
        <v>-1</v>
      </c>
      <c r="JV51" s="218">
        <v>-1</v>
      </c>
      <c r="JW51" s="245">
        <v>8</v>
      </c>
      <c r="JX51">
        <v>-1</v>
      </c>
      <c r="JY51">
        <v>-1</v>
      </c>
      <c r="JZ51" s="218">
        <v>1</v>
      </c>
      <c r="KA51">
        <v>0</v>
      </c>
      <c r="KB51">
        <v>0</v>
      </c>
      <c r="KC51">
        <v>0</v>
      </c>
      <c r="KD51">
        <v>0</v>
      </c>
      <c r="KE51" s="253">
        <v>3.9468302658500001E-2</v>
      </c>
      <c r="KF51" s="206">
        <v>42499</v>
      </c>
      <c r="KG51">
        <v>60</v>
      </c>
      <c r="KH51" t="s">
        <v>1273</v>
      </c>
      <c r="KI51">
        <v>2</v>
      </c>
      <c r="KJ51" s="257">
        <v>2</v>
      </c>
      <c r="KK51">
        <v>3</v>
      </c>
      <c r="KL51" s="139">
        <v>101660</v>
      </c>
      <c r="KM51" s="139">
        <v>152490</v>
      </c>
      <c r="KN51" s="200">
        <v>-4012.3476482631099</v>
      </c>
      <c r="KO51" s="200">
        <v>-6018.5214723946656</v>
      </c>
      <c r="KP51" s="200">
        <v>-4012.3476482631099</v>
      </c>
      <c r="KQ51" s="200">
        <v>-4012.3476482631099</v>
      </c>
      <c r="KR51" s="200">
        <v>-4012.3476482631099</v>
      </c>
      <c r="KT51">
        <v>-1</v>
      </c>
      <c r="KU51">
        <v>1</v>
      </c>
      <c r="KV51" s="218">
        <v>-1</v>
      </c>
      <c r="KW51" s="245">
        <v>9</v>
      </c>
      <c r="KX51">
        <v>1</v>
      </c>
      <c r="KY51">
        <v>-1</v>
      </c>
      <c r="KZ51" s="218">
        <v>1</v>
      </c>
      <c r="LA51">
        <v>1</v>
      </c>
      <c r="LB51">
        <v>0</v>
      </c>
      <c r="LC51">
        <v>1</v>
      </c>
      <c r="LD51">
        <v>0</v>
      </c>
      <c r="LE51" s="253">
        <v>3.0100334448200001E-2</v>
      </c>
      <c r="LF51" s="206">
        <v>42529</v>
      </c>
      <c r="LG51">
        <v>60</v>
      </c>
      <c r="LH51" t="s">
        <v>1273</v>
      </c>
      <c r="LI51">
        <v>2</v>
      </c>
      <c r="LJ51" s="257">
        <v>2</v>
      </c>
      <c r="LK51">
        <v>3</v>
      </c>
      <c r="LL51" s="139">
        <v>104720</v>
      </c>
      <c r="LM51" s="139">
        <v>157080</v>
      </c>
      <c r="LN51" s="200">
        <v>3152.107023415504</v>
      </c>
      <c r="LO51" s="200">
        <v>4728.1605351232565</v>
      </c>
      <c r="LP51" s="200">
        <v>-3152.107023415504</v>
      </c>
      <c r="LQ51" s="200">
        <v>3152.107023415504</v>
      </c>
      <c r="LR51" s="200">
        <v>-3152.107023415504</v>
      </c>
      <c r="LT51">
        <v>1</v>
      </c>
      <c r="LU51" s="244">
        <v>-1</v>
      </c>
      <c r="LV51" s="218">
        <v>-1</v>
      </c>
      <c r="LW51" s="245">
        <v>-2</v>
      </c>
      <c r="LX51">
        <v>1</v>
      </c>
      <c r="LY51">
        <v>1</v>
      </c>
      <c r="LZ51" s="218">
        <v>1</v>
      </c>
      <c r="MA51">
        <v>0</v>
      </c>
      <c r="MB51">
        <v>0</v>
      </c>
      <c r="MC51">
        <v>1</v>
      </c>
      <c r="MD51">
        <v>1</v>
      </c>
      <c r="ME51" s="253">
        <v>1.14591291062E-3</v>
      </c>
      <c r="MF51" s="206">
        <v>42529</v>
      </c>
      <c r="MG51">
        <v>60</v>
      </c>
      <c r="MH51" t="s">
        <v>1273</v>
      </c>
      <c r="MI51">
        <v>2</v>
      </c>
      <c r="MJ51" s="257">
        <v>2</v>
      </c>
      <c r="MK51">
        <v>3</v>
      </c>
      <c r="ML51" s="139">
        <v>104840</v>
      </c>
      <c r="MM51" s="139">
        <v>157260</v>
      </c>
      <c r="MN51" s="200">
        <v>-120.1375095494008</v>
      </c>
      <c r="MO51" s="200">
        <v>-180.2062643241012</v>
      </c>
      <c r="MP51" s="200">
        <v>-120.1375095494008</v>
      </c>
      <c r="MQ51" s="200">
        <v>120.1375095494008</v>
      </c>
      <c r="MR51" s="200">
        <v>120.1375095494008</v>
      </c>
      <c r="MT51">
        <v>-1</v>
      </c>
      <c r="MU51" s="244">
        <v>-1</v>
      </c>
      <c r="MV51" s="218">
        <v>1</v>
      </c>
      <c r="MW51" s="245">
        <v>-3</v>
      </c>
      <c r="MX51">
        <v>1</v>
      </c>
      <c r="MY51">
        <v>-1</v>
      </c>
      <c r="MZ51" s="218">
        <v>-1</v>
      </c>
      <c r="NA51">
        <v>1</v>
      </c>
      <c r="NB51">
        <v>0</v>
      </c>
      <c r="NC51">
        <v>0</v>
      </c>
      <c r="ND51">
        <v>1</v>
      </c>
      <c r="NE51" s="253">
        <v>-1.2209080503599999E-2</v>
      </c>
      <c r="NF51" s="206">
        <v>42529</v>
      </c>
      <c r="NG51">
        <v>60</v>
      </c>
      <c r="NH51" t="s">
        <v>1273</v>
      </c>
      <c r="NI51">
        <v>2</v>
      </c>
      <c r="NJ51" s="257">
        <v>1</v>
      </c>
      <c r="NK51">
        <v>3</v>
      </c>
      <c r="NL51" s="139">
        <v>105620</v>
      </c>
      <c r="NM51" s="139">
        <v>158430</v>
      </c>
      <c r="NN51" s="200">
        <v>1289.5230827902319</v>
      </c>
      <c r="NO51" s="200">
        <v>1934.2846241853479</v>
      </c>
      <c r="NP51" s="200">
        <v>-1289.5230827902319</v>
      </c>
      <c r="NQ51" s="200">
        <v>-1289.5230827902319</v>
      </c>
      <c r="NR51" s="200">
        <v>1289.5230827902319</v>
      </c>
      <c r="NT51">
        <v>-1</v>
      </c>
      <c r="NU51" s="244">
        <v>1</v>
      </c>
      <c r="NV51" s="218">
        <v>1</v>
      </c>
      <c r="NW51" s="245">
        <v>-4</v>
      </c>
      <c r="NX51">
        <v>-1</v>
      </c>
      <c r="NY51">
        <v>-1</v>
      </c>
      <c r="NZ51" s="218">
        <v>1</v>
      </c>
      <c r="OA51">
        <v>1</v>
      </c>
      <c r="OB51">
        <v>1</v>
      </c>
      <c r="OC51">
        <v>0</v>
      </c>
      <c r="OD51">
        <v>0</v>
      </c>
      <c r="OE51" s="253">
        <v>1.98918501352E-2</v>
      </c>
      <c r="OF51" s="206">
        <v>42537</v>
      </c>
      <c r="OG51">
        <v>60</v>
      </c>
      <c r="OH51" t="s">
        <v>1273</v>
      </c>
      <c r="OI51">
        <v>2</v>
      </c>
      <c r="OJ51" s="257">
        <v>2</v>
      </c>
      <c r="OK51">
        <v>2</v>
      </c>
      <c r="OL51" s="139">
        <v>105620</v>
      </c>
      <c r="OM51" s="139">
        <v>105620</v>
      </c>
      <c r="ON51" s="200">
        <v>2100.9772112798241</v>
      </c>
      <c r="OO51" s="200">
        <v>2100.9772112798241</v>
      </c>
      <c r="OP51" s="200">
        <v>2100.9772112798241</v>
      </c>
      <c r="OQ51" s="200">
        <v>-2100.9772112798241</v>
      </c>
      <c r="OR51" s="200">
        <v>-2100.9772112798241</v>
      </c>
      <c r="OT51">
        <f t="shared" si="98"/>
        <v>1</v>
      </c>
      <c r="OU51" s="244">
        <v>1</v>
      </c>
      <c r="OV51" s="218">
        <v>1</v>
      </c>
      <c r="OW51" s="245">
        <v>-5</v>
      </c>
      <c r="OX51">
        <f t="shared" si="141"/>
        <v>1</v>
      </c>
      <c r="OY51">
        <f t="shared" si="100"/>
        <v>-1</v>
      </c>
      <c r="OZ51" s="218"/>
      <c r="PA51">
        <f t="shared" si="138"/>
        <v>0</v>
      </c>
      <c r="PB51">
        <f t="shared" si="101"/>
        <v>0</v>
      </c>
      <c r="PC51">
        <f t="shared" si="102"/>
        <v>0</v>
      </c>
      <c r="PD51">
        <f t="shared" si="103"/>
        <v>0</v>
      </c>
      <c r="PE51" s="253"/>
      <c r="PF51" s="206">
        <v>42537</v>
      </c>
      <c r="PG51">
        <v>60</v>
      </c>
      <c r="PH51" t="str">
        <f t="shared" si="86"/>
        <v>TRUE</v>
      </c>
      <c r="PI51">
        <f>VLOOKUP($A51,'FuturesInfo (3)'!$A$2:$V$80,22)</f>
        <v>2</v>
      </c>
      <c r="PJ51" s="257">
        <v>2</v>
      </c>
      <c r="PK51">
        <f t="shared" si="104"/>
        <v>2</v>
      </c>
      <c r="PL51" s="139">
        <f>VLOOKUP($A51,'FuturesInfo (3)'!$A$2:$O$80,15)*PI51</f>
        <v>105620</v>
      </c>
      <c r="PM51" s="139">
        <f>VLOOKUP($A51,'FuturesInfo (3)'!$A$2:$O$80,15)*PK51</f>
        <v>105620</v>
      </c>
      <c r="PN51" s="200">
        <f t="shared" si="105"/>
        <v>0</v>
      </c>
      <c r="PO51" s="200">
        <f t="shared" si="106"/>
        <v>0</v>
      </c>
      <c r="PP51" s="200">
        <f t="shared" si="107"/>
        <v>0</v>
      </c>
      <c r="PQ51" s="200">
        <f t="shared" si="108"/>
        <v>0</v>
      </c>
      <c r="PR51" s="200">
        <f t="shared" si="144"/>
        <v>0</v>
      </c>
      <c r="PT51">
        <f t="shared" si="110"/>
        <v>1</v>
      </c>
      <c r="PU51" s="244"/>
      <c r="PV51" s="218"/>
      <c r="PW51" s="245"/>
      <c r="PX51">
        <f t="shared" si="142"/>
        <v>0</v>
      </c>
      <c r="PY51">
        <f t="shared" si="112"/>
        <v>0</v>
      </c>
      <c r="PZ51" s="218"/>
      <c r="QA51">
        <f t="shared" si="139"/>
        <v>1</v>
      </c>
      <c r="QB51">
        <f t="shared" si="113"/>
        <v>1</v>
      </c>
      <c r="QC51">
        <f t="shared" si="114"/>
        <v>1</v>
      </c>
      <c r="QD51">
        <f t="shared" si="115"/>
        <v>1</v>
      </c>
      <c r="QE51" s="253"/>
      <c r="QF51" s="206"/>
      <c r="QG51">
        <v>60</v>
      </c>
      <c r="QH51" t="str">
        <f t="shared" si="87"/>
        <v>FALSE</v>
      </c>
      <c r="QI51">
        <f>VLOOKUP($A51,'FuturesInfo (3)'!$A$2:$V$80,22)</f>
        <v>2</v>
      </c>
      <c r="QJ51" s="257"/>
      <c r="QK51">
        <f t="shared" si="116"/>
        <v>2</v>
      </c>
      <c r="QL51" s="139">
        <f>VLOOKUP($A51,'FuturesInfo (3)'!$A$2:$O$80,15)*QI51</f>
        <v>105620</v>
      </c>
      <c r="QM51" s="139">
        <f>VLOOKUP($A51,'FuturesInfo (3)'!$A$2:$O$80,15)*QK51</f>
        <v>105620</v>
      </c>
      <c r="QN51" s="200">
        <f t="shared" si="117"/>
        <v>0</v>
      </c>
      <c r="QO51" s="200">
        <f t="shared" si="118"/>
        <v>0</v>
      </c>
      <c r="QP51" s="200">
        <f t="shared" si="119"/>
        <v>0</v>
      </c>
      <c r="QQ51" s="200">
        <f t="shared" si="120"/>
        <v>0</v>
      </c>
      <c r="QR51" s="200">
        <f t="shared" si="145"/>
        <v>0</v>
      </c>
      <c r="QT51">
        <f t="shared" si="122"/>
        <v>0</v>
      </c>
      <c r="QU51" s="244"/>
      <c r="QV51" s="218"/>
      <c r="QW51" s="245"/>
      <c r="QX51">
        <f t="shared" si="143"/>
        <v>0</v>
      </c>
      <c r="QY51">
        <f t="shared" si="124"/>
        <v>0</v>
      </c>
      <c r="QZ51" s="218"/>
      <c r="RA51">
        <f t="shared" si="140"/>
        <v>1</v>
      </c>
      <c r="RB51">
        <f t="shared" si="125"/>
        <v>1</v>
      </c>
      <c r="RC51">
        <f t="shared" si="126"/>
        <v>1</v>
      </c>
      <c r="RD51">
        <f t="shared" si="127"/>
        <v>1</v>
      </c>
      <c r="RE51" s="253"/>
      <c r="RF51" s="206"/>
      <c r="RG51">
        <v>60</v>
      </c>
      <c r="RH51" t="str">
        <f t="shared" si="88"/>
        <v>FALSE</v>
      </c>
      <c r="RI51">
        <f>VLOOKUP($A51,'FuturesInfo (3)'!$A$2:$V$80,22)</f>
        <v>2</v>
      </c>
      <c r="RJ51" s="257"/>
      <c r="RK51">
        <f t="shared" si="128"/>
        <v>2</v>
      </c>
      <c r="RL51" s="139">
        <f>VLOOKUP($A51,'FuturesInfo (3)'!$A$2:$O$80,15)*RI51</f>
        <v>105620</v>
      </c>
      <c r="RM51" s="139">
        <f>VLOOKUP($A51,'FuturesInfo (3)'!$A$2:$O$80,15)*RK51</f>
        <v>105620</v>
      </c>
      <c r="RN51" s="200">
        <f t="shared" si="129"/>
        <v>0</v>
      </c>
      <c r="RO51" s="200">
        <f t="shared" si="130"/>
        <v>0</v>
      </c>
      <c r="RP51" s="200">
        <f t="shared" si="131"/>
        <v>0</v>
      </c>
      <c r="RQ51" s="200">
        <f t="shared" si="132"/>
        <v>0</v>
      </c>
      <c r="RR51" s="200">
        <f t="shared" si="146"/>
        <v>0</v>
      </c>
    </row>
    <row r="52" spans="1:486" x14ac:dyDescent="0.25">
      <c r="A52" s="1" t="s">
        <v>370</v>
      </c>
      <c r="B52" s="153" t="s">
        <v>1195</v>
      </c>
      <c r="C52" s="204" t="str">
        <f>VLOOKUP(A52,'FuturesInfo (3)'!$A$2:$K$80,11)</f>
        <v>energy</v>
      </c>
      <c r="D52" s="2"/>
      <c r="K52" s="2"/>
      <c r="T52" s="2"/>
      <c r="AD52" s="2"/>
      <c r="AI52" s="139"/>
      <c r="AO52" s="2"/>
      <c r="AT52" s="139"/>
      <c r="AX52">
        <v>-1</v>
      </c>
      <c r="AY52">
        <v>-2.0936639118500001E-2</v>
      </c>
      <c r="AZ52" s="2"/>
      <c r="BE52" s="139"/>
      <c r="BG52">
        <f t="shared" si="134"/>
        <v>0</v>
      </c>
      <c r="BH52">
        <v>-1</v>
      </c>
      <c r="BI52">
        <v>1</v>
      </c>
      <c r="BJ52">
        <f t="shared" si="89"/>
        <v>0</v>
      </c>
      <c r="BK52" s="1">
        <v>1.23804164322E-2</v>
      </c>
      <c r="BL52" s="2">
        <v>10</v>
      </c>
      <c r="BM52">
        <v>60</v>
      </c>
      <c r="BN52" t="str">
        <f t="shared" si="135"/>
        <v>TRUE</v>
      </c>
      <c r="BO52">
        <f>VLOOKUP($A52,'FuturesInfo (3)'!$A$2:$V$80,22)</f>
        <v>2</v>
      </c>
      <c r="BP52">
        <f t="shared" si="160"/>
        <v>2</v>
      </c>
      <c r="BQ52" s="139">
        <f>VLOOKUP($A52,'FuturesInfo (3)'!$A$2:$O$80,15)*BP52</f>
        <v>90500</v>
      </c>
      <c r="BR52" s="145">
        <f t="shared" si="90"/>
        <v>-1120.4276871141001</v>
      </c>
      <c r="BT52">
        <f t="shared" si="91"/>
        <v>-1</v>
      </c>
      <c r="BU52">
        <v>1</v>
      </c>
      <c r="BV52">
        <v>-1</v>
      </c>
      <c r="BW52">
        <v>-1</v>
      </c>
      <c r="BX52">
        <f t="shared" si="161"/>
        <v>0</v>
      </c>
      <c r="BY52">
        <f t="shared" si="162"/>
        <v>1</v>
      </c>
      <c r="BZ52" s="188">
        <v>-1.4452473596399999E-2</v>
      </c>
      <c r="CA52" s="2">
        <v>10</v>
      </c>
      <c r="CB52">
        <v>60</v>
      </c>
      <c r="CC52" t="str">
        <f t="shared" si="163"/>
        <v>TRUE</v>
      </c>
      <c r="CD52">
        <f>VLOOKUP($A52,'FuturesInfo (3)'!$A$2:$V$80,22)</f>
        <v>2</v>
      </c>
      <c r="CE52">
        <f t="shared" si="75"/>
        <v>2</v>
      </c>
      <c r="CF52">
        <f t="shared" si="75"/>
        <v>2</v>
      </c>
      <c r="CG52" s="139">
        <f>VLOOKUP($A52,'FuturesInfo (3)'!$A$2:$O$80,15)*CE52</f>
        <v>90500</v>
      </c>
      <c r="CH52" s="145">
        <f t="shared" si="164"/>
        <v>-1307.9488604741998</v>
      </c>
      <c r="CI52" s="145">
        <f t="shared" si="92"/>
        <v>1307.9488604741998</v>
      </c>
      <c r="CK52">
        <f t="shared" si="165"/>
        <v>1</v>
      </c>
      <c r="CL52">
        <v>-1</v>
      </c>
      <c r="CM52">
        <v>-1</v>
      </c>
      <c r="CN52">
        <v>1</v>
      </c>
      <c r="CO52">
        <f t="shared" si="136"/>
        <v>0</v>
      </c>
      <c r="CP52">
        <f t="shared" si="166"/>
        <v>0</v>
      </c>
      <c r="CQ52" s="1">
        <v>5.6401579244200004E-3</v>
      </c>
      <c r="CR52" s="2">
        <v>10</v>
      </c>
      <c r="CS52">
        <v>60</v>
      </c>
      <c r="CT52" t="str">
        <f t="shared" si="167"/>
        <v>TRUE</v>
      </c>
      <c r="CU52">
        <f>VLOOKUP($A52,'FuturesInfo (3)'!$A$2:$V$80,22)</f>
        <v>2</v>
      </c>
      <c r="CV52">
        <f t="shared" si="168"/>
        <v>3</v>
      </c>
      <c r="CW52">
        <f t="shared" si="93"/>
        <v>2</v>
      </c>
      <c r="CX52" s="139">
        <f>VLOOKUP($A52,'FuturesInfo (3)'!$A$2:$O$80,15)*CW52</f>
        <v>90500</v>
      </c>
      <c r="CY52" s="200">
        <f t="shared" si="169"/>
        <v>-510.43429216001005</v>
      </c>
      <c r="CZ52" s="200">
        <f t="shared" si="95"/>
        <v>-510.43429216001005</v>
      </c>
      <c r="DB52">
        <f t="shared" si="81"/>
        <v>-1</v>
      </c>
      <c r="DC52">
        <v>-1</v>
      </c>
      <c r="DD52">
        <v>1</v>
      </c>
      <c r="DE52">
        <v>1</v>
      </c>
      <c r="DF52">
        <f t="shared" si="137"/>
        <v>0</v>
      </c>
      <c r="DG52">
        <f t="shared" si="82"/>
        <v>1</v>
      </c>
      <c r="DH52" s="1">
        <v>2.41166573191E-2</v>
      </c>
      <c r="DI52" s="2">
        <v>10</v>
      </c>
      <c r="DJ52">
        <v>60</v>
      </c>
      <c r="DK52" t="str">
        <f t="shared" si="83"/>
        <v>TRUE</v>
      </c>
      <c r="DL52">
        <f>VLOOKUP($A52,'FuturesInfo (3)'!$A$2:$V$80,22)</f>
        <v>2</v>
      </c>
      <c r="DM52">
        <f t="shared" si="84"/>
        <v>2</v>
      </c>
      <c r="DN52">
        <f t="shared" si="96"/>
        <v>2</v>
      </c>
      <c r="DO52" s="139">
        <f>VLOOKUP($A52,'FuturesInfo (3)'!$A$2:$O$80,15)*DN52</f>
        <v>90500</v>
      </c>
      <c r="DP52" s="200">
        <f t="shared" si="85"/>
        <v>-2182.5574873785499</v>
      </c>
      <c r="DQ52" s="200">
        <f t="shared" si="97"/>
        <v>2182.5574873785499</v>
      </c>
      <c r="DS52">
        <v>-1</v>
      </c>
      <c r="DT52">
        <v>1</v>
      </c>
      <c r="DU52">
        <v>1</v>
      </c>
      <c r="DV52">
        <v>1</v>
      </c>
      <c r="DW52">
        <v>1</v>
      </c>
      <c r="DX52">
        <v>1</v>
      </c>
      <c r="DY52" s="1">
        <v>1.7524644030700001E-2</v>
      </c>
      <c r="DZ52" s="2">
        <v>10</v>
      </c>
      <c r="EA52">
        <v>60</v>
      </c>
      <c r="EB52" t="s">
        <v>1273</v>
      </c>
      <c r="EC52">
        <v>2</v>
      </c>
      <c r="ED52" s="96">
        <v>0</v>
      </c>
      <c r="EE52">
        <v>2</v>
      </c>
      <c r="EF52" s="139">
        <v>90300</v>
      </c>
      <c r="EG52" s="200">
        <v>1582.4753559722101</v>
      </c>
      <c r="EH52" s="200">
        <v>1582.4753559722101</v>
      </c>
      <c r="EJ52">
        <v>1</v>
      </c>
      <c r="EK52">
        <v>1</v>
      </c>
      <c r="EL52" s="218">
        <v>1</v>
      </c>
      <c r="EM52">
        <v>-1</v>
      </c>
      <c r="EN52">
        <v>-1</v>
      </c>
      <c r="EO52">
        <v>0</v>
      </c>
      <c r="EP52">
        <v>0</v>
      </c>
      <c r="EQ52">
        <v>1</v>
      </c>
      <c r="ER52" s="1">
        <v>-8.6114101184100005E-3</v>
      </c>
      <c r="ES52" s="2">
        <v>10</v>
      </c>
      <c r="ET52">
        <v>60</v>
      </c>
      <c r="EU52" t="s">
        <v>1273</v>
      </c>
      <c r="EV52">
        <v>2</v>
      </c>
      <c r="EW52" s="96">
        <v>0</v>
      </c>
      <c r="EX52">
        <v>2</v>
      </c>
      <c r="EY52" s="139">
        <v>90300</v>
      </c>
      <c r="EZ52" s="200">
        <v>-777.61033369242307</v>
      </c>
      <c r="FA52" s="200">
        <v>-777.61033369242307</v>
      </c>
      <c r="FB52" s="200">
        <v>777.61033369242307</v>
      </c>
      <c r="FD52">
        <v>-1</v>
      </c>
      <c r="FE52">
        <v>1</v>
      </c>
      <c r="FF52" s="218">
        <v>1</v>
      </c>
      <c r="FG52">
        <v>1</v>
      </c>
      <c r="FH52">
        <v>-1</v>
      </c>
      <c r="FI52">
        <v>0</v>
      </c>
      <c r="FJ52">
        <v>0</v>
      </c>
      <c r="FK52">
        <v>0</v>
      </c>
      <c r="FL52" s="1">
        <v>-1.9543973941399999E-2</v>
      </c>
      <c r="FM52" s="2">
        <v>10</v>
      </c>
      <c r="FN52">
        <v>60</v>
      </c>
      <c r="FO52" t="s">
        <v>1273</v>
      </c>
      <c r="FP52">
        <v>2</v>
      </c>
      <c r="FQ52" s="96">
        <v>0</v>
      </c>
      <c r="FR52">
        <v>2</v>
      </c>
      <c r="FS52" s="139">
        <v>90300</v>
      </c>
      <c r="FT52" s="200">
        <v>-1764.82084690842</v>
      </c>
      <c r="FU52" s="200">
        <v>-1764.82084690842</v>
      </c>
      <c r="FV52" s="200">
        <v>-1764.82084690842</v>
      </c>
      <c r="FX52">
        <v>-1</v>
      </c>
      <c r="FY52" s="244">
        <v>-1</v>
      </c>
      <c r="FZ52" s="218">
        <v>-1</v>
      </c>
      <c r="GA52" s="245">
        <v>-24</v>
      </c>
      <c r="GB52">
        <v>-1</v>
      </c>
      <c r="GC52">
        <v>1</v>
      </c>
      <c r="GD52" s="218">
        <v>1</v>
      </c>
      <c r="GE52">
        <v>0</v>
      </c>
      <c r="GF52">
        <v>0</v>
      </c>
      <c r="GG52">
        <v>0</v>
      </c>
      <c r="GH52">
        <v>1</v>
      </c>
      <c r="GI52" s="253">
        <v>1.6611295681099999E-3</v>
      </c>
      <c r="GJ52" s="2">
        <v>10</v>
      </c>
      <c r="GK52">
        <v>60</v>
      </c>
      <c r="GL52" t="s">
        <v>1273</v>
      </c>
      <c r="GM52">
        <v>2</v>
      </c>
      <c r="GN52" s="96">
        <v>0</v>
      </c>
      <c r="GO52">
        <v>2</v>
      </c>
      <c r="GP52" s="139">
        <v>90450</v>
      </c>
      <c r="GQ52" s="200">
        <v>-150.2491694355495</v>
      </c>
      <c r="GR52" s="200">
        <v>-150.2491694355495</v>
      </c>
      <c r="GS52" s="200">
        <v>-150.2491694355495</v>
      </c>
      <c r="GT52" s="200">
        <v>150.2491694355495</v>
      </c>
      <c r="GV52">
        <v>-1</v>
      </c>
      <c r="GW52" s="244">
        <v>1</v>
      </c>
      <c r="GX52" s="218">
        <v>1</v>
      </c>
      <c r="GY52" s="245">
        <v>-25</v>
      </c>
      <c r="GZ52">
        <v>1</v>
      </c>
      <c r="HA52">
        <v>-1</v>
      </c>
      <c r="HB52" s="218">
        <v>-1</v>
      </c>
      <c r="HC52">
        <v>0</v>
      </c>
      <c r="HD52">
        <v>0</v>
      </c>
      <c r="HE52">
        <v>0</v>
      </c>
      <c r="HF52">
        <v>1</v>
      </c>
      <c r="HG52" s="253">
        <v>-1.9347705917399999E-2</v>
      </c>
      <c r="HH52" s="268">
        <v>42499</v>
      </c>
      <c r="HI52">
        <v>60</v>
      </c>
      <c r="HJ52" t="s">
        <v>1273</v>
      </c>
      <c r="HK52">
        <v>2</v>
      </c>
      <c r="HL52" s="257"/>
      <c r="HM52">
        <v>2</v>
      </c>
      <c r="HN52" s="139">
        <v>89250</v>
      </c>
      <c r="HO52" s="200">
        <v>-1726.7827531279499</v>
      </c>
      <c r="HP52" s="200">
        <v>-1726.7827531279499</v>
      </c>
      <c r="HQ52" s="200">
        <v>-1726.7827531279499</v>
      </c>
      <c r="HR52" s="200">
        <v>1726.7827531279499</v>
      </c>
      <c r="HT52">
        <v>1</v>
      </c>
      <c r="HU52" s="244">
        <v>-1</v>
      </c>
      <c r="HV52" s="218">
        <v>1</v>
      </c>
      <c r="HW52" s="245">
        <v>-26</v>
      </c>
      <c r="HX52">
        <v>1</v>
      </c>
      <c r="HY52">
        <v>-1</v>
      </c>
      <c r="HZ52" s="218">
        <v>-1</v>
      </c>
      <c r="IA52">
        <v>1</v>
      </c>
      <c r="IB52">
        <v>0</v>
      </c>
      <c r="IC52">
        <v>0</v>
      </c>
      <c r="ID52">
        <v>1</v>
      </c>
      <c r="IE52" s="253">
        <v>-5.0420168067199997E-3</v>
      </c>
      <c r="IF52" s="268">
        <v>42499</v>
      </c>
      <c r="IG52">
        <v>60</v>
      </c>
      <c r="IH52" t="s">
        <v>1273</v>
      </c>
      <c r="II52">
        <v>2</v>
      </c>
      <c r="IJ52" s="257">
        <v>1</v>
      </c>
      <c r="IK52">
        <v>2</v>
      </c>
      <c r="IL52" s="139">
        <v>85300</v>
      </c>
      <c r="IM52" s="139">
        <v>85300</v>
      </c>
      <c r="IN52" s="200">
        <v>430.08403361321598</v>
      </c>
      <c r="IO52" s="200">
        <v>430.08403361321598</v>
      </c>
      <c r="IP52" s="200">
        <v>-430.08403361321598</v>
      </c>
      <c r="IQ52" s="200">
        <v>-430.08403361321598</v>
      </c>
      <c r="IR52" s="200">
        <v>430.08403361321598</v>
      </c>
      <c r="IT52">
        <v>-1</v>
      </c>
      <c r="IU52" s="244">
        <v>-1</v>
      </c>
      <c r="IV52" s="218">
        <v>1</v>
      </c>
      <c r="IW52" s="245">
        <v>-27</v>
      </c>
      <c r="IX52">
        <v>1</v>
      </c>
      <c r="IY52">
        <v>-1</v>
      </c>
      <c r="IZ52" s="218">
        <v>-1</v>
      </c>
      <c r="JA52">
        <v>1</v>
      </c>
      <c r="JB52">
        <v>0</v>
      </c>
      <c r="JC52">
        <v>0</v>
      </c>
      <c r="JD52">
        <v>1</v>
      </c>
      <c r="JE52" s="253">
        <v>-3.9414414414400002E-2</v>
      </c>
      <c r="JF52" s="268">
        <v>42499</v>
      </c>
      <c r="JG52">
        <v>60</v>
      </c>
      <c r="JH52" t="s">
        <v>1273</v>
      </c>
      <c r="JI52">
        <v>2</v>
      </c>
      <c r="JJ52" s="257">
        <v>1</v>
      </c>
      <c r="JK52">
        <v>2</v>
      </c>
      <c r="JL52" s="139">
        <v>85300</v>
      </c>
      <c r="JM52" s="139">
        <v>85300</v>
      </c>
      <c r="JN52" s="200">
        <v>3362.0495495483201</v>
      </c>
      <c r="JO52" s="200">
        <v>3362.0495495483201</v>
      </c>
      <c r="JP52" s="200">
        <v>-3362.0495495483201</v>
      </c>
      <c r="JQ52" s="200">
        <v>-3362.0495495483201</v>
      </c>
      <c r="JR52" s="200">
        <v>3362.0495495483201</v>
      </c>
      <c r="JT52">
        <v>-1</v>
      </c>
      <c r="JU52" s="244">
        <v>-1</v>
      </c>
      <c r="JV52" s="218">
        <v>1</v>
      </c>
      <c r="JW52" s="245">
        <v>6</v>
      </c>
      <c r="JX52">
        <v>1</v>
      </c>
      <c r="JY52">
        <v>1</v>
      </c>
      <c r="JZ52" s="218">
        <v>1</v>
      </c>
      <c r="KA52">
        <v>0</v>
      </c>
      <c r="KB52">
        <v>1</v>
      </c>
      <c r="KC52">
        <v>1</v>
      </c>
      <c r="KD52">
        <v>1</v>
      </c>
      <c r="KE52" s="253">
        <v>2.1101992965999999E-2</v>
      </c>
      <c r="KF52" s="206">
        <v>42499</v>
      </c>
      <c r="KG52">
        <v>60</v>
      </c>
      <c r="KH52" t="s">
        <v>1273</v>
      </c>
      <c r="KI52">
        <v>2</v>
      </c>
      <c r="KJ52" s="257">
        <v>2</v>
      </c>
      <c r="KK52">
        <v>3</v>
      </c>
      <c r="KL52" s="139">
        <v>87100</v>
      </c>
      <c r="KM52" s="139">
        <v>130650</v>
      </c>
      <c r="KN52" s="200">
        <v>-1837.9835873385998</v>
      </c>
      <c r="KO52" s="200">
        <v>-2756.9753810078996</v>
      </c>
      <c r="KP52" s="200">
        <v>1837.9835873385998</v>
      </c>
      <c r="KQ52" s="200">
        <v>1837.9835873385998</v>
      </c>
      <c r="KR52" s="200">
        <v>1837.9835873385998</v>
      </c>
      <c r="KT52">
        <v>-1</v>
      </c>
      <c r="KU52">
        <v>-1</v>
      </c>
      <c r="KV52" s="218">
        <v>1</v>
      </c>
      <c r="KW52" s="245">
        <v>7</v>
      </c>
      <c r="KX52">
        <v>-1</v>
      </c>
      <c r="KY52">
        <v>1</v>
      </c>
      <c r="KZ52" s="218">
        <v>1</v>
      </c>
      <c r="LA52">
        <v>0</v>
      </c>
      <c r="LB52">
        <v>1</v>
      </c>
      <c r="LC52">
        <v>0</v>
      </c>
      <c r="LD52">
        <v>1</v>
      </c>
      <c r="LE52" s="253">
        <v>4.0183696900099999E-2</v>
      </c>
      <c r="LF52" s="206">
        <v>42529</v>
      </c>
      <c r="LG52">
        <v>60</v>
      </c>
      <c r="LH52" t="s">
        <v>1273</v>
      </c>
      <c r="LI52">
        <v>2</v>
      </c>
      <c r="LJ52" s="257">
        <v>2</v>
      </c>
      <c r="LK52">
        <v>3</v>
      </c>
      <c r="LL52" s="139">
        <v>90600</v>
      </c>
      <c r="LM52" s="139">
        <v>135900</v>
      </c>
      <c r="LN52" s="200">
        <v>-3640.6429391490601</v>
      </c>
      <c r="LO52" s="200">
        <v>-5460.9644087235902</v>
      </c>
      <c r="LP52" s="200">
        <v>3640.6429391490601</v>
      </c>
      <c r="LQ52" s="200">
        <v>-3640.6429391490601</v>
      </c>
      <c r="LR52" s="200">
        <v>3640.6429391490601</v>
      </c>
      <c r="LT52">
        <v>-1</v>
      </c>
      <c r="LU52" s="244">
        <v>1</v>
      </c>
      <c r="LV52" s="218">
        <v>1</v>
      </c>
      <c r="LW52" s="245">
        <v>-2</v>
      </c>
      <c r="LX52">
        <v>-1</v>
      </c>
      <c r="LY52">
        <v>-1</v>
      </c>
      <c r="LZ52" s="218">
        <v>-1</v>
      </c>
      <c r="MA52">
        <v>0</v>
      </c>
      <c r="MB52">
        <v>0</v>
      </c>
      <c r="MC52">
        <v>1</v>
      </c>
      <c r="MD52">
        <v>1</v>
      </c>
      <c r="ME52" s="253">
        <v>-9.3818984547499994E-3</v>
      </c>
      <c r="MF52" s="206">
        <v>42529</v>
      </c>
      <c r="MG52">
        <v>60</v>
      </c>
      <c r="MH52" t="s">
        <v>1273</v>
      </c>
      <c r="MI52">
        <v>2</v>
      </c>
      <c r="MJ52" s="257">
        <v>2</v>
      </c>
      <c r="MK52">
        <v>3</v>
      </c>
      <c r="ML52" s="139">
        <v>89750</v>
      </c>
      <c r="MM52" s="139">
        <v>134625</v>
      </c>
      <c r="MN52" s="200">
        <v>-842.02538631381242</v>
      </c>
      <c r="MO52" s="200">
        <v>-1263.0380794707187</v>
      </c>
      <c r="MP52" s="200">
        <v>-842.02538631381242</v>
      </c>
      <c r="MQ52" s="200">
        <v>842.02538631381242</v>
      </c>
      <c r="MR52" s="200">
        <v>842.02538631381242</v>
      </c>
      <c r="MT52">
        <v>1</v>
      </c>
      <c r="MU52" s="244">
        <v>1</v>
      </c>
      <c r="MV52" s="218">
        <v>1</v>
      </c>
      <c r="MW52" s="245">
        <v>-3</v>
      </c>
      <c r="MX52">
        <v>1</v>
      </c>
      <c r="MY52">
        <v>-1</v>
      </c>
      <c r="MZ52" s="218">
        <v>1</v>
      </c>
      <c r="NA52">
        <v>1</v>
      </c>
      <c r="NB52">
        <v>1</v>
      </c>
      <c r="NC52">
        <v>1</v>
      </c>
      <c r="ND52">
        <v>0</v>
      </c>
      <c r="NE52" s="253">
        <v>2.7855153203300001E-3</v>
      </c>
      <c r="NF52" s="206">
        <v>42529</v>
      </c>
      <c r="NG52">
        <v>60</v>
      </c>
      <c r="NH52" t="s">
        <v>1273</v>
      </c>
      <c r="NI52">
        <v>2</v>
      </c>
      <c r="NJ52" s="257">
        <v>1</v>
      </c>
      <c r="NK52">
        <v>3</v>
      </c>
      <c r="NL52" s="139">
        <v>90500</v>
      </c>
      <c r="NM52" s="139">
        <v>135750</v>
      </c>
      <c r="NN52" s="200">
        <v>252.08913648986501</v>
      </c>
      <c r="NO52" s="200">
        <v>378.1337047347975</v>
      </c>
      <c r="NP52" s="200">
        <v>252.08913648986501</v>
      </c>
      <c r="NQ52" s="200">
        <v>252.08913648986501</v>
      </c>
      <c r="NR52" s="200">
        <v>-252.08913648986501</v>
      </c>
      <c r="NT52">
        <v>1</v>
      </c>
      <c r="NU52" s="244">
        <v>-1</v>
      </c>
      <c r="NV52" s="218">
        <v>1</v>
      </c>
      <c r="NW52" s="245">
        <v>-4</v>
      </c>
      <c r="NX52">
        <v>-1</v>
      </c>
      <c r="NY52">
        <v>-1</v>
      </c>
      <c r="NZ52" s="218">
        <v>1</v>
      </c>
      <c r="OA52">
        <v>0</v>
      </c>
      <c r="OB52">
        <v>1</v>
      </c>
      <c r="OC52">
        <v>0</v>
      </c>
      <c r="OD52">
        <v>0</v>
      </c>
      <c r="OE52" s="253">
        <v>5.5555555555600001E-3</v>
      </c>
      <c r="OF52" s="206">
        <v>42537</v>
      </c>
      <c r="OG52">
        <v>60</v>
      </c>
      <c r="OH52" t="s">
        <v>1273</v>
      </c>
      <c r="OI52">
        <v>2</v>
      </c>
      <c r="OJ52" s="257">
        <v>1</v>
      </c>
      <c r="OK52">
        <v>3</v>
      </c>
      <c r="OL52" s="139">
        <v>90500</v>
      </c>
      <c r="OM52" s="139">
        <v>135750</v>
      </c>
      <c r="ON52" s="200">
        <v>-502.77777777818</v>
      </c>
      <c r="OO52" s="200">
        <v>-754.16666666726996</v>
      </c>
      <c r="OP52" s="200">
        <v>502.77777777818</v>
      </c>
      <c r="OQ52" s="200">
        <v>-502.77777777818</v>
      </c>
      <c r="OR52" s="200">
        <v>-502.77777777818</v>
      </c>
      <c r="OT52">
        <f t="shared" si="98"/>
        <v>-1</v>
      </c>
      <c r="OU52" s="244">
        <v>1</v>
      </c>
      <c r="OV52" s="218">
        <v>1</v>
      </c>
      <c r="OW52" s="245">
        <v>5</v>
      </c>
      <c r="OX52">
        <f t="shared" si="141"/>
        <v>1</v>
      </c>
      <c r="OY52">
        <f t="shared" si="100"/>
        <v>1</v>
      </c>
      <c r="OZ52" s="218"/>
      <c r="PA52">
        <f t="shared" si="138"/>
        <v>0</v>
      </c>
      <c r="PB52">
        <f t="shared" si="101"/>
        <v>0</v>
      </c>
      <c r="PC52">
        <f t="shared" si="102"/>
        <v>0</v>
      </c>
      <c r="PD52">
        <f t="shared" si="103"/>
        <v>0</v>
      </c>
      <c r="PE52" s="253"/>
      <c r="PF52" s="206">
        <v>42537</v>
      </c>
      <c r="PG52">
        <v>60</v>
      </c>
      <c r="PH52" t="str">
        <f t="shared" si="86"/>
        <v>TRUE</v>
      </c>
      <c r="PI52">
        <f>VLOOKUP($A52,'FuturesInfo (3)'!$A$2:$V$80,22)</f>
        <v>2</v>
      </c>
      <c r="PJ52" s="257">
        <v>2</v>
      </c>
      <c r="PK52">
        <f t="shared" si="104"/>
        <v>2</v>
      </c>
      <c r="PL52" s="139">
        <f>VLOOKUP($A52,'FuturesInfo (3)'!$A$2:$O$80,15)*PI52</f>
        <v>90500</v>
      </c>
      <c r="PM52" s="139">
        <f>VLOOKUP($A52,'FuturesInfo (3)'!$A$2:$O$80,15)*PK52</f>
        <v>90500</v>
      </c>
      <c r="PN52" s="200">
        <f t="shared" si="105"/>
        <v>0</v>
      </c>
      <c r="PO52" s="200">
        <f t="shared" si="106"/>
        <v>0</v>
      </c>
      <c r="PP52" s="200">
        <f t="shared" si="107"/>
        <v>0</v>
      </c>
      <c r="PQ52" s="200">
        <f t="shared" si="108"/>
        <v>0</v>
      </c>
      <c r="PR52" s="200">
        <f t="shared" si="144"/>
        <v>0</v>
      </c>
      <c r="PT52">
        <f t="shared" si="110"/>
        <v>1</v>
      </c>
      <c r="PU52" s="244"/>
      <c r="PV52" s="218"/>
      <c r="PW52" s="245"/>
      <c r="PX52">
        <f t="shared" si="142"/>
        <v>0</v>
      </c>
      <c r="PY52">
        <f t="shared" si="112"/>
        <v>0</v>
      </c>
      <c r="PZ52" s="218"/>
      <c r="QA52">
        <f t="shared" si="139"/>
        <v>1</v>
      </c>
      <c r="QB52">
        <f t="shared" si="113"/>
        <v>1</v>
      </c>
      <c r="QC52">
        <f t="shared" si="114"/>
        <v>1</v>
      </c>
      <c r="QD52">
        <f t="shared" si="115"/>
        <v>1</v>
      </c>
      <c r="QE52" s="253"/>
      <c r="QF52" s="206"/>
      <c r="QG52">
        <v>60</v>
      </c>
      <c r="QH52" t="str">
        <f t="shared" si="87"/>
        <v>FALSE</v>
      </c>
      <c r="QI52">
        <f>VLOOKUP($A52,'FuturesInfo (3)'!$A$2:$V$80,22)</f>
        <v>2</v>
      </c>
      <c r="QJ52" s="257"/>
      <c r="QK52">
        <f t="shared" si="116"/>
        <v>2</v>
      </c>
      <c r="QL52" s="139">
        <f>VLOOKUP($A52,'FuturesInfo (3)'!$A$2:$O$80,15)*QI52</f>
        <v>90500</v>
      </c>
      <c r="QM52" s="139">
        <f>VLOOKUP($A52,'FuturesInfo (3)'!$A$2:$O$80,15)*QK52</f>
        <v>90500</v>
      </c>
      <c r="QN52" s="200">
        <f t="shared" si="117"/>
        <v>0</v>
      </c>
      <c r="QO52" s="200">
        <f t="shared" si="118"/>
        <v>0</v>
      </c>
      <c r="QP52" s="200">
        <f t="shared" si="119"/>
        <v>0</v>
      </c>
      <c r="QQ52" s="200">
        <f t="shared" si="120"/>
        <v>0</v>
      </c>
      <c r="QR52" s="200">
        <f t="shared" si="145"/>
        <v>0</v>
      </c>
      <c r="QT52">
        <f t="shared" si="122"/>
        <v>0</v>
      </c>
      <c r="QU52" s="244"/>
      <c r="QV52" s="218"/>
      <c r="QW52" s="245"/>
      <c r="QX52">
        <f t="shared" si="143"/>
        <v>0</v>
      </c>
      <c r="QY52">
        <f t="shared" si="124"/>
        <v>0</v>
      </c>
      <c r="QZ52" s="218"/>
      <c r="RA52">
        <f t="shared" si="140"/>
        <v>1</v>
      </c>
      <c r="RB52">
        <f t="shared" si="125"/>
        <v>1</v>
      </c>
      <c r="RC52">
        <f t="shared" si="126"/>
        <v>1</v>
      </c>
      <c r="RD52">
        <f t="shared" si="127"/>
        <v>1</v>
      </c>
      <c r="RE52" s="253"/>
      <c r="RF52" s="206"/>
      <c r="RG52">
        <v>60</v>
      </c>
      <c r="RH52" t="str">
        <f t="shared" si="88"/>
        <v>FALSE</v>
      </c>
      <c r="RI52">
        <f>VLOOKUP($A52,'FuturesInfo (3)'!$A$2:$V$80,22)</f>
        <v>2</v>
      </c>
      <c r="RJ52" s="257"/>
      <c r="RK52">
        <f t="shared" si="128"/>
        <v>2</v>
      </c>
      <c r="RL52" s="139">
        <f>VLOOKUP($A52,'FuturesInfo (3)'!$A$2:$O$80,15)*RI52</f>
        <v>90500</v>
      </c>
      <c r="RM52" s="139">
        <f>VLOOKUP($A52,'FuturesInfo (3)'!$A$2:$O$80,15)*RK52</f>
        <v>90500</v>
      </c>
      <c r="RN52" s="200">
        <f t="shared" si="129"/>
        <v>0</v>
      </c>
      <c r="RO52" s="200">
        <f t="shared" si="130"/>
        <v>0</v>
      </c>
      <c r="RP52" s="200">
        <f t="shared" si="131"/>
        <v>0</v>
      </c>
      <c r="RQ52" s="200">
        <f t="shared" si="132"/>
        <v>0</v>
      </c>
      <c r="RR52" s="200">
        <f t="shared" si="146"/>
        <v>0</v>
      </c>
    </row>
    <row r="53" spans="1:486" x14ac:dyDescent="0.25">
      <c r="A53" s="1" t="s">
        <v>372</v>
      </c>
      <c r="B53" s="153" t="str">
        <f>'FuturesInfo (3)'!M41</f>
        <v>@HE</v>
      </c>
      <c r="C53" s="204" t="str">
        <f>VLOOKUP(A53,'FuturesInfo (3)'!$A$2:$K$80,11)</f>
        <v>meat</v>
      </c>
      <c r="D53" s="2" t="s">
        <v>30</v>
      </c>
      <c r="E53">
        <v>60</v>
      </c>
      <c r="F53" t="e">
        <f>IF(#REF!="","FALSE","TRUE")</f>
        <v>#REF!</v>
      </c>
      <c r="G53">
        <f>ROUND(VLOOKUP($B53,MARGIN!$A$42:$P$172,16),0)</f>
        <v>4</v>
      </c>
      <c r="I53" t="e">
        <f>-#REF!+J53</f>
        <v>#REF!</v>
      </c>
      <c r="J53">
        <v>-1</v>
      </c>
      <c r="K53" s="2" t="s">
        <v>30</v>
      </c>
      <c r="L53">
        <v>60</v>
      </c>
      <c r="M53" t="str">
        <f>IF(J53="","FALSE","TRUE")</f>
        <v>TRUE</v>
      </c>
      <c r="N53">
        <f>ROUND(VLOOKUP($B53,MARGIN!$A$42:$P$172,16),0)</f>
        <v>4</v>
      </c>
      <c r="P53">
        <f>-J53+Q53</f>
        <v>0</v>
      </c>
      <c r="Q53">
        <v>-1</v>
      </c>
      <c r="R53">
        <v>1</v>
      </c>
      <c r="S53" s="113" t="s">
        <v>951</v>
      </c>
      <c r="T53" s="2" t="s">
        <v>30</v>
      </c>
      <c r="U53">
        <v>60</v>
      </c>
      <c r="V53" t="str">
        <f>IF(Q53="","FALSE","TRUE")</f>
        <v>TRUE</v>
      </c>
      <c r="W53">
        <f>ROUND(VLOOKUP($B53,MARGIN!$A$42:$P$172,16),0)</f>
        <v>4</v>
      </c>
      <c r="X53">
        <f>IF(ABS(Q53+R53)=2,ROUND(W53*(1+$X$13),0),W53)</f>
        <v>4</v>
      </c>
      <c r="Z53">
        <f>-Q53+AA53</f>
        <v>2</v>
      </c>
      <c r="AA53">
        <v>1</v>
      </c>
      <c r="AB53">
        <v>1</v>
      </c>
      <c r="AC53" s="113" t="s">
        <v>951</v>
      </c>
      <c r="AD53" s="2" t="s">
        <v>30</v>
      </c>
      <c r="AE53">
        <v>60</v>
      </c>
      <c r="AF53" t="str">
        <f>IF(AA53="","FALSE","TRUE")</f>
        <v>TRUE</v>
      </c>
      <c r="AG53">
        <f>ROUND(VLOOKUP($B53,MARGIN!$A$42:$P$172,16),0)</f>
        <v>4</v>
      </c>
      <c r="AH53">
        <f>IF(ABS(AA53+AB53)=2,ROUND(AG53*(1+$X$13),0),IF(AB53="",AG53,ROUND(AG53*(1+-$AH$13),0)))</f>
        <v>5</v>
      </c>
      <c r="AI53" s="139" t="e">
        <f>VLOOKUP($B53,#REF!,2)*AH53</f>
        <v>#REF!</v>
      </c>
      <c r="AK53">
        <f>-AB53+AL53</f>
        <v>0</v>
      </c>
      <c r="AL53">
        <v>1</v>
      </c>
      <c r="AM53">
        <v>1</v>
      </c>
      <c r="AN53" s="113" t="s">
        <v>951</v>
      </c>
      <c r="AO53" s="2" t="s">
        <v>30</v>
      </c>
      <c r="AP53">
        <v>60</v>
      </c>
      <c r="AQ53" t="str">
        <f>IF(AL53="","FALSE","TRUE")</f>
        <v>TRUE</v>
      </c>
      <c r="AR53">
        <f>ROUND(VLOOKUP($B53,MARGIN!$A$42:$P$172,16),0)</f>
        <v>4</v>
      </c>
      <c r="AS53">
        <f>IF(ABS(AL53+AM53)=2,ROUND(AR53*(1+$X$13),0),IF(AM53="",AR53,ROUND(AR53*(1+-$AH$13),0)))</f>
        <v>5</v>
      </c>
      <c r="AT53" s="139" t="e">
        <f>VLOOKUP($B53,#REF!,2)*AS53</f>
        <v>#REF!</v>
      </c>
      <c r="AV53">
        <f>-AM53+AW53</f>
        <v>0</v>
      </c>
      <c r="AW53">
        <v>1</v>
      </c>
      <c r="AX53">
        <v>1</v>
      </c>
      <c r="AY53" s="113">
        <v>1.6574585635399999E-2</v>
      </c>
      <c r="AZ53" s="2" t="s">
        <v>30</v>
      </c>
      <c r="BA53">
        <v>60</v>
      </c>
      <c r="BB53" t="str">
        <f>IF(AW53="","FALSE","TRUE")</f>
        <v>TRUE</v>
      </c>
      <c r="BC53">
        <f>ROUND(VLOOKUP($B53,MARGIN!$A$42:$P$172,16),0)</f>
        <v>4</v>
      </c>
      <c r="BD53">
        <f>IF(ABS(AW53+AX53)=2,ROUND(BC53*(1+$X$13),0),IF(AX53="",BC53,ROUND(BC53*(1+-$AH$13),0)))</f>
        <v>5</v>
      </c>
      <c r="BE53" s="139" t="e">
        <f>VLOOKUP($B53,#REF!,2)*BD53</f>
        <v>#REF!</v>
      </c>
      <c r="BG53">
        <f t="shared" si="134"/>
        <v>0</v>
      </c>
      <c r="BH53">
        <v>1</v>
      </c>
      <c r="BI53">
        <v>1</v>
      </c>
      <c r="BJ53">
        <f t="shared" si="89"/>
        <v>1</v>
      </c>
      <c r="BK53" s="1">
        <v>1.9927536231899998E-2</v>
      </c>
      <c r="BL53" s="2">
        <v>10</v>
      </c>
      <c r="BM53">
        <v>60</v>
      </c>
      <c r="BN53" t="str">
        <f t="shared" si="135"/>
        <v>TRUE</v>
      </c>
      <c r="BO53">
        <f>VLOOKUP($A53,'FuturesInfo (3)'!$A$2:$V$80,22)</f>
        <v>3</v>
      </c>
      <c r="BP53">
        <f t="shared" si="160"/>
        <v>3</v>
      </c>
      <c r="BQ53" s="139">
        <f>VLOOKUP($A53,'FuturesInfo (3)'!$A$2:$O$80,15)*BP53</f>
        <v>102540</v>
      </c>
      <c r="BR53" s="145">
        <f t="shared" si="90"/>
        <v>2043.3695652190258</v>
      </c>
      <c r="BT53">
        <f t="shared" si="91"/>
        <v>1</v>
      </c>
      <c r="BU53">
        <v>1</v>
      </c>
      <c r="BV53">
        <v>-1</v>
      </c>
      <c r="BW53">
        <v>1</v>
      </c>
      <c r="BX53">
        <f t="shared" si="161"/>
        <v>1</v>
      </c>
      <c r="BY53">
        <f t="shared" si="162"/>
        <v>0</v>
      </c>
      <c r="BZ53" s="188">
        <v>1.8058022498500002E-2</v>
      </c>
      <c r="CA53" s="2">
        <v>10</v>
      </c>
      <c r="CB53">
        <v>60</v>
      </c>
      <c r="CC53" t="str">
        <f t="shared" si="163"/>
        <v>TRUE</v>
      </c>
      <c r="CD53">
        <f>VLOOKUP($A53,'FuturesInfo (3)'!$A$2:$V$80,22)</f>
        <v>3</v>
      </c>
      <c r="CE53">
        <f t="shared" si="75"/>
        <v>3</v>
      </c>
      <c r="CF53">
        <f t="shared" si="75"/>
        <v>3</v>
      </c>
      <c r="CG53" s="139">
        <f>VLOOKUP($A53,'FuturesInfo (3)'!$A$2:$O$80,15)*CE53</f>
        <v>102540</v>
      </c>
      <c r="CH53" s="145">
        <f t="shared" si="164"/>
        <v>1851.6696269961901</v>
      </c>
      <c r="CI53" s="145">
        <f t="shared" si="92"/>
        <v>-1851.6696269961901</v>
      </c>
      <c r="CK53">
        <f t="shared" si="165"/>
        <v>1</v>
      </c>
      <c r="CL53">
        <v>1</v>
      </c>
      <c r="CM53">
        <v>-1</v>
      </c>
      <c r="CN53">
        <v>1</v>
      </c>
      <c r="CO53">
        <f t="shared" si="136"/>
        <v>1</v>
      </c>
      <c r="CP53">
        <f t="shared" si="166"/>
        <v>0</v>
      </c>
      <c r="CQ53" s="1">
        <v>9.5958127362599996E-3</v>
      </c>
      <c r="CR53" s="2">
        <v>10</v>
      </c>
      <c r="CS53">
        <v>60</v>
      </c>
      <c r="CT53" t="str">
        <f t="shared" si="167"/>
        <v>TRUE</v>
      </c>
      <c r="CU53">
        <f>VLOOKUP($A53,'FuturesInfo (3)'!$A$2:$V$80,22)</f>
        <v>3</v>
      </c>
      <c r="CV53">
        <f t="shared" si="168"/>
        <v>2</v>
      </c>
      <c r="CW53">
        <f t="shared" si="93"/>
        <v>3</v>
      </c>
      <c r="CX53" s="139">
        <f>VLOOKUP($A53,'FuturesInfo (3)'!$A$2:$O$80,15)*CW53</f>
        <v>102540</v>
      </c>
      <c r="CY53" s="200">
        <f t="shared" si="169"/>
        <v>983.95463797610034</v>
      </c>
      <c r="CZ53" s="200">
        <f t="shared" si="95"/>
        <v>-983.95463797610034</v>
      </c>
      <c r="DB53">
        <f t="shared" si="81"/>
        <v>1</v>
      </c>
      <c r="DC53">
        <v>1</v>
      </c>
      <c r="DD53">
        <v>-1</v>
      </c>
      <c r="DE53">
        <v>-1</v>
      </c>
      <c r="DF53">
        <f t="shared" si="137"/>
        <v>0</v>
      </c>
      <c r="DG53">
        <f t="shared" si="82"/>
        <v>1</v>
      </c>
      <c r="DH53" s="1">
        <v>-6.0483870967699997E-3</v>
      </c>
      <c r="DI53" s="2">
        <v>10</v>
      </c>
      <c r="DJ53">
        <v>60</v>
      </c>
      <c r="DK53" t="str">
        <f t="shared" si="83"/>
        <v>TRUE</v>
      </c>
      <c r="DL53">
        <f>VLOOKUP($A53,'FuturesInfo (3)'!$A$2:$V$80,22)</f>
        <v>3</v>
      </c>
      <c r="DM53">
        <f t="shared" si="84"/>
        <v>2</v>
      </c>
      <c r="DN53">
        <f t="shared" si="96"/>
        <v>3</v>
      </c>
      <c r="DO53" s="139">
        <f>VLOOKUP($A53,'FuturesInfo (3)'!$A$2:$O$80,15)*DN53</f>
        <v>102540</v>
      </c>
      <c r="DP53" s="200">
        <f t="shared" si="85"/>
        <v>-620.20161290279577</v>
      </c>
      <c r="DQ53" s="200">
        <f t="shared" si="97"/>
        <v>620.20161290279577</v>
      </c>
      <c r="DS53">
        <v>1</v>
      </c>
      <c r="DT53">
        <v>1</v>
      </c>
      <c r="DU53">
        <v>-1</v>
      </c>
      <c r="DV53">
        <v>1</v>
      </c>
      <c r="DW53">
        <v>1</v>
      </c>
      <c r="DX53">
        <v>0</v>
      </c>
      <c r="DY53" s="1">
        <v>8.6931323793899996E-3</v>
      </c>
      <c r="DZ53" s="2">
        <v>10</v>
      </c>
      <c r="EA53">
        <v>60</v>
      </c>
      <c r="EB53" t="s">
        <v>1273</v>
      </c>
      <c r="EC53">
        <v>4</v>
      </c>
      <c r="ED53" s="96">
        <v>0</v>
      </c>
      <c r="EE53">
        <v>4</v>
      </c>
      <c r="EF53" s="139">
        <v>138600</v>
      </c>
      <c r="EG53" s="200">
        <v>1204.8681477834539</v>
      </c>
      <c r="EH53" s="200">
        <v>-1204.8681477834539</v>
      </c>
      <c r="EJ53">
        <v>1</v>
      </c>
      <c r="EK53">
        <v>1</v>
      </c>
      <c r="EL53" s="218">
        <v>-1</v>
      </c>
      <c r="EM53">
        <v>-1</v>
      </c>
      <c r="EN53">
        <v>-1</v>
      </c>
      <c r="EO53">
        <v>0</v>
      </c>
      <c r="EP53">
        <v>1</v>
      </c>
      <c r="EQ53">
        <v>1</v>
      </c>
      <c r="ER53" s="1">
        <v>-9.7337532207299998E-3</v>
      </c>
      <c r="ES53" s="2">
        <v>10</v>
      </c>
      <c r="ET53">
        <v>60</v>
      </c>
      <c r="EU53" t="s">
        <v>1273</v>
      </c>
      <c r="EV53">
        <v>4</v>
      </c>
      <c r="EW53" s="96">
        <v>0</v>
      </c>
      <c r="EX53">
        <v>4</v>
      </c>
      <c r="EY53" s="139">
        <v>138600</v>
      </c>
      <c r="EZ53" s="200">
        <v>-1349.0981963931779</v>
      </c>
      <c r="FA53" s="200">
        <v>1349.0981963931779</v>
      </c>
      <c r="FB53" s="200">
        <v>1349.0981963931779</v>
      </c>
      <c r="FD53">
        <v>-1</v>
      </c>
      <c r="FE53">
        <v>1</v>
      </c>
      <c r="FF53" s="218">
        <v>-1</v>
      </c>
      <c r="FG53">
        <v>-1</v>
      </c>
      <c r="FH53">
        <v>1</v>
      </c>
      <c r="FI53">
        <v>1</v>
      </c>
      <c r="FJ53">
        <v>0</v>
      </c>
      <c r="FK53">
        <v>0</v>
      </c>
      <c r="FL53" s="1">
        <v>1.73460537728E-3</v>
      </c>
      <c r="FM53" s="2">
        <v>10</v>
      </c>
      <c r="FN53">
        <v>60</v>
      </c>
      <c r="FO53" t="s">
        <v>1273</v>
      </c>
      <c r="FP53">
        <v>4</v>
      </c>
      <c r="FQ53" s="96">
        <v>0</v>
      </c>
      <c r="FR53">
        <v>4</v>
      </c>
      <c r="FS53" s="139">
        <v>138600</v>
      </c>
      <c r="FT53" s="200">
        <v>240.416305291008</v>
      </c>
      <c r="FU53" s="200">
        <v>-240.416305291008</v>
      </c>
      <c r="FV53" s="200">
        <v>-240.416305291008</v>
      </c>
      <c r="FX53">
        <v>1</v>
      </c>
      <c r="FY53" s="244">
        <v>1</v>
      </c>
      <c r="FZ53" s="218">
        <v>-1</v>
      </c>
      <c r="GA53" s="245">
        <v>10</v>
      </c>
      <c r="GB53">
        <v>1</v>
      </c>
      <c r="GC53">
        <v>-1</v>
      </c>
      <c r="GD53" s="218">
        <v>1</v>
      </c>
      <c r="GE53">
        <v>1</v>
      </c>
      <c r="GF53">
        <v>0</v>
      </c>
      <c r="GG53">
        <v>1</v>
      </c>
      <c r="GH53">
        <v>0</v>
      </c>
      <c r="GI53" s="253">
        <v>1.3852813852799999E-2</v>
      </c>
      <c r="GJ53" s="2">
        <v>10</v>
      </c>
      <c r="GK53">
        <v>60</v>
      </c>
      <c r="GL53" t="s">
        <v>1273</v>
      </c>
      <c r="GM53">
        <v>4</v>
      </c>
      <c r="GN53" s="96">
        <v>0</v>
      </c>
      <c r="GO53">
        <v>4</v>
      </c>
      <c r="GP53" s="139">
        <v>140520</v>
      </c>
      <c r="GQ53" s="200">
        <v>1946.5974025954558</v>
      </c>
      <c r="GR53" s="200">
        <v>-1946.5974025954558</v>
      </c>
      <c r="GS53" s="200">
        <v>1946.5974025954558</v>
      </c>
      <c r="GT53" s="200">
        <v>-1946.5974025954558</v>
      </c>
      <c r="GV53">
        <v>1</v>
      </c>
      <c r="GW53" s="244">
        <v>1</v>
      </c>
      <c r="GX53" s="218">
        <v>-1</v>
      </c>
      <c r="GY53" s="245">
        <v>11</v>
      </c>
      <c r="GZ53">
        <v>1</v>
      </c>
      <c r="HA53">
        <v>-1</v>
      </c>
      <c r="HB53" s="218">
        <v>1</v>
      </c>
      <c r="HC53">
        <v>1</v>
      </c>
      <c r="HD53">
        <v>0</v>
      </c>
      <c r="HE53">
        <v>1</v>
      </c>
      <c r="HF53">
        <v>0</v>
      </c>
      <c r="HG53" s="253">
        <v>1.7079419299699999E-2</v>
      </c>
      <c r="HH53" s="268">
        <v>42506</v>
      </c>
      <c r="HI53">
        <v>60</v>
      </c>
      <c r="HJ53" t="s">
        <v>1273</v>
      </c>
      <c r="HK53">
        <v>4</v>
      </c>
      <c r="HL53" s="257"/>
      <c r="HM53">
        <v>4</v>
      </c>
      <c r="HN53" s="139">
        <v>142920</v>
      </c>
      <c r="HO53" s="200">
        <v>2440.9906063131239</v>
      </c>
      <c r="HP53" s="200">
        <v>-2440.9906063131239</v>
      </c>
      <c r="HQ53" s="200">
        <v>2440.9906063131239</v>
      </c>
      <c r="HR53" s="200">
        <v>-2440.9906063131239</v>
      </c>
      <c r="HT53">
        <v>1</v>
      </c>
      <c r="HU53" s="244">
        <v>-1</v>
      </c>
      <c r="HV53" s="218">
        <v>1</v>
      </c>
      <c r="HW53" s="245">
        <v>-5</v>
      </c>
      <c r="HX53">
        <v>1</v>
      </c>
      <c r="HY53">
        <v>-1</v>
      </c>
      <c r="HZ53" s="218">
        <v>-1</v>
      </c>
      <c r="IA53">
        <v>1</v>
      </c>
      <c r="IB53">
        <v>0</v>
      </c>
      <c r="IC53">
        <v>0</v>
      </c>
      <c r="ID53">
        <v>1</v>
      </c>
      <c r="IE53" s="253">
        <v>-5.8774139378700001E-3</v>
      </c>
      <c r="IF53" s="268">
        <v>42506</v>
      </c>
      <c r="IG53">
        <v>60</v>
      </c>
      <c r="IH53" t="s">
        <v>1273</v>
      </c>
      <c r="II53">
        <v>4</v>
      </c>
      <c r="IJ53" s="257">
        <v>2</v>
      </c>
      <c r="IK53">
        <v>5</v>
      </c>
      <c r="IL53" s="139">
        <v>143200</v>
      </c>
      <c r="IM53" s="139">
        <v>179000</v>
      </c>
      <c r="IN53" s="200">
        <v>841.64567590298407</v>
      </c>
      <c r="IO53" s="200">
        <v>1052.0570948787299</v>
      </c>
      <c r="IP53" s="200">
        <v>-841.64567590298407</v>
      </c>
      <c r="IQ53" s="200">
        <v>-841.64567590298407</v>
      </c>
      <c r="IR53" s="200">
        <v>841.64567590298407</v>
      </c>
      <c r="IT53">
        <v>-1</v>
      </c>
      <c r="IU53" s="244">
        <v>-1</v>
      </c>
      <c r="IV53" s="218">
        <v>1</v>
      </c>
      <c r="IW53" s="245">
        <v>-6</v>
      </c>
      <c r="IX53">
        <v>-1</v>
      </c>
      <c r="IY53">
        <v>-1</v>
      </c>
      <c r="IZ53" s="218">
        <v>1</v>
      </c>
      <c r="JA53">
        <v>0</v>
      </c>
      <c r="JB53">
        <v>1</v>
      </c>
      <c r="JC53">
        <v>0</v>
      </c>
      <c r="JD53">
        <v>0</v>
      </c>
      <c r="JE53" s="253">
        <v>7.8828828828800008E-3</v>
      </c>
      <c r="JF53" s="268">
        <v>42506</v>
      </c>
      <c r="JG53">
        <v>60</v>
      </c>
      <c r="JH53" t="s">
        <v>1273</v>
      </c>
      <c r="JI53">
        <v>4</v>
      </c>
      <c r="JJ53" s="257">
        <v>2</v>
      </c>
      <c r="JK53">
        <v>5</v>
      </c>
      <c r="JL53" s="139">
        <v>143200</v>
      </c>
      <c r="JM53" s="139">
        <v>179000</v>
      </c>
      <c r="JN53" s="200">
        <v>-1128.8288288284161</v>
      </c>
      <c r="JO53" s="200">
        <v>-1411.0360360355201</v>
      </c>
      <c r="JP53" s="200">
        <v>1128.8288288284161</v>
      </c>
      <c r="JQ53" s="200">
        <v>-1128.8288288284161</v>
      </c>
      <c r="JR53" s="200">
        <v>-1128.8288288284161</v>
      </c>
      <c r="JT53">
        <v>-1</v>
      </c>
      <c r="JU53" s="244">
        <v>-1</v>
      </c>
      <c r="JV53" s="218">
        <v>-1</v>
      </c>
      <c r="JW53" s="245">
        <v>14</v>
      </c>
      <c r="JX53">
        <v>-1</v>
      </c>
      <c r="JY53">
        <v>-1</v>
      </c>
      <c r="JZ53" s="218">
        <v>-1</v>
      </c>
      <c r="KA53">
        <v>1</v>
      </c>
      <c r="KB53">
        <v>1</v>
      </c>
      <c r="KC53">
        <v>1</v>
      </c>
      <c r="KD53">
        <v>1</v>
      </c>
      <c r="KE53" s="253">
        <v>-3.6312849161999998E-3</v>
      </c>
      <c r="KF53" s="206">
        <v>42516</v>
      </c>
      <c r="KG53">
        <v>60</v>
      </c>
      <c r="KH53" t="s">
        <v>1273</v>
      </c>
      <c r="KI53">
        <v>4</v>
      </c>
      <c r="KJ53" s="257">
        <v>1</v>
      </c>
      <c r="KK53">
        <v>4</v>
      </c>
      <c r="KL53" s="139">
        <v>142680</v>
      </c>
      <c r="KM53" s="139">
        <v>142680</v>
      </c>
      <c r="KN53" s="200">
        <v>518.11173184341601</v>
      </c>
      <c r="KO53" s="200">
        <v>518.11173184341601</v>
      </c>
      <c r="KP53" s="200">
        <v>518.11173184341601</v>
      </c>
      <c r="KQ53" s="200">
        <v>518.11173184341601</v>
      </c>
      <c r="KR53" s="200">
        <v>518.11173184341601</v>
      </c>
      <c r="KT53">
        <v>-1</v>
      </c>
      <c r="KU53">
        <v>1</v>
      </c>
      <c r="KV53" s="218">
        <v>-1</v>
      </c>
      <c r="KW53" s="245">
        <v>15</v>
      </c>
      <c r="KX53">
        <v>1</v>
      </c>
      <c r="KY53">
        <v>-1</v>
      </c>
      <c r="KZ53" s="218">
        <v>-1</v>
      </c>
      <c r="LA53">
        <v>0</v>
      </c>
      <c r="LB53">
        <v>1</v>
      </c>
      <c r="LC53">
        <v>0</v>
      </c>
      <c r="LD53">
        <v>1</v>
      </c>
      <c r="LE53" s="253">
        <v>-2.5231286795600002E-3</v>
      </c>
      <c r="LF53" s="206">
        <v>42516</v>
      </c>
      <c r="LG53">
        <v>60</v>
      </c>
      <c r="LH53" t="s">
        <v>1273</v>
      </c>
      <c r="LI53">
        <v>4</v>
      </c>
      <c r="LJ53" s="257">
        <v>1</v>
      </c>
      <c r="LK53">
        <v>4</v>
      </c>
      <c r="LL53" s="139">
        <v>142320</v>
      </c>
      <c r="LM53" s="139">
        <v>142320</v>
      </c>
      <c r="LN53" s="200">
        <v>-359.09167367497923</v>
      </c>
      <c r="LO53" s="200">
        <v>-359.09167367497923</v>
      </c>
      <c r="LP53" s="200">
        <v>359.09167367497923</v>
      </c>
      <c r="LQ53" s="200">
        <v>-359.09167367497923</v>
      </c>
      <c r="LR53" s="200">
        <v>359.09167367497923</v>
      </c>
      <c r="LT53">
        <v>1</v>
      </c>
      <c r="LU53" s="244">
        <v>-1</v>
      </c>
      <c r="LV53" s="218">
        <v>-1</v>
      </c>
      <c r="LW53" s="245">
        <v>16</v>
      </c>
      <c r="LX53">
        <v>1</v>
      </c>
      <c r="LY53">
        <v>-1</v>
      </c>
      <c r="LZ53" s="218">
        <v>-1</v>
      </c>
      <c r="MA53">
        <v>1</v>
      </c>
      <c r="MB53">
        <v>1</v>
      </c>
      <c r="MC53">
        <v>0</v>
      </c>
      <c r="MD53">
        <v>1</v>
      </c>
      <c r="ME53" s="253">
        <v>-5.3400786958999998E-3</v>
      </c>
      <c r="MF53" s="206">
        <v>42516</v>
      </c>
      <c r="MG53">
        <v>60</v>
      </c>
      <c r="MH53" t="s">
        <v>1273</v>
      </c>
      <c r="MI53">
        <v>4</v>
      </c>
      <c r="MJ53" s="257">
        <v>1</v>
      </c>
      <c r="MK53">
        <v>4</v>
      </c>
      <c r="ML53" s="139">
        <v>141560</v>
      </c>
      <c r="MM53" s="139">
        <v>141560</v>
      </c>
      <c r="MN53" s="200">
        <v>755.94154019160396</v>
      </c>
      <c r="MO53" s="200">
        <v>755.94154019160396</v>
      </c>
      <c r="MP53" s="200">
        <v>755.94154019160396</v>
      </c>
      <c r="MQ53" s="200">
        <v>-755.94154019160396</v>
      </c>
      <c r="MR53" s="200">
        <v>755.94154019160396</v>
      </c>
      <c r="MT53">
        <v>-1</v>
      </c>
      <c r="MU53" s="244">
        <v>-1</v>
      </c>
      <c r="MV53" s="218">
        <v>-1</v>
      </c>
      <c r="MW53" s="245">
        <v>17</v>
      </c>
      <c r="MX53">
        <v>-1</v>
      </c>
      <c r="MY53">
        <v>-1</v>
      </c>
      <c r="MZ53" s="218">
        <v>-1</v>
      </c>
      <c r="NA53">
        <v>1</v>
      </c>
      <c r="NB53">
        <v>1</v>
      </c>
      <c r="NC53">
        <v>1</v>
      </c>
      <c r="ND53">
        <v>1</v>
      </c>
      <c r="NE53" s="253">
        <v>-2.96693981351E-2</v>
      </c>
      <c r="NF53" s="206">
        <v>42516</v>
      </c>
      <c r="NG53">
        <v>60</v>
      </c>
      <c r="NH53" t="s">
        <v>1273</v>
      </c>
      <c r="NI53">
        <v>3</v>
      </c>
      <c r="NJ53" s="257">
        <v>2</v>
      </c>
      <c r="NK53">
        <v>2</v>
      </c>
      <c r="NL53" s="139">
        <v>102540</v>
      </c>
      <c r="NM53" s="139">
        <v>68360</v>
      </c>
      <c r="NN53" s="200">
        <v>3042.3000847731541</v>
      </c>
      <c r="NO53" s="200">
        <v>2028.200056515436</v>
      </c>
      <c r="NP53" s="200">
        <v>3042.3000847731541</v>
      </c>
      <c r="NQ53" s="200">
        <v>3042.3000847731541</v>
      </c>
      <c r="NR53" s="200">
        <v>3042.3000847731541</v>
      </c>
      <c r="NT53">
        <v>-1</v>
      </c>
      <c r="NU53" s="244">
        <v>-1</v>
      </c>
      <c r="NV53" s="218">
        <v>-1</v>
      </c>
      <c r="NW53" s="245">
        <v>2</v>
      </c>
      <c r="NX53">
        <v>-1</v>
      </c>
      <c r="NY53">
        <v>-1</v>
      </c>
      <c r="NZ53" s="218">
        <v>-1</v>
      </c>
      <c r="OA53">
        <v>1</v>
      </c>
      <c r="OB53">
        <v>1</v>
      </c>
      <c r="OC53">
        <v>1</v>
      </c>
      <c r="OD53">
        <v>1</v>
      </c>
      <c r="OE53" s="253">
        <v>-4.6592894583599997E-3</v>
      </c>
      <c r="OF53" s="206">
        <v>42537</v>
      </c>
      <c r="OG53">
        <v>60</v>
      </c>
      <c r="OH53" t="s">
        <v>1273</v>
      </c>
      <c r="OI53">
        <v>3</v>
      </c>
      <c r="OJ53" s="257">
        <v>2</v>
      </c>
      <c r="OK53">
        <v>2</v>
      </c>
      <c r="OL53" s="139">
        <v>102540</v>
      </c>
      <c r="OM53" s="139">
        <v>68360</v>
      </c>
      <c r="ON53" s="200">
        <v>477.76354106023439</v>
      </c>
      <c r="OO53" s="200">
        <v>318.50902737348957</v>
      </c>
      <c r="OP53" s="200">
        <v>477.76354106023439</v>
      </c>
      <c r="OQ53" s="200">
        <v>477.76354106023439</v>
      </c>
      <c r="OR53" s="200">
        <v>477.76354106023439</v>
      </c>
      <c r="OT53">
        <f t="shared" si="98"/>
        <v>-1</v>
      </c>
      <c r="OU53" s="244">
        <v>-1</v>
      </c>
      <c r="OV53" s="218">
        <v>-1</v>
      </c>
      <c r="OW53" s="245">
        <v>3</v>
      </c>
      <c r="OX53">
        <f t="shared" si="141"/>
        <v>-1</v>
      </c>
      <c r="OY53">
        <f t="shared" si="100"/>
        <v>-1</v>
      </c>
      <c r="OZ53" s="218"/>
      <c r="PA53">
        <f t="shared" si="138"/>
        <v>0</v>
      </c>
      <c r="PB53">
        <f t="shared" si="101"/>
        <v>0</v>
      </c>
      <c r="PC53">
        <f t="shared" si="102"/>
        <v>0</v>
      </c>
      <c r="PD53">
        <f t="shared" si="103"/>
        <v>0</v>
      </c>
      <c r="PE53" s="253"/>
      <c r="PF53" s="206">
        <v>42537</v>
      </c>
      <c r="PG53">
        <v>60</v>
      </c>
      <c r="PH53" t="str">
        <f t="shared" si="86"/>
        <v>TRUE</v>
      </c>
      <c r="PI53">
        <f>VLOOKUP($A53,'FuturesInfo (3)'!$A$2:$V$80,22)</f>
        <v>3</v>
      </c>
      <c r="PJ53" s="257">
        <v>1</v>
      </c>
      <c r="PK53">
        <f t="shared" si="104"/>
        <v>4</v>
      </c>
      <c r="PL53" s="139">
        <f>VLOOKUP($A53,'FuturesInfo (3)'!$A$2:$O$80,15)*PI53</f>
        <v>102540</v>
      </c>
      <c r="PM53" s="139">
        <f>VLOOKUP($A53,'FuturesInfo (3)'!$A$2:$O$80,15)*PK53</f>
        <v>136720</v>
      </c>
      <c r="PN53" s="200">
        <f t="shared" si="105"/>
        <v>0</v>
      </c>
      <c r="PO53" s="200">
        <f t="shared" si="106"/>
        <v>0</v>
      </c>
      <c r="PP53" s="200">
        <f t="shared" si="107"/>
        <v>0</v>
      </c>
      <c r="PQ53" s="200">
        <f t="shared" si="108"/>
        <v>0</v>
      </c>
      <c r="PR53" s="200">
        <f t="shared" si="144"/>
        <v>0</v>
      </c>
      <c r="PT53">
        <f t="shared" si="110"/>
        <v>-1</v>
      </c>
      <c r="PU53" s="244"/>
      <c r="PV53" s="218"/>
      <c r="PW53" s="245"/>
      <c r="PX53">
        <f t="shared" si="142"/>
        <v>0</v>
      </c>
      <c r="PY53">
        <f t="shared" si="112"/>
        <v>0</v>
      </c>
      <c r="PZ53" s="218"/>
      <c r="QA53">
        <f t="shared" si="139"/>
        <v>1</v>
      </c>
      <c r="QB53">
        <f t="shared" si="113"/>
        <v>1</v>
      </c>
      <c r="QC53">
        <f t="shared" si="114"/>
        <v>1</v>
      </c>
      <c r="QD53">
        <f t="shared" si="115"/>
        <v>1</v>
      </c>
      <c r="QE53" s="253"/>
      <c r="QF53" s="206"/>
      <c r="QG53">
        <v>60</v>
      </c>
      <c r="QH53" t="str">
        <f t="shared" si="87"/>
        <v>FALSE</v>
      </c>
      <c r="QI53">
        <f>VLOOKUP($A53,'FuturesInfo (3)'!$A$2:$V$80,22)</f>
        <v>3</v>
      </c>
      <c r="QJ53" s="257"/>
      <c r="QK53">
        <f t="shared" si="116"/>
        <v>2</v>
      </c>
      <c r="QL53" s="139">
        <f>VLOOKUP($A53,'FuturesInfo (3)'!$A$2:$O$80,15)*QI53</f>
        <v>102540</v>
      </c>
      <c r="QM53" s="139">
        <f>VLOOKUP($A53,'FuturesInfo (3)'!$A$2:$O$80,15)*QK53</f>
        <v>68360</v>
      </c>
      <c r="QN53" s="200">
        <f t="shared" si="117"/>
        <v>0</v>
      </c>
      <c r="QO53" s="200">
        <f t="shared" si="118"/>
        <v>0</v>
      </c>
      <c r="QP53" s="200">
        <f t="shared" si="119"/>
        <v>0</v>
      </c>
      <c r="QQ53" s="200">
        <f t="shared" si="120"/>
        <v>0</v>
      </c>
      <c r="QR53" s="200">
        <f t="shared" si="145"/>
        <v>0</v>
      </c>
      <c r="QT53">
        <f t="shared" si="122"/>
        <v>0</v>
      </c>
      <c r="QU53" s="244"/>
      <c r="QV53" s="218"/>
      <c r="QW53" s="245"/>
      <c r="QX53">
        <f t="shared" si="143"/>
        <v>0</v>
      </c>
      <c r="QY53">
        <f t="shared" si="124"/>
        <v>0</v>
      </c>
      <c r="QZ53" s="218"/>
      <c r="RA53">
        <f t="shared" si="140"/>
        <v>1</v>
      </c>
      <c r="RB53">
        <f t="shared" si="125"/>
        <v>1</v>
      </c>
      <c r="RC53">
        <f t="shared" si="126"/>
        <v>1</v>
      </c>
      <c r="RD53">
        <f t="shared" si="127"/>
        <v>1</v>
      </c>
      <c r="RE53" s="253"/>
      <c r="RF53" s="206"/>
      <c r="RG53">
        <v>60</v>
      </c>
      <c r="RH53" t="str">
        <f t="shared" si="88"/>
        <v>FALSE</v>
      </c>
      <c r="RI53">
        <f>VLOOKUP($A53,'FuturesInfo (3)'!$A$2:$V$80,22)</f>
        <v>3</v>
      </c>
      <c r="RJ53" s="257"/>
      <c r="RK53">
        <f t="shared" si="128"/>
        <v>2</v>
      </c>
      <c r="RL53" s="139">
        <f>VLOOKUP($A53,'FuturesInfo (3)'!$A$2:$O$80,15)*RI53</f>
        <v>102540</v>
      </c>
      <c r="RM53" s="139">
        <f>VLOOKUP($A53,'FuturesInfo (3)'!$A$2:$O$80,15)*RK53</f>
        <v>68360</v>
      </c>
      <c r="RN53" s="200">
        <f t="shared" si="129"/>
        <v>0</v>
      </c>
      <c r="RO53" s="200">
        <f t="shared" si="130"/>
        <v>0</v>
      </c>
      <c r="RP53" s="200">
        <f t="shared" si="131"/>
        <v>0</v>
      </c>
      <c r="RQ53" s="200">
        <f t="shared" si="132"/>
        <v>0</v>
      </c>
      <c r="RR53" s="200">
        <f t="shared" si="146"/>
        <v>0</v>
      </c>
    </row>
    <row r="54" spans="1:486" x14ac:dyDescent="0.25">
      <c r="A54" s="1" t="s">
        <v>520</v>
      </c>
      <c r="B54" s="153" t="str">
        <f>'FuturesInfo (3)'!M42</f>
        <v>LRC</v>
      </c>
      <c r="C54" s="204" t="str">
        <f>VLOOKUP(A54,'FuturesInfo (3)'!$A$2:$K$80,11)</f>
        <v>soft</v>
      </c>
      <c r="D54" s="2"/>
      <c r="K54" s="2"/>
      <c r="S54" s="113"/>
      <c r="T54" s="2"/>
      <c r="AC54" s="113"/>
      <c r="AD54" s="2"/>
      <c r="AI54" s="139"/>
      <c r="AN54" s="113"/>
      <c r="AO54" s="2"/>
      <c r="AT54" s="139"/>
      <c r="AX54">
        <v>-1</v>
      </c>
      <c r="AY54" s="113">
        <v>-1.2135922330100001E-3</v>
      </c>
      <c r="AZ54" s="2"/>
      <c r="BE54" s="139"/>
      <c r="BG54">
        <f t="shared" si="134"/>
        <v>2</v>
      </c>
      <c r="BH54">
        <v>1</v>
      </c>
      <c r="BI54">
        <v>-1</v>
      </c>
      <c r="BJ54">
        <f t="shared" si="89"/>
        <v>0</v>
      </c>
      <c r="BK54" s="1">
        <v>-8.5054678007300006E-3</v>
      </c>
      <c r="BL54" s="2">
        <v>10</v>
      </c>
      <c r="BM54">
        <v>60</v>
      </c>
      <c r="BN54" t="str">
        <f t="shared" si="135"/>
        <v>TRUE</v>
      </c>
      <c r="BO54">
        <f>VLOOKUP($A54,'FuturesInfo (3)'!$A$2:$V$80,22)</f>
        <v>6</v>
      </c>
      <c r="BP54">
        <f t="shared" si="160"/>
        <v>6</v>
      </c>
      <c r="BQ54" s="139">
        <f>VLOOKUP($A54,'FuturesInfo (3)'!$A$2:$O$80,15)*BP54</f>
        <v>103080</v>
      </c>
      <c r="BR54" s="145">
        <f t="shared" si="90"/>
        <v>-876.74362089924841</v>
      </c>
      <c r="BT54">
        <f t="shared" si="91"/>
        <v>1</v>
      </c>
      <c r="BU54">
        <v>1</v>
      </c>
      <c r="BV54">
        <v>-1</v>
      </c>
      <c r="BW54">
        <v>1</v>
      </c>
      <c r="BX54">
        <f t="shared" si="161"/>
        <v>1</v>
      </c>
      <c r="BY54">
        <f t="shared" si="162"/>
        <v>0</v>
      </c>
      <c r="BZ54" s="188">
        <v>5.5147058823500003E-3</v>
      </c>
      <c r="CA54" s="2">
        <v>10</v>
      </c>
      <c r="CB54">
        <v>60</v>
      </c>
      <c r="CC54" t="str">
        <f t="shared" si="163"/>
        <v>TRUE</v>
      </c>
      <c r="CD54">
        <f>VLOOKUP($A54,'FuturesInfo (3)'!$A$2:$V$80,22)</f>
        <v>6</v>
      </c>
      <c r="CE54">
        <f t="shared" si="75"/>
        <v>6</v>
      </c>
      <c r="CF54">
        <f t="shared" si="75"/>
        <v>6</v>
      </c>
      <c r="CG54" s="139">
        <f>VLOOKUP($A54,'FuturesInfo (3)'!$A$2:$O$80,15)*CE54</f>
        <v>103080</v>
      </c>
      <c r="CH54" s="145">
        <f t="shared" si="164"/>
        <v>568.45588235263801</v>
      </c>
      <c r="CI54" s="145">
        <f t="shared" si="92"/>
        <v>-568.45588235263801</v>
      </c>
      <c r="CK54">
        <f t="shared" si="165"/>
        <v>1</v>
      </c>
      <c r="CL54">
        <v>-1</v>
      </c>
      <c r="CM54">
        <v>-1</v>
      </c>
      <c r="CN54">
        <v>1</v>
      </c>
      <c r="CO54">
        <f t="shared" si="136"/>
        <v>0</v>
      </c>
      <c r="CP54">
        <f t="shared" si="166"/>
        <v>0</v>
      </c>
      <c r="CQ54" s="1">
        <v>1.4625228519199999E-2</v>
      </c>
      <c r="CR54" s="2">
        <v>10</v>
      </c>
      <c r="CS54">
        <v>60</v>
      </c>
      <c r="CT54" t="str">
        <f t="shared" si="167"/>
        <v>TRUE</v>
      </c>
      <c r="CU54">
        <f>VLOOKUP($A54,'FuturesInfo (3)'!$A$2:$V$80,22)</f>
        <v>6</v>
      </c>
      <c r="CV54">
        <f t="shared" si="168"/>
        <v>8</v>
      </c>
      <c r="CW54">
        <f t="shared" si="93"/>
        <v>6</v>
      </c>
      <c r="CX54" s="139">
        <f>VLOOKUP($A54,'FuturesInfo (3)'!$A$2:$O$80,15)*CW54</f>
        <v>103080</v>
      </c>
      <c r="CY54" s="200">
        <f t="shared" si="169"/>
        <v>-1507.568555759136</v>
      </c>
      <c r="CZ54" s="200">
        <f t="shared" si="95"/>
        <v>-1507.568555759136</v>
      </c>
      <c r="DB54">
        <f t="shared" si="81"/>
        <v>-1</v>
      </c>
      <c r="DC54">
        <v>1</v>
      </c>
      <c r="DD54">
        <v>-1</v>
      </c>
      <c r="DE54">
        <v>1</v>
      </c>
      <c r="DF54">
        <f t="shared" si="137"/>
        <v>1</v>
      </c>
      <c r="DG54">
        <f t="shared" si="82"/>
        <v>0</v>
      </c>
      <c r="DH54" s="1">
        <v>1.4414414414400001E-2</v>
      </c>
      <c r="DI54" s="2">
        <v>10</v>
      </c>
      <c r="DJ54">
        <v>60</v>
      </c>
      <c r="DK54" t="str">
        <f t="shared" si="83"/>
        <v>TRUE</v>
      </c>
      <c r="DL54">
        <f>VLOOKUP($A54,'FuturesInfo (3)'!$A$2:$V$80,22)</f>
        <v>6</v>
      </c>
      <c r="DM54">
        <f t="shared" si="84"/>
        <v>5</v>
      </c>
      <c r="DN54">
        <f t="shared" si="96"/>
        <v>6</v>
      </c>
      <c r="DO54" s="139">
        <f>VLOOKUP($A54,'FuturesInfo (3)'!$A$2:$O$80,15)*DN54</f>
        <v>103080</v>
      </c>
      <c r="DP54" s="200">
        <f t="shared" si="85"/>
        <v>1485.837837836352</v>
      </c>
      <c r="DQ54" s="200">
        <f t="shared" si="97"/>
        <v>-1485.837837836352</v>
      </c>
      <c r="DS54">
        <v>1</v>
      </c>
      <c r="DT54">
        <v>1</v>
      </c>
      <c r="DU54">
        <v>-1</v>
      </c>
      <c r="DV54">
        <v>1</v>
      </c>
      <c r="DW54">
        <v>1</v>
      </c>
      <c r="DX54">
        <v>0</v>
      </c>
      <c r="DY54" s="1">
        <v>4.7365304914200003E-3</v>
      </c>
      <c r="DZ54" s="2">
        <v>10</v>
      </c>
      <c r="EA54">
        <v>60</v>
      </c>
      <c r="EB54" t="s">
        <v>1273</v>
      </c>
      <c r="EC54">
        <v>8</v>
      </c>
      <c r="ED54" s="96">
        <v>0</v>
      </c>
      <c r="EE54">
        <v>8</v>
      </c>
      <c r="EF54" s="139">
        <v>131440</v>
      </c>
      <c r="EG54" s="200">
        <v>622.56956779224481</v>
      </c>
      <c r="EH54" s="200">
        <v>-622.56956779224481</v>
      </c>
      <c r="EJ54">
        <v>1</v>
      </c>
      <c r="EK54">
        <v>1</v>
      </c>
      <c r="EL54" s="218">
        <v>-1</v>
      </c>
      <c r="EM54">
        <v>-1</v>
      </c>
      <c r="EN54">
        <v>-1</v>
      </c>
      <c r="EO54">
        <v>0</v>
      </c>
      <c r="EP54">
        <v>1</v>
      </c>
      <c r="EQ54">
        <v>1</v>
      </c>
      <c r="ER54" s="1">
        <v>-7.0713022981699998E-3</v>
      </c>
      <c r="ES54" s="2">
        <v>10</v>
      </c>
      <c r="ET54">
        <v>60</v>
      </c>
      <c r="EU54" t="s">
        <v>1273</v>
      </c>
      <c r="EV54">
        <v>8</v>
      </c>
      <c r="EW54" s="96">
        <v>0</v>
      </c>
      <c r="EX54">
        <v>8</v>
      </c>
      <c r="EY54" s="139">
        <v>131440</v>
      </c>
      <c r="EZ54" s="200">
        <v>-929.45197407146475</v>
      </c>
      <c r="FA54" s="200">
        <v>929.45197407146475</v>
      </c>
      <c r="FB54" s="200">
        <v>929.45197407146475</v>
      </c>
      <c r="FD54">
        <v>-1</v>
      </c>
      <c r="FE54">
        <v>1</v>
      </c>
      <c r="FF54" s="218">
        <v>-1</v>
      </c>
      <c r="FG54">
        <v>-1</v>
      </c>
      <c r="FH54">
        <v>-1</v>
      </c>
      <c r="FI54">
        <v>0</v>
      </c>
      <c r="FJ54">
        <v>1</v>
      </c>
      <c r="FK54">
        <v>1</v>
      </c>
      <c r="FL54" s="1">
        <v>-2.49258160237E-2</v>
      </c>
      <c r="FM54" s="2">
        <v>10</v>
      </c>
      <c r="FN54">
        <v>60</v>
      </c>
      <c r="FO54" t="s">
        <v>1273</v>
      </c>
      <c r="FP54">
        <v>8</v>
      </c>
      <c r="FQ54" s="96">
        <v>0</v>
      </c>
      <c r="FR54">
        <v>8</v>
      </c>
      <c r="FS54" s="139">
        <v>131440</v>
      </c>
      <c r="FT54" s="200">
        <v>-3276.2492581551282</v>
      </c>
      <c r="FU54" s="200">
        <v>3276.2492581551282</v>
      </c>
      <c r="FV54" s="200">
        <v>3276.2492581551282</v>
      </c>
      <c r="FX54">
        <v>-1</v>
      </c>
      <c r="FY54" s="244">
        <v>-1</v>
      </c>
      <c r="FZ54" s="218">
        <v>-1</v>
      </c>
      <c r="GA54" s="245">
        <v>-16</v>
      </c>
      <c r="GB54">
        <v>-1</v>
      </c>
      <c r="GC54">
        <v>1</v>
      </c>
      <c r="GD54" s="218">
        <v>1</v>
      </c>
      <c r="GE54">
        <v>0</v>
      </c>
      <c r="GF54">
        <v>0</v>
      </c>
      <c r="GG54">
        <v>0</v>
      </c>
      <c r="GH54">
        <v>1</v>
      </c>
      <c r="GI54" s="253">
        <v>3.6518563603200002E-3</v>
      </c>
      <c r="GJ54" s="2">
        <v>10</v>
      </c>
      <c r="GK54">
        <v>60</v>
      </c>
      <c r="GL54" t="s">
        <v>1273</v>
      </c>
      <c r="GM54">
        <v>7</v>
      </c>
      <c r="GN54" s="96">
        <v>0</v>
      </c>
      <c r="GO54">
        <v>7</v>
      </c>
      <c r="GP54" s="139">
        <v>115430</v>
      </c>
      <c r="GQ54" s="200">
        <v>-421.53377967173759</v>
      </c>
      <c r="GR54" s="200">
        <v>-421.53377967173759</v>
      </c>
      <c r="GS54" s="200">
        <v>-421.53377967173759</v>
      </c>
      <c r="GT54" s="200">
        <v>421.53377967173759</v>
      </c>
      <c r="GV54">
        <v>-1</v>
      </c>
      <c r="GW54" s="244">
        <v>-1</v>
      </c>
      <c r="GX54" s="218">
        <v>-1</v>
      </c>
      <c r="GY54" s="245">
        <v>-17</v>
      </c>
      <c r="GZ54">
        <v>1</v>
      </c>
      <c r="HA54">
        <v>1</v>
      </c>
      <c r="HB54" s="218">
        <v>-1</v>
      </c>
      <c r="HC54">
        <v>1</v>
      </c>
      <c r="HD54">
        <v>1</v>
      </c>
      <c r="HE54">
        <v>0</v>
      </c>
      <c r="HF54">
        <v>0</v>
      </c>
      <c r="HG54" s="253">
        <v>-1.87992722862E-2</v>
      </c>
      <c r="HH54" s="268">
        <v>42508</v>
      </c>
      <c r="HI54">
        <v>60</v>
      </c>
      <c r="HJ54" t="s">
        <v>1273</v>
      </c>
      <c r="HK54">
        <v>7</v>
      </c>
      <c r="HL54" s="257"/>
      <c r="HM54">
        <v>7</v>
      </c>
      <c r="HN54" s="139">
        <v>113260</v>
      </c>
      <c r="HO54" s="200">
        <v>2129.2055791350122</v>
      </c>
      <c r="HP54" s="200">
        <v>2129.2055791350122</v>
      </c>
      <c r="HQ54" s="200">
        <v>-2129.2055791350122</v>
      </c>
      <c r="HR54" s="200">
        <v>-2129.2055791350122</v>
      </c>
      <c r="HT54">
        <v>-1</v>
      </c>
      <c r="HU54" s="244">
        <v>1</v>
      </c>
      <c r="HV54" s="218">
        <v>-1</v>
      </c>
      <c r="HW54" s="245">
        <v>18</v>
      </c>
      <c r="HX54">
        <v>-1</v>
      </c>
      <c r="HY54">
        <v>-1</v>
      </c>
      <c r="HZ54" s="218">
        <v>-1</v>
      </c>
      <c r="IA54">
        <v>0</v>
      </c>
      <c r="IB54">
        <v>1</v>
      </c>
      <c r="IC54">
        <v>1</v>
      </c>
      <c r="ID54">
        <v>1</v>
      </c>
      <c r="IE54" s="253">
        <v>-4.3263287987299996E-3</v>
      </c>
      <c r="IF54" s="268">
        <v>42508</v>
      </c>
      <c r="IG54">
        <v>60</v>
      </c>
      <c r="IH54" t="s">
        <v>1273</v>
      </c>
      <c r="II54">
        <v>7</v>
      </c>
      <c r="IJ54" s="257">
        <v>2</v>
      </c>
      <c r="IK54">
        <v>9</v>
      </c>
      <c r="IL54" s="139">
        <v>115360</v>
      </c>
      <c r="IM54" s="139">
        <v>148320</v>
      </c>
      <c r="IN54" s="200">
        <v>-499.08529022149276</v>
      </c>
      <c r="IO54" s="200">
        <v>-641.68108742763354</v>
      </c>
      <c r="IP54" s="200">
        <v>499.08529022149276</v>
      </c>
      <c r="IQ54" s="200">
        <v>499.08529022149276</v>
      </c>
      <c r="IR54" s="200">
        <v>499.08529022149276</v>
      </c>
      <c r="IT54">
        <v>1</v>
      </c>
      <c r="IU54" s="244">
        <v>1</v>
      </c>
      <c r="IV54" s="218">
        <v>-1</v>
      </c>
      <c r="IW54" s="245">
        <v>19</v>
      </c>
      <c r="IX54">
        <v>-1</v>
      </c>
      <c r="IY54">
        <v>-1</v>
      </c>
      <c r="IZ54" s="218">
        <v>1</v>
      </c>
      <c r="JA54">
        <v>1</v>
      </c>
      <c r="JB54">
        <v>0</v>
      </c>
      <c r="JC54">
        <v>0</v>
      </c>
      <c r="JD54">
        <v>0</v>
      </c>
      <c r="JE54" s="253">
        <v>1.2150668286799999E-3</v>
      </c>
      <c r="JF54" s="268">
        <v>42508</v>
      </c>
      <c r="JG54">
        <v>60</v>
      </c>
      <c r="JH54" t="s">
        <v>1273</v>
      </c>
      <c r="JI54">
        <v>7</v>
      </c>
      <c r="JJ54" s="257">
        <v>2</v>
      </c>
      <c r="JK54">
        <v>9</v>
      </c>
      <c r="JL54" s="139">
        <v>115360</v>
      </c>
      <c r="JM54" s="139">
        <v>148320</v>
      </c>
      <c r="JN54" s="200">
        <v>140.17010935652479</v>
      </c>
      <c r="JO54" s="200">
        <v>180.2187120298176</v>
      </c>
      <c r="JP54" s="200">
        <v>-140.17010935652479</v>
      </c>
      <c r="JQ54" s="200">
        <v>-140.17010935652479</v>
      </c>
      <c r="JR54" s="200">
        <v>-140.17010935652479</v>
      </c>
      <c r="JT54">
        <v>1</v>
      </c>
      <c r="JU54" s="244">
        <v>1</v>
      </c>
      <c r="JV54" s="218">
        <v>-1</v>
      </c>
      <c r="JW54" s="245">
        <v>20</v>
      </c>
      <c r="JX54">
        <v>1</v>
      </c>
      <c r="JY54">
        <v>-1</v>
      </c>
      <c r="JZ54" s="218">
        <v>1</v>
      </c>
      <c r="KA54">
        <v>1</v>
      </c>
      <c r="KB54">
        <v>0</v>
      </c>
      <c r="KC54">
        <v>1</v>
      </c>
      <c r="KD54">
        <v>0</v>
      </c>
      <c r="KE54" s="253">
        <v>1.5776699029099998E-2</v>
      </c>
      <c r="KF54" s="206">
        <v>42508</v>
      </c>
      <c r="KG54">
        <v>60</v>
      </c>
      <c r="KH54" t="s">
        <v>1273</v>
      </c>
      <c r="KI54">
        <v>7</v>
      </c>
      <c r="KJ54" s="257">
        <v>1</v>
      </c>
      <c r="KK54">
        <v>7</v>
      </c>
      <c r="KL54" s="139">
        <v>117180</v>
      </c>
      <c r="KM54" s="139">
        <v>117180</v>
      </c>
      <c r="KN54" s="200">
        <v>1848.7135922299378</v>
      </c>
      <c r="KO54" s="200">
        <v>1848.7135922299378</v>
      </c>
      <c r="KP54" s="200">
        <v>-1848.7135922299378</v>
      </c>
      <c r="KQ54" s="200">
        <v>1848.7135922299378</v>
      </c>
      <c r="KR54" s="200">
        <v>-1848.7135922299378</v>
      </c>
      <c r="KT54">
        <v>1</v>
      </c>
      <c r="KU54">
        <v>1</v>
      </c>
      <c r="KV54" s="218">
        <v>-1</v>
      </c>
      <c r="KW54" s="245">
        <v>21</v>
      </c>
      <c r="KX54">
        <v>-1</v>
      </c>
      <c r="KY54">
        <v>-1</v>
      </c>
      <c r="KZ54" s="218">
        <v>1</v>
      </c>
      <c r="LA54">
        <v>1</v>
      </c>
      <c r="LB54">
        <v>0</v>
      </c>
      <c r="LC54">
        <v>0</v>
      </c>
      <c r="LD54">
        <v>0</v>
      </c>
      <c r="LE54" s="253">
        <v>1.13500597372E-2</v>
      </c>
      <c r="LF54" s="206">
        <v>42529</v>
      </c>
      <c r="LG54">
        <v>60</v>
      </c>
      <c r="LH54" t="s">
        <v>1273</v>
      </c>
      <c r="LI54">
        <v>7</v>
      </c>
      <c r="LJ54" s="257">
        <v>2</v>
      </c>
      <c r="LK54">
        <v>9</v>
      </c>
      <c r="LL54" s="139">
        <v>118510</v>
      </c>
      <c r="LM54" s="139">
        <v>152370</v>
      </c>
      <c r="LN54" s="200">
        <v>1345.0955794555721</v>
      </c>
      <c r="LO54" s="200">
        <v>1729.4086021571641</v>
      </c>
      <c r="LP54" s="200">
        <v>-1345.0955794555721</v>
      </c>
      <c r="LQ54" s="200">
        <v>-1345.0955794555721</v>
      </c>
      <c r="LR54" s="200">
        <v>-1345.0955794555721</v>
      </c>
      <c r="LT54">
        <v>1</v>
      </c>
      <c r="LU54" s="244">
        <v>-1</v>
      </c>
      <c r="LV54" s="218">
        <v>-1</v>
      </c>
      <c r="LW54" s="245">
        <v>-3</v>
      </c>
      <c r="LX54">
        <v>-1</v>
      </c>
      <c r="LY54">
        <v>1</v>
      </c>
      <c r="LZ54" s="218">
        <v>1</v>
      </c>
      <c r="MA54">
        <v>0</v>
      </c>
      <c r="MB54">
        <v>0</v>
      </c>
      <c r="MC54">
        <v>0</v>
      </c>
      <c r="MD54">
        <v>1</v>
      </c>
      <c r="ME54" s="253">
        <v>1.29946839929E-2</v>
      </c>
      <c r="MF54" s="206">
        <v>42529</v>
      </c>
      <c r="MG54">
        <v>60</v>
      </c>
      <c r="MH54" t="s">
        <v>1273</v>
      </c>
      <c r="MI54">
        <v>6</v>
      </c>
      <c r="MJ54" s="257">
        <v>2</v>
      </c>
      <c r="MK54">
        <v>8</v>
      </c>
      <c r="ML54" s="139">
        <v>102900</v>
      </c>
      <c r="MM54" s="139">
        <v>137200</v>
      </c>
      <c r="MN54" s="200">
        <v>-1337.1529828694099</v>
      </c>
      <c r="MO54" s="200">
        <v>-1782.8706438258801</v>
      </c>
      <c r="MP54" s="200">
        <v>-1337.1529828694099</v>
      </c>
      <c r="MQ54" s="200">
        <v>-1337.1529828694099</v>
      </c>
      <c r="MR54" s="200">
        <v>1337.1529828694099</v>
      </c>
      <c r="MT54">
        <v>-1</v>
      </c>
      <c r="MU54" s="244">
        <v>-1</v>
      </c>
      <c r="MV54" s="218">
        <v>-1</v>
      </c>
      <c r="MW54" s="245">
        <v>-4</v>
      </c>
      <c r="MX54">
        <v>-1</v>
      </c>
      <c r="MY54">
        <v>1</v>
      </c>
      <c r="MZ54" s="218">
        <v>-1</v>
      </c>
      <c r="NA54">
        <v>1</v>
      </c>
      <c r="NB54">
        <v>1</v>
      </c>
      <c r="NC54">
        <v>1</v>
      </c>
      <c r="ND54">
        <v>0</v>
      </c>
      <c r="NE54" s="253">
        <v>-4.0816326530600001E-3</v>
      </c>
      <c r="NF54" s="206">
        <v>42536</v>
      </c>
      <c r="NG54">
        <v>60</v>
      </c>
      <c r="NH54" t="s">
        <v>1273</v>
      </c>
      <c r="NI54">
        <v>6</v>
      </c>
      <c r="NJ54" s="257">
        <v>2</v>
      </c>
      <c r="NK54">
        <v>5</v>
      </c>
      <c r="NL54" s="139">
        <v>103080</v>
      </c>
      <c r="NM54" s="139">
        <v>85900</v>
      </c>
      <c r="NN54" s="200">
        <v>420.73469387742483</v>
      </c>
      <c r="NO54" s="200">
        <v>350.612244897854</v>
      </c>
      <c r="NP54" s="200">
        <v>420.73469387742483</v>
      </c>
      <c r="NQ54" s="200">
        <v>420.73469387742483</v>
      </c>
      <c r="NR54" s="200">
        <v>-420.73469387742483</v>
      </c>
      <c r="NT54">
        <v>-1</v>
      </c>
      <c r="NU54" s="244">
        <v>-1</v>
      </c>
      <c r="NV54" s="218">
        <v>-1</v>
      </c>
      <c r="NW54" s="245">
        <v>-5</v>
      </c>
      <c r="NX54">
        <v>-1</v>
      </c>
      <c r="NY54">
        <v>1</v>
      </c>
      <c r="NZ54" s="218">
        <v>1</v>
      </c>
      <c r="OA54">
        <v>0</v>
      </c>
      <c r="OB54">
        <v>0</v>
      </c>
      <c r="OC54">
        <v>0</v>
      </c>
      <c r="OD54">
        <v>1</v>
      </c>
      <c r="OE54" s="253">
        <v>5.8548009367700004E-3</v>
      </c>
      <c r="OF54" s="206">
        <v>42536</v>
      </c>
      <c r="OG54">
        <v>60</v>
      </c>
      <c r="OH54" t="s">
        <v>1273</v>
      </c>
      <c r="OI54">
        <v>6</v>
      </c>
      <c r="OJ54" s="257">
        <v>2</v>
      </c>
      <c r="OK54">
        <v>5</v>
      </c>
      <c r="OL54" s="139">
        <v>103080</v>
      </c>
      <c r="OM54" s="139">
        <v>85900</v>
      </c>
      <c r="ON54" s="200">
        <v>-603.51288056225167</v>
      </c>
      <c r="OO54" s="200">
        <v>-502.92740046854306</v>
      </c>
      <c r="OP54" s="200">
        <v>-603.51288056225167</v>
      </c>
      <c r="OQ54" s="200">
        <v>-603.51288056225167</v>
      </c>
      <c r="OR54" s="200">
        <v>603.51288056225167</v>
      </c>
      <c r="OT54">
        <f t="shared" si="98"/>
        <v>-1</v>
      </c>
      <c r="OU54" s="244">
        <v>1</v>
      </c>
      <c r="OV54" s="218">
        <v>-1</v>
      </c>
      <c r="OW54" s="245">
        <v>-6</v>
      </c>
      <c r="OX54">
        <f t="shared" si="141"/>
        <v>1</v>
      </c>
      <c r="OY54">
        <f t="shared" si="100"/>
        <v>1</v>
      </c>
      <c r="OZ54" s="218"/>
      <c r="PA54">
        <f t="shared" si="138"/>
        <v>0</v>
      </c>
      <c r="PB54">
        <f t="shared" si="101"/>
        <v>0</v>
      </c>
      <c r="PC54">
        <f t="shared" si="102"/>
        <v>0</v>
      </c>
      <c r="PD54">
        <f t="shared" si="103"/>
        <v>0</v>
      </c>
      <c r="PE54" s="253"/>
      <c r="PF54" s="206">
        <v>42536</v>
      </c>
      <c r="PG54">
        <v>60</v>
      </c>
      <c r="PH54" t="str">
        <f t="shared" si="86"/>
        <v>TRUE</v>
      </c>
      <c r="PI54">
        <f>VLOOKUP($A54,'FuturesInfo (3)'!$A$2:$V$80,22)</f>
        <v>6</v>
      </c>
      <c r="PJ54" s="257">
        <v>2</v>
      </c>
      <c r="PK54">
        <f t="shared" si="104"/>
        <v>5</v>
      </c>
      <c r="PL54" s="139">
        <f>VLOOKUP($A54,'FuturesInfo (3)'!$A$2:$O$80,15)*PI54</f>
        <v>103080</v>
      </c>
      <c r="PM54" s="139">
        <f>VLOOKUP($A54,'FuturesInfo (3)'!$A$2:$O$80,15)*PK54</f>
        <v>85900</v>
      </c>
      <c r="PN54" s="200">
        <f t="shared" si="105"/>
        <v>0</v>
      </c>
      <c r="PO54" s="200">
        <f t="shared" si="106"/>
        <v>0</v>
      </c>
      <c r="PP54" s="200">
        <f t="shared" si="107"/>
        <v>0</v>
      </c>
      <c r="PQ54" s="200">
        <f t="shared" si="108"/>
        <v>0</v>
      </c>
      <c r="PR54" s="200">
        <f t="shared" si="144"/>
        <v>0</v>
      </c>
      <c r="PT54">
        <f t="shared" si="110"/>
        <v>1</v>
      </c>
      <c r="PU54" s="244"/>
      <c r="PV54" s="218"/>
      <c r="PW54" s="245"/>
      <c r="PX54">
        <f t="shared" si="142"/>
        <v>0</v>
      </c>
      <c r="PY54">
        <f t="shared" si="112"/>
        <v>0</v>
      </c>
      <c r="PZ54" s="218"/>
      <c r="QA54">
        <f t="shared" si="139"/>
        <v>1</v>
      </c>
      <c r="QB54">
        <f t="shared" si="113"/>
        <v>1</v>
      </c>
      <c r="QC54">
        <f t="shared" si="114"/>
        <v>1</v>
      </c>
      <c r="QD54">
        <f t="shared" si="115"/>
        <v>1</v>
      </c>
      <c r="QE54" s="253"/>
      <c r="QF54" s="206"/>
      <c r="QG54">
        <v>60</v>
      </c>
      <c r="QH54" t="str">
        <f t="shared" si="87"/>
        <v>FALSE</v>
      </c>
      <c r="QI54">
        <f>VLOOKUP($A54,'FuturesInfo (3)'!$A$2:$V$80,22)</f>
        <v>6</v>
      </c>
      <c r="QJ54" s="257"/>
      <c r="QK54">
        <f t="shared" si="116"/>
        <v>5</v>
      </c>
      <c r="QL54" s="139">
        <f>VLOOKUP($A54,'FuturesInfo (3)'!$A$2:$O$80,15)*QI54</f>
        <v>103080</v>
      </c>
      <c r="QM54" s="139">
        <f>VLOOKUP($A54,'FuturesInfo (3)'!$A$2:$O$80,15)*QK54</f>
        <v>85900</v>
      </c>
      <c r="QN54" s="200">
        <f t="shared" si="117"/>
        <v>0</v>
      </c>
      <c r="QO54" s="200">
        <f t="shared" si="118"/>
        <v>0</v>
      </c>
      <c r="QP54" s="200">
        <f t="shared" si="119"/>
        <v>0</v>
      </c>
      <c r="QQ54" s="200">
        <f t="shared" si="120"/>
        <v>0</v>
      </c>
      <c r="QR54" s="200">
        <f t="shared" si="145"/>
        <v>0</v>
      </c>
      <c r="QT54">
        <f t="shared" si="122"/>
        <v>0</v>
      </c>
      <c r="QU54" s="244"/>
      <c r="QV54" s="218"/>
      <c r="QW54" s="245"/>
      <c r="QX54">
        <f t="shared" si="143"/>
        <v>0</v>
      </c>
      <c r="QY54">
        <f t="shared" si="124"/>
        <v>0</v>
      </c>
      <c r="QZ54" s="218"/>
      <c r="RA54">
        <f t="shared" si="140"/>
        <v>1</v>
      </c>
      <c r="RB54">
        <f t="shared" si="125"/>
        <v>1</v>
      </c>
      <c r="RC54">
        <f t="shared" si="126"/>
        <v>1</v>
      </c>
      <c r="RD54">
        <f t="shared" si="127"/>
        <v>1</v>
      </c>
      <c r="RE54" s="253"/>
      <c r="RF54" s="206"/>
      <c r="RG54">
        <v>60</v>
      </c>
      <c r="RH54" t="str">
        <f t="shared" si="88"/>
        <v>FALSE</v>
      </c>
      <c r="RI54">
        <f>VLOOKUP($A54,'FuturesInfo (3)'!$A$2:$V$80,22)</f>
        <v>6</v>
      </c>
      <c r="RJ54" s="257"/>
      <c r="RK54">
        <f t="shared" si="128"/>
        <v>5</v>
      </c>
      <c r="RL54" s="139">
        <f>VLOOKUP($A54,'FuturesInfo (3)'!$A$2:$O$80,15)*RI54</f>
        <v>103080</v>
      </c>
      <c r="RM54" s="139">
        <f>VLOOKUP($A54,'FuturesInfo (3)'!$A$2:$O$80,15)*RK54</f>
        <v>85900</v>
      </c>
      <c r="RN54" s="200">
        <f t="shared" si="129"/>
        <v>0</v>
      </c>
      <c r="RO54" s="200">
        <f t="shared" si="130"/>
        <v>0</v>
      </c>
      <c r="RP54" s="200">
        <f t="shared" si="131"/>
        <v>0</v>
      </c>
      <c r="RQ54" s="200">
        <f t="shared" si="132"/>
        <v>0</v>
      </c>
      <c r="RR54" s="200">
        <f t="shared" si="146"/>
        <v>0</v>
      </c>
    </row>
    <row r="55" spans="1:486" x14ac:dyDescent="0.25">
      <c r="A55" s="1" t="s">
        <v>1074</v>
      </c>
      <c r="B55" s="153" t="str">
        <f>'FuturesInfo (3)'!M43</f>
        <v>QW</v>
      </c>
      <c r="C55" s="204" t="str">
        <f>VLOOKUP(A55,'FuturesInfo (3)'!$A$2:$K$80,11)</f>
        <v>soft</v>
      </c>
      <c r="D55" s="2"/>
      <c r="K55" s="2"/>
      <c r="S55" s="113"/>
      <c r="T55" s="2"/>
      <c r="AC55" s="113"/>
      <c r="AD55" s="2"/>
      <c r="AI55" s="139"/>
      <c r="AN55" s="113"/>
      <c r="AO55" s="2"/>
      <c r="AT55" s="139"/>
      <c r="AX55">
        <v>-1</v>
      </c>
      <c r="AY55" s="113">
        <v>-4.5473336089299999E-3</v>
      </c>
      <c r="AZ55" s="2"/>
      <c r="BE55" s="139"/>
      <c r="BG55">
        <f t="shared" si="134"/>
        <v>0</v>
      </c>
      <c r="BH55">
        <v>-1</v>
      </c>
      <c r="BI55">
        <v>1</v>
      </c>
      <c r="BJ55">
        <f t="shared" si="89"/>
        <v>0</v>
      </c>
      <c r="BK55" s="1">
        <v>2.7408637873800001E-2</v>
      </c>
      <c r="BL55" s="2">
        <v>10</v>
      </c>
      <c r="BM55">
        <v>60</v>
      </c>
      <c r="BN55" t="str">
        <f t="shared" si="135"/>
        <v>TRUE</v>
      </c>
      <c r="BO55">
        <f>VLOOKUP($A55,'FuturesInfo (3)'!$A$2:$V$80,22)</f>
        <v>4</v>
      </c>
      <c r="BP55">
        <f t="shared" si="160"/>
        <v>4</v>
      </c>
      <c r="BQ55" s="139">
        <f>VLOOKUP($A55,'FuturesInfo (3)'!$A$2:$O$80,15)*BP55</f>
        <v>106740.00000000001</v>
      </c>
      <c r="BR55" s="145">
        <f t="shared" si="90"/>
        <v>-2925.5980066494126</v>
      </c>
      <c r="BT55">
        <f t="shared" si="91"/>
        <v>-1</v>
      </c>
      <c r="BU55">
        <v>-1</v>
      </c>
      <c r="BV55">
        <v>1</v>
      </c>
      <c r="BW55">
        <v>1</v>
      </c>
      <c r="BX55">
        <f t="shared" si="161"/>
        <v>0</v>
      </c>
      <c r="BY55">
        <f t="shared" si="162"/>
        <v>1</v>
      </c>
      <c r="BZ55" s="188">
        <v>2.52627324171E-2</v>
      </c>
      <c r="CA55" s="2">
        <v>10</v>
      </c>
      <c r="CB55">
        <v>60</v>
      </c>
      <c r="CC55" t="str">
        <f t="shared" si="163"/>
        <v>TRUE</v>
      </c>
      <c r="CD55">
        <f>VLOOKUP($A55,'FuturesInfo (3)'!$A$2:$V$80,22)</f>
        <v>4</v>
      </c>
      <c r="CE55">
        <f t="shared" si="75"/>
        <v>4</v>
      </c>
      <c r="CF55">
        <f t="shared" si="75"/>
        <v>4</v>
      </c>
      <c r="CG55" s="139">
        <f>VLOOKUP($A55,'FuturesInfo (3)'!$A$2:$O$80,15)*CE55</f>
        <v>106740.00000000001</v>
      </c>
      <c r="CH55" s="145">
        <f t="shared" si="164"/>
        <v>-2696.5440582012543</v>
      </c>
      <c r="CI55" s="145">
        <f t="shared" si="92"/>
        <v>2696.5440582012543</v>
      </c>
      <c r="CK55">
        <f t="shared" si="165"/>
        <v>-1</v>
      </c>
      <c r="CL55">
        <v>1</v>
      </c>
      <c r="CM55">
        <v>1</v>
      </c>
      <c r="CN55">
        <v>1</v>
      </c>
      <c r="CO55">
        <f t="shared" si="136"/>
        <v>1</v>
      </c>
      <c r="CP55">
        <f t="shared" si="166"/>
        <v>1</v>
      </c>
      <c r="CQ55" s="1">
        <v>7.8848807411799999E-4</v>
      </c>
      <c r="CR55" s="2">
        <v>10</v>
      </c>
      <c r="CS55">
        <v>60</v>
      </c>
      <c r="CT55" t="str">
        <f t="shared" si="167"/>
        <v>TRUE</v>
      </c>
      <c r="CU55">
        <f>VLOOKUP($A55,'FuturesInfo (3)'!$A$2:$V$80,22)</f>
        <v>4</v>
      </c>
      <c r="CV55">
        <f t="shared" si="168"/>
        <v>5</v>
      </c>
      <c r="CW55">
        <f t="shared" si="93"/>
        <v>4</v>
      </c>
      <c r="CX55" s="139">
        <f>VLOOKUP($A55,'FuturesInfo (3)'!$A$2:$O$80,15)*CW55</f>
        <v>106740.00000000001</v>
      </c>
      <c r="CY55" s="200">
        <f t="shared" si="169"/>
        <v>84.16321703135533</v>
      </c>
      <c r="CZ55" s="200">
        <f t="shared" si="95"/>
        <v>84.16321703135533</v>
      </c>
      <c r="DB55">
        <f t="shared" si="81"/>
        <v>1</v>
      </c>
      <c r="DC55">
        <v>1</v>
      </c>
      <c r="DD55">
        <v>1</v>
      </c>
      <c r="DE55">
        <v>1</v>
      </c>
      <c r="DF55">
        <f t="shared" si="137"/>
        <v>1</v>
      </c>
      <c r="DG55">
        <f t="shared" si="82"/>
        <v>1</v>
      </c>
      <c r="DH55" s="1">
        <v>1.22119361828E-2</v>
      </c>
      <c r="DI55" s="2">
        <v>10</v>
      </c>
      <c r="DJ55">
        <v>60</v>
      </c>
      <c r="DK55" t="str">
        <f t="shared" si="83"/>
        <v>TRUE</v>
      </c>
      <c r="DL55">
        <f>VLOOKUP($A55,'FuturesInfo (3)'!$A$2:$V$80,22)</f>
        <v>4</v>
      </c>
      <c r="DM55">
        <f t="shared" si="84"/>
        <v>5</v>
      </c>
      <c r="DN55">
        <f t="shared" si="96"/>
        <v>4</v>
      </c>
      <c r="DO55" s="139">
        <f>VLOOKUP($A55,'FuturesInfo (3)'!$A$2:$O$80,15)*DN55</f>
        <v>106740.00000000001</v>
      </c>
      <c r="DP55" s="200">
        <f t="shared" si="85"/>
        <v>1303.5020681520723</v>
      </c>
      <c r="DQ55" s="200">
        <f t="shared" si="97"/>
        <v>1303.5020681520723</v>
      </c>
      <c r="DS55">
        <v>1</v>
      </c>
      <c r="DT55">
        <v>1</v>
      </c>
      <c r="DU55">
        <v>1</v>
      </c>
      <c r="DV55">
        <v>1</v>
      </c>
      <c r="DW55">
        <v>1</v>
      </c>
      <c r="DX55">
        <v>1</v>
      </c>
      <c r="DY55" s="1">
        <v>2.68534734384E-2</v>
      </c>
      <c r="DZ55" s="2">
        <v>10</v>
      </c>
      <c r="EA55">
        <v>60</v>
      </c>
      <c r="EB55" t="s">
        <v>1273</v>
      </c>
      <c r="EC55">
        <v>4</v>
      </c>
      <c r="ED55" s="96">
        <v>0</v>
      </c>
      <c r="EE55">
        <v>4</v>
      </c>
      <c r="EF55" s="139">
        <v>105800</v>
      </c>
      <c r="EG55" s="200">
        <v>2841.09748978272</v>
      </c>
      <c r="EH55" s="200">
        <v>2841.09748978272</v>
      </c>
      <c r="EJ55">
        <v>1</v>
      </c>
      <c r="EK55">
        <v>1</v>
      </c>
      <c r="EL55" s="218">
        <v>1</v>
      </c>
      <c r="EM55">
        <v>1</v>
      </c>
      <c r="EN55">
        <v>1</v>
      </c>
      <c r="EO55">
        <v>1</v>
      </c>
      <c r="EP55">
        <v>1</v>
      </c>
      <c r="EQ55">
        <v>1</v>
      </c>
      <c r="ER55" s="1">
        <v>1.89501610764E-3</v>
      </c>
      <c r="ES55" s="2">
        <v>10</v>
      </c>
      <c r="ET55">
        <v>60</v>
      </c>
      <c r="EU55" t="s">
        <v>1273</v>
      </c>
      <c r="EV55">
        <v>4</v>
      </c>
      <c r="EW55" s="96">
        <v>0</v>
      </c>
      <c r="EX55">
        <v>4</v>
      </c>
      <c r="EY55" s="139">
        <v>105800</v>
      </c>
      <c r="EZ55" s="200">
        <v>200.49270418831199</v>
      </c>
      <c r="FA55" s="200">
        <v>200.49270418831199</v>
      </c>
      <c r="FB55" s="200">
        <v>200.49270418831199</v>
      </c>
      <c r="FD55">
        <v>1</v>
      </c>
      <c r="FE55">
        <v>1</v>
      </c>
      <c r="FF55" s="218">
        <v>1</v>
      </c>
      <c r="FG55">
        <v>1</v>
      </c>
      <c r="FH55">
        <v>1</v>
      </c>
      <c r="FI55">
        <v>1</v>
      </c>
      <c r="FJ55">
        <v>1</v>
      </c>
      <c r="FK55">
        <v>1</v>
      </c>
      <c r="FL55" s="1">
        <v>5.67429544165E-4</v>
      </c>
      <c r="FM55" s="2">
        <v>10</v>
      </c>
      <c r="FN55">
        <v>60</v>
      </c>
      <c r="FO55" t="s">
        <v>1273</v>
      </c>
      <c r="FP55">
        <v>4</v>
      </c>
      <c r="FQ55" s="96">
        <v>0</v>
      </c>
      <c r="FR55">
        <v>4</v>
      </c>
      <c r="FS55" s="139">
        <v>105800</v>
      </c>
      <c r="FT55" s="200">
        <v>60.034045772657002</v>
      </c>
      <c r="FU55" s="200">
        <v>60.034045772657002</v>
      </c>
      <c r="FV55" s="200">
        <v>60.034045772657002</v>
      </c>
      <c r="FX55">
        <v>1</v>
      </c>
      <c r="FY55" s="244">
        <v>1</v>
      </c>
      <c r="FZ55" s="218">
        <v>1</v>
      </c>
      <c r="GA55" s="245">
        <v>-1</v>
      </c>
      <c r="GB55">
        <v>1</v>
      </c>
      <c r="GC55">
        <v>-1</v>
      </c>
      <c r="GD55" s="218">
        <v>-1</v>
      </c>
      <c r="GE55">
        <v>0</v>
      </c>
      <c r="GF55">
        <v>0</v>
      </c>
      <c r="GG55">
        <v>0</v>
      </c>
      <c r="GH55">
        <v>1</v>
      </c>
      <c r="GI55" s="253">
        <v>-2.8355387523600001E-3</v>
      </c>
      <c r="GJ55" s="2">
        <v>10</v>
      </c>
      <c r="GK55">
        <v>60</v>
      </c>
      <c r="GL55" t="s">
        <v>1273</v>
      </c>
      <c r="GM55">
        <v>4</v>
      </c>
      <c r="GN55" s="96">
        <v>0</v>
      </c>
      <c r="GO55">
        <v>4</v>
      </c>
      <c r="GP55" s="139">
        <v>105500</v>
      </c>
      <c r="GQ55" s="200">
        <v>-299.14933837398002</v>
      </c>
      <c r="GR55" s="200">
        <v>-299.14933837398002</v>
      </c>
      <c r="GS55" s="200">
        <v>-299.14933837398002</v>
      </c>
      <c r="GT55" s="200">
        <v>299.14933837398002</v>
      </c>
      <c r="GV55">
        <v>1</v>
      </c>
      <c r="GW55" s="244">
        <v>-1</v>
      </c>
      <c r="GX55" s="218">
        <v>1</v>
      </c>
      <c r="GY55" s="245">
        <v>11</v>
      </c>
      <c r="GZ55">
        <v>-1</v>
      </c>
      <c r="HA55">
        <v>1</v>
      </c>
      <c r="HB55" s="218">
        <v>-1</v>
      </c>
      <c r="HC55">
        <v>1</v>
      </c>
      <c r="HD55">
        <v>0</v>
      </c>
      <c r="HE55">
        <v>1</v>
      </c>
      <c r="HF55">
        <v>0</v>
      </c>
      <c r="HG55" s="253">
        <v>-2.6540284360200002E-3</v>
      </c>
      <c r="HH55" s="268">
        <v>42510</v>
      </c>
      <c r="HI55">
        <v>60</v>
      </c>
      <c r="HJ55" t="s">
        <v>1273</v>
      </c>
      <c r="HK55">
        <v>4</v>
      </c>
      <c r="HL55" s="257"/>
      <c r="HM55">
        <v>4</v>
      </c>
      <c r="HN55" s="139">
        <v>105220</v>
      </c>
      <c r="HO55" s="200">
        <v>279.25687203802443</v>
      </c>
      <c r="HP55" s="200">
        <v>-279.25687203802443</v>
      </c>
      <c r="HQ55" s="200">
        <v>279.25687203802443</v>
      </c>
      <c r="HR55" s="200">
        <v>-279.25687203802443</v>
      </c>
      <c r="HT55">
        <v>-1</v>
      </c>
      <c r="HU55" s="244">
        <v>-1</v>
      </c>
      <c r="HV55" s="218">
        <v>1</v>
      </c>
      <c r="HW55" s="245">
        <v>12</v>
      </c>
      <c r="HX55">
        <v>1</v>
      </c>
      <c r="HY55">
        <v>1</v>
      </c>
      <c r="HZ55" s="218">
        <v>1</v>
      </c>
      <c r="IA55">
        <v>0</v>
      </c>
      <c r="IB55">
        <v>1</v>
      </c>
      <c r="IC55">
        <v>1</v>
      </c>
      <c r="ID55">
        <v>1</v>
      </c>
      <c r="IE55" s="253">
        <v>1.6916935943700001E-2</v>
      </c>
      <c r="IF55" s="268">
        <v>42510</v>
      </c>
      <c r="IG55">
        <v>60</v>
      </c>
      <c r="IH55" t="s">
        <v>1273</v>
      </c>
      <c r="II55">
        <v>4</v>
      </c>
      <c r="IJ55" s="257">
        <v>2</v>
      </c>
      <c r="IK55">
        <v>5</v>
      </c>
      <c r="IL55" s="139">
        <v>106440.00000000001</v>
      </c>
      <c r="IM55" s="139">
        <v>133050.00000000003</v>
      </c>
      <c r="IN55" s="200">
        <v>-1800.6386618474285</v>
      </c>
      <c r="IO55" s="200">
        <v>-2250.7983273092855</v>
      </c>
      <c r="IP55" s="200">
        <v>1800.6386618474285</v>
      </c>
      <c r="IQ55" s="200">
        <v>1800.6386618474285</v>
      </c>
      <c r="IR55" s="200">
        <v>1800.6386618474285</v>
      </c>
      <c r="IT55">
        <v>-1</v>
      </c>
      <c r="IU55" s="244">
        <v>1</v>
      </c>
      <c r="IV55" s="218">
        <v>1</v>
      </c>
      <c r="IW55" s="245">
        <v>42</v>
      </c>
      <c r="IX55">
        <v>1</v>
      </c>
      <c r="IY55">
        <v>1</v>
      </c>
      <c r="IZ55" s="218">
        <v>-1</v>
      </c>
      <c r="JA55">
        <v>0</v>
      </c>
      <c r="JB55">
        <v>0</v>
      </c>
      <c r="JC55">
        <v>0</v>
      </c>
      <c r="JD55">
        <v>0</v>
      </c>
      <c r="JE55" s="253">
        <v>-5.2336448598100001E-3</v>
      </c>
      <c r="JF55" s="268">
        <v>42474</v>
      </c>
      <c r="JG55">
        <v>60</v>
      </c>
      <c r="JH55" t="s">
        <v>1273</v>
      </c>
      <c r="JI55">
        <v>4</v>
      </c>
      <c r="JJ55" s="257">
        <v>2</v>
      </c>
      <c r="JK55">
        <v>5</v>
      </c>
      <c r="JL55" s="139">
        <v>106440.00000000001</v>
      </c>
      <c r="JM55" s="139">
        <v>133050.00000000003</v>
      </c>
      <c r="JN55" s="200">
        <v>-557.06915887817649</v>
      </c>
      <c r="JO55" s="200">
        <v>-696.33644859772062</v>
      </c>
      <c r="JP55" s="200">
        <v>-557.06915887817649</v>
      </c>
      <c r="JQ55" s="200">
        <v>-557.06915887817649</v>
      </c>
      <c r="JR55" s="200">
        <v>-557.06915887817649</v>
      </c>
      <c r="JT55">
        <v>1</v>
      </c>
      <c r="JU55" s="244">
        <v>1</v>
      </c>
      <c r="JV55" s="218">
        <v>1</v>
      </c>
      <c r="JW55" s="245">
        <v>43</v>
      </c>
      <c r="JX55">
        <v>-1</v>
      </c>
      <c r="JY55">
        <v>1</v>
      </c>
      <c r="JZ55" s="218">
        <v>1</v>
      </c>
      <c r="KA55">
        <v>1</v>
      </c>
      <c r="KB55">
        <v>1</v>
      </c>
      <c r="KC55">
        <v>0</v>
      </c>
      <c r="KD55">
        <v>1</v>
      </c>
      <c r="KE55" s="253">
        <v>7.1401728673400004E-3</v>
      </c>
      <c r="KF55" s="206">
        <v>42474</v>
      </c>
      <c r="KG55">
        <v>60</v>
      </c>
      <c r="KH55" t="s">
        <v>1273</v>
      </c>
      <c r="KI55">
        <v>4</v>
      </c>
      <c r="KJ55" s="257">
        <v>1</v>
      </c>
      <c r="KK55">
        <v>4</v>
      </c>
      <c r="KL55" s="139">
        <v>107200</v>
      </c>
      <c r="KM55" s="139">
        <v>107200</v>
      </c>
      <c r="KN55" s="200">
        <v>765.42653137884804</v>
      </c>
      <c r="KO55" s="200">
        <v>765.42653137884804</v>
      </c>
      <c r="KP55" s="200">
        <v>765.42653137884804</v>
      </c>
      <c r="KQ55" s="200">
        <v>-765.42653137884804</v>
      </c>
      <c r="KR55" s="200">
        <v>765.42653137884804</v>
      </c>
      <c r="KT55">
        <v>1</v>
      </c>
      <c r="KU55">
        <v>1</v>
      </c>
      <c r="KV55" s="218">
        <v>1</v>
      </c>
      <c r="KW55" s="245">
        <v>15</v>
      </c>
      <c r="KX55">
        <v>1</v>
      </c>
      <c r="KY55">
        <v>1</v>
      </c>
      <c r="KZ55" s="218">
        <v>1</v>
      </c>
      <c r="LA55">
        <v>1</v>
      </c>
      <c r="LB55">
        <v>1</v>
      </c>
      <c r="LC55">
        <v>1</v>
      </c>
      <c r="LD55">
        <v>1</v>
      </c>
      <c r="LE55" s="253">
        <v>7.4626865671599996E-4</v>
      </c>
      <c r="LF55" s="206">
        <v>42516</v>
      </c>
      <c r="LG55">
        <v>60</v>
      </c>
      <c r="LH55" t="s">
        <v>1273</v>
      </c>
      <c r="LI55">
        <v>4</v>
      </c>
      <c r="LJ55" s="257">
        <v>2</v>
      </c>
      <c r="LK55">
        <v>5</v>
      </c>
      <c r="LL55" s="139">
        <v>107280</v>
      </c>
      <c r="LM55" s="139">
        <v>134100</v>
      </c>
      <c r="LN55" s="200">
        <v>80.059701492492479</v>
      </c>
      <c r="LO55" s="200">
        <v>100.0746268656156</v>
      </c>
      <c r="LP55" s="200">
        <v>80.059701492492479</v>
      </c>
      <c r="LQ55" s="200">
        <v>80.059701492492479</v>
      </c>
      <c r="LR55" s="200">
        <v>80.059701492492479</v>
      </c>
      <c r="LT55">
        <v>1</v>
      </c>
      <c r="LU55" s="244">
        <v>-1</v>
      </c>
      <c r="LV55" s="218">
        <v>1</v>
      </c>
      <c r="LW55" s="245">
        <v>16</v>
      </c>
      <c r="LX55">
        <v>1</v>
      </c>
      <c r="LY55">
        <v>1</v>
      </c>
      <c r="LZ55" s="218">
        <v>-1</v>
      </c>
      <c r="MA55">
        <v>1</v>
      </c>
      <c r="MB55">
        <v>0</v>
      </c>
      <c r="MC55">
        <v>0</v>
      </c>
      <c r="MD55">
        <v>0</v>
      </c>
      <c r="ME55" s="253">
        <v>-9.6942580164100008E-3</v>
      </c>
      <c r="MF55" s="206">
        <v>42516</v>
      </c>
      <c r="MG55">
        <v>60</v>
      </c>
      <c r="MH55" t="s">
        <v>1273</v>
      </c>
      <c r="MI55">
        <v>4</v>
      </c>
      <c r="MJ55" s="257">
        <v>2</v>
      </c>
      <c r="MK55">
        <v>5</v>
      </c>
      <c r="ML55" s="139">
        <v>106240.00000000001</v>
      </c>
      <c r="MM55" s="139">
        <v>132800.00000000003</v>
      </c>
      <c r="MN55" s="200">
        <v>1029.9179716633987</v>
      </c>
      <c r="MO55" s="200">
        <v>1287.3974645792484</v>
      </c>
      <c r="MP55" s="200">
        <v>-1029.9179716633987</v>
      </c>
      <c r="MQ55" s="200">
        <v>-1029.9179716633987</v>
      </c>
      <c r="MR55" s="200">
        <v>-1029.9179716633987</v>
      </c>
      <c r="MT55">
        <v>-1</v>
      </c>
      <c r="MU55" s="244">
        <v>-1</v>
      </c>
      <c r="MV55" s="218">
        <v>1</v>
      </c>
      <c r="MW55" s="245">
        <v>17</v>
      </c>
      <c r="MX55">
        <v>1</v>
      </c>
      <c r="MY55">
        <v>1</v>
      </c>
      <c r="MZ55" s="218">
        <v>-1</v>
      </c>
      <c r="NA55">
        <v>1</v>
      </c>
      <c r="NB55">
        <v>0</v>
      </c>
      <c r="NC55">
        <v>0</v>
      </c>
      <c r="ND55">
        <v>0</v>
      </c>
      <c r="NE55" s="253">
        <v>-9.4126506024099995E-4</v>
      </c>
      <c r="NF55" s="206">
        <v>42516</v>
      </c>
      <c r="NG55">
        <v>60</v>
      </c>
      <c r="NH55" t="s">
        <v>1273</v>
      </c>
      <c r="NI55">
        <v>4</v>
      </c>
      <c r="NJ55" s="257">
        <v>2</v>
      </c>
      <c r="NK55">
        <v>3</v>
      </c>
      <c r="NL55" s="139">
        <v>106740.00000000001</v>
      </c>
      <c r="NM55" s="139">
        <v>80055.000000000015</v>
      </c>
      <c r="NN55" s="200">
        <v>100.47063253012435</v>
      </c>
      <c r="NO55" s="200">
        <v>75.352974397593272</v>
      </c>
      <c r="NP55" s="200">
        <v>-100.47063253012435</v>
      </c>
      <c r="NQ55" s="200">
        <v>-100.47063253012435</v>
      </c>
      <c r="NR55" s="200">
        <v>-100.47063253012435</v>
      </c>
      <c r="NT55">
        <v>-1</v>
      </c>
      <c r="NU55" s="244">
        <v>1</v>
      </c>
      <c r="NV55" s="218">
        <v>-1</v>
      </c>
      <c r="NW55" s="245">
        <v>18</v>
      </c>
      <c r="NX55">
        <v>-1</v>
      </c>
      <c r="NY55">
        <v>-1</v>
      </c>
      <c r="NZ55" s="218">
        <v>1</v>
      </c>
      <c r="OA55">
        <v>1</v>
      </c>
      <c r="OB55">
        <v>0</v>
      </c>
      <c r="OC55">
        <v>0</v>
      </c>
      <c r="OD55">
        <v>0</v>
      </c>
      <c r="OE55" s="253">
        <v>5.6529112492900001E-3</v>
      </c>
      <c r="OF55" s="206">
        <v>42516</v>
      </c>
      <c r="OG55">
        <v>60</v>
      </c>
      <c r="OH55" t="s">
        <v>1273</v>
      </c>
      <c r="OI55">
        <v>4</v>
      </c>
      <c r="OJ55" s="257">
        <v>2</v>
      </c>
      <c r="OK55">
        <v>3</v>
      </c>
      <c r="OL55" s="139">
        <v>106740.00000000001</v>
      </c>
      <c r="OM55" s="139">
        <v>80055.000000000015</v>
      </c>
      <c r="ON55" s="200">
        <v>603.39174674921469</v>
      </c>
      <c r="OO55" s="200">
        <v>452.54381006191102</v>
      </c>
      <c r="OP55" s="200">
        <v>-603.39174674921469</v>
      </c>
      <c r="OQ55" s="200">
        <v>-603.39174674921469</v>
      </c>
      <c r="OR55" s="200">
        <v>-603.39174674921469</v>
      </c>
      <c r="OT55">
        <f t="shared" si="98"/>
        <v>1</v>
      </c>
      <c r="OU55" s="244">
        <v>1</v>
      </c>
      <c r="OV55" s="218">
        <v>-1</v>
      </c>
      <c r="OW55" s="245">
        <v>19</v>
      </c>
      <c r="OX55">
        <f t="shared" si="141"/>
        <v>1</v>
      </c>
      <c r="OY55">
        <f t="shared" si="100"/>
        <v>-1</v>
      </c>
      <c r="OZ55" s="218"/>
      <c r="PA55">
        <f t="shared" si="138"/>
        <v>0</v>
      </c>
      <c r="PB55">
        <f t="shared" si="101"/>
        <v>0</v>
      </c>
      <c r="PC55">
        <f t="shared" si="102"/>
        <v>0</v>
      </c>
      <c r="PD55">
        <f t="shared" si="103"/>
        <v>0</v>
      </c>
      <c r="PE55" s="253"/>
      <c r="PF55" s="206">
        <v>42516</v>
      </c>
      <c r="PG55">
        <v>60</v>
      </c>
      <c r="PH55" t="str">
        <f t="shared" si="86"/>
        <v>TRUE</v>
      </c>
      <c r="PI55">
        <f>VLOOKUP($A55,'FuturesInfo (3)'!$A$2:$V$80,22)</f>
        <v>4</v>
      </c>
      <c r="PJ55" s="257">
        <v>2</v>
      </c>
      <c r="PK55">
        <f t="shared" si="104"/>
        <v>3</v>
      </c>
      <c r="PL55" s="139">
        <f>VLOOKUP($A55,'FuturesInfo (3)'!$A$2:$O$80,15)*PI55</f>
        <v>106740.00000000001</v>
      </c>
      <c r="PM55" s="139">
        <f>VLOOKUP($A55,'FuturesInfo (3)'!$A$2:$O$80,15)*PK55</f>
        <v>80055.000000000015</v>
      </c>
      <c r="PN55" s="200">
        <f t="shared" si="105"/>
        <v>0</v>
      </c>
      <c r="PO55" s="200">
        <f t="shared" si="106"/>
        <v>0</v>
      </c>
      <c r="PP55" s="200">
        <f t="shared" si="107"/>
        <v>0</v>
      </c>
      <c r="PQ55" s="200">
        <f t="shared" si="108"/>
        <v>0</v>
      </c>
      <c r="PR55" s="200">
        <f t="shared" si="144"/>
        <v>0</v>
      </c>
      <c r="PT55">
        <f t="shared" si="110"/>
        <v>1</v>
      </c>
      <c r="PU55" s="244"/>
      <c r="PV55" s="218"/>
      <c r="PW55" s="245"/>
      <c r="PX55">
        <f t="shared" si="142"/>
        <v>0</v>
      </c>
      <c r="PY55">
        <f t="shared" si="112"/>
        <v>0</v>
      </c>
      <c r="PZ55" s="218"/>
      <c r="QA55">
        <f t="shared" si="139"/>
        <v>1</v>
      </c>
      <c r="QB55">
        <f t="shared" si="113"/>
        <v>1</v>
      </c>
      <c r="QC55">
        <f t="shared" si="114"/>
        <v>1</v>
      </c>
      <c r="QD55">
        <f t="shared" si="115"/>
        <v>1</v>
      </c>
      <c r="QE55" s="253"/>
      <c r="QF55" s="206"/>
      <c r="QG55">
        <v>60</v>
      </c>
      <c r="QH55" t="str">
        <f t="shared" si="87"/>
        <v>FALSE</v>
      </c>
      <c r="QI55">
        <f>VLOOKUP($A55,'FuturesInfo (3)'!$A$2:$V$80,22)</f>
        <v>4</v>
      </c>
      <c r="QJ55" s="257"/>
      <c r="QK55">
        <f t="shared" si="116"/>
        <v>3</v>
      </c>
      <c r="QL55" s="139">
        <f>VLOOKUP($A55,'FuturesInfo (3)'!$A$2:$O$80,15)*QI55</f>
        <v>106740.00000000001</v>
      </c>
      <c r="QM55" s="139">
        <f>VLOOKUP($A55,'FuturesInfo (3)'!$A$2:$O$80,15)*QK55</f>
        <v>80055.000000000015</v>
      </c>
      <c r="QN55" s="200">
        <f t="shared" si="117"/>
        <v>0</v>
      </c>
      <c r="QO55" s="200">
        <f t="shared" si="118"/>
        <v>0</v>
      </c>
      <c r="QP55" s="200">
        <f t="shared" si="119"/>
        <v>0</v>
      </c>
      <c r="QQ55" s="200">
        <f t="shared" si="120"/>
        <v>0</v>
      </c>
      <c r="QR55" s="200">
        <f t="shared" si="145"/>
        <v>0</v>
      </c>
      <c r="QT55">
        <f t="shared" si="122"/>
        <v>0</v>
      </c>
      <c r="QU55" s="244"/>
      <c r="QV55" s="218"/>
      <c r="QW55" s="245"/>
      <c r="QX55">
        <f t="shared" si="143"/>
        <v>0</v>
      </c>
      <c r="QY55">
        <f t="shared" si="124"/>
        <v>0</v>
      </c>
      <c r="QZ55" s="218"/>
      <c r="RA55">
        <f t="shared" si="140"/>
        <v>1</v>
      </c>
      <c r="RB55">
        <f t="shared" si="125"/>
        <v>1</v>
      </c>
      <c r="RC55">
        <f t="shared" si="126"/>
        <v>1</v>
      </c>
      <c r="RD55">
        <f t="shared" si="127"/>
        <v>1</v>
      </c>
      <c r="RE55" s="253"/>
      <c r="RF55" s="206"/>
      <c r="RG55">
        <v>60</v>
      </c>
      <c r="RH55" t="str">
        <f t="shared" si="88"/>
        <v>FALSE</v>
      </c>
      <c r="RI55">
        <f>VLOOKUP($A55,'FuturesInfo (3)'!$A$2:$V$80,22)</f>
        <v>4</v>
      </c>
      <c r="RJ55" s="257"/>
      <c r="RK55">
        <f t="shared" si="128"/>
        <v>3</v>
      </c>
      <c r="RL55" s="139">
        <f>VLOOKUP($A55,'FuturesInfo (3)'!$A$2:$O$80,15)*RI55</f>
        <v>106740.00000000001</v>
      </c>
      <c r="RM55" s="139">
        <f>VLOOKUP($A55,'FuturesInfo (3)'!$A$2:$O$80,15)*RK55</f>
        <v>80055.000000000015</v>
      </c>
      <c r="RN55" s="200">
        <f t="shared" si="129"/>
        <v>0</v>
      </c>
      <c r="RO55" s="200">
        <f t="shared" si="130"/>
        <v>0</v>
      </c>
      <c r="RP55" s="200">
        <f t="shared" si="131"/>
        <v>0</v>
      </c>
      <c r="RQ55" s="200">
        <f t="shared" si="132"/>
        <v>0</v>
      </c>
      <c r="RR55" s="200">
        <f t="shared" si="146"/>
        <v>0</v>
      </c>
    </row>
    <row r="56" spans="1:486" x14ac:dyDescent="0.25">
      <c r="A56" s="1" t="s">
        <v>1075</v>
      </c>
      <c r="B56" s="153" t="str">
        <f>'FuturesInfo (3)'!M44</f>
        <v>@MME</v>
      </c>
      <c r="C56" s="204" t="str">
        <f>VLOOKUP(A56,'FuturesInfo (3)'!$A$2:$K$80,11)</f>
        <v>index</v>
      </c>
      <c r="D56" s="2"/>
      <c r="K56" s="2"/>
      <c r="S56" s="113"/>
      <c r="T56" s="2"/>
      <c r="AC56" s="113"/>
      <c r="AD56" s="2"/>
      <c r="AI56" s="139"/>
      <c r="AN56" s="113"/>
      <c r="AO56" s="2"/>
      <c r="AT56" s="139"/>
      <c r="AX56">
        <v>-1</v>
      </c>
      <c r="AY56" s="113">
        <v>-8.68917576961E-4</v>
      </c>
      <c r="AZ56" s="2"/>
      <c r="BE56" s="139"/>
      <c r="BG56">
        <f t="shared" si="134"/>
        <v>0</v>
      </c>
      <c r="BH56">
        <v>-1</v>
      </c>
      <c r="BI56">
        <v>1</v>
      </c>
      <c r="BJ56">
        <f t="shared" si="89"/>
        <v>0</v>
      </c>
      <c r="BK56" s="1">
        <v>8.9452105851699996E-3</v>
      </c>
      <c r="BL56" s="2">
        <v>10</v>
      </c>
      <c r="BM56">
        <v>60</v>
      </c>
      <c r="BN56" t="str">
        <f t="shared" si="135"/>
        <v>TRUE</v>
      </c>
      <c r="BO56">
        <f>VLOOKUP($A56,'FuturesInfo (3)'!$A$2:$V$80,22)</f>
        <v>3</v>
      </c>
      <c r="BP56">
        <f t="shared" si="160"/>
        <v>3</v>
      </c>
      <c r="BQ56" s="139">
        <f>VLOOKUP($A56,'FuturesInfo (3)'!$A$2:$O$80,15)*BP56</f>
        <v>126735</v>
      </c>
      <c r="BR56" s="145">
        <f t="shared" si="90"/>
        <v>-1133.6712635115198</v>
      </c>
      <c r="BT56">
        <f t="shared" si="91"/>
        <v>-1</v>
      </c>
      <c r="BU56">
        <v>1</v>
      </c>
      <c r="BV56">
        <v>-1</v>
      </c>
      <c r="BW56">
        <v>1</v>
      </c>
      <c r="BX56">
        <f t="shared" si="161"/>
        <v>1</v>
      </c>
      <c r="BY56">
        <f t="shared" si="162"/>
        <v>0</v>
      </c>
      <c r="BZ56" s="188">
        <v>1.51459179904E-2</v>
      </c>
      <c r="CA56" s="2">
        <v>10</v>
      </c>
      <c r="CB56">
        <v>60</v>
      </c>
      <c r="CC56" t="str">
        <f t="shared" si="163"/>
        <v>TRUE</v>
      </c>
      <c r="CD56">
        <f>VLOOKUP($A56,'FuturesInfo (3)'!$A$2:$V$80,22)</f>
        <v>3</v>
      </c>
      <c r="CE56">
        <f t="shared" si="75"/>
        <v>3</v>
      </c>
      <c r="CF56">
        <f t="shared" si="75"/>
        <v>3</v>
      </c>
      <c r="CG56" s="139">
        <f>VLOOKUP($A56,'FuturesInfo (3)'!$A$2:$O$80,15)*CE56</f>
        <v>126735</v>
      </c>
      <c r="CH56" s="145">
        <f t="shared" si="164"/>
        <v>1919.5179165133441</v>
      </c>
      <c r="CI56" s="145">
        <f t="shared" si="92"/>
        <v>-1919.5179165133441</v>
      </c>
      <c r="CK56">
        <f t="shared" si="165"/>
        <v>1</v>
      </c>
      <c r="CL56">
        <v>1</v>
      </c>
      <c r="CM56">
        <v>-1</v>
      </c>
      <c r="CN56">
        <v>1</v>
      </c>
      <c r="CO56">
        <f t="shared" si="136"/>
        <v>1</v>
      </c>
      <c r="CP56">
        <f t="shared" si="166"/>
        <v>0</v>
      </c>
      <c r="CQ56" s="1">
        <v>1.00679281902E-2</v>
      </c>
      <c r="CR56" s="2">
        <v>10</v>
      </c>
      <c r="CS56">
        <v>60</v>
      </c>
      <c r="CT56" t="str">
        <f t="shared" si="167"/>
        <v>TRUE</v>
      </c>
      <c r="CU56">
        <f>VLOOKUP($A56,'FuturesInfo (3)'!$A$2:$V$80,22)</f>
        <v>3</v>
      </c>
      <c r="CV56">
        <f t="shared" si="168"/>
        <v>2</v>
      </c>
      <c r="CW56">
        <f t="shared" si="93"/>
        <v>3</v>
      </c>
      <c r="CX56" s="139">
        <f>VLOOKUP($A56,'FuturesInfo (3)'!$A$2:$O$80,15)*CW56</f>
        <v>126735</v>
      </c>
      <c r="CY56" s="200">
        <f t="shared" si="169"/>
        <v>1275.9588791849969</v>
      </c>
      <c r="CZ56" s="200">
        <f t="shared" si="95"/>
        <v>-1275.9588791849969</v>
      </c>
      <c r="DB56">
        <f t="shared" si="81"/>
        <v>1</v>
      </c>
      <c r="DC56">
        <v>1</v>
      </c>
      <c r="DD56">
        <v>-1</v>
      </c>
      <c r="DE56">
        <v>1</v>
      </c>
      <c r="DF56">
        <f t="shared" si="137"/>
        <v>1</v>
      </c>
      <c r="DG56">
        <f t="shared" si="82"/>
        <v>0</v>
      </c>
      <c r="DH56" s="1">
        <v>9.7273928185399993E-3</v>
      </c>
      <c r="DI56" s="2">
        <v>10</v>
      </c>
      <c r="DJ56">
        <v>60</v>
      </c>
      <c r="DK56" t="str">
        <f t="shared" si="83"/>
        <v>TRUE</v>
      </c>
      <c r="DL56">
        <f>VLOOKUP($A56,'FuturesInfo (3)'!$A$2:$V$80,22)</f>
        <v>3</v>
      </c>
      <c r="DM56">
        <f t="shared" si="84"/>
        <v>2</v>
      </c>
      <c r="DN56">
        <f t="shared" si="96"/>
        <v>3</v>
      </c>
      <c r="DO56" s="139">
        <f>VLOOKUP($A56,'FuturesInfo (3)'!$A$2:$O$80,15)*DN56</f>
        <v>126735</v>
      </c>
      <c r="DP56" s="200">
        <f t="shared" si="85"/>
        <v>1232.8011288576668</v>
      </c>
      <c r="DQ56" s="200">
        <f t="shared" si="97"/>
        <v>-1232.8011288576668</v>
      </c>
      <c r="DS56">
        <v>1</v>
      </c>
      <c r="DT56">
        <v>1</v>
      </c>
      <c r="DU56">
        <v>-1</v>
      </c>
      <c r="DV56">
        <v>1</v>
      </c>
      <c r="DW56">
        <v>1</v>
      </c>
      <c r="DX56">
        <v>0</v>
      </c>
      <c r="DY56" s="1">
        <v>6.6603235014300001E-3</v>
      </c>
      <c r="DZ56" s="2">
        <v>10</v>
      </c>
      <c r="EA56">
        <v>60</v>
      </c>
      <c r="EB56" t="s">
        <v>1273</v>
      </c>
      <c r="EC56">
        <v>4</v>
      </c>
      <c r="ED56" s="96">
        <v>0</v>
      </c>
      <c r="EE56">
        <v>4</v>
      </c>
      <c r="EF56" s="139">
        <v>163120</v>
      </c>
      <c r="EG56" s="200">
        <v>1086.4319695532615</v>
      </c>
      <c r="EH56" s="200">
        <v>-1086.4319695532615</v>
      </c>
      <c r="EJ56">
        <v>1</v>
      </c>
      <c r="EK56">
        <v>1</v>
      </c>
      <c r="EL56" s="218">
        <v>-1</v>
      </c>
      <c r="EM56">
        <v>-1</v>
      </c>
      <c r="EN56">
        <v>-1</v>
      </c>
      <c r="EO56">
        <v>0</v>
      </c>
      <c r="EP56">
        <v>1</v>
      </c>
      <c r="EQ56">
        <v>1</v>
      </c>
      <c r="ER56" s="1">
        <v>-1.1224007561400001E-2</v>
      </c>
      <c r="ES56" s="2">
        <v>10</v>
      </c>
      <c r="ET56">
        <v>60</v>
      </c>
      <c r="EU56" t="s">
        <v>1273</v>
      </c>
      <c r="EV56">
        <v>4</v>
      </c>
      <c r="EW56" s="96">
        <v>0</v>
      </c>
      <c r="EX56">
        <v>4</v>
      </c>
      <c r="EY56" s="139">
        <v>163120</v>
      </c>
      <c r="EZ56" s="200">
        <v>-1830.8601134155681</v>
      </c>
      <c r="FA56" s="200">
        <v>1830.8601134155681</v>
      </c>
      <c r="FB56" s="200">
        <v>1830.8601134155681</v>
      </c>
      <c r="FD56">
        <v>-1</v>
      </c>
      <c r="FE56">
        <v>1</v>
      </c>
      <c r="FF56" s="218">
        <v>-1</v>
      </c>
      <c r="FG56">
        <v>-1</v>
      </c>
      <c r="FH56">
        <v>-1</v>
      </c>
      <c r="FI56">
        <v>0</v>
      </c>
      <c r="FJ56">
        <v>1</v>
      </c>
      <c r="FK56">
        <v>1</v>
      </c>
      <c r="FL56" s="1">
        <v>-2.54510694229E-2</v>
      </c>
      <c r="FM56" s="2">
        <v>10</v>
      </c>
      <c r="FN56">
        <v>60</v>
      </c>
      <c r="FO56" t="s">
        <v>1273</v>
      </c>
      <c r="FP56">
        <v>4</v>
      </c>
      <c r="FQ56" s="96">
        <v>0</v>
      </c>
      <c r="FR56">
        <v>4</v>
      </c>
      <c r="FS56" s="139">
        <v>163120</v>
      </c>
      <c r="FT56" s="200">
        <v>-4151.5784442634476</v>
      </c>
      <c r="FU56" s="200">
        <v>4151.5784442634476</v>
      </c>
      <c r="FV56" s="200">
        <v>4151.5784442634476</v>
      </c>
      <c r="FX56">
        <v>-1</v>
      </c>
      <c r="FY56" s="244">
        <v>-1</v>
      </c>
      <c r="FZ56" s="218">
        <v>-1</v>
      </c>
      <c r="GA56" s="245">
        <v>-16</v>
      </c>
      <c r="GB56">
        <v>-1</v>
      </c>
      <c r="GC56">
        <v>1</v>
      </c>
      <c r="GD56" s="218">
        <v>-1</v>
      </c>
      <c r="GE56">
        <v>1</v>
      </c>
      <c r="GF56">
        <v>1</v>
      </c>
      <c r="GG56">
        <v>1</v>
      </c>
      <c r="GH56">
        <v>0</v>
      </c>
      <c r="GI56" s="253">
        <v>-1.5080922020599999E-2</v>
      </c>
      <c r="GJ56" s="2">
        <v>10</v>
      </c>
      <c r="GK56">
        <v>60</v>
      </c>
      <c r="GL56" t="s">
        <v>1273</v>
      </c>
      <c r="GM56">
        <v>4</v>
      </c>
      <c r="GN56" s="96">
        <v>0</v>
      </c>
      <c r="GO56">
        <v>4</v>
      </c>
      <c r="GP56" s="139">
        <v>160660</v>
      </c>
      <c r="GQ56" s="200">
        <v>2422.9009318295957</v>
      </c>
      <c r="GR56" s="200">
        <v>2422.9009318295957</v>
      </c>
      <c r="GS56" s="200">
        <v>2422.9009318295957</v>
      </c>
      <c r="GT56" s="200">
        <v>-2422.9009318295957</v>
      </c>
      <c r="GV56">
        <v>-1</v>
      </c>
      <c r="GW56" s="244">
        <v>1</v>
      </c>
      <c r="GX56" s="218">
        <v>-1</v>
      </c>
      <c r="GY56" s="245">
        <v>3</v>
      </c>
      <c r="GZ56">
        <v>-1</v>
      </c>
      <c r="HA56">
        <v>-1</v>
      </c>
      <c r="HB56" s="218">
        <v>-1</v>
      </c>
      <c r="HC56">
        <v>0</v>
      </c>
      <c r="HD56">
        <v>1</v>
      </c>
      <c r="HE56">
        <v>1</v>
      </c>
      <c r="HF56">
        <v>1</v>
      </c>
      <c r="HG56" s="253">
        <v>-2.4897298643099999E-3</v>
      </c>
      <c r="HH56" s="268">
        <v>42509</v>
      </c>
      <c r="HI56">
        <v>60</v>
      </c>
      <c r="HJ56" t="s">
        <v>1273</v>
      </c>
      <c r="HK56">
        <v>4</v>
      </c>
      <c r="HL56" s="257"/>
      <c r="HM56">
        <v>4</v>
      </c>
      <c r="HN56" s="139">
        <v>160260</v>
      </c>
      <c r="HO56" s="200">
        <v>-399.00410805432057</v>
      </c>
      <c r="HP56" s="200">
        <v>399.00410805432057</v>
      </c>
      <c r="HQ56" s="200">
        <v>399.00410805432057</v>
      </c>
      <c r="HR56" s="200">
        <v>399.00410805432057</v>
      </c>
      <c r="HT56">
        <v>1</v>
      </c>
      <c r="HU56" s="244">
        <v>1</v>
      </c>
      <c r="HV56" s="218">
        <v>-1</v>
      </c>
      <c r="HW56" s="245">
        <v>4</v>
      </c>
      <c r="HX56">
        <v>-1</v>
      </c>
      <c r="HY56">
        <v>-1</v>
      </c>
      <c r="HZ56" s="218">
        <v>1</v>
      </c>
      <c r="IA56">
        <v>1</v>
      </c>
      <c r="IB56">
        <v>0</v>
      </c>
      <c r="IC56">
        <v>0</v>
      </c>
      <c r="ID56">
        <v>0</v>
      </c>
      <c r="IE56" s="253">
        <v>8.9853987269000006E-3</v>
      </c>
      <c r="IF56" s="268">
        <v>42509</v>
      </c>
      <c r="IG56">
        <v>60</v>
      </c>
      <c r="IH56" t="s">
        <v>1273</v>
      </c>
      <c r="II56">
        <v>4</v>
      </c>
      <c r="IJ56" s="257">
        <v>1</v>
      </c>
      <c r="IK56">
        <v>4</v>
      </c>
      <c r="IL56" s="139">
        <v>159940</v>
      </c>
      <c r="IM56" s="139">
        <v>159940</v>
      </c>
      <c r="IN56" s="200">
        <v>1437.1246723803861</v>
      </c>
      <c r="IO56" s="200">
        <v>1437.1246723803861</v>
      </c>
      <c r="IP56" s="200">
        <v>-1437.1246723803861</v>
      </c>
      <c r="IQ56" s="200">
        <v>-1437.1246723803861</v>
      </c>
      <c r="IR56" s="200">
        <v>-1437.1246723803861</v>
      </c>
      <c r="IT56">
        <v>1</v>
      </c>
      <c r="IU56" s="244">
        <v>1</v>
      </c>
      <c r="IV56" s="218">
        <v>-1</v>
      </c>
      <c r="IW56" s="245">
        <v>5</v>
      </c>
      <c r="IX56">
        <v>1</v>
      </c>
      <c r="IY56">
        <v>-1</v>
      </c>
      <c r="IZ56" s="218">
        <v>-1</v>
      </c>
      <c r="JA56">
        <v>0</v>
      </c>
      <c r="JB56">
        <v>1</v>
      </c>
      <c r="JC56">
        <v>0</v>
      </c>
      <c r="JD56">
        <v>1</v>
      </c>
      <c r="JE56" s="253">
        <v>-3.9855523726500001E-3</v>
      </c>
      <c r="JF56" s="268">
        <v>42509</v>
      </c>
      <c r="JG56">
        <v>60</v>
      </c>
      <c r="JH56" t="s">
        <v>1273</v>
      </c>
      <c r="JI56">
        <v>4</v>
      </c>
      <c r="JJ56" s="257">
        <v>2</v>
      </c>
      <c r="JK56">
        <v>5</v>
      </c>
      <c r="JL56" s="139">
        <v>159940</v>
      </c>
      <c r="JM56" s="139">
        <v>199925</v>
      </c>
      <c r="JN56" s="200">
        <v>-637.44924648164101</v>
      </c>
      <c r="JO56" s="200">
        <v>-796.81155810205132</v>
      </c>
      <c r="JP56" s="200">
        <v>637.44924648164101</v>
      </c>
      <c r="JQ56" s="200">
        <v>-637.44924648164101</v>
      </c>
      <c r="JR56" s="200">
        <v>637.44924648164101</v>
      </c>
      <c r="JT56">
        <v>1</v>
      </c>
      <c r="JU56" s="244">
        <v>1</v>
      </c>
      <c r="JV56" s="218">
        <v>1</v>
      </c>
      <c r="JW56" s="245">
        <v>6</v>
      </c>
      <c r="JX56">
        <v>1</v>
      </c>
      <c r="JY56">
        <v>1</v>
      </c>
      <c r="JZ56" s="218">
        <v>1</v>
      </c>
      <c r="KA56">
        <v>1</v>
      </c>
      <c r="KB56">
        <v>1</v>
      </c>
      <c r="KC56">
        <v>1</v>
      </c>
      <c r="KD56">
        <v>1</v>
      </c>
      <c r="KE56" s="253">
        <v>2.37589095911E-3</v>
      </c>
      <c r="KF56" s="206">
        <v>42509</v>
      </c>
      <c r="KG56">
        <v>60</v>
      </c>
      <c r="KH56" t="s">
        <v>1273</v>
      </c>
      <c r="KI56">
        <v>4</v>
      </c>
      <c r="KJ56" s="257">
        <v>1</v>
      </c>
      <c r="KK56">
        <v>4</v>
      </c>
      <c r="KL56" s="139">
        <v>160320</v>
      </c>
      <c r="KM56" s="139">
        <v>160320</v>
      </c>
      <c r="KN56" s="200">
        <v>380.90283856451521</v>
      </c>
      <c r="KO56" s="200">
        <v>380.90283856451521</v>
      </c>
      <c r="KP56" s="200">
        <v>380.90283856451521</v>
      </c>
      <c r="KQ56" s="200">
        <v>380.90283856451521</v>
      </c>
      <c r="KR56" s="200">
        <v>380.90283856451521</v>
      </c>
      <c r="KT56">
        <v>1</v>
      </c>
      <c r="KU56">
        <v>1</v>
      </c>
      <c r="KV56" s="218">
        <v>1</v>
      </c>
      <c r="KW56" s="245">
        <v>7</v>
      </c>
      <c r="KX56">
        <v>1</v>
      </c>
      <c r="KY56">
        <v>1</v>
      </c>
      <c r="KZ56" s="218">
        <v>1</v>
      </c>
      <c r="LA56">
        <v>1</v>
      </c>
      <c r="LB56">
        <v>1</v>
      </c>
      <c r="LC56">
        <v>1</v>
      </c>
      <c r="LD56">
        <v>1</v>
      </c>
      <c r="LE56" s="253">
        <v>1.8088822355299999E-2</v>
      </c>
      <c r="LF56" s="206">
        <v>42529</v>
      </c>
      <c r="LG56">
        <v>60</v>
      </c>
      <c r="LH56" t="s">
        <v>1273</v>
      </c>
      <c r="LI56">
        <v>3</v>
      </c>
      <c r="LJ56" s="257">
        <v>2</v>
      </c>
      <c r="LK56">
        <v>4</v>
      </c>
      <c r="LL56" s="139">
        <v>122415</v>
      </c>
      <c r="LM56" s="139">
        <v>163220</v>
      </c>
      <c r="LN56" s="200">
        <v>2214.3431886240492</v>
      </c>
      <c r="LO56" s="200">
        <v>2952.457584832066</v>
      </c>
      <c r="LP56" s="200">
        <v>2214.3431886240492</v>
      </c>
      <c r="LQ56" s="200">
        <v>2214.3431886240492</v>
      </c>
      <c r="LR56" s="200">
        <v>2214.3431886240492</v>
      </c>
      <c r="LT56">
        <v>1</v>
      </c>
      <c r="LU56" s="244">
        <v>1</v>
      </c>
      <c r="LV56" s="218">
        <v>1</v>
      </c>
      <c r="LW56" s="245">
        <v>8</v>
      </c>
      <c r="LX56">
        <v>1</v>
      </c>
      <c r="LY56">
        <v>1</v>
      </c>
      <c r="LZ56" s="218">
        <v>1</v>
      </c>
      <c r="MA56">
        <v>1</v>
      </c>
      <c r="MB56">
        <v>1</v>
      </c>
      <c r="MC56">
        <v>1</v>
      </c>
      <c r="MD56">
        <v>1</v>
      </c>
      <c r="ME56" s="253">
        <v>7.5971081975200003E-3</v>
      </c>
      <c r="MF56" s="206">
        <v>42529</v>
      </c>
      <c r="MG56">
        <v>60</v>
      </c>
      <c r="MH56" t="s">
        <v>1273</v>
      </c>
      <c r="MI56">
        <v>3</v>
      </c>
      <c r="MJ56" s="257">
        <v>2</v>
      </c>
      <c r="MK56">
        <v>4</v>
      </c>
      <c r="ML56" s="139">
        <v>123345</v>
      </c>
      <c r="MM56" s="139">
        <v>164460</v>
      </c>
      <c r="MN56" s="200">
        <v>937.06531062310444</v>
      </c>
      <c r="MO56" s="200">
        <v>1249.4204141641392</v>
      </c>
      <c r="MP56" s="200">
        <v>937.06531062310444</v>
      </c>
      <c r="MQ56" s="200">
        <v>937.06531062310444</v>
      </c>
      <c r="MR56" s="200">
        <v>937.06531062310444</v>
      </c>
      <c r="MT56">
        <v>1</v>
      </c>
      <c r="MU56" s="244">
        <v>-1</v>
      </c>
      <c r="MV56" s="218">
        <v>1</v>
      </c>
      <c r="MW56" s="245">
        <v>-5</v>
      </c>
      <c r="MX56">
        <v>-1</v>
      </c>
      <c r="MY56">
        <v>-1</v>
      </c>
      <c r="MZ56" s="218">
        <v>1</v>
      </c>
      <c r="NA56">
        <v>0</v>
      </c>
      <c r="NB56">
        <v>1</v>
      </c>
      <c r="NC56">
        <v>0</v>
      </c>
      <c r="ND56">
        <v>0</v>
      </c>
      <c r="NE56" s="253">
        <v>2.4322023592399998E-3</v>
      </c>
      <c r="NF56" s="206">
        <v>42535</v>
      </c>
      <c r="NG56">
        <v>60</v>
      </c>
      <c r="NH56" t="s">
        <v>1273</v>
      </c>
      <c r="NI56">
        <v>3</v>
      </c>
      <c r="NJ56" s="257">
        <v>2</v>
      </c>
      <c r="NK56">
        <v>2</v>
      </c>
      <c r="NL56" s="139">
        <v>126735</v>
      </c>
      <c r="NM56" s="139">
        <v>84490</v>
      </c>
      <c r="NN56" s="200">
        <v>-308.24516599828138</v>
      </c>
      <c r="NO56" s="200">
        <v>-205.49677733218758</v>
      </c>
      <c r="NP56" s="200">
        <v>308.24516599828138</v>
      </c>
      <c r="NQ56" s="200">
        <v>-308.24516599828138</v>
      </c>
      <c r="NR56" s="200">
        <v>-308.24516599828138</v>
      </c>
      <c r="NT56">
        <v>-1</v>
      </c>
      <c r="NU56" s="244">
        <v>1</v>
      </c>
      <c r="NV56" s="218">
        <v>-1</v>
      </c>
      <c r="NW56" s="245">
        <v>-6</v>
      </c>
      <c r="NX56">
        <v>1</v>
      </c>
      <c r="NY56">
        <v>1</v>
      </c>
      <c r="NZ56" s="218">
        <v>1</v>
      </c>
      <c r="OA56">
        <v>1</v>
      </c>
      <c r="OB56">
        <v>0</v>
      </c>
      <c r="OC56">
        <v>1</v>
      </c>
      <c r="OD56">
        <v>1</v>
      </c>
      <c r="OE56" s="253">
        <v>2.4990901370900001E-2</v>
      </c>
      <c r="OF56" s="206">
        <v>42535</v>
      </c>
      <c r="OG56">
        <v>60</v>
      </c>
      <c r="OH56" t="s">
        <v>1273</v>
      </c>
      <c r="OI56">
        <v>3</v>
      </c>
      <c r="OJ56" s="257">
        <v>2</v>
      </c>
      <c r="OK56">
        <v>2</v>
      </c>
      <c r="OL56" s="139">
        <v>126735</v>
      </c>
      <c r="OM56" s="139">
        <v>84490</v>
      </c>
      <c r="ON56" s="200">
        <v>3167.2218852410115</v>
      </c>
      <c r="OO56" s="200">
        <v>2111.481256827341</v>
      </c>
      <c r="OP56" s="200">
        <v>-3167.2218852410115</v>
      </c>
      <c r="OQ56" s="200">
        <v>3167.2218852410115</v>
      </c>
      <c r="OR56" s="200">
        <v>3167.2218852410115</v>
      </c>
      <c r="OT56">
        <f t="shared" si="98"/>
        <v>1</v>
      </c>
      <c r="OU56" s="244">
        <v>1</v>
      </c>
      <c r="OV56" s="218">
        <v>-1</v>
      </c>
      <c r="OW56" s="245">
        <v>-7</v>
      </c>
      <c r="OX56">
        <f t="shared" si="141"/>
        <v>-1</v>
      </c>
      <c r="OY56">
        <f t="shared" si="100"/>
        <v>1</v>
      </c>
      <c r="OZ56" s="218"/>
      <c r="PA56">
        <f t="shared" si="138"/>
        <v>0</v>
      </c>
      <c r="PB56">
        <f t="shared" si="101"/>
        <v>0</v>
      </c>
      <c r="PC56">
        <f t="shared" si="102"/>
        <v>0</v>
      </c>
      <c r="PD56">
        <f t="shared" si="103"/>
        <v>0</v>
      </c>
      <c r="PE56" s="253"/>
      <c r="PF56" s="206">
        <v>42535</v>
      </c>
      <c r="PG56">
        <v>60</v>
      </c>
      <c r="PH56" t="str">
        <f t="shared" si="86"/>
        <v>TRUE</v>
      </c>
      <c r="PI56">
        <f>VLOOKUP($A56,'FuturesInfo (3)'!$A$2:$V$80,22)</f>
        <v>3</v>
      </c>
      <c r="PJ56" s="257">
        <v>2</v>
      </c>
      <c r="PK56">
        <f t="shared" si="104"/>
        <v>2</v>
      </c>
      <c r="PL56" s="139">
        <f>VLOOKUP($A56,'FuturesInfo (3)'!$A$2:$O$80,15)*PI56</f>
        <v>126735</v>
      </c>
      <c r="PM56" s="139">
        <f>VLOOKUP($A56,'FuturesInfo (3)'!$A$2:$O$80,15)*PK56</f>
        <v>84490</v>
      </c>
      <c r="PN56" s="200">
        <f t="shared" si="105"/>
        <v>0</v>
      </c>
      <c r="PO56" s="200">
        <f t="shared" si="106"/>
        <v>0</v>
      </c>
      <c r="PP56" s="200">
        <f t="shared" si="107"/>
        <v>0</v>
      </c>
      <c r="PQ56" s="200">
        <f t="shared" si="108"/>
        <v>0</v>
      </c>
      <c r="PR56" s="200">
        <f t="shared" si="144"/>
        <v>0</v>
      </c>
      <c r="PT56">
        <f t="shared" si="110"/>
        <v>1</v>
      </c>
      <c r="PU56" s="244"/>
      <c r="PV56" s="218"/>
      <c r="PW56" s="245"/>
      <c r="PX56">
        <f t="shared" si="142"/>
        <v>0</v>
      </c>
      <c r="PY56">
        <f t="shared" si="112"/>
        <v>0</v>
      </c>
      <c r="PZ56" s="218"/>
      <c r="QA56">
        <f t="shared" si="139"/>
        <v>1</v>
      </c>
      <c r="QB56">
        <f t="shared" si="113"/>
        <v>1</v>
      </c>
      <c r="QC56">
        <f t="shared" si="114"/>
        <v>1</v>
      </c>
      <c r="QD56">
        <f t="shared" si="115"/>
        <v>1</v>
      </c>
      <c r="QE56" s="253"/>
      <c r="QF56" s="206"/>
      <c r="QG56">
        <v>60</v>
      </c>
      <c r="QH56" t="str">
        <f t="shared" si="87"/>
        <v>FALSE</v>
      </c>
      <c r="QI56">
        <f>VLOOKUP($A56,'FuturesInfo (3)'!$A$2:$V$80,22)</f>
        <v>3</v>
      </c>
      <c r="QJ56" s="257"/>
      <c r="QK56">
        <f t="shared" si="116"/>
        <v>2</v>
      </c>
      <c r="QL56" s="139">
        <f>VLOOKUP($A56,'FuturesInfo (3)'!$A$2:$O$80,15)*QI56</f>
        <v>126735</v>
      </c>
      <c r="QM56" s="139">
        <f>VLOOKUP($A56,'FuturesInfo (3)'!$A$2:$O$80,15)*QK56</f>
        <v>84490</v>
      </c>
      <c r="QN56" s="200">
        <f t="shared" si="117"/>
        <v>0</v>
      </c>
      <c r="QO56" s="200">
        <f t="shared" si="118"/>
        <v>0</v>
      </c>
      <c r="QP56" s="200">
        <f t="shared" si="119"/>
        <v>0</v>
      </c>
      <c r="QQ56" s="200">
        <f t="shared" si="120"/>
        <v>0</v>
      </c>
      <c r="QR56" s="200">
        <f t="shared" si="145"/>
        <v>0</v>
      </c>
      <c r="QT56">
        <f t="shared" si="122"/>
        <v>0</v>
      </c>
      <c r="QU56" s="244"/>
      <c r="QV56" s="218"/>
      <c r="QW56" s="245"/>
      <c r="QX56">
        <f t="shared" si="143"/>
        <v>0</v>
      </c>
      <c r="QY56">
        <f t="shared" si="124"/>
        <v>0</v>
      </c>
      <c r="QZ56" s="218"/>
      <c r="RA56">
        <f t="shared" si="140"/>
        <v>1</v>
      </c>
      <c r="RB56">
        <f t="shared" si="125"/>
        <v>1</v>
      </c>
      <c r="RC56">
        <f t="shared" si="126"/>
        <v>1</v>
      </c>
      <c r="RD56">
        <f t="shared" si="127"/>
        <v>1</v>
      </c>
      <c r="RE56" s="253"/>
      <c r="RF56" s="206"/>
      <c r="RG56">
        <v>60</v>
      </c>
      <c r="RH56" t="str">
        <f t="shared" si="88"/>
        <v>FALSE</v>
      </c>
      <c r="RI56">
        <f>VLOOKUP($A56,'FuturesInfo (3)'!$A$2:$V$80,22)</f>
        <v>3</v>
      </c>
      <c r="RJ56" s="257"/>
      <c r="RK56">
        <f t="shared" si="128"/>
        <v>2</v>
      </c>
      <c r="RL56" s="139">
        <f>VLOOKUP($A56,'FuturesInfo (3)'!$A$2:$O$80,15)*RI56</f>
        <v>126735</v>
      </c>
      <c r="RM56" s="139">
        <f>VLOOKUP($A56,'FuturesInfo (3)'!$A$2:$O$80,15)*RK56</f>
        <v>84490</v>
      </c>
      <c r="RN56" s="200">
        <f t="shared" si="129"/>
        <v>0</v>
      </c>
      <c r="RO56" s="200">
        <f t="shared" si="130"/>
        <v>0</v>
      </c>
      <c r="RP56" s="200">
        <f t="shared" si="131"/>
        <v>0</v>
      </c>
      <c r="RQ56" s="200">
        <f t="shared" si="132"/>
        <v>0</v>
      </c>
      <c r="RR56" s="200">
        <f t="shared" si="146"/>
        <v>0</v>
      </c>
    </row>
    <row r="57" spans="1:486" x14ac:dyDescent="0.25">
      <c r="A57" s="1" t="s">
        <v>374</v>
      </c>
      <c r="B57" s="153" t="str">
        <f>'FuturesInfo (3)'!M45</f>
        <v>IB</v>
      </c>
      <c r="C57" s="204" t="str">
        <f>VLOOKUP(A57,'FuturesInfo (3)'!$A$2:$K$80,11)</f>
        <v>index</v>
      </c>
      <c r="D57" s="2"/>
      <c r="K57" s="2"/>
      <c r="S57" s="113"/>
      <c r="T57" s="2"/>
      <c r="AC57" s="113"/>
      <c r="AD57" s="2"/>
      <c r="AI57" s="139"/>
      <c r="AN57" s="113"/>
      <c r="AO57" s="2"/>
      <c r="AT57" s="139"/>
      <c r="AX57">
        <v>-1</v>
      </c>
      <c r="AY57" s="113">
        <v>-1.2153201303999999E-2</v>
      </c>
      <c r="AZ57" s="2"/>
      <c r="BE57" s="139"/>
      <c r="BG57">
        <f t="shared" si="134"/>
        <v>0</v>
      </c>
      <c r="BH57">
        <v>-1</v>
      </c>
      <c r="BI57">
        <v>1</v>
      </c>
      <c r="BJ57">
        <f t="shared" si="89"/>
        <v>0</v>
      </c>
      <c r="BK57" s="1">
        <v>5.8595065442399999E-3</v>
      </c>
      <c r="BL57" s="2">
        <v>10</v>
      </c>
      <c r="BM57">
        <v>60</v>
      </c>
      <c r="BN57" t="str">
        <f t="shared" si="135"/>
        <v>TRUE</v>
      </c>
      <c r="BO57">
        <f>VLOOKUP($A57,'FuturesInfo (3)'!$A$2:$V$80,22)</f>
        <v>1</v>
      </c>
      <c r="BP57">
        <f t="shared" si="160"/>
        <v>1</v>
      </c>
      <c r="BQ57" s="139">
        <f>VLOOKUP($A57,'FuturesInfo (3)'!$A$2:$O$80,15)*BP57</f>
        <v>98409.015210000012</v>
      </c>
      <c r="BR57" s="145">
        <f t="shared" si="90"/>
        <v>-576.62826863520877</v>
      </c>
      <c r="BT57">
        <f t="shared" si="91"/>
        <v>-1</v>
      </c>
      <c r="BU57">
        <v>-1</v>
      </c>
      <c r="BV57">
        <v>-1</v>
      </c>
      <c r="BW57">
        <v>-1</v>
      </c>
      <c r="BX57">
        <f t="shared" si="161"/>
        <v>1</v>
      </c>
      <c r="BY57">
        <f t="shared" si="162"/>
        <v>1</v>
      </c>
      <c r="BZ57" s="188">
        <v>-2.02548879564E-2</v>
      </c>
      <c r="CA57" s="2">
        <v>10</v>
      </c>
      <c r="CB57">
        <v>60</v>
      </c>
      <c r="CC57" t="str">
        <f t="shared" si="163"/>
        <v>TRUE</v>
      </c>
      <c r="CD57">
        <f>VLOOKUP($A57,'FuturesInfo (3)'!$A$2:$V$80,22)</f>
        <v>1</v>
      </c>
      <c r="CE57">
        <f t="shared" si="75"/>
        <v>1</v>
      </c>
      <c r="CF57">
        <f t="shared" si="75"/>
        <v>1</v>
      </c>
      <c r="CG57" s="139">
        <f>VLOOKUP($A57,'FuturesInfo (3)'!$A$2:$O$80,15)*CE57</f>
        <v>98409.015210000012</v>
      </c>
      <c r="CH57" s="145">
        <f t="shared" si="164"/>
        <v>1993.2635769782137</v>
      </c>
      <c r="CI57" s="145">
        <f t="shared" si="92"/>
        <v>1993.2635769782137</v>
      </c>
      <c r="CK57">
        <f t="shared" si="165"/>
        <v>-1</v>
      </c>
      <c r="CL57">
        <v>-1</v>
      </c>
      <c r="CM57">
        <v>-1</v>
      </c>
      <c r="CN57">
        <v>1</v>
      </c>
      <c r="CO57">
        <f t="shared" si="136"/>
        <v>0</v>
      </c>
      <c r="CP57">
        <f t="shared" si="166"/>
        <v>0</v>
      </c>
      <c r="CQ57" s="1">
        <v>4.9092752269499999E-3</v>
      </c>
      <c r="CR57" s="2">
        <v>10</v>
      </c>
      <c r="CS57">
        <v>60</v>
      </c>
      <c r="CT57" t="str">
        <f t="shared" si="167"/>
        <v>TRUE</v>
      </c>
      <c r="CU57">
        <f>VLOOKUP($A57,'FuturesInfo (3)'!$A$2:$V$80,22)</f>
        <v>1</v>
      </c>
      <c r="CV57">
        <f t="shared" si="168"/>
        <v>1</v>
      </c>
      <c r="CW57">
        <f t="shared" si="93"/>
        <v>1</v>
      </c>
      <c r="CX57" s="139">
        <f>VLOOKUP($A57,'FuturesInfo (3)'!$A$2:$O$80,15)*CW57</f>
        <v>98409.015210000012</v>
      </c>
      <c r="CY57" s="200">
        <f t="shared" si="169"/>
        <v>-483.1169404789988</v>
      </c>
      <c r="CZ57" s="200">
        <f t="shared" si="95"/>
        <v>-483.1169404789988</v>
      </c>
      <c r="DB57">
        <f t="shared" si="81"/>
        <v>-1</v>
      </c>
      <c r="DC57">
        <v>-1</v>
      </c>
      <c r="DD57">
        <v>-1</v>
      </c>
      <c r="DE57">
        <v>1</v>
      </c>
      <c r="DF57">
        <f t="shared" si="137"/>
        <v>0</v>
      </c>
      <c r="DG57">
        <f t="shared" si="82"/>
        <v>0</v>
      </c>
      <c r="DH57" s="1">
        <v>6.7895357272400002E-3</v>
      </c>
      <c r="DI57" s="2">
        <v>10</v>
      </c>
      <c r="DJ57">
        <v>60</v>
      </c>
      <c r="DK57" t="str">
        <f t="shared" si="83"/>
        <v>TRUE</v>
      </c>
      <c r="DL57">
        <f>VLOOKUP($A57,'FuturesInfo (3)'!$A$2:$V$80,22)</f>
        <v>1</v>
      </c>
      <c r="DM57">
        <f t="shared" si="84"/>
        <v>1</v>
      </c>
      <c r="DN57">
        <f t="shared" si="96"/>
        <v>1</v>
      </c>
      <c r="DO57" s="139">
        <f>VLOOKUP($A57,'FuturesInfo (3)'!$A$2:$O$80,15)*DN57</f>
        <v>98409.015210000012</v>
      </c>
      <c r="DP57" s="200">
        <f t="shared" si="85"/>
        <v>-668.15152465079973</v>
      </c>
      <c r="DQ57" s="200">
        <f t="shared" si="97"/>
        <v>-668.15152465079973</v>
      </c>
      <c r="DS57">
        <v>-1</v>
      </c>
      <c r="DT57">
        <v>1</v>
      </c>
      <c r="DU57">
        <v>-1</v>
      </c>
      <c r="DV57">
        <v>-1</v>
      </c>
      <c r="DW57">
        <v>0</v>
      </c>
      <c r="DX57">
        <v>1</v>
      </c>
      <c r="DY57" s="1">
        <v>-8.1397836146000005E-3</v>
      </c>
      <c r="DZ57" s="2">
        <v>10</v>
      </c>
      <c r="EA57">
        <v>60</v>
      </c>
      <c r="EB57" t="s">
        <v>1273</v>
      </c>
      <c r="EC57">
        <v>1</v>
      </c>
      <c r="ED57" s="96">
        <v>0</v>
      </c>
      <c r="EE57">
        <v>1</v>
      </c>
      <c r="EF57" s="139">
        <v>96071.709440000006</v>
      </c>
      <c r="EG57" s="200">
        <v>-782.0029263263242</v>
      </c>
      <c r="EH57" s="200">
        <v>782.0029263263242</v>
      </c>
      <c r="EJ57">
        <v>1</v>
      </c>
      <c r="EK57">
        <v>1</v>
      </c>
      <c r="EL57" s="218">
        <v>-1</v>
      </c>
      <c r="EM57">
        <v>-1</v>
      </c>
      <c r="EN57">
        <v>-1</v>
      </c>
      <c r="EO57">
        <v>0</v>
      </c>
      <c r="EP57">
        <v>1</v>
      </c>
      <c r="EQ57">
        <v>1</v>
      </c>
      <c r="ER57" s="1">
        <v>-4.9262202043099997E-3</v>
      </c>
      <c r="ES57" s="2">
        <v>10</v>
      </c>
      <c r="ET57">
        <v>60</v>
      </c>
      <c r="EU57" t="s">
        <v>1273</v>
      </c>
      <c r="EV57">
        <v>1</v>
      </c>
      <c r="EW57" s="96">
        <v>0</v>
      </c>
      <c r="EX57">
        <v>1</v>
      </c>
      <c r="EY57" s="139">
        <v>96071.709440000006</v>
      </c>
      <c r="EZ57" s="200">
        <v>-473.27039610592777</v>
      </c>
      <c r="FA57" s="200">
        <v>473.27039610592777</v>
      </c>
      <c r="FB57" s="200">
        <v>473.27039610592777</v>
      </c>
      <c r="FD57">
        <v>-1</v>
      </c>
      <c r="FE57">
        <v>-1</v>
      </c>
      <c r="FF57" s="218">
        <v>-1</v>
      </c>
      <c r="FG57">
        <v>-1</v>
      </c>
      <c r="FH57">
        <v>-1</v>
      </c>
      <c r="FI57">
        <v>1</v>
      </c>
      <c r="FJ57">
        <v>1</v>
      </c>
      <c r="FK57">
        <v>1</v>
      </c>
      <c r="FL57" s="1">
        <v>-3.1597198457799999E-2</v>
      </c>
      <c r="FM57" s="2">
        <v>10</v>
      </c>
      <c r="FN57">
        <v>60</v>
      </c>
      <c r="FO57" t="s">
        <v>1273</v>
      </c>
      <c r="FP57">
        <v>1</v>
      </c>
      <c r="FQ57" s="96">
        <v>0</v>
      </c>
      <c r="FR57">
        <v>1</v>
      </c>
      <c r="FS57" s="139">
        <v>96071.709440000006</v>
      </c>
      <c r="FT57" s="200">
        <v>3035.5968693557779</v>
      </c>
      <c r="FU57" s="200">
        <v>3035.5968693557779</v>
      </c>
      <c r="FV57" s="200">
        <v>3035.5968693557779</v>
      </c>
      <c r="FX57">
        <v>-1</v>
      </c>
      <c r="FY57" s="244">
        <v>-1</v>
      </c>
      <c r="FZ57" s="218">
        <v>1</v>
      </c>
      <c r="GA57" s="245">
        <v>8</v>
      </c>
      <c r="GB57">
        <v>1</v>
      </c>
      <c r="GC57">
        <v>1</v>
      </c>
      <c r="GD57" s="218">
        <v>-1</v>
      </c>
      <c r="GE57">
        <v>1</v>
      </c>
      <c r="GF57">
        <v>0</v>
      </c>
      <c r="GG57">
        <v>0</v>
      </c>
      <c r="GH57">
        <v>0</v>
      </c>
      <c r="GI57" s="253">
        <v>-1.9694685262000002E-2</v>
      </c>
      <c r="GJ57" s="2">
        <v>10</v>
      </c>
      <c r="GK57">
        <v>60</v>
      </c>
      <c r="GL57" t="s">
        <v>1273</v>
      </c>
      <c r="GM57">
        <v>1</v>
      </c>
      <c r="GN57" s="96">
        <v>0</v>
      </c>
      <c r="GO57">
        <v>1</v>
      </c>
      <c r="GP57" s="139">
        <v>94179.607360000009</v>
      </c>
      <c r="GQ57" s="200">
        <v>1854.837725053939</v>
      </c>
      <c r="GR57" s="200">
        <v>-1854.837725053939</v>
      </c>
      <c r="GS57" s="200">
        <v>-1854.837725053939</v>
      </c>
      <c r="GT57" s="200">
        <v>-1854.837725053939</v>
      </c>
      <c r="GV57">
        <v>-1</v>
      </c>
      <c r="GW57" s="244">
        <v>-1</v>
      </c>
      <c r="GX57" s="218">
        <v>-1</v>
      </c>
      <c r="GY57" s="245">
        <v>9</v>
      </c>
      <c r="GZ57">
        <v>-1</v>
      </c>
      <c r="HA57">
        <v>-1</v>
      </c>
      <c r="HB57" s="218">
        <v>-1</v>
      </c>
      <c r="HC57">
        <v>1</v>
      </c>
      <c r="HD57">
        <v>1</v>
      </c>
      <c r="HE57">
        <v>1</v>
      </c>
      <c r="HF57">
        <v>1</v>
      </c>
      <c r="HG57" s="253">
        <v>-2.4247813130799999E-2</v>
      </c>
      <c r="HH57" s="268">
        <v>42514</v>
      </c>
      <c r="HI57">
        <v>60</v>
      </c>
      <c r="HJ57" t="s">
        <v>1273</v>
      </c>
      <c r="HK57">
        <v>1</v>
      </c>
      <c r="HL57" s="257"/>
      <c r="HM57">
        <v>1</v>
      </c>
      <c r="HN57" s="139">
        <v>91250.370140000014</v>
      </c>
      <c r="HO57" s="200">
        <v>2212.6219232710523</v>
      </c>
      <c r="HP57" s="200">
        <v>2212.6219232710523</v>
      </c>
      <c r="HQ57" s="200">
        <v>2212.6219232710523</v>
      </c>
      <c r="HR57" s="200">
        <v>2212.6219232710523</v>
      </c>
      <c r="HT57">
        <v>-1</v>
      </c>
      <c r="HU57" s="244">
        <v>-1</v>
      </c>
      <c r="HV57" s="218">
        <v>-1</v>
      </c>
      <c r="HW57" s="245">
        <v>10</v>
      </c>
      <c r="HX57">
        <v>-1</v>
      </c>
      <c r="HY57">
        <v>-1</v>
      </c>
      <c r="HZ57" s="218">
        <v>1</v>
      </c>
      <c r="IA57">
        <v>0</v>
      </c>
      <c r="IB57">
        <v>0</v>
      </c>
      <c r="IC57">
        <v>0</v>
      </c>
      <c r="ID57">
        <v>0</v>
      </c>
      <c r="IE57" s="253">
        <v>1.6685959165599999E-2</v>
      </c>
      <c r="IF57" s="268">
        <v>42514</v>
      </c>
      <c r="IG57">
        <v>60</v>
      </c>
      <c r="IH57" t="s">
        <v>1273</v>
      </c>
      <c r="II57">
        <v>1</v>
      </c>
      <c r="IJ57" s="257">
        <v>2</v>
      </c>
      <c r="IK57">
        <v>1</v>
      </c>
      <c r="IL57" s="139">
        <v>92202.614269999991</v>
      </c>
      <c r="IM57" s="139">
        <v>92202.614269999991</v>
      </c>
      <c r="IN57" s="200">
        <v>-1538.4890566707877</v>
      </c>
      <c r="IO57" s="200">
        <v>-1538.4890566707877</v>
      </c>
      <c r="IP57" s="200">
        <v>-1538.4890566707877</v>
      </c>
      <c r="IQ57" s="200">
        <v>-1538.4890566707877</v>
      </c>
      <c r="IR57" s="200">
        <v>-1538.4890566707877</v>
      </c>
      <c r="IT57">
        <v>-1</v>
      </c>
      <c r="IU57" s="244">
        <v>-1</v>
      </c>
      <c r="IV57" s="218">
        <v>-1</v>
      </c>
      <c r="IW57" s="245">
        <v>11</v>
      </c>
      <c r="IX57">
        <v>1</v>
      </c>
      <c r="IY57">
        <v>-1</v>
      </c>
      <c r="IZ57" s="218">
        <v>-1</v>
      </c>
      <c r="JA57">
        <v>1</v>
      </c>
      <c r="JB57">
        <v>1</v>
      </c>
      <c r="JC57">
        <v>0</v>
      </c>
      <c r="JD57">
        <v>1</v>
      </c>
      <c r="JE57" s="253">
        <v>-5.0144741463899996E-3</v>
      </c>
      <c r="JF57" s="268">
        <v>42514</v>
      </c>
      <c r="JG57">
        <v>60</v>
      </c>
      <c r="JH57" t="s">
        <v>1273</v>
      </c>
      <c r="JI57">
        <v>1</v>
      </c>
      <c r="JJ57" s="257">
        <v>1</v>
      </c>
      <c r="JK57">
        <v>1</v>
      </c>
      <c r="JL57" s="139">
        <v>92202.614269999991</v>
      </c>
      <c r="JM57" s="139">
        <v>92202.614269999991</v>
      </c>
      <c r="JN57" s="200">
        <v>462.34762548648462</v>
      </c>
      <c r="JO57" s="200">
        <v>462.34762548648462</v>
      </c>
      <c r="JP57" s="200">
        <v>462.34762548648462</v>
      </c>
      <c r="JQ57" s="200">
        <v>-462.34762548648462</v>
      </c>
      <c r="JR57" s="200">
        <v>462.34762548648462</v>
      </c>
      <c r="JT57">
        <v>-1</v>
      </c>
      <c r="JU57" s="244">
        <v>-1</v>
      </c>
      <c r="JV57" s="218">
        <v>-1</v>
      </c>
      <c r="JW57" s="245">
        <v>12</v>
      </c>
      <c r="JX57">
        <v>-1</v>
      </c>
      <c r="JY57">
        <v>-1</v>
      </c>
      <c r="JZ57" s="218">
        <v>1</v>
      </c>
      <c r="KA57">
        <v>0</v>
      </c>
      <c r="KB57">
        <v>0</v>
      </c>
      <c r="KC57">
        <v>0</v>
      </c>
      <c r="KD57">
        <v>0</v>
      </c>
      <c r="KE57" s="253">
        <v>1.6141794587600001E-2</v>
      </c>
      <c r="KF57" s="206">
        <v>42514</v>
      </c>
      <c r="KG57">
        <v>60</v>
      </c>
      <c r="KH57" t="s">
        <v>1273</v>
      </c>
      <c r="KI57">
        <v>1</v>
      </c>
      <c r="KJ57" s="257">
        <v>2</v>
      </c>
      <c r="KK57">
        <v>1</v>
      </c>
      <c r="KL57" s="139">
        <v>93619.043919999996</v>
      </c>
      <c r="KM57" s="139">
        <v>93619.043919999996</v>
      </c>
      <c r="KN57" s="200">
        <v>-1511.1793764441427</v>
      </c>
      <c r="KO57" s="200">
        <v>-1511.1793764441427</v>
      </c>
      <c r="KP57" s="200">
        <v>-1511.1793764441427</v>
      </c>
      <c r="KQ57" s="200">
        <v>-1511.1793764441427</v>
      </c>
      <c r="KR57" s="200">
        <v>-1511.1793764441427</v>
      </c>
      <c r="KT57">
        <v>-1</v>
      </c>
      <c r="KU57">
        <v>-1</v>
      </c>
      <c r="KV57" s="218">
        <v>-1</v>
      </c>
      <c r="KW57" s="245">
        <v>13</v>
      </c>
      <c r="KX57">
        <v>-1</v>
      </c>
      <c r="KY57">
        <v>-1</v>
      </c>
      <c r="KZ57" s="218">
        <v>1</v>
      </c>
      <c r="LA57">
        <v>0</v>
      </c>
      <c r="LB57">
        <v>0</v>
      </c>
      <c r="LC57">
        <v>0</v>
      </c>
      <c r="LD57">
        <v>0</v>
      </c>
      <c r="LE57" s="253">
        <v>3.5712559218799997E-2</v>
      </c>
      <c r="LF57" s="206">
        <v>42521</v>
      </c>
      <c r="LG57">
        <v>60</v>
      </c>
      <c r="LH57" t="s">
        <v>1273</v>
      </c>
      <c r="LI57">
        <v>1</v>
      </c>
      <c r="LJ57" s="257">
        <v>1</v>
      </c>
      <c r="LK57">
        <v>1</v>
      </c>
      <c r="LL57" s="139">
        <v>96962.419569999998</v>
      </c>
      <c r="LM57" s="139">
        <v>96962.419569999998</v>
      </c>
      <c r="LN57" s="200">
        <v>-3462.7761508917565</v>
      </c>
      <c r="LO57" s="200">
        <v>-3462.7761508917565</v>
      </c>
      <c r="LP57" s="200">
        <v>-3462.7761508917565</v>
      </c>
      <c r="LQ57" s="200">
        <v>-3462.7761508917565</v>
      </c>
      <c r="LR57" s="200">
        <v>-3462.7761508917565</v>
      </c>
      <c r="LT57">
        <v>-1</v>
      </c>
      <c r="LU57" s="244">
        <v>1</v>
      </c>
      <c r="LV57" s="218">
        <v>1</v>
      </c>
      <c r="LW57" s="245">
        <v>-4</v>
      </c>
      <c r="LX57">
        <v>1</v>
      </c>
      <c r="LY57">
        <v>-1</v>
      </c>
      <c r="LZ57" s="218">
        <v>1</v>
      </c>
      <c r="MA57">
        <v>1</v>
      </c>
      <c r="MB57">
        <v>1</v>
      </c>
      <c r="MC57">
        <v>1</v>
      </c>
      <c r="MD57">
        <v>0</v>
      </c>
      <c r="ME57" s="253">
        <v>5.6943488255400002E-3</v>
      </c>
      <c r="MF57" s="206">
        <v>42535</v>
      </c>
      <c r="MG57">
        <v>60</v>
      </c>
      <c r="MH57" t="s">
        <v>1273</v>
      </c>
      <c r="MI57">
        <v>1</v>
      </c>
      <c r="MJ57" s="257">
        <v>2</v>
      </c>
      <c r="MK57">
        <v>1</v>
      </c>
      <c r="ML57" s="139">
        <v>96890.563529999999</v>
      </c>
      <c r="MM57" s="139">
        <v>96890.563529999999</v>
      </c>
      <c r="MN57" s="200">
        <v>551.7286666429643</v>
      </c>
      <c r="MO57" s="200">
        <v>551.7286666429643</v>
      </c>
      <c r="MP57" s="200">
        <v>551.7286666429643</v>
      </c>
      <c r="MQ57" s="200">
        <v>551.7286666429643</v>
      </c>
      <c r="MR57" s="200">
        <v>-551.7286666429643</v>
      </c>
      <c r="MT57">
        <v>1</v>
      </c>
      <c r="MU57" s="244">
        <v>1</v>
      </c>
      <c r="MV57" s="218">
        <v>-1</v>
      </c>
      <c r="MW57" s="245">
        <v>-5</v>
      </c>
      <c r="MX57">
        <v>1</v>
      </c>
      <c r="MY57">
        <v>1</v>
      </c>
      <c r="MZ57" s="218">
        <v>1</v>
      </c>
      <c r="NA57">
        <v>1</v>
      </c>
      <c r="NB57">
        <v>0</v>
      </c>
      <c r="NC57">
        <v>1</v>
      </c>
      <c r="ND57">
        <v>1</v>
      </c>
      <c r="NE57" s="253">
        <v>8.5163655771799997E-3</v>
      </c>
      <c r="NF57" s="206">
        <v>42535</v>
      </c>
      <c r="NG57">
        <v>60</v>
      </c>
      <c r="NH57" t="s">
        <v>1273</v>
      </c>
      <c r="NI57">
        <v>1</v>
      </c>
      <c r="NJ57" s="257">
        <v>2</v>
      </c>
      <c r="NK57">
        <v>1</v>
      </c>
      <c r="NL57" s="139">
        <v>100342.87262999998</v>
      </c>
      <c r="NM57" s="139">
        <v>100342.87262999998</v>
      </c>
      <c r="NN57" s="200">
        <v>854.55658638148896</v>
      </c>
      <c r="NO57" s="200">
        <v>854.55658638148896</v>
      </c>
      <c r="NP57" s="200">
        <v>-854.55658638148896</v>
      </c>
      <c r="NQ57" s="200">
        <v>854.55658638148896</v>
      </c>
      <c r="NR57" s="200">
        <v>854.55658638148896</v>
      </c>
      <c r="NT57">
        <v>1</v>
      </c>
      <c r="NU57" s="244">
        <v>1</v>
      </c>
      <c r="NV57" s="218">
        <v>-1</v>
      </c>
      <c r="NW57" s="245">
        <v>-6</v>
      </c>
      <c r="NX57">
        <v>1</v>
      </c>
      <c r="NY57">
        <v>1</v>
      </c>
      <c r="NZ57" s="218">
        <v>1</v>
      </c>
      <c r="OA57">
        <v>1</v>
      </c>
      <c r="OB57">
        <v>0</v>
      </c>
      <c r="OC57">
        <v>1</v>
      </c>
      <c r="OD57">
        <v>1</v>
      </c>
      <c r="OE57" s="253">
        <v>1.40587429965E-2</v>
      </c>
      <c r="OF57" s="206">
        <v>42535</v>
      </c>
      <c r="OG57">
        <v>60</v>
      </c>
      <c r="OH57" t="s">
        <v>1273</v>
      </c>
      <c r="OI57">
        <v>1</v>
      </c>
      <c r="OJ57" s="257">
        <v>2</v>
      </c>
      <c r="OK57">
        <v>1</v>
      </c>
      <c r="OL57" s="139">
        <v>100342.87262999998</v>
      </c>
      <c r="OM57" s="139">
        <v>100342.87262999998</v>
      </c>
      <c r="ON57" s="200">
        <v>1410.6946578357038</v>
      </c>
      <c r="OO57" s="200">
        <v>1410.6946578357038</v>
      </c>
      <c r="OP57" s="200">
        <v>-1410.6946578357038</v>
      </c>
      <c r="OQ57" s="200">
        <v>1410.6946578357038</v>
      </c>
      <c r="OR57" s="200">
        <v>1410.6946578357038</v>
      </c>
      <c r="OT57">
        <f t="shared" si="98"/>
        <v>1</v>
      </c>
      <c r="OU57" s="244">
        <v>1</v>
      </c>
      <c r="OV57" s="218">
        <v>-1</v>
      </c>
      <c r="OW57" s="245">
        <v>-7</v>
      </c>
      <c r="OX57">
        <f t="shared" si="141"/>
        <v>-1</v>
      </c>
      <c r="OY57">
        <f t="shared" si="100"/>
        <v>1</v>
      </c>
      <c r="OZ57" s="218"/>
      <c r="PA57">
        <f t="shared" si="138"/>
        <v>0</v>
      </c>
      <c r="PB57">
        <f t="shared" si="101"/>
        <v>0</v>
      </c>
      <c r="PC57">
        <f t="shared" si="102"/>
        <v>0</v>
      </c>
      <c r="PD57">
        <f t="shared" si="103"/>
        <v>0</v>
      </c>
      <c r="PE57" s="253"/>
      <c r="PF57" s="206">
        <v>42535</v>
      </c>
      <c r="PG57">
        <v>60</v>
      </c>
      <c r="PH57" t="str">
        <f t="shared" si="86"/>
        <v>TRUE</v>
      </c>
      <c r="PI57">
        <f>VLOOKUP($A57,'FuturesInfo (3)'!$A$2:$V$80,22)</f>
        <v>1</v>
      </c>
      <c r="PJ57" s="257">
        <v>2</v>
      </c>
      <c r="PK57">
        <f t="shared" si="104"/>
        <v>1</v>
      </c>
      <c r="PL57" s="139">
        <f>VLOOKUP($A57,'FuturesInfo (3)'!$A$2:$O$80,15)*PI57</f>
        <v>98409.015210000012</v>
      </c>
      <c r="PM57" s="139">
        <f>VLOOKUP($A57,'FuturesInfo (3)'!$A$2:$O$80,15)*PK57</f>
        <v>98409.015210000012</v>
      </c>
      <c r="PN57" s="200">
        <f t="shared" si="105"/>
        <v>0</v>
      </c>
      <c r="PO57" s="200">
        <f t="shared" si="106"/>
        <v>0</v>
      </c>
      <c r="PP57" s="200">
        <f t="shared" si="107"/>
        <v>0</v>
      </c>
      <c r="PQ57" s="200">
        <f t="shared" si="108"/>
        <v>0</v>
      </c>
      <c r="PR57" s="200">
        <f t="shared" si="144"/>
        <v>0</v>
      </c>
      <c r="PT57">
        <f t="shared" si="110"/>
        <v>1</v>
      </c>
      <c r="PU57" s="244"/>
      <c r="PV57" s="218"/>
      <c r="PW57" s="245"/>
      <c r="PX57">
        <f t="shared" si="142"/>
        <v>0</v>
      </c>
      <c r="PY57">
        <f t="shared" si="112"/>
        <v>0</v>
      </c>
      <c r="PZ57" s="218"/>
      <c r="QA57">
        <f t="shared" si="139"/>
        <v>1</v>
      </c>
      <c r="QB57">
        <f t="shared" si="113"/>
        <v>1</v>
      </c>
      <c r="QC57">
        <f t="shared" si="114"/>
        <v>1</v>
      </c>
      <c r="QD57">
        <f t="shared" si="115"/>
        <v>1</v>
      </c>
      <c r="QE57" s="253"/>
      <c r="QF57" s="206"/>
      <c r="QG57">
        <v>60</v>
      </c>
      <c r="QH57" t="str">
        <f t="shared" si="87"/>
        <v>FALSE</v>
      </c>
      <c r="QI57">
        <f>VLOOKUP($A57,'FuturesInfo (3)'!$A$2:$V$80,22)</f>
        <v>1</v>
      </c>
      <c r="QJ57" s="257"/>
      <c r="QK57">
        <f t="shared" si="116"/>
        <v>1</v>
      </c>
      <c r="QL57" s="139">
        <f>VLOOKUP($A57,'FuturesInfo (3)'!$A$2:$O$80,15)*QI57</f>
        <v>98409.015210000012</v>
      </c>
      <c r="QM57" s="139">
        <f>VLOOKUP($A57,'FuturesInfo (3)'!$A$2:$O$80,15)*QK57</f>
        <v>98409.015210000012</v>
      </c>
      <c r="QN57" s="200">
        <f t="shared" si="117"/>
        <v>0</v>
      </c>
      <c r="QO57" s="200">
        <f t="shared" si="118"/>
        <v>0</v>
      </c>
      <c r="QP57" s="200">
        <f t="shared" si="119"/>
        <v>0</v>
      </c>
      <c r="QQ57" s="200">
        <f t="shared" si="120"/>
        <v>0</v>
      </c>
      <c r="QR57" s="200">
        <f t="shared" si="145"/>
        <v>0</v>
      </c>
      <c r="QT57">
        <f t="shared" si="122"/>
        <v>0</v>
      </c>
      <c r="QU57" s="244"/>
      <c r="QV57" s="218"/>
      <c r="QW57" s="245"/>
      <c r="QX57">
        <f t="shared" si="143"/>
        <v>0</v>
      </c>
      <c r="QY57">
        <f t="shared" si="124"/>
        <v>0</v>
      </c>
      <c r="QZ57" s="218"/>
      <c r="RA57">
        <f t="shared" si="140"/>
        <v>1</v>
      </c>
      <c r="RB57">
        <f t="shared" si="125"/>
        <v>1</v>
      </c>
      <c r="RC57">
        <f t="shared" si="126"/>
        <v>1</v>
      </c>
      <c r="RD57">
        <f t="shared" si="127"/>
        <v>1</v>
      </c>
      <c r="RE57" s="253"/>
      <c r="RF57" s="206"/>
      <c r="RG57">
        <v>60</v>
      </c>
      <c r="RH57" t="str">
        <f t="shared" si="88"/>
        <v>FALSE</v>
      </c>
      <c r="RI57">
        <f>VLOOKUP($A57,'FuturesInfo (3)'!$A$2:$V$80,22)</f>
        <v>1</v>
      </c>
      <c r="RJ57" s="257"/>
      <c r="RK57">
        <f t="shared" si="128"/>
        <v>1</v>
      </c>
      <c r="RL57" s="139">
        <f>VLOOKUP($A57,'FuturesInfo (3)'!$A$2:$O$80,15)*RI57</f>
        <v>98409.015210000012</v>
      </c>
      <c r="RM57" s="139">
        <f>VLOOKUP($A57,'FuturesInfo (3)'!$A$2:$O$80,15)*RK57</f>
        <v>98409.015210000012</v>
      </c>
      <c r="RN57" s="200">
        <f t="shared" si="129"/>
        <v>0</v>
      </c>
      <c r="RO57" s="200">
        <f t="shared" si="130"/>
        <v>0</v>
      </c>
      <c r="RP57" s="200">
        <f t="shared" si="131"/>
        <v>0</v>
      </c>
      <c r="RQ57" s="200">
        <f t="shared" si="132"/>
        <v>0</v>
      </c>
      <c r="RR57" s="200">
        <f t="shared" si="146"/>
        <v>0</v>
      </c>
    </row>
    <row r="58" spans="1:486" x14ac:dyDescent="0.25">
      <c r="A58" s="1" t="s">
        <v>376</v>
      </c>
      <c r="B58" s="153" t="str">
        <f>'FuturesInfo (3)'!M46</f>
        <v>@PX</v>
      </c>
      <c r="C58" s="204" t="str">
        <f>VLOOKUP(A58,'FuturesInfo (3)'!$A$2:$K$80,11)</f>
        <v>currency</v>
      </c>
      <c r="D58" s="2" t="s">
        <v>30</v>
      </c>
      <c r="E58">
        <v>60</v>
      </c>
      <c r="F58" t="e">
        <f>IF(#REF!="","FALSE","TRUE")</f>
        <v>#REF!</v>
      </c>
      <c r="G58">
        <f>ROUND(VLOOKUP($B58,MARGIN!$A$42:$P$172,16),0)</f>
        <v>4</v>
      </c>
      <c r="I58" t="e">
        <f>-#REF!+J58</f>
        <v>#REF!</v>
      </c>
      <c r="J58">
        <v>-1</v>
      </c>
      <c r="K58" s="2" t="s">
        <v>30</v>
      </c>
      <c r="L58">
        <v>60</v>
      </c>
      <c r="M58" t="str">
        <f>IF(J58="","FALSE","TRUE")</f>
        <v>TRUE</v>
      </c>
      <c r="N58">
        <f>ROUND(VLOOKUP($B58,MARGIN!$A$42:$P$172,16),0)</f>
        <v>4</v>
      </c>
      <c r="P58">
        <f>-J58+Q58</f>
        <v>0</v>
      </c>
      <c r="Q58">
        <v>-1</v>
      </c>
      <c r="R58">
        <v>1</v>
      </c>
      <c r="S58" t="s">
        <v>959</v>
      </c>
      <c r="T58" s="2" t="s">
        <v>30</v>
      </c>
      <c r="U58">
        <v>60</v>
      </c>
      <c r="V58" t="str">
        <f>IF(Q58="","FALSE","TRUE")</f>
        <v>TRUE</v>
      </c>
      <c r="W58">
        <f>ROUND(VLOOKUP($B58,MARGIN!$A$42:$P$172,16),0)</f>
        <v>4</v>
      </c>
      <c r="X58">
        <f>IF(ABS(Q58+R58)=2,ROUND(W58*(1+$X$13),0),W58)</f>
        <v>4</v>
      </c>
      <c r="Z58">
        <f>-Q58+AA58</f>
        <v>0</v>
      </c>
      <c r="AA58">
        <v>-1</v>
      </c>
      <c r="AB58">
        <v>1</v>
      </c>
      <c r="AC58" t="s">
        <v>959</v>
      </c>
      <c r="AD58" s="2" t="s">
        <v>30</v>
      </c>
      <c r="AE58">
        <v>60</v>
      </c>
      <c r="AF58" t="str">
        <f>IF(AA58="","FALSE","TRUE")</f>
        <v>TRUE</v>
      </c>
      <c r="AG58">
        <f>ROUND(VLOOKUP($B58,MARGIN!$A$42:$P$172,16),0)</f>
        <v>4</v>
      </c>
      <c r="AH58">
        <f>IF(ABS(AA58+AB58)=2,ROUND(AG58*(1+$X$13),0),IF(AB58="",AG58,ROUND(AG58*(1+-$AH$13),0)))</f>
        <v>3</v>
      </c>
      <c r="AI58" s="139" t="e">
        <f>VLOOKUP($B58,#REF!,2)*AH58</f>
        <v>#REF!</v>
      </c>
      <c r="AK58">
        <f>-AB58+AL58</f>
        <v>-2</v>
      </c>
      <c r="AL58">
        <v>-1</v>
      </c>
      <c r="AM58">
        <v>1</v>
      </c>
      <c r="AN58" t="s">
        <v>959</v>
      </c>
      <c r="AO58" s="2" t="s">
        <v>30</v>
      </c>
      <c r="AP58">
        <v>60</v>
      </c>
      <c r="AQ58" t="str">
        <f>IF(AL58="","FALSE","TRUE")</f>
        <v>TRUE</v>
      </c>
      <c r="AR58">
        <f>ROUND(VLOOKUP($B58,MARGIN!$A$42:$P$172,16),0)</f>
        <v>4</v>
      </c>
      <c r="AS58">
        <f>IF(ABS(AL58+AM58)=2,ROUND(AR58*(1+$X$13),0),IF(AM58="",AR58,ROUND(AR58*(1+-$AH$13),0)))</f>
        <v>3</v>
      </c>
      <c r="AT58" s="139" t="e">
        <f>VLOOKUP($B58,#REF!,2)*AS58</f>
        <v>#REF!</v>
      </c>
      <c r="AV58">
        <f>-AM58+AW58</f>
        <v>-2</v>
      </c>
      <c r="AW58">
        <v>-1</v>
      </c>
      <c r="AX58">
        <v>-1</v>
      </c>
      <c r="AY58">
        <v>-3.7009622501799999E-4</v>
      </c>
      <c r="AZ58" s="2" t="s">
        <v>30</v>
      </c>
      <c r="BA58">
        <v>60</v>
      </c>
      <c r="BB58" t="str">
        <f>IF(AW58="","FALSE","TRUE")</f>
        <v>TRUE</v>
      </c>
      <c r="BC58">
        <f>ROUND(VLOOKUP($B58,MARGIN!$A$42:$P$172,16),0)</f>
        <v>4</v>
      </c>
      <c r="BD58">
        <f>IF(ABS(AW58+AX58)=2,ROUND(BC58*(1+$X$13),0),IF(AX58="",BC58,ROUND(BC58*(1+-$AH$13),0)))</f>
        <v>5</v>
      </c>
      <c r="BE58" s="139" t="e">
        <f>VLOOKUP($B58,#REF!,2)*BD58</f>
        <v>#REF!</v>
      </c>
      <c r="BG58">
        <f t="shared" si="134"/>
        <v>2</v>
      </c>
      <c r="BH58">
        <v>1</v>
      </c>
      <c r="BI58">
        <v>-1</v>
      </c>
      <c r="BJ58">
        <f t="shared" si="89"/>
        <v>0</v>
      </c>
      <c r="BK58" s="1">
        <v>-9.0707145501700004E-3</v>
      </c>
      <c r="BL58" s="2">
        <v>10</v>
      </c>
      <c r="BM58">
        <v>60</v>
      </c>
      <c r="BN58" t="str">
        <f t="shared" si="135"/>
        <v>TRUE</v>
      </c>
      <c r="BO58">
        <f>VLOOKUP($A58,'FuturesInfo (3)'!$A$2:$V$80,22)</f>
        <v>6</v>
      </c>
      <c r="BP58">
        <f t="shared" si="160"/>
        <v>6</v>
      </c>
      <c r="BQ58" s="139">
        <f>VLOOKUP($A58,'FuturesInfo (3)'!$A$2:$O$80,15)*BP58</f>
        <v>162630</v>
      </c>
      <c r="BR58" s="145">
        <f t="shared" si="90"/>
        <v>-1475.1703072941471</v>
      </c>
      <c r="BT58">
        <f t="shared" si="91"/>
        <v>1</v>
      </c>
      <c r="BU58">
        <v>-1</v>
      </c>
      <c r="BV58">
        <v>1</v>
      </c>
      <c r="BW58">
        <v>1</v>
      </c>
      <c r="BX58">
        <f t="shared" si="161"/>
        <v>0</v>
      </c>
      <c r="BY58">
        <f t="shared" si="162"/>
        <v>1</v>
      </c>
      <c r="BZ58" s="188">
        <v>3.1757892770399999E-3</v>
      </c>
      <c r="CA58" s="2">
        <v>10</v>
      </c>
      <c r="CB58">
        <v>60</v>
      </c>
      <c r="CC58" t="str">
        <f t="shared" si="163"/>
        <v>TRUE</v>
      </c>
      <c r="CD58">
        <f>VLOOKUP($A58,'FuturesInfo (3)'!$A$2:$V$80,22)</f>
        <v>6</v>
      </c>
      <c r="CE58">
        <f t="shared" si="75"/>
        <v>6</v>
      </c>
      <c r="CF58">
        <f t="shared" si="75"/>
        <v>6</v>
      </c>
      <c r="CG58" s="139">
        <f>VLOOKUP($A58,'FuturesInfo (3)'!$A$2:$O$80,15)*CE58</f>
        <v>162630</v>
      </c>
      <c r="CH58" s="145">
        <f t="shared" si="164"/>
        <v>-516.47861012501517</v>
      </c>
      <c r="CI58" s="145">
        <f t="shared" si="92"/>
        <v>516.47861012501517</v>
      </c>
      <c r="CK58">
        <f t="shared" si="165"/>
        <v>-1</v>
      </c>
      <c r="CL58">
        <v>-1</v>
      </c>
      <c r="CM58">
        <v>1</v>
      </c>
      <c r="CN58">
        <v>-1</v>
      </c>
      <c r="CO58">
        <f t="shared" si="136"/>
        <v>1</v>
      </c>
      <c r="CP58">
        <f t="shared" si="166"/>
        <v>0</v>
      </c>
      <c r="CQ58" s="1">
        <v>-7.4487895716900002E-4</v>
      </c>
      <c r="CR58" s="2">
        <v>10</v>
      </c>
      <c r="CS58">
        <v>60</v>
      </c>
      <c r="CT58" t="str">
        <f t="shared" si="167"/>
        <v>TRUE</v>
      </c>
      <c r="CU58">
        <f>VLOOKUP($A58,'FuturesInfo (3)'!$A$2:$V$80,22)</f>
        <v>6</v>
      </c>
      <c r="CV58">
        <f t="shared" si="168"/>
        <v>5</v>
      </c>
      <c r="CW58">
        <f t="shared" si="93"/>
        <v>6</v>
      </c>
      <c r="CX58" s="139">
        <f>VLOOKUP($A58,'FuturesInfo (3)'!$A$2:$O$80,15)*CW58</f>
        <v>162630</v>
      </c>
      <c r="CY58" s="200">
        <f t="shared" si="169"/>
        <v>121.13966480439447</v>
      </c>
      <c r="CZ58" s="200">
        <f t="shared" si="95"/>
        <v>-121.13966480439447</v>
      </c>
      <c r="DB58">
        <f t="shared" si="81"/>
        <v>-1</v>
      </c>
      <c r="DC58">
        <v>-1</v>
      </c>
      <c r="DD58">
        <v>1</v>
      </c>
      <c r="DE58">
        <v>1</v>
      </c>
      <c r="DF58">
        <f t="shared" si="137"/>
        <v>0</v>
      </c>
      <c r="DG58">
        <f t="shared" si="82"/>
        <v>1</v>
      </c>
      <c r="DH58" s="1">
        <v>1.39768915393E-2</v>
      </c>
      <c r="DI58" s="2">
        <v>10</v>
      </c>
      <c r="DJ58">
        <v>60</v>
      </c>
      <c r="DK58" t="str">
        <f t="shared" si="83"/>
        <v>TRUE</v>
      </c>
      <c r="DL58">
        <f>VLOOKUP($A58,'FuturesInfo (3)'!$A$2:$V$80,22)</f>
        <v>6</v>
      </c>
      <c r="DM58">
        <f t="shared" si="84"/>
        <v>5</v>
      </c>
      <c r="DN58">
        <f t="shared" si="96"/>
        <v>6</v>
      </c>
      <c r="DO58" s="139">
        <f>VLOOKUP($A58,'FuturesInfo (3)'!$A$2:$O$80,15)*DN58</f>
        <v>162630</v>
      </c>
      <c r="DP58" s="200">
        <f t="shared" si="85"/>
        <v>-2273.0618710363592</v>
      </c>
      <c r="DQ58" s="200">
        <f t="shared" si="97"/>
        <v>2273.0618710363592</v>
      </c>
      <c r="DS58">
        <v>-1</v>
      </c>
      <c r="DT58">
        <v>1</v>
      </c>
      <c r="DU58">
        <v>1</v>
      </c>
      <c r="DV58">
        <v>1</v>
      </c>
      <c r="DW58">
        <v>1</v>
      </c>
      <c r="DX58">
        <v>1</v>
      </c>
      <c r="DY58" s="1">
        <v>1.50707590516E-2</v>
      </c>
      <c r="DZ58" s="2">
        <v>10</v>
      </c>
      <c r="EA58">
        <v>60</v>
      </c>
      <c r="EB58" t="s">
        <v>1273</v>
      </c>
      <c r="EC58">
        <v>7</v>
      </c>
      <c r="ED58" s="96">
        <v>0</v>
      </c>
      <c r="EE58">
        <v>7</v>
      </c>
      <c r="EF58" s="139">
        <v>185990</v>
      </c>
      <c r="EG58" s="200">
        <v>2803.010476007084</v>
      </c>
      <c r="EH58" s="200">
        <v>2803.010476007084</v>
      </c>
      <c r="EJ58">
        <v>1</v>
      </c>
      <c r="EK58">
        <v>1</v>
      </c>
      <c r="EL58" s="218">
        <v>1</v>
      </c>
      <c r="EM58">
        <v>1</v>
      </c>
      <c r="EN58">
        <v>-1</v>
      </c>
      <c r="EO58">
        <v>0</v>
      </c>
      <c r="EP58">
        <v>0</v>
      </c>
      <c r="EQ58">
        <v>0</v>
      </c>
      <c r="ER58" s="1">
        <v>-8.3288068078900008E-3</v>
      </c>
      <c r="ES58" s="2">
        <v>10</v>
      </c>
      <c r="ET58">
        <v>60</v>
      </c>
      <c r="EU58" t="s">
        <v>1273</v>
      </c>
      <c r="EV58">
        <v>7</v>
      </c>
      <c r="EW58" s="96">
        <v>0</v>
      </c>
      <c r="EX58">
        <v>7</v>
      </c>
      <c r="EY58" s="139">
        <v>185990</v>
      </c>
      <c r="EZ58" s="200">
        <v>-1549.0747781994612</v>
      </c>
      <c r="FA58" s="200">
        <v>-1549.0747781994612</v>
      </c>
      <c r="FB58" s="200">
        <v>-1549.0747781994612</v>
      </c>
      <c r="FD58">
        <v>-1</v>
      </c>
      <c r="FE58">
        <v>1</v>
      </c>
      <c r="FF58" s="218">
        <v>1</v>
      </c>
      <c r="FG58">
        <v>-1</v>
      </c>
      <c r="FH58">
        <v>-1</v>
      </c>
      <c r="FI58">
        <v>0</v>
      </c>
      <c r="FJ58">
        <v>0</v>
      </c>
      <c r="FK58">
        <v>1</v>
      </c>
      <c r="FL58" s="1">
        <v>-2.0631790174099999E-2</v>
      </c>
      <c r="FM58" s="2">
        <v>10</v>
      </c>
      <c r="FN58">
        <v>60</v>
      </c>
      <c r="FO58" t="s">
        <v>1273</v>
      </c>
      <c r="FP58">
        <v>7</v>
      </c>
      <c r="FQ58" s="96">
        <v>0</v>
      </c>
      <c r="FR58">
        <v>7</v>
      </c>
      <c r="FS58" s="139">
        <v>185990</v>
      </c>
      <c r="FT58" s="200">
        <v>-3837.3066544808589</v>
      </c>
      <c r="FU58" s="200">
        <v>-3837.3066544808589</v>
      </c>
      <c r="FV58" s="200">
        <v>3837.3066544808589</v>
      </c>
      <c r="FX58">
        <v>-1</v>
      </c>
      <c r="FY58" s="244">
        <v>-1</v>
      </c>
      <c r="FZ58" s="218">
        <v>1</v>
      </c>
      <c r="GA58" s="245">
        <v>2</v>
      </c>
      <c r="GB58">
        <v>-1</v>
      </c>
      <c r="GC58">
        <v>1</v>
      </c>
      <c r="GD58" s="218">
        <v>-1</v>
      </c>
      <c r="GE58">
        <v>1</v>
      </c>
      <c r="GF58">
        <v>0</v>
      </c>
      <c r="GG58">
        <v>1</v>
      </c>
      <c r="GH58">
        <v>0</v>
      </c>
      <c r="GI58" s="253">
        <v>-1.07263831389E-2</v>
      </c>
      <c r="GJ58" s="2">
        <v>10</v>
      </c>
      <c r="GK58">
        <v>60</v>
      </c>
      <c r="GL58" t="s">
        <v>1273</v>
      </c>
      <c r="GM58">
        <v>7</v>
      </c>
      <c r="GN58" s="96">
        <v>0</v>
      </c>
      <c r="GO58">
        <v>7</v>
      </c>
      <c r="GP58" s="139">
        <v>183995</v>
      </c>
      <c r="GQ58" s="200">
        <v>1973.6008656419056</v>
      </c>
      <c r="GR58" s="200">
        <v>-1973.6008656419056</v>
      </c>
      <c r="GS58" s="200">
        <v>1973.6008656419056</v>
      </c>
      <c r="GT58" s="200">
        <v>-1973.6008656419056</v>
      </c>
      <c r="GV58">
        <v>-1</v>
      </c>
      <c r="GW58" s="244">
        <v>1</v>
      </c>
      <c r="GX58" s="218">
        <v>1</v>
      </c>
      <c r="GY58" s="245">
        <v>3</v>
      </c>
      <c r="GZ58">
        <v>-1</v>
      </c>
      <c r="HA58">
        <v>1</v>
      </c>
      <c r="HB58" s="218">
        <v>-1</v>
      </c>
      <c r="HC58">
        <v>0</v>
      </c>
      <c r="HD58">
        <v>0</v>
      </c>
      <c r="HE58">
        <v>1</v>
      </c>
      <c r="HF58">
        <v>0</v>
      </c>
      <c r="HG58" s="253">
        <v>-6.2773444930599998E-3</v>
      </c>
      <c r="HH58" s="268">
        <v>42489</v>
      </c>
      <c r="HI58">
        <v>60</v>
      </c>
      <c r="HJ58" t="s">
        <v>1273</v>
      </c>
      <c r="HK58">
        <v>7</v>
      </c>
      <c r="HL58" s="257"/>
      <c r="HM58">
        <v>7</v>
      </c>
      <c r="HN58" s="139">
        <v>182840</v>
      </c>
      <c r="HO58" s="200">
        <v>-1147.7496671110903</v>
      </c>
      <c r="HP58" s="200">
        <v>-1147.7496671110903</v>
      </c>
      <c r="HQ58" s="200">
        <v>1147.7496671110903</v>
      </c>
      <c r="HR58" s="200">
        <v>-1147.7496671110903</v>
      </c>
      <c r="HT58">
        <v>1</v>
      </c>
      <c r="HU58" s="244">
        <v>1</v>
      </c>
      <c r="HV58" s="218">
        <v>1</v>
      </c>
      <c r="HW58" s="245">
        <v>-1</v>
      </c>
      <c r="HX58">
        <v>-1</v>
      </c>
      <c r="HY58">
        <v>-1</v>
      </c>
      <c r="HZ58" s="218">
        <v>1</v>
      </c>
      <c r="IA58">
        <v>1</v>
      </c>
      <c r="IB58">
        <v>1</v>
      </c>
      <c r="IC58">
        <v>0</v>
      </c>
      <c r="ID58">
        <v>0</v>
      </c>
      <c r="IE58" s="253">
        <v>5.9341500765700004E-3</v>
      </c>
      <c r="IF58" s="268">
        <v>42489</v>
      </c>
      <c r="IG58">
        <v>60</v>
      </c>
      <c r="IH58" t="s">
        <v>1273</v>
      </c>
      <c r="II58">
        <v>7</v>
      </c>
      <c r="IJ58" s="257">
        <v>1</v>
      </c>
      <c r="IK58">
        <v>7</v>
      </c>
      <c r="IL58" s="139">
        <v>183155</v>
      </c>
      <c r="IM58" s="139">
        <v>183155</v>
      </c>
      <c r="IN58" s="200">
        <v>1086.8692572741784</v>
      </c>
      <c r="IO58" s="200">
        <v>1086.8692572741784</v>
      </c>
      <c r="IP58" s="200">
        <v>1086.8692572741784</v>
      </c>
      <c r="IQ58" s="200">
        <v>-1086.8692572741784</v>
      </c>
      <c r="IR58" s="200">
        <v>-1086.8692572741784</v>
      </c>
      <c r="IT58">
        <v>1</v>
      </c>
      <c r="IU58" s="244">
        <v>1</v>
      </c>
      <c r="IV58" s="218">
        <v>1</v>
      </c>
      <c r="IW58" s="245">
        <v>-2</v>
      </c>
      <c r="IX58">
        <v>1</v>
      </c>
      <c r="IY58">
        <v>-1</v>
      </c>
      <c r="IZ58" s="218">
        <v>-1</v>
      </c>
      <c r="JA58">
        <v>0</v>
      </c>
      <c r="JB58">
        <v>0</v>
      </c>
      <c r="JC58">
        <v>0</v>
      </c>
      <c r="JD58">
        <v>1</v>
      </c>
      <c r="JE58" s="253">
        <v>-4.1864890580399997E-3</v>
      </c>
      <c r="JF58" s="268">
        <v>42489</v>
      </c>
      <c r="JG58">
        <v>60</v>
      </c>
      <c r="JH58" t="s">
        <v>1273</v>
      </c>
      <c r="JI58">
        <v>7</v>
      </c>
      <c r="JJ58" s="257">
        <v>2</v>
      </c>
      <c r="JK58">
        <v>9</v>
      </c>
      <c r="JL58" s="139">
        <v>183155</v>
      </c>
      <c r="JM58" s="139">
        <v>235485</v>
      </c>
      <c r="JN58" s="200">
        <v>-766.77640342531618</v>
      </c>
      <c r="JO58" s="200">
        <v>-985.85537583254938</v>
      </c>
      <c r="JP58" s="200">
        <v>-766.77640342531618</v>
      </c>
      <c r="JQ58" s="200">
        <v>-766.77640342531618</v>
      </c>
      <c r="JR58" s="200">
        <v>766.77640342531618</v>
      </c>
      <c r="JT58">
        <v>1</v>
      </c>
      <c r="JU58" s="244">
        <v>1</v>
      </c>
      <c r="JV58" s="218">
        <v>-1</v>
      </c>
      <c r="JW58" s="245">
        <v>-3</v>
      </c>
      <c r="JX58">
        <v>-1</v>
      </c>
      <c r="JY58">
        <v>1</v>
      </c>
      <c r="JZ58" s="218">
        <v>1</v>
      </c>
      <c r="KA58">
        <v>1</v>
      </c>
      <c r="KB58">
        <v>0</v>
      </c>
      <c r="KC58">
        <v>0</v>
      </c>
      <c r="KD58">
        <v>1</v>
      </c>
      <c r="KE58" s="253">
        <v>5.7328492260700003E-3</v>
      </c>
      <c r="KF58" s="206">
        <v>42489</v>
      </c>
      <c r="KG58">
        <v>60</v>
      </c>
      <c r="KH58" t="s">
        <v>1273</v>
      </c>
      <c r="KI58">
        <v>7</v>
      </c>
      <c r="KJ58" s="257">
        <v>1</v>
      </c>
      <c r="KK58">
        <v>7</v>
      </c>
      <c r="KL58" s="139">
        <v>184205</v>
      </c>
      <c r="KM58" s="139">
        <v>184205</v>
      </c>
      <c r="KN58" s="200">
        <v>1056.0194916882244</v>
      </c>
      <c r="KO58" s="200">
        <v>1056.0194916882244</v>
      </c>
      <c r="KP58" s="200">
        <v>-1056.0194916882244</v>
      </c>
      <c r="KQ58" s="200">
        <v>-1056.0194916882244</v>
      </c>
      <c r="KR58" s="200">
        <v>1056.0194916882244</v>
      </c>
      <c r="KT58">
        <v>1</v>
      </c>
      <c r="KU58">
        <v>1</v>
      </c>
      <c r="KV58" s="218">
        <v>-1</v>
      </c>
      <c r="KW58" s="245">
        <v>-4</v>
      </c>
      <c r="KX58">
        <v>-1</v>
      </c>
      <c r="KY58">
        <v>1</v>
      </c>
      <c r="KZ58" s="218">
        <v>1</v>
      </c>
      <c r="LA58">
        <v>1</v>
      </c>
      <c r="LB58">
        <v>0</v>
      </c>
      <c r="LC58">
        <v>0</v>
      </c>
      <c r="LD58">
        <v>1</v>
      </c>
      <c r="LE58" s="253">
        <v>8.3602508075200001E-3</v>
      </c>
      <c r="LF58" s="206">
        <v>42534</v>
      </c>
      <c r="LG58">
        <v>60</v>
      </c>
      <c r="LH58" t="s">
        <v>1273</v>
      </c>
      <c r="LI58">
        <v>7</v>
      </c>
      <c r="LJ58" s="257">
        <v>2</v>
      </c>
      <c r="LK58">
        <v>9</v>
      </c>
      <c r="LL58" s="139">
        <v>185745</v>
      </c>
      <c r="LM58" s="139">
        <v>238815</v>
      </c>
      <c r="LN58" s="200">
        <v>1552.8747862428024</v>
      </c>
      <c r="LO58" s="200">
        <v>1996.5532965978889</v>
      </c>
      <c r="LP58" s="200">
        <v>-1552.8747862428024</v>
      </c>
      <c r="LQ58" s="200">
        <v>-1552.8747862428024</v>
      </c>
      <c r="LR58" s="200">
        <v>1552.8747862428024</v>
      </c>
      <c r="LT58">
        <v>1</v>
      </c>
      <c r="LU58" s="244">
        <v>1</v>
      </c>
      <c r="LV58" s="218">
        <v>-1</v>
      </c>
      <c r="LW58" s="245">
        <v>4</v>
      </c>
      <c r="LX58">
        <v>-1</v>
      </c>
      <c r="LY58">
        <v>-1</v>
      </c>
      <c r="LZ58" s="218">
        <v>1</v>
      </c>
      <c r="MA58">
        <v>1</v>
      </c>
      <c r="MB58">
        <v>0</v>
      </c>
      <c r="MC58">
        <v>0</v>
      </c>
      <c r="MD58">
        <v>0</v>
      </c>
      <c r="ME58" s="253">
        <v>3.9570378745100001E-3</v>
      </c>
      <c r="MF58" s="206">
        <v>42535</v>
      </c>
      <c r="MG58">
        <v>60</v>
      </c>
      <c r="MH58" t="s">
        <v>1273</v>
      </c>
      <c r="MI58">
        <v>7</v>
      </c>
      <c r="MJ58" s="257">
        <v>2</v>
      </c>
      <c r="MK58">
        <v>9</v>
      </c>
      <c r="ML58" s="139">
        <v>186480</v>
      </c>
      <c r="MM58" s="139">
        <v>239760</v>
      </c>
      <c r="MN58" s="200">
        <v>737.9084228386248</v>
      </c>
      <c r="MO58" s="200">
        <v>948.73940079251759</v>
      </c>
      <c r="MP58" s="200">
        <v>-737.9084228386248</v>
      </c>
      <c r="MQ58" s="200">
        <v>-737.9084228386248</v>
      </c>
      <c r="MR58" s="200">
        <v>-737.9084228386248</v>
      </c>
      <c r="MT58">
        <v>1</v>
      </c>
      <c r="MU58" s="244">
        <v>1</v>
      </c>
      <c r="MV58" s="218">
        <v>-1</v>
      </c>
      <c r="MW58" s="245">
        <v>5</v>
      </c>
      <c r="MX58">
        <v>1</v>
      </c>
      <c r="MY58">
        <v>-1</v>
      </c>
      <c r="MZ58" s="218">
        <v>1</v>
      </c>
      <c r="NA58">
        <v>1</v>
      </c>
      <c r="NB58">
        <v>0</v>
      </c>
      <c r="NC58">
        <v>1</v>
      </c>
      <c r="ND58">
        <v>0</v>
      </c>
      <c r="NE58" s="253">
        <v>6.0060060060100002E-3</v>
      </c>
      <c r="NF58" s="206">
        <v>42535</v>
      </c>
      <c r="NG58">
        <v>60</v>
      </c>
      <c r="NH58" t="s">
        <v>1273</v>
      </c>
      <c r="NI58">
        <v>6</v>
      </c>
      <c r="NJ58" s="257">
        <v>2</v>
      </c>
      <c r="NK58">
        <v>5</v>
      </c>
      <c r="NL58" s="139">
        <v>162630</v>
      </c>
      <c r="NM58" s="139">
        <v>135525</v>
      </c>
      <c r="NN58" s="200">
        <v>976.75675675740638</v>
      </c>
      <c r="NO58" s="200">
        <v>813.9639639645053</v>
      </c>
      <c r="NP58" s="200">
        <v>-976.75675675740638</v>
      </c>
      <c r="NQ58" s="200">
        <v>976.75675675740638</v>
      </c>
      <c r="NR58" s="200">
        <v>-976.75675675740638</v>
      </c>
      <c r="NT58">
        <v>1</v>
      </c>
      <c r="NU58" s="244">
        <v>-1</v>
      </c>
      <c r="NV58" s="218">
        <v>1</v>
      </c>
      <c r="NW58" s="245">
        <v>6</v>
      </c>
      <c r="NX58">
        <v>1</v>
      </c>
      <c r="NY58">
        <v>1</v>
      </c>
      <c r="NZ58" s="218">
        <v>1</v>
      </c>
      <c r="OA58">
        <v>0</v>
      </c>
      <c r="OB58">
        <v>1</v>
      </c>
      <c r="OC58">
        <v>1</v>
      </c>
      <c r="OD58">
        <v>1</v>
      </c>
      <c r="OE58" s="253">
        <v>1.1380597014900001E-2</v>
      </c>
      <c r="OF58" s="206">
        <v>42535</v>
      </c>
      <c r="OG58">
        <v>60</v>
      </c>
      <c r="OH58" t="s">
        <v>1273</v>
      </c>
      <c r="OI58">
        <v>6</v>
      </c>
      <c r="OJ58" s="257">
        <v>2</v>
      </c>
      <c r="OK58">
        <v>5</v>
      </c>
      <c r="OL58" s="139">
        <v>162630</v>
      </c>
      <c r="OM58" s="139">
        <v>135525</v>
      </c>
      <c r="ON58" s="200">
        <v>-1850.8264925331871</v>
      </c>
      <c r="OO58" s="200">
        <v>-1542.3554104443226</v>
      </c>
      <c r="OP58" s="200">
        <v>1850.8264925331871</v>
      </c>
      <c r="OQ58" s="200">
        <v>1850.8264925331871</v>
      </c>
      <c r="OR58" s="200">
        <v>1850.8264925331871</v>
      </c>
      <c r="OT58">
        <f t="shared" si="98"/>
        <v>-1</v>
      </c>
      <c r="OU58" s="244">
        <v>1</v>
      </c>
      <c r="OV58" s="218">
        <v>1</v>
      </c>
      <c r="OW58" s="245">
        <v>-2</v>
      </c>
      <c r="OX58">
        <f t="shared" si="141"/>
        <v>1</v>
      </c>
      <c r="OY58">
        <f t="shared" si="100"/>
        <v>-1</v>
      </c>
      <c r="OZ58" s="218"/>
      <c r="PA58">
        <f t="shared" si="138"/>
        <v>0</v>
      </c>
      <c r="PB58">
        <f t="shared" si="101"/>
        <v>0</v>
      </c>
      <c r="PC58">
        <f t="shared" si="102"/>
        <v>0</v>
      </c>
      <c r="PD58">
        <f t="shared" si="103"/>
        <v>0</v>
      </c>
      <c r="PE58" s="253"/>
      <c r="PF58" s="206">
        <v>42535</v>
      </c>
      <c r="PG58">
        <v>60</v>
      </c>
      <c r="PH58" t="str">
        <f t="shared" si="86"/>
        <v>TRUE</v>
      </c>
      <c r="PI58">
        <f>VLOOKUP($A58,'FuturesInfo (3)'!$A$2:$V$80,22)</f>
        <v>6</v>
      </c>
      <c r="PJ58" s="257">
        <v>2</v>
      </c>
      <c r="PK58">
        <f t="shared" si="104"/>
        <v>5</v>
      </c>
      <c r="PL58" s="139">
        <f>VLOOKUP($A58,'FuturesInfo (3)'!$A$2:$O$80,15)*PI58</f>
        <v>162630</v>
      </c>
      <c r="PM58" s="139">
        <f>VLOOKUP($A58,'FuturesInfo (3)'!$A$2:$O$80,15)*PK58</f>
        <v>135525</v>
      </c>
      <c r="PN58" s="200">
        <f t="shared" si="105"/>
        <v>0</v>
      </c>
      <c r="PO58" s="200">
        <f t="shared" si="106"/>
        <v>0</v>
      </c>
      <c r="PP58" s="200">
        <f t="shared" si="107"/>
        <v>0</v>
      </c>
      <c r="PQ58" s="200">
        <f t="shared" si="108"/>
        <v>0</v>
      </c>
      <c r="PR58" s="200">
        <f t="shared" si="144"/>
        <v>0</v>
      </c>
      <c r="PT58">
        <f t="shared" si="110"/>
        <v>1</v>
      </c>
      <c r="PU58" s="244"/>
      <c r="PV58" s="218"/>
      <c r="PW58" s="245"/>
      <c r="PX58">
        <f t="shared" si="142"/>
        <v>0</v>
      </c>
      <c r="PY58">
        <f t="shared" si="112"/>
        <v>0</v>
      </c>
      <c r="PZ58" s="218"/>
      <c r="QA58">
        <f t="shared" si="139"/>
        <v>1</v>
      </c>
      <c r="QB58">
        <f t="shared" si="113"/>
        <v>1</v>
      </c>
      <c r="QC58">
        <f t="shared" si="114"/>
        <v>1</v>
      </c>
      <c r="QD58">
        <f t="shared" si="115"/>
        <v>1</v>
      </c>
      <c r="QE58" s="253"/>
      <c r="QF58" s="206"/>
      <c r="QG58">
        <v>60</v>
      </c>
      <c r="QH58" t="str">
        <f t="shared" si="87"/>
        <v>FALSE</v>
      </c>
      <c r="QI58">
        <f>VLOOKUP($A58,'FuturesInfo (3)'!$A$2:$V$80,22)</f>
        <v>6</v>
      </c>
      <c r="QJ58" s="257"/>
      <c r="QK58">
        <f t="shared" si="116"/>
        <v>5</v>
      </c>
      <c r="QL58" s="139">
        <f>VLOOKUP($A58,'FuturesInfo (3)'!$A$2:$O$80,15)*QI58</f>
        <v>162630</v>
      </c>
      <c r="QM58" s="139">
        <f>VLOOKUP($A58,'FuturesInfo (3)'!$A$2:$O$80,15)*QK58</f>
        <v>135525</v>
      </c>
      <c r="QN58" s="200">
        <f t="shared" si="117"/>
        <v>0</v>
      </c>
      <c r="QO58" s="200">
        <f t="shared" si="118"/>
        <v>0</v>
      </c>
      <c r="QP58" s="200">
        <f t="shared" si="119"/>
        <v>0</v>
      </c>
      <c r="QQ58" s="200">
        <f t="shared" si="120"/>
        <v>0</v>
      </c>
      <c r="QR58" s="200">
        <f t="shared" si="145"/>
        <v>0</v>
      </c>
      <c r="QT58">
        <f t="shared" si="122"/>
        <v>0</v>
      </c>
      <c r="QU58" s="244"/>
      <c r="QV58" s="218"/>
      <c r="QW58" s="245"/>
      <c r="QX58">
        <f t="shared" si="143"/>
        <v>0</v>
      </c>
      <c r="QY58">
        <f t="shared" si="124"/>
        <v>0</v>
      </c>
      <c r="QZ58" s="218"/>
      <c r="RA58">
        <f t="shared" si="140"/>
        <v>1</v>
      </c>
      <c r="RB58">
        <f t="shared" si="125"/>
        <v>1</v>
      </c>
      <c r="RC58">
        <f t="shared" si="126"/>
        <v>1</v>
      </c>
      <c r="RD58">
        <f t="shared" si="127"/>
        <v>1</v>
      </c>
      <c r="RE58" s="253"/>
      <c r="RF58" s="206"/>
      <c r="RG58">
        <v>60</v>
      </c>
      <c r="RH58" t="str">
        <f t="shared" si="88"/>
        <v>FALSE</v>
      </c>
      <c r="RI58">
        <f>VLOOKUP($A58,'FuturesInfo (3)'!$A$2:$V$80,22)</f>
        <v>6</v>
      </c>
      <c r="RJ58" s="257"/>
      <c r="RK58">
        <f t="shared" si="128"/>
        <v>5</v>
      </c>
      <c r="RL58" s="139">
        <f>VLOOKUP($A58,'FuturesInfo (3)'!$A$2:$O$80,15)*RI58</f>
        <v>162630</v>
      </c>
      <c r="RM58" s="139">
        <f>VLOOKUP($A58,'FuturesInfo (3)'!$A$2:$O$80,15)*RK58</f>
        <v>135525</v>
      </c>
      <c r="RN58" s="200">
        <f t="shared" si="129"/>
        <v>0</v>
      </c>
      <c r="RO58" s="200">
        <f t="shared" si="130"/>
        <v>0</v>
      </c>
      <c r="RP58" s="200">
        <f t="shared" si="131"/>
        <v>0</v>
      </c>
      <c r="RQ58" s="200">
        <f t="shared" si="132"/>
        <v>0</v>
      </c>
      <c r="RR58" s="200">
        <f t="shared" si="146"/>
        <v>0</v>
      </c>
    </row>
    <row r="59" spans="1:486" x14ac:dyDescent="0.25">
      <c r="A59" s="1" t="s">
        <v>1140</v>
      </c>
      <c r="B59" s="153" t="str">
        <f>'FuturesInfo (3)'!M47</f>
        <v>@MW</v>
      </c>
      <c r="C59" s="204" t="str">
        <f>VLOOKUP(A59,'FuturesInfo (3)'!$A$2:$K$80,11)</f>
        <v>grain</v>
      </c>
      <c r="D59" s="2"/>
      <c r="K59" s="2"/>
      <c r="T59" s="2"/>
      <c r="AD59" s="2"/>
      <c r="AI59" s="139"/>
      <c r="AO59" s="2"/>
      <c r="AT59" s="139"/>
      <c r="AX59">
        <v>1</v>
      </c>
      <c r="AY59">
        <v>1.6338298894799999E-2</v>
      </c>
      <c r="AZ59" s="2"/>
      <c r="BE59" s="139"/>
      <c r="BG59">
        <f t="shared" si="134"/>
        <v>0</v>
      </c>
      <c r="BH59">
        <v>1</v>
      </c>
      <c r="BI59">
        <v>1</v>
      </c>
      <c r="BJ59">
        <f t="shared" si="89"/>
        <v>1</v>
      </c>
      <c r="BK59" s="1">
        <v>6.6193853427899997E-3</v>
      </c>
      <c r="BL59" s="2">
        <v>10</v>
      </c>
      <c r="BM59">
        <v>60</v>
      </c>
      <c r="BN59" t="str">
        <f t="shared" si="135"/>
        <v>TRUE</v>
      </c>
      <c r="BO59">
        <f>VLOOKUP($A59,'FuturesInfo (3)'!$A$2:$V$80,22)</f>
        <v>4</v>
      </c>
      <c r="BP59">
        <f t="shared" si="160"/>
        <v>4</v>
      </c>
      <c r="BQ59" s="139">
        <f>VLOOKUP($A59,'FuturesInfo (3)'!$A$2:$O$80,15)*BP59</f>
        <v>106200</v>
      </c>
      <c r="BR59" s="145">
        <f t="shared" si="90"/>
        <v>702.97872340429797</v>
      </c>
      <c r="BT59">
        <f t="shared" si="91"/>
        <v>1</v>
      </c>
      <c r="BU59">
        <v>-1</v>
      </c>
      <c r="BV59">
        <v>-1</v>
      </c>
      <c r="BW59">
        <v>1</v>
      </c>
      <c r="BX59">
        <f t="shared" si="161"/>
        <v>0</v>
      </c>
      <c r="BY59">
        <f t="shared" si="162"/>
        <v>0</v>
      </c>
      <c r="BZ59" s="188">
        <v>1.36214185063E-2</v>
      </c>
      <c r="CA59" s="2">
        <v>10</v>
      </c>
      <c r="CB59">
        <v>60</v>
      </c>
      <c r="CC59" t="str">
        <f t="shared" si="163"/>
        <v>TRUE</v>
      </c>
      <c r="CD59">
        <f>VLOOKUP($A59,'FuturesInfo (3)'!$A$2:$V$80,22)</f>
        <v>4</v>
      </c>
      <c r="CE59">
        <f t="shared" si="75"/>
        <v>4</v>
      </c>
      <c r="CF59">
        <f t="shared" si="75"/>
        <v>4</v>
      </c>
      <c r="CG59" s="139">
        <f>VLOOKUP($A59,'FuturesInfo (3)'!$A$2:$O$80,15)*CE59</f>
        <v>106200</v>
      </c>
      <c r="CH59" s="145">
        <f t="shared" si="164"/>
        <v>-1446.5946453690599</v>
      </c>
      <c r="CI59" s="145">
        <f t="shared" si="92"/>
        <v>-1446.5946453690599</v>
      </c>
      <c r="CK59">
        <f t="shared" si="165"/>
        <v>-1</v>
      </c>
      <c r="CL59">
        <v>-1</v>
      </c>
      <c r="CM59">
        <v>-1</v>
      </c>
      <c r="CN59">
        <v>1</v>
      </c>
      <c r="CO59">
        <f t="shared" si="136"/>
        <v>0</v>
      </c>
      <c r="CP59">
        <f t="shared" si="166"/>
        <v>0</v>
      </c>
      <c r="CQ59" s="1">
        <v>1.25115848007E-2</v>
      </c>
      <c r="CR59" s="2">
        <v>10</v>
      </c>
      <c r="CS59">
        <v>60</v>
      </c>
      <c r="CT59" t="str">
        <f t="shared" si="167"/>
        <v>TRUE</v>
      </c>
      <c r="CU59">
        <f>VLOOKUP($A59,'FuturesInfo (3)'!$A$2:$V$80,22)</f>
        <v>4</v>
      </c>
      <c r="CV59">
        <f t="shared" si="168"/>
        <v>5</v>
      </c>
      <c r="CW59">
        <f t="shared" si="93"/>
        <v>4</v>
      </c>
      <c r="CX59" s="139">
        <f>VLOOKUP($A59,'FuturesInfo (3)'!$A$2:$O$80,15)*CW59</f>
        <v>106200</v>
      </c>
      <c r="CY59" s="200">
        <f t="shared" si="169"/>
        <v>-1328.73030583434</v>
      </c>
      <c r="CZ59" s="200">
        <f t="shared" si="95"/>
        <v>-1328.73030583434</v>
      </c>
      <c r="DB59">
        <f t="shared" si="81"/>
        <v>-1</v>
      </c>
      <c r="DC59">
        <v>-1</v>
      </c>
      <c r="DD59">
        <v>-1</v>
      </c>
      <c r="DE59">
        <v>1</v>
      </c>
      <c r="DF59">
        <f t="shared" si="137"/>
        <v>0</v>
      </c>
      <c r="DG59">
        <f t="shared" si="82"/>
        <v>0</v>
      </c>
      <c r="DH59" s="1">
        <v>0</v>
      </c>
      <c r="DI59" s="2">
        <v>10</v>
      </c>
      <c r="DJ59">
        <v>60</v>
      </c>
      <c r="DK59" t="str">
        <f t="shared" si="83"/>
        <v>TRUE</v>
      </c>
      <c r="DL59">
        <f>VLOOKUP($A59,'FuturesInfo (3)'!$A$2:$V$80,22)</f>
        <v>4</v>
      </c>
      <c r="DM59">
        <f t="shared" si="84"/>
        <v>5</v>
      </c>
      <c r="DN59">
        <f t="shared" si="96"/>
        <v>4</v>
      </c>
      <c r="DO59" s="139">
        <f>VLOOKUP($A59,'FuturesInfo (3)'!$A$2:$O$80,15)*DN59</f>
        <v>106200</v>
      </c>
      <c r="DP59" s="200">
        <f t="shared" si="85"/>
        <v>0</v>
      </c>
      <c r="DQ59" s="200">
        <f t="shared" si="97"/>
        <v>0</v>
      </c>
      <c r="DS59">
        <v>-1</v>
      </c>
      <c r="DT59">
        <v>-1</v>
      </c>
      <c r="DU59">
        <v>-1</v>
      </c>
      <c r="DV59">
        <v>1</v>
      </c>
      <c r="DW59">
        <v>0</v>
      </c>
      <c r="DX59">
        <v>0</v>
      </c>
      <c r="DY59" s="1">
        <v>1.6933638443900001E-2</v>
      </c>
      <c r="DZ59" s="2">
        <v>10</v>
      </c>
      <c r="EA59">
        <v>60</v>
      </c>
      <c r="EB59" t="s">
        <v>1273</v>
      </c>
      <c r="EC59">
        <v>5</v>
      </c>
      <c r="ED59" s="96">
        <v>0</v>
      </c>
      <c r="EE59">
        <v>5</v>
      </c>
      <c r="EF59" s="139">
        <v>134625</v>
      </c>
      <c r="EG59" s="200">
        <v>-2279.6910755100375</v>
      </c>
      <c r="EH59" s="200">
        <v>-2279.6910755100375</v>
      </c>
      <c r="EJ59">
        <v>-1</v>
      </c>
      <c r="EK59">
        <v>-1</v>
      </c>
      <c r="EL59" s="218">
        <v>-1</v>
      </c>
      <c r="EM59">
        <v>1</v>
      </c>
      <c r="EN59">
        <v>-1</v>
      </c>
      <c r="EO59">
        <v>1</v>
      </c>
      <c r="EP59">
        <v>1</v>
      </c>
      <c r="EQ59">
        <v>0</v>
      </c>
      <c r="ER59" s="1">
        <v>-2.7002700270000002E-3</v>
      </c>
      <c r="ES59" s="2">
        <v>10</v>
      </c>
      <c r="ET59">
        <v>60</v>
      </c>
      <c r="EU59" t="s">
        <v>1273</v>
      </c>
      <c r="EV59">
        <v>5</v>
      </c>
      <c r="EW59" s="96">
        <v>0</v>
      </c>
      <c r="EX59">
        <v>5</v>
      </c>
      <c r="EY59" s="139">
        <v>134625</v>
      </c>
      <c r="EZ59" s="200">
        <v>363.523852384875</v>
      </c>
      <c r="FA59" s="200">
        <v>363.523852384875</v>
      </c>
      <c r="FB59" s="200">
        <v>-363.523852384875</v>
      </c>
      <c r="FD59">
        <v>-1</v>
      </c>
      <c r="FE59">
        <v>1</v>
      </c>
      <c r="FF59" s="218">
        <v>-1</v>
      </c>
      <c r="FG59">
        <v>-1</v>
      </c>
      <c r="FH59">
        <v>-1</v>
      </c>
      <c r="FI59">
        <v>0</v>
      </c>
      <c r="FJ59">
        <v>1</v>
      </c>
      <c r="FK59">
        <v>1</v>
      </c>
      <c r="FL59" s="1">
        <v>-2.7978339350199999E-2</v>
      </c>
      <c r="FM59" s="2">
        <v>10</v>
      </c>
      <c r="FN59">
        <v>60</v>
      </c>
      <c r="FO59" t="s">
        <v>1273</v>
      </c>
      <c r="FP59">
        <v>5</v>
      </c>
      <c r="FQ59" s="96">
        <v>0</v>
      </c>
      <c r="FR59">
        <v>5</v>
      </c>
      <c r="FS59" s="139">
        <v>134625</v>
      </c>
      <c r="FT59" s="200">
        <v>-3766.5839350206747</v>
      </c>
      <c r="FU59" s="200">
        <v>3766.5839350206747</v>
      </c>
      <c r="FV59" s="200">
        <v>3766.5839350206747</v>
      </c>
      <c r="FX59">
        <v>-1</v>
      </c>
      <c r="FY59" s="244">
        <v>-1</v>
      </c>
      <c r="FZ59" s="218">
        <v>-1</v>
      </c>
      <c r="GA59" s="245">
        <v>-8</v>
      </c>
      <c r="GB59">
        <v>-1</v>
      </c>
      <c r="GC59">
        <v>1</v>
      </c>
      <c r="GD59" s="218">
        <v>1</v>
      </c>
      <c r="GE59">
        <v>0</v>
      </c>
      <c r="GF59">
        <v>0</v>
      </c>
      <c r="GG59">
        <v>0</v>
      </c>
      <c r="GH59">
        <v>1</v>
      </c>
      <c r="GI59" s="253">
        <v>3.2497678737200002E-3</v>
      </c>
      <c r="GJ59" s="2">
        <v>10</v>
      </c>
      <c r="GK59">
        <v>60</v>
      </c>
      <c r="GL59" t="s">
        <v>1273</v>
      </c>
      <c r="GM59">
        <v>5</v>
      </c>
      <c r="GN59" s="96">
        <v>0</v>
      </c>
      <c r="GO59">
        <v>5</v>
      </c>
      <c r="GP59" s="139">
        <v>135062.5</v>
      </c>
      <c r="GQ59" s="200">
        <v>-438.92177344430752</v>
      </c>
      <c r="GR59" s="200">
        <v>-438.92177344430752</v>
      </c>
      <c r="GS59" s="200">
        <v>-438.92177344430752</v>
      </c>
      <c r="GT59" s="200">
        <v>438.92177344430752</v>
      </c>
      <c r="GV59">
        <v>-1</v>
      </c>
      <c r="GW59" s="244">
        <v>-1</v>
      </c>
      <c r="GX59" s="218">
        <v>-1</v>
      </c>
      <c r="GY59" s="245">
        <v>-9</v>
      </c>
      <c r="GZ59">
        <v>-1</v>
      </c>
      <c r="HA59">
        <v>1</v>
      </c>
      <c r="HB59" s="218">
        <v>-1</v>
      </c>
      <c r="HC59">
        <v>1</v>
      </c>
      <c r="HD59">
        <v>1</v>
      </c>
      <c r="HE59">
        <v>1</v>
      </c>
      <c r="HF59">
        <v>0</v>
      </c>
      <c r="HG59" s="253">
        <v>-1.38824618232E-2</v>
      </c>
      <c r="HH59" s="268">
        <v>42500</v>
      </c>
      <c r="HI59">
        <v>60</v>
      </c>
      <c r="HJ59" t="s">
        <v>1273</v>
      </c>
      <c r="HK59">
        <v>4</v>
      </c>
      <c r="HL59" s="257"/>
      <c r="HM59">
        <v>4</v>
      </c>
      <c r="HN59" s="139">
        <v>106550</v>
      </c>
      <c r="HO59" s="200">
        <v>1479.1763072619599</v>
      </c>
      <c r="HP59" s="200">
        <v>1479.1763072619599</v>
      </c>
      <c r="HQ59" s="200">
        <v>1479.1763072619599</v>
      </c>
      <c r="HR59" s="200">
        <v>-1479.1763072619599</v>
      </c>
      <c r="HT59">
        <v>-1</v>
      </c>
      <c r="HU59" s="244">
        <v>-1</v>
      </c>
      <c r="HV59" s="218">
        <v>1</v>
      </c>
      <c r="HW59" s="245">
        <v>4</v>
      </c>
      <c r="HX59">
        <v>1</v>
      </c>
      <c r="HY59">
        <v>1</v>
      </c>
      <c r="HZ59" s="218">
        <v>-1</v>
      </c>
      <c r="IA59">
        <v>1</v>
      </c>
      <c r="IB59">
        <v>0</v>
      </c>
      <c r="IC59">
        <v>0</v>
      </c>
      <c r="ID59">
        <v>0</v>
      </c>
      <c r="IE59" s="253">
        <v>-4.22336931018E-3</v>
      </c>
      <c r="IF59" s="268">
        <v>42500</v>
      </c>
      <c r="IG59">
        <v>60</v>
      </c>
      <c r="IH59" t="s">
        <v>1273</v>
      </c>
      <c r="II59">
        <v>4</v>
      </c>
      <c r="IJ59" s="257">
        <v>2</v>
      </c>
      <c r="IK59">
        <v>5</v>
      </c>
      <c r="IL59" s="139">
        <v>107750</v>
      </c>
      <c r="IM59" s="139">
        <v>134687.5</v>
      </c>
      <c r="IN59" s="200">
        <v>455.068043171895</v>
      </c>
      <c r="IO59" s="200">
        <v>568.83505396486873</v>
      </c>
      <c r="IP59" s="200">
        <v>-455.068043171895</v>
      </c>
      <c r="IQ59" s="200">
        <v>-455.068043171895</v>
      </c>
      <c r="IR59" s="200">
        <v>-455.068043171895</v>
      </c>
      <c r="IT59">
        <v>-1</v>
      </c>
      <c r="IU59" s="244">
        <v>-1</v>
      </c>
      <c r="IV59" s="218">
        <v>1</v>
      </c>
      <c r="IW59" s="245">
        <v>5</v>
      </c>
      <c r="IX59">
        <v>-1</v>
      </c>
      <c r="IY59">
        <v>1</v>
      </c>
      <c r="IZ59" s="218">
        <v>-1</v>
      </c>
      <c r="JA59">
        <v>1</v>
      </c>
      <c r="JB59">
        <v>0</v>
      </c>
      <c r="JC59">
        <v>1</v>
      </c>
      <c r="JD59">
        <v>0</v>
      </c>
      <c r="JE59" s="253">
        <v>-2.3562676693600001E-3</v>
      </c>
      <c r="JF59" s="268">
        <v>42500</v>
      </c>
      <c r="JG59">
        <v>60</v>
      </c>
      <c r="JH59" t="s">
        <v>1273</v>
      </c>
      <c r="JI59">
        <v>4</v>
      </c>
      <c r="JJ59" s="257">
        <v>2</v>
      </c>
      <c r="JK59">
        <v>5</v>
      </c>
      <c r="JL59" s="139">
        <v>107750</v>
      </c>
      <c r="JM59" s="139">
        <v>134687.5</v>
      </c>
      <c r="JN59" s="200">
        <v>253.88784137354003</v>
      </c>
      <c r="JO59" s="200">
        <v>317.35980171692501</v>
      </c>
      <c r="JP59" s="200">
        <v>-253.88784137354003</v>
      </c>
      <c r="JQ59" s="200">
        <v>253.88784137354003</v>
      </c>
      <c r="JR59" s="200">
        <v>-253.88784137354003</v>
      </c>
      <c r="JT59">
        <v>-1</v>
      </c>
      <c r="JU59" s="244">
        <v>-1</v>
      </c>
      <c r="JV59" s="218">
        <v>1</v>
      </c>
      <c r="JW59" s="245">
        <v>6</v>
      </c>
      <c r="JX59">
        <v>-1</v>
      </c>
      <c r="JY59">
        <v>1</v>
      </c>
      <c r="JZ59" s="218">
        <v>1</v>
      </c>
      <c r="KA59">
        <v>0</v>
      </c>
      <c r="KB59">
        <v>1</v>
      </c>
      <c r="KC59">
        <v>0</v>
      </c>
      <c r="KD59">
        <v>1</v>
      </c>
      <c r="KE59" s="253">
        <v>1.8561484918800001E-2</v>
      </c>
      <c r="KF59" s="206">
        <v>42500</v>
      </c>
      <c r="KG59">
        <v>60</v>
      </c>
      <c r="KH59" t="s">
        <v>1273</v>
      </c>
      <c r="KI59">
        <v>4</v>
      </c>
      <c r="KJ59" s="257">
        <v>2</v>
      </c>
      <c r="KK59">
        <v>5</v>
      </c>
      <c r="KL59" s="139">
        <v>109750</v>
      </c>
      <c r="KM59" s="139">
        <v>137187.5</v>
      </c>
      <c r="KN59" s="200">
        <v>-2037.1229698383002</v>
      </c>
      <c r="KO59" s="200">
        <v>-2546.4037122978752</v>
      </c>
      <c r="KP59" s="200">
        <v>2037.1229698383002</v>
      </c>
      <c r="KQ59" s="200">
        <v>-2037.1229698383002</v>
      </c>
      <c r="KR59" s="200">
        <v>2037.1229698383002</v>
      </c>
      <c r="KT59">
        <v>-1</v>
      </c>
      <c r="KU59">
        <v>1</v>
      </c>
      <c r="KV59" s="218">
        <v>1</v>
      </c>
      <c r="KW59" s="245">
        <v>7</v>
      </c>
      <c r="KX59">
        <v>-1</v>
      </c>
      <c r="KY59">
        <v>1</v>
      </c>
      <c r="KZ59" s="218">
        <v>-1</v>
      </c>
      <c r="LA59">
        <v>0</v>
      </c>
      <c r="LB59">
        <v>0</v>
      </c>
      <c r="LC59">
        <v>1</v>
      </c>
      <c r="LD59">
        <v>0</v>
      </c>
      <c r="LE59" s="253">
        <v>-9.1116173120700007E-3</v>
      </c>
      <c r="LF59" s="206">
        <v>42529</v>
      </c>
      <c r="LG59">
        <v>60</v>
      </c>
      <c r="LH59" t="s">
        <v>1273</v>
      </c>
      <c r="LI59">
        <v>4</v>
      </c>
      <c r="LJ59" s="257">
        <v>2</v>
      </c>
      <c r="LK59">
        <v>5</v>
      </c>
      <c r="LL59" s="139">
        <v>108750</v>
      </c>
      <c r="LM59" s="139">
        <v>135937.5</v>
      </c>
      <c r="LN59" s="200">
        <v>-990.88838268761253</v>
      </c>
      <c r="LO59" s="200">
        <v>-1238.6104783595158</v>
      </c>
      <c r="LP59" s="200">
        <v>-990.88838268761253</v>
      </c>
      <c r="LQ59" s="200">
        <v>990.88838268761253</v>
      </c>
      <c r="LR59" s="200">
        <v>-990.88838268761253</v>
      </c>
      <c r="LT59">
        <v>1</v>
      </c>
      <c r="LU59" s="244">
        <v>1</v>
      </c>
      <c r="LV59" s="218">
        <v>1</v>
      </c>
      <c r="LW59" s="245">
        <v>8</v>
      </c>
      <c r="LX59">
        <v>1</v>
      </c>
      <c r="LY59">
        <v>1</v>
      </c>
      <c r="LZ59" s="218">
        <v>-1</v>
      </c>
      <c r="MA59">
        <v>0</v>
      </c>
      <c r="MB59">
        <v>0</v>
      </c>
      <c r="MC59">
        <v>0</v>
      </c>
      <c r="MD59">
        <v>0</v>
      </c>
      <c r="ME59" s="253">
        <v>-1.7011494252900002E-2</v>
      </c>
      <c r="MF59" s="206">
        <v>42529</v>
      </c>
      <c r="MG59">
        <v>60</v>
      </c>
      <c r="MH59" t="s">
        <v>1273</v>
      </c>
      <c r="MI59">
        <v>4</v>
      </c>
      <c r="MJ59" s="257">
        <v>1</v>
      </c>
      <c r="MK59">
        <v>4</v>
      </c>
      <c r="ML59" s="139">
        <v>106900</v>
      </c>
      <c r="MM59" s="139">
        <v>106900</v>
      </c>
      <c r="MN59" s="200">
        <v>-1818.5287356350102</v>
      </c>
      <c r="MO59" s="200">
        <v>-1818.5287356350102</v>
      </c>
      <c r="MP59" s="200">
        <v>-1818.5287356350102</v>
      </c>
      <c r="MQ59" s="200">
        <v>-1818.5287356350102</v>
      </c>
      <c r="MR59" s="200">
        <v>-1818.5287356350102</v>
      </c>
      <c r="MT59">
        <v>1</v>
      </c>
      <c r="MU59" s="244">
        <v>-1</v>
      </c>
      <c r="MV59" s="218">
        <v>1</v>
      </c>
      <c r="MW59" s="245">
        <v>-3</v>
      </c>
      <c r="MX59">
        <v>1</v>
      </c>
      <c r="MY59">
        <v>-1</v>
      </c>
      <c r="MZ59" s="218">
        <v>1</v>
      </c>
      <c r="NA59">
        <v>0</v>
      </c>
      <c r="NB59">
        <v>1</v>
      </c>
      <c r="NC59">
        <v>1</v>
      </c>
      <c r="ND59">
        <v>0</v>
      </c>
      <c r="NE59" s="253">
        <v>4.6772684752100001E-4</v>
      </c>
      <c r="NF59" s="206">
        <v>42529</v>
      </c>
      <c r="NG59">
        <v>60</v>
      </c>
      <c r="NH59" t="s">
        <v>1273</v>
      </c>
      <c r="NI59">
        <v>4</v>
      </c>
      <c r="NJ59" s="257">
        <v>2</v>
      </c>
      <c r="NK59">
        <v>3</v>
      </c>
      <c r="NL59" s="139">
        <v>106200</v>
      </c>
      <c r="NM59" s="139">
        <v>79650</v>
      </c>
      <c r="NN59" s="200">
        <v>-49.672591206730203</v>
      </c>
      <c r="NO59" s="200">
        <v>-37.254443405047653</v>
      </c>
      <c r="NP59" s="200">
        <v>49.672591206730203</v>
      </c>
      <c r="NQ59" s="200">
        <v>49.672591206730203</v>
      </c>
      <c r="NR59" s="200">
        <v>-49.672591206730203</v>
      </c>
      <c r="NT59">
        <v>-1</v>
      </c>
      <c r="NU59" s="244">
        <v>1</v>
      </c>
      <c r="NV59" s="218">
        <v>1</v>
      </c>
      <c r="NW59" s="245">
        <v>-4</v>
      </c>
      <c r="NX59">
        <v>1</v>
      </c>
      <c r="NY59">
        <v>-1</v>
      </c>
      <c r="NZ59" s="218">
        <v>-1</v>
      </c>
      <c r="OA59">
        <v>0</v>
      </c>
      <c r="OB59">
        <v>0</v>
      </c>
      <c r="OC59">
        <v>0</v>
      </c>
      <c r="OD59">
        <v>1</v>
      </c>
      <c r="OE59" s="253">
        <v>-7.0126227208999999E-3</v>
      </c>
      <c r="OF59" s="206">
        <v>42537</v>
      </c>
      <c r="OG59">
        <v>60</v>
      </c>
      <c r="OH59" t="s">
        <v>1273</v>
      </c>
      <c r="OI59">
        <v>4</v>
      </c>
      <c r="OJ59" s="257">
        <v>2</v>
      </c>
      <c r="OK59">
        <v>3</v>
      </c>
      <c r="OL59" s="139">
        <v>106200</v>
      </c>
      <c r="OM59" s="139">
        <v>79650</v>
      </c>
      <c r="ON59" s="200">
        <v>-744.74053295958004</v>
      </c>
      <c r="OO59" s="200">
        <v>-558.55539971968494</v>
      </c>
      <c r="OP59" s="200">
        <v>-744.74053295958004</v>
      </c>
      <c r="OQ59" s="200">
        <v>-744.74053295958004</v>
      </c>
      <c r="OR59" s="200">
        <v>744.74053295958004</v>
      </c>
      <c r="OT59">
        <f t="shared" si="98"/>
        <v>1</v>
      </c>
      <c r="OU59" s="244">
        <v>1</v>
      </c>
      <c r="OV59" s="218">
        <v>1</v>
      </c>
      <c r="OW59" s="245">
        <v>-5</v>
      </c>
      <c r="OX59">
        <f t="shared" si="141"/>
        <v>1</v>
      </c>
      <c r="OY59">
        <f t="shared" si="100"/>
        <v>-1</v>
      </c>
      <c r="OZ59" s="218"/>
      <c r="PA59">
        <f t="shared" si="138"/>
        <v>0</v>
      </c>
      <c r="PB59">
        <f t="shared" si="101"/>
        <v>0</v>
      </c>
      <c r="PC59">
        <f t="shared" si="102"/>
        <v>0</v>
      </c>
      <c r="PD59">
        <f t="shared" si="103"/>
        <v>0</v>
      </c>
      <c r="PE59" s="253"/>
      <c r="PF59" s="206">
        <v>42537</v>
      </c>
      <c r="PG59">
        <v>60</v>
      </c>
      <c r="PH59" t="str">
        <f t="shared" si="86"/>
        <v>TRUE</v>
      </c>
      <c r="PI59">
        <f>VLOOKUP($A59,'FuturesInfo (3)'!$A$2:$V$80,22)</f>
        <v>4</v>
      </c>
      <c r="PJ59" s="257">
        <v>2</v>
      </c>
      <c r="PK59">
        <f t="shared" si="104"/>
        <v>3</v>
      </c>
      <c r="PL59" s="139">
        <f>VLOOKUP($A59,'FuturesInfo (3)'!$A$2:$O$80,15)*PI59</f>
        <v>106200</v>
      </c>
      <c r="PM59" s="139">
        <f>VLOOKUP($A59,'FuturesInfo (3)'!$A$2:$O$80,15)*PK59</f>
        <v>79650</v>
      </c>
      <c r="PN59" s="200">
        <f t="shared" si="105"/>
        <v>0</v>
      </c>
      <c r="PO59" s="200">
        <f t="shared" si="106"/>
        <v>0</v>
      </c>
      <c r="PP59" s="200">
        <f t="shared" si="107"/>
        <v>0</v>
      </c>
      <c r="PQ59" s="200">
        <f t="shared" si="108"/>
        <v>0</v>
      </c>
      <c r="PR59" s="200">
        <f t="shared" si="144"/>
        <v>0</v>
      </c>
      <c r="PT59">
        <f t="shared" si="110"/>
        <v>1</v>
      </c>
      <c r="PU59" s="244"/>
      <c r="PV59" s="218"/>
      <c r="PW59" s="245"/>
      <c r="PX59">
        <f t="shared" si="142"/>
        <v>0</v>
      </c>
      <c r="PY59">
        <f t="shared" si="112"/>
        <v>0</v>
      </c>
      <c r="PZ59" s="218"/>
      <c r="QA59">
        <f t="shared" si="139"/>
        <v>1</v>
      </c>
      <c r="QB59">
        <f t="shared" si="113"/>
        <v>1</v>
      </c>
      <c r="QC59">
        <f t="shared" si="114"/>
        <v>1</v>
      </c>
      <c r="QD59">
        <f t="shared" si="115"/>
        <v>1</v>
      </c>
      <c r="QE59" s="253"/>
      <c r="QF59" s="206"/>
      <c r="QG59">
        <v>60</v>
      </c>
      <c r="QH59" t="str">
        <f t="shared" si="87"/>
        <v>FALSE</v>
      </c>
      <c r="QI59">
        <f>VLOOKUP($A59,'FuturesInfo (3)'!$A$2:$V$80,22)</f>
        <v>4</v>
      </c>
      <c r="QJ59" s="257"/>
      <c r="QK59">
        <f t="shared" si="116"/>
        <v>3</v>
      </c>
      <c r="QL59" s="139">
        <f>VLOOKUP($A59,'FuturesInfo (3)'!$A$2:$O$80,15)*QI59</f>
        <v>106200</v>
      </c>
      <c r="QM59" s="139">
        <f>VLOOKUP($A59,'FuturesInfo (3)'!$A$2:$O$80,15)*QK59</f>
        <v>79650</v>
      </c>
      <c r="QN59" s="200">
        <f t="shared" si="117"/>
        <v>0</v>
      </c>
      <c r="QO59" s="200">
        <f t="shared" si="118"/>
        <v>0</v>
      </c>
      <c r="QP59" s="200">
        <f t="shared" si="119"/>
        <v>0</v>
      </c>
      <c r="QQ59" s="200">
        <f t="shared" si="120"/>
        <v>0</v>
      </c>
      <c r="QR59" s="200">
        <f t="shared" si="145"/>
        <v>0</v>
      </c>
      <c r="QT59">
        <f t="shared" si="122"/>
        <v>0</v>
      </c>
      <c r="QU59" s="244"/>
      <c r="QV59" s="218"/>
      <c r="QW59" s="245"/>
      <c r="QX59">
        <f t="shared" si="143"/>
        <v>0</v>
      </c>
      <c r="QY59">
        <f t="shared" si="124"/>
        <v>0</v>
      </c>
      <c r="QZ59" s="218"/>
      <c r="RA59">
        <f t="shared" si="140"/>
        <v>1</v>
      </c>
      <c r="RB59">
        <f t="shared" si="125"/>
        <v>1</v>
      </c>
      <c r="RC59">
        <f t="shared" si="126"/>
        <v>1</v>
      </c>
      <c r="RD59">
        <f t="shared" si="127"/>
        <v>1</v>
      </c>
      <c r="RE59" s="253"/>
      <c r="RF59" s="206"/>
      <c r="RG59">
        <v>60</v>
      </c>
      <c r="RH59" t="str">
        <f t="shared" si="88"/>
        <v>FALSE</v>
      </c>
      <c r="RI59">
        <f>VLOOKUP($A59,'FuturesInfo (3)'!$A$2:$V$80,22)</f>
        <v>4</v>
      </c>
      <c r="RJ59" s="257"/>
      <c r="RK59">
        <f t="shared" si="128"/>
        <v>3</v>
      </c>
      <c r="RL59" s="139">
        <f>VLOOKUP($A59,'FuturesInfo (3)'!$A$2:$O$80,15)*RI59</f>
        <v>106200</v>
      </c>
      <c r="RM59" s="139">
        <f>VLOOKUP($A59,'FuturesInfo (3)'!$A$2:$O$80,15)*RK59</f>
        <v>79650</v>
      </c>
      <c r="RN59" s="200">
        <f t="shared" si="129"/>
        <v>0</v>
      </c>
      <c r="RO59" s="200">
        <f t="shared" si="130"/>
        <v>0</v>
      </c>
      <c r="RP59" s="200">
        <f t="shared" si="131"/>
        <v>0</v>
      </c>
      <c r="RQ59" s="200">
        <f t="shared" si="132"/>
        <v>0</v>
      </c>
      <c r="RR59" s="200">
        <f t="shared" si="146"/>
        <v>0</v>
      </c>
    </row>
    <row r="60" spans="1:486" x14ac:dyDescent="0.25">
      <c r="A60" s="1" t="s">
        <v>378</v>
      </c>
      <c r="B60" s="153" t="str">
        <f>'FuturesInfo (3)'!M48</f>
        <v>@NE</v>
      </c>
      <c r="C60" s="204" t="str">
        <f>VLOOKUP(A60,'FuturesInfo (3)'!$A$2:$K$80,11)</f>
        <v>currency</v>
      </c>
      <c r="D60" s="2"/>
      <c r="K60" s="2"/>
      <c r="T60" s="2"/>
      <c r="AD60" s="2"/>
      <c r="AI60" s="139"/>
      <c r="AO60" s="2"/>
      <c r="AT60" s="139"/>
      <c r="AX60">
        <v>1</v>
      </c>
      <c r="AY60">
        <v>9.77922655208E-3</v>
      </c>
      <c r="AZ60" s="2"/>
      <c r="BE60" s="139"/>
      <c r="BG60">
        <f t="shared" si="134"/>
        <v>0</v>
      </c>
      <c r="BH60">
        <v>1</v>
      </c>
      <c r="BI60">
        <v>-1</v>
      </c>
      <c r="BJ60">
        <f t="shared" si="89"/>
        <v>0</v>
      </c>
      <c r="BK60" s="1">
        <v>-1.61408657373E-3</v>
      </c>
      <c r="BL60" s="2">
        <v>10</v>
      </c>
      <c r="BM60">
        <v>60</v>
      </c>
      <c r="BN60" t="str">
        <f t="shared" si="135"/>
        <v>TRUE</v>
      </c>
      <c r="BO60">
        <f>VLOOKUP($A60,'FuturesInfo (3)'!$A$2:$V$80,22)</f>
        <v>2</v>
      </c>
      <c r="BP60">
        <f t="shared" si="160"/>
        <v>2</v>
      </c>
      <c r="BQ60" s="139">
        <f>VLOOKUP($A60,'FuturesInfo (3)'!$A$2:$O$80,15)*BP60</f>
        <v>144260</v>
      </c>
      <c r="BR60" s="145">
        <f t="shared" si="90"/>
        <v>-232.84812912628979</v>
      </c>
      <c r="BT60">
        <f t="shared" si="91"/>
        <v>1</v>
      </c>
      <c r="BU60">
        <v>1</v>
      </c>
      <c r="BV60">
        <v>1</v>
      </c>
      <c r="BW60">
        <v>1</v>
      </c>
      <c r="BX60">
        <f t="shared" si="161"/>
        <v>1</v>
      </c>
      <c r="BY60">
        <f t="shared" si="162"/>
        <v>1</v>
      </c>
      <c r="BZ60" s="188">
        <v>2.16049382716E-2</v>
      </c>
      <c r="CA60" s="2">
        <v>10</v>
      </c>
      <c r="CB60">
        <v>60</v>
      </c>
      <c r="CC60" t="str">
        <f t="shared" si="163"/>
        <v>TRUE</v>
      </c>
      <c r="CD60">
        <f>VLOOKUP($A60,'FuturesInfo (3)'!$A$2:$V$80,22)</f>
        <v>2</v>
      </c>
      <c r="CE60">
        <f t="shared" si="75"/>
        <v>2</v>
      </c>
      <c r="CF60">
        <f t="shared" si="75"/>
        <v>2</v>
      </c>
      <c r="CG60" s="139">
        <f>VLOOKUP($A60,'FuturesInfo (3)'!$A$2:$O$80,15)*CE60</f>
        <v>144260</v>
      </c>
      <c r="CH60" s="145">
        <f t="shared" si="164"/>
        <v>3116.7283950610158</v>
      </c>
      <c r="CI60" s="145">
        <f t="shared" si="92"/>
        <v>3116.7283950610158</v>
      </c>
      <c r="CK60">
        <f t="shared" si="165"/>
        <v>1</v>
      </c>
      <c r="CL60">
        <v>-1</v>
      </c>
      <c r="CM60">
        <v>1</v>
      </c>
      <c r="CN60">
        <v>-1</v>
      </c>
      <c r="CO60">
        <f t="shared" si="136"/>
        <v>1</v>
      </c>
      <c r="CP60">
        <f t="shared" si="166"/>
        <v>0</v>
      </c>
      <c r="CQ60" s="1">
        <v>-2.5895554596499998E-3</v>
      </c>
      <c r="CR60" s="2">
        <v>10</v>
      </c>
      <c r="CS60">
        <v>60</v>
      </c>
      <c r="CT60" t="str">
        <f t="shared" si="167"/>
        <v>TRUE</v>
      </c>
      <c r="CU60">
        <f>VLOOKUP($A60,'FuturesInfo (3)'!$A$2:$V$80,22)</f>
        <v>2</v>
      </c>
      <c r="CV60">
        <f t="shared" si="168"/>
        <v>2</v>
      </c>
      <c r="CW60">
        <f t="shared" si="93"/>
        <v>2</v>
      </c>
      <c r="CX60" s="139">
        <f>VLOOKUP($A60,'FuturesInfo (3)'!$A$2:$O$80,15)*CW60</f>
        <v>144260</v>
      </c>
      <c r="CY60" s="200">
        <f t="shared" si="169"/>
        <v>373.56927060910897</v>
      </c>
      <c r="CZ60" s="200">
        <f t="shared" si="95"/>
        <v>-373.56927060910897</v>
      </c>
      <c r="DB60">
        <f t="shared" si="81"/>
        <v>-1</v>
      </c>
      <c r="DC60">
        <v>-1</v>
      </c>
      <c r="DD60">
        <v>1</v>
      </c>
      <c r="DE60">
        <v>1</v>
      </c>
      <c r="DF60">
        <f t="shared" si="137"/>
        <v>0</v>
      </c>
      <c r="DG60">
        <f t="shared" si="82"/>
        <v>1</v>
      </c>
      <c r="DH60" s="1">
        <v>5.1925573344900004E-3</v>
      </c>
      <c r="DI60" s="2">
        <v>10</v>
      </c>
      <c r="DJ60">
        <v>60</v>
      </c>
      <c r="DK60" t="str">
        <f t="shared" si="83"/>
        <v>TRUE</v>
      </c>
      <c r="DL60">
        <f>VLOOKUP($A60,'FuturesInfo (3)'!$A$2:$V$80,22)</f>
        <v>2</v>
      </c>
      <c r="DM60">
        <f t="shared" si="84"/>
        <v>2</v>
      </c>
      <c r="DN60">
        <f t="shared" si="96"/>
        <v>2</v>
      </c>
      <c r="DO60" s="139">
        <f>VLOOKUP($A60,'FuturesInfo (3)'!$A$2:$O$80,15)*DN60</f>
        <v>144260</v>
      </c>
      <c r="DP60" s="200">
        <f t="shared" si="85"/>
        <v>-749.07832107352749</v>
      </c>
      <c r="DQ60" s="200">
        <f t="shared" si="97"/>
        <v>749.07832107352749</v>
      </c>
      <c r="DS60">
        <v>-1</v>
      </c>
      <c r="DT60">
        <v>1</v>
      </c>
      <c r="DU60">
        <v>1</v>
      </c>
      <c r="DV60">
        <v>1</v>
      </c>
      <c r="DW60">
        <v>1</v>
      </c>
      <c r="DX60">
        <v>1</v>
      </c>
      <c r="DY60" s="1">
        <v>6.7441526761399997E-3</v>
      </c>
      <c r="DZ60" s="2">
        <v>10</v>
      </c>
      <c r="EA60">
        <v>60</v>
      </c>
      <c r="EB60" t="s">
        <v>1273</v>
      </c>
      <c r="EC60">
        <v>3</v>
      </c>
      <c r="ED60" s="96">
        <v>0</v>
      </c>
      <c r="EE60">
        <v>3</v>
      </c>
      <c r="EF60" s="139">
        <v>211680</v>
      </c>
      <c r="EG60" s="200">
        <v>1427.6022384853152</v>
      </c>
      <c r="EH60" s="200">
        <v>1427.6022384853152</v>
      </c>
      <c r="EJ60">
        <v>1</v>
      </c>
      <c r="EK60">
        <v>1</v>
      </c>
      <c r="EL60" s="218">
        <v>1</v>
      </c>
      <c r="EM60">
        <v>1</v>
      </c>
      <c r="EN60">
        <v>1</v>
      </c>
      <c r="EO60">
        <v>1</v>
      </c>
      <c r="EP60">
        <v>1</v>
      </c>
      <c r="EQ60">
        <v>1</v>
      </c>
      <c r="ER60" s="1">
        <v>1.69612314709E-2</v>
      </c>
      <c r="ES60" s="2">
        <v>10</v>
      </c>
      <c r="ET60">
        <v>60</v>
      </c>
      <c r="EU60" t="s">
        <v>1273</v>
      </c>
      <c r="EV60">
        <v>3</v>
      </c>
      <c r="EW60" s="96">
        <v>0</v>
      </c>
      <c r="EX60">
        <v>3</v>
      </c>
      <c r="EY60" s="139">
        <v>211680</v>
      </c>
      <c r="EZ60" s="200">
        <v>3590.3534777601121</v>
      </c>
      <c r="FA60" s="200">
        <v>3590.3534777601121</v>
      </c>
      <c r="FB60" s="200">
        <v>3590.3534777601121</v>
      </c>
      <c r="FD60">
        <v>1</v>
      </c>
      <c r="FE60">
        <v>1</v>
      </c>
      <c r="FF60" s="218">
        <v>1</v>
      </c>
      <c r="FG60">
        <v>-1</v>
      </c>
      <c r="FH60">
        <v>-1</v>
      </c>
      <c r="FI60">
        <v>0</v>
      </c>
      <c r="FJ60">
        <v>0</v>
      </c>
      <c r="FK60">
        <v>1</v>
      </c>
      <c r="FL60" s="1">
        <v>-1.10721793973E-2</v>
      </c>
      <c r="FM60" s="2">
        <v>10</v>
      </c>
      <c r="FN60">
        <v>60</v>
      </c>
      <c r="FO60" t="s">
        <v>1273</v>
      </c>
      <c r="FP60">
        <v>3</v>
      </c>
      <c r="FQ60" s="96">
        <v>0</v>
      </c>
      <c r="FR60">
        <v>3</v>
      </c>
      <c r="FS60" s="139">
        <v>211680</v>
      </c>
      <c r="FT60" s="200">
        <v>-2343.7589348204638</v>
      </c>
      <c r="FU60" s="200">
        <v>-2343.7589348204638</v>
      </c>
      <c r="FV60" s="200">
        <v>2343.7589348204638</v>
      </c>
      <c r="FX60">
        <v>-1</v>
      </c>
      <c r="FY60" s="244">
        <v>1</v>
      </c>
      <c r="FZ60" s="218">
        <v>1</v>
      </c>
      <c r="GA60" s="245">
        <v>7</v>
      </c>
      <c r="GB60">
        <v>-1</v>
      </c>
      <c r="GC60">
        <v>1</v>
      </c>
      <c r="GD60" s="218">
        <v>1</v>
      </c>
      <c r="GE60">
        <v>1</v>
      </c>
      <c r="GF60">
        <v>1</v>
      </c>
      <c r="GG60">
        <v>0</v>
      </c>
      <c r="GH60">
        <v>1</v>
      </c>
      <c r="GI60" s="253">
        <v>9.9206866197399995E-4</v>
      </c>
      <c r="GJ60" s="2">
        <v>10</v>
      </c>
      <c r="GK60">
        <v>60</v>
      </c>
      <c r="GL60" t="s">
        <v>1273</v>
      </c>
      <c r="GM60">
        <v>3</v>
      </c>
      <c r="GN60" s="96">
        <v>0</v>
      </c>
      <c r="GO60">
        <v>3</v>
      </c>
      <c r="GP60" s="139">
        <v>210330</v>
      </c>
      <c r="GQ60" s="200">
        <v>208.6618016729914</v>
      </c>
      <c r="GR60" s="200">
        <v>208.6618016729914</v>
      </c>
      <c r="GS60" s="200">
        <v>-208.6618016729914</v>
      </c>
      <c r="GT60" s="200">
        <v>208.6618016729914</v>
      </c>
      <c r="GV60">
        <v>1</v>
      </c>
      <c r="GW60" s="244">
        <v>1</v>
      </c>
      <c r="GX60" s="218">
        <v>1</v>
      </c>
      <c r="GY60" s="245">
        <v>8</v>
      </c>
      <c r="GZ60">
        <v>-1</v>
      </c>
      <c r="HA60">
        <v>1</v>
      </c>
      <c r="HB60" s="218">
        <v>-1</v>
      </c>
      <c r="HC60">
        <v>0</v>
      </c>
      <c r="HD60">
        <v>0</v>
      </c>
      <c r="HE60">
        <v>1</v>
      </c>
      <c r="HF60">
        <v>0</v>
      </c>
      <c r="HG60" s="253">
        <v>-5.5626872058200001E-3</v>
      </c>
      <c r="HH60" s="268">
        <v>42492</v>
      </c>
      <c r="HI60">
        <v>60</v>
      </c>
      <c r="HJ60" t="s">
        <v>1273</v>
      </c>
      <c r="HK60">
        <v>3</v>
      </c>
      <c r="HL60" s="257"/>
      <c r="HM60">
        <v>3</v>
      </c>
      <c r="HN60" s="139">
        <v>209160</v>
      </c>
      <c r="HO60" s="200">
        <v>-1163.4916559693113</v>
      </c>
      <c r="HP60" s="200">
        <v>-1163.4916559693113</v>
      </c>
      <c r="HQ60" s="200">
        <v>1163.4916559693113</v>
      </c>
      <c r="HR60" s="200">
        <v>-1163.4916559693113</v>
      </c>
      <c r="HT60">
        <v>1</v>
      </c>
      <c r="HU60" s="244">
        <v>1</v>
      </c>
      <c r="HV60" s="218">
        <v>1</v>
      </c>
      <c r="HW60" s="245">
        <v>9</v>
      </c>
      <c r="HX60">
        <v>-1</v>
      </c>
      <c r="HY60">
        <v>1</v>
      </c>
      <c r="HZ60" s="218">
        <v>1</v>
      </c>
      <c r="IA60">
        <v>1</v>
      </c>
      <c r="IB60">
        <v>1</v>
      </c>
      <c r="IC60">
        <v>0</v>
      </c>
      <c r="ID60">
        <v>1</v>
      </c>
      <c r="IE60" s="253">
        <v>4.7332185886400004E-3</v>
      </c>
      <c r="IF60" s="268">
        <v>42492</v>
      </c>
      <c r="IG60">
        <v>60</v>
      </c>
      <c r="IH60" t="s">
        <v>1273</v>
      </c>
      <c r="II60">
        <v>3</v>
      </c>
      <c r="IJ60" s="257">
        <v>1</v>
      </c>
      <c r="IK60">
        <v>3</v>
      </c>
      <c r="IL60" s="139">
        <v>210300</v>
      </c>
      <c r="IM60" s="139">
        <v>210300</v>
      </c>
      <c r="IN60" s="200">
        <v>995.39586919099213</v>
      </c>
      <c r="IO60" s="200">
        <v>995.39586919099213</v>
      </c>
      <c r="IP60" s="200">
        <v>995.39586919099213</v>
      </c>
      <c r="IQ60" s="200">
        <v>-995.39586919099213</v>
      </c>
      <c r="IR60" s="200">
        <v>995.39586919099213</v>
      </c>
      <c r="IT60">
        <v>1</v>
      </c>
      <c r="IU60" s="244">
        <v>1</v>
      </c>
      <c r="IV60" s="218">
        <v>1</v>
      </c>
      <c r="IW60" s="245">
        <v>10</v>
      </c>
      <c r="IX60">
        <v>1</v>
      </c>
      <c r="IY60">
        <v>1</v>
      </c>
      <c r="IZ60" s="218">
        <v>1</v>
      </c>
      <c r="JA60">
        <v>1</v>
      </c>
      <c r="JB60">
        <v>1</v>
      </c>
      <c r="JC60">
        <v>1</v>
      </c>
      <c r="JD60">
        <v>1</v>
      </c>
      <c r="JE60" s="253">
        <v>7.1377587437499996E-4</v>
      </c>
      <c r="JF60" s="268">
        <v>42492</v>
      </c>
      <c r="JG60">
        <v>60</v>
      </c>
      <c r="JH60" t="s">
        <v>1273</v>
      </c>
      <c r="JI60">
        <v>3</v>
      </c>
      <c r="JJ60" s="257">
        <v>1</v>
      </c>
      <c r="JK60">
        <v>3</v>
      </c>
      <c r="JL60" s="139">
        <v>210300</v>
      </c>
      <c r="JM60" s="139">
        <v>210300</v>
      </c>
      <c r="JN60" s="200">
        <v>150.10706638106248</v>
      </c>
      <c r="JO60" s="200">
        <v>150.10706638106248</v>
      </c>
      <c r="JP60" s="200">
        <v>150.10706638106248</v>
      </c>
      <c r="JQ60" s="200">
        <v>150.10706638106248</v>
      </c>
      <c r="JR60" s="200">
        <v>150.10706638106248</v>
      </c>
      <c r="JT60">
        <v>1</v>
      </c>
      <c r="JU60" s="244">
        <v>1</v>
      </c>
      <c r="JV60" s="218">
        <v>1</v>
      </c>
      <c r="JW60" s="245">
        <v>11</v>
      </c>
      <c r="JX60">
        <v>1</v>
      </c>
      <c r="JY60">
        <v>1</v>
      </c>
      <c r="JZ60" s="218">
        <v>1</v>
      </c>
      <c r="KA60">
        <v>1</v>
      </c>
      <c r="KB60">
        <v>1</v>
      </c>
      <c r="KC60">
        <v>1</v>
      </c>
      <c r="KD60">
        <v>1</v>
      </c>
      <c r="KE60" s="253">
        <v>3.42368045649E-3</v>
      </c>
      <c r="KF60" s="206">
        <v>42492</v>
      </c>
      <c r="KG60">
        <v>60</v>
      </c>
      <c r="KH60" t="s">
        <v>1273</v>
      </c>
      <c r="KI60">
        <v>3</v>
      </c>
      <c r="KJ60" s="257">
        <v>1</v>
      </c>
      <c r="KK60">
        <v>3</v>
      </c>
      <c r="KL60" s="139">
        <v>211020</v>
      </c>
      <c r="KM60" s="139">
        <v>211020</v>
      </c>
      <c r="KN60" s="200">
        <v>722.46504992851976</v>
      </c>
      <c r="KO60" s="200">
        <v>722.46504992851976</v>
      </c>
      <c r="KP60" s="200">
        <v>722.46504992851976</v>
      </c>
      <c r="KQ60" s="200">
        <v>722.46504992851976</v>
      </c>
      <c r="KR60" s="200">
        <v>722.46504992851976</v>
      </c>
      <c r="KT60">
        <v>1</v>
      </c>
      <c r="KU60">
        <v>1</v>
      </c>
      <c r="KV60" s="218">
        <v>1</v>
      </c>
      <c r="KW60" s="245">
        <v>12</v>
      </c>
      <c r="KX60">
        <v>1</v>
      </c>
      <c r="KY60">
        <v>1</v>
      </c>
      <c r="KZ60" s="218">
        <v>1</v>
      </c>
      <c r="LA60">
        <v>1</v>
      </c>
      <c r="LB60">
        <v>1</v>
      </c>
      <c r="LC60">
        <v>1</v>
      </c>
      <c r="LD60">
        <v>1</v>
      </c>
      <c r="LE60" s="253">
        <v>6.2553312482200004E-3</v>
      </c>
      <c r="LF60" s="206">
        <v>42522</v>
      </c>
      <c r="LG60">
        <v>60</v>
      </c>
      <c r="LH60" t="s">
        <v>1273</v>
      </c>
      <c r="LI60">
        <v>3</v>
      </c>
      <c r="LJ60" s="257">
        <v>2</v>
      </c>
      <c r="LK60">
        <v>4</v>
      </c>
      <c r="LL60" s="139">
        <v>212340</v>
      </c>
      <c r="LM60" s="139">
        <v>283120</v>
      </c>
      <c r="LN60" s="200">
        <v>1328.257037247035</v>
      </c>
      <c r="LO60" s="200">
        <v>1771.0093829960465</v>
      </c>
      <c r="LP60" s="200">
        <v>1328.257037247035</v>
      </c>
      <c r="LQ60" s="200">
        <v>1328.257037247035</v>
      </c>
      <c r="LR60" s="200">
        <v>1328.257037247035</v>
      </c>
      <c r="LT60">
        <v>1</v>
      </c>
      <c r="LU60" s="244">
        <v>1</v>
      </c>
      <c r="LV60" s="218">
        <v>1</v>
      </c>
      <c r="LW60" s="245">
        <v>13</v>
      </c>
      <c r="LX60">
        <v>1</v>
      </c>
      <c r="LY60">
        <v>1</v>
      </c>
      <c r="LZ60" s="218">
        <v>1</v>
      </c>
      <c r="MA60">
        <v>1</v>
      </c>
      <c r="MB60">
        <v>1</v>
      </c>
      <c r="MC60">
        <v>1</v>
      </c>
      <c r="MD60">
        <v>1</v>
      </c>
      <c r="ME60" s="253">
        <v>4.9448996891800004E-3</v>
      </c>
      <c r="MF60" s="206">
        <v>42522</v>
      </c>
      <c r="MG60">
        <v>60</v>
      </c>
      <c r="MH60" t="s">
        <v>1273</v>
      </c>
      <c r="MI60">
        <v>3</v>
      </c>
      <c r="MJ60" s="257">
        <v>2</v>
      </c>
      <c r="MK60">
        <v>4</v>
      </c>
      <c r="ML60" s="139">
        <v>213390</v>
      </c>
      <c r="MM60" s="139">
        <v>284520</v>
      </c>
      <c r="MN60" s="200">
        <v>1055.1921446741203</v>
      </c>
      <c r="MO60" s="200">
        <v>1406.9228595654938</v>
      </c>
      <c r="MP60" s="200">
        <v>1055.1921446741203</v>
      </c>
      <c r="MQ60" s="200">
        <v>1055.1921446741203</v>
      </c>
      <c r="MR60" s="200">
        <v>1055.1921446741203</v>
      </c>
      <c r="MT60">
        <v>1</v>
      </c>
      <c r="MU60" s="244">
        <v>1</v>
      </c>
      <c r="MV60" s="218">
        <v>1</v>
      </c>
      <c r="MW60" s="245">
        <v>14</v>
      </c>
      <c r="MX60">
        <v>-1</v>
      </c>
      <c r="MY60">
        <v>1</v>
      </c>
      <c r="MZ60" s="218">
        <v>1</v>
      </c>
      <c r="NA60">
        <v>1</v>
      </c>
      <c r="NB60">
        <v>1</v>
      </c>
      <c r="NC60">
        <v>0</v>
      </c>
      <c r="ND60">
        <v>1</v>
      </c>
      <c r="NE60" s="253">
        <v>4.0770420357100004E-3</v>
      </c>
      <c r="NF60" s="206">
        <v>42522</v>
      </c>
      <c r="NG60">
        <v>60</v>
      </c>
      <c r="NH60" t="s">
        <v>1273</v>
      </c>
      <c r="NI60">
        <v>2</v>
      </c>
      <c r="NJ60" s="257">
        <v>2</v>
      </c>
      <c r="NK60">
        <v>2</v>
      </c>
      <c r="NL60" s="139">
        <v>144260</v>
      </c>
      <c r="NM60" s="139">
        <v>144260</v>
      </c>
      <c r="NN60" s="200">
        <v>588.15408407152461</v>
      </c>
      <c r="NO60" s="200">
        <v>588.15408407152461</v>
      </c>
      <c r="NP60" s="200">
        <v>588.15408407152461</v>
      </c>
      <c r="NQ60" s="200">
        <v>-588.15408407152461</v>
      </c>
      <c r="NR60" s="200">
        <v>588.15408407152461</v>
      </c>
      <c r="NT60">
        <v>1</v>
      </c>
      <c r="NU60" s="244">
        <v>1</v>
      </c>
      <c r="NV60" s="218">
        <v>1</v>
      </c>
      <c r="NW60" s="245">
        <v>15</v>
      </c>
      <c r="NX60">
        <v>1</v>
      </c>
      <c r="NY60">
        <v>1</v>
      </c>
      <c r="NZ60" s="218">
        <v>1</v>
      </c>
      <c r="OA60">
        <v>1</v>
      </c>
      <c r="OB60">
        <v>1</v>
      </c>
      <c r="OC60">
        <v>1</v>
      </c>
      <c r="OD60">
        <v>1</v>
      </c>
      <c r="OE60" s="253">
        <v>9.9411929431500005E-3</v>
      </c>
      <c r="OF60" s="206">
        <v>42522</v>
      </c>
      <c r="OG60">
        <v>60</v>
      </c>
      <c r="OH60" t="s">
        <v>1273</v>
      </c>
      <c r="OI60">
        <v>2</v>
      </c>
      <c r="OJ60" s="257">
        <v>2</v>
      </c>
      <c r="OK60">
        <v>2</v>
      </c>
      <c r="OL60" s="139">
        <v>144260</v>
      </c>
      <c r="OM60" s="139">
        <v>144260</v>
      </c>
      <c r="ON60" s="200">
        <v>1434.1164939788191</v>
      </c>
      <c r="OO60" s="200">
        <v>1434.1164939788191</v>
      </c>
      <c r="OP60" s="200">
        <v>1434.1164939788191</v>
      </c>
      <c r="OQ60" s="200">
        <v>1434.1164939788191</v>
      </c>
      <c r="OR60" s="200">
        <v>1434.1164939788191</v>
      </c>
      <c r="OT60">
        <f t="shared" si="98"/>
        <v>1</v>
      </c>
      <c r="OU60" s="244">
        <v>1</v>
      </c>
      <c r="OV60" s="218">
        <v>1</v>
      </c>
      <c r="OW60" s="245">
        <v>-3</v>
      </c>
      <c r="OX60">
        <f t="shared" si="141"/>
        <v>1</v>
      </c>
      <c r="OY60">
        <f t="shared" si="100"/>
        <v>-1</v>
      </c>
      <c r="OZ60" s="218"/>
      <c r="PA60">
        <f t="shared" si="138"/>
        <v>0</v>
      </c>
      <c r="PB60">
        <f t="shared" si="101"/>
        <v>0</v>
      </c>
      <c r="PC60">
        <f t="shared" si="102"/>
        <v>0</v>
      </c>
      <c r="PD60">
        <f t="shared" si="103"/>
        <v>0</v>
      </c>
      <c r="PE60" s="253"/>
      <c r="PF60" s="206">
        <v>42522</v>
      </c>
      <c r="PG60">
        <v>60</v>
      </c>
      <c r="PH60" t="str">
        <f t="shared" si="86"/>
        <v>TRUE</v>
      </c>
      <c r="PI60">
        <f>VLOOKUP($A60,'FuturesInfo (3)'!$A$2:$V$80,22)</f>
        <v>2</v>
      </c>
      <c r="PJ60" s="257">
        <v>2</v>
      </c>
      <c r="PK60">
        <f t="shared" si="104"/>
        <v>2</v>
      </c>
      <c r="PL60" s="139">
        <f>VLOOKUP($A60,'FuturesInfo (3)'!$A$2:$O$80,15)*PI60</f>
        <v>144260</v>
      </c>
      <c r="PM60" s="139">
        <f>VLOOKUP($A60,'FuturesInfo (3)'!$A$2:$O$80,15)*PK60</f>
        <v>144260</v>
      </c>
      <c r="PN60" s="200">
        <f t="shared" si="105"/>
        <v>0</v>
      </c>
      <c r="PO60" s="200">
        <f t="shared" si="106"/>
        <v>0</v>
      </c>
      <c r="PP60" s="200">
        <f t="shared" si="107"/>
        <v>0</v>
      </c>
      <c r="PQ60" s="200">
        <f t="shared" si="108"/>
        <v>0</v>
      </c>
      <c r="PR60" s="200">
        <f t="shared" si="144"/>
        <v>0</v>
      </c>
      <c r="PT60">
        <f t="shared" si="110"/>
        <v>1</v>
      </c>
      <c r="PU60" s="244"/>
      <c r="PV60" s="218"/>
      <c r="PW60" s="245"/>
      <c r="PX60">
        <f t="shared" si="142"/>
        <v>0</v>
      </c>
      <c r="PY60">
        <f t="shared" si="112"/>
        <v>0</v>
      </c>
      <c r="PZ60" s="218"/>
      <c r="QA60">
        <f t="shared" si="139"/>
        <v>1</v>
      </c>
      <c r="QB60">
        <f t="shared" si="113"/>
        <v>1</v>
      </c>
      <c r="QC60">
        <f t="shared" si="114"/>
        <v>1</v>
      </c>
      <c r="QD60">
        <f t="shared" si="115"/>
        <v>1</v>
      </c>
      <c r="QE60" s="253"/>
      <c r="QF60" s="206"/>
      <c r="QG60">
        <v>60</v>
      </c>
      <c r="QH60" t="str">
        <f t="shared" si="87"/>
        <v>FALSE</v>
      </c>
      <c r="QI60">
        <f>VLOOKUP($A60,'FuturesInfo (3)'!$A$2:$V$80,22)</f>
        <v>2</v>
      </c>
      <c r="QJ60" s="257"/>
      <c r="QK60">
        <f t="shared" si="116"/>
        <v>2</v>
      </c>
      <c r="QL60" s="139">
        <f>VLOOKUP($A60,'FuturesInfo (3)'!$A$2:$O$80,15)*QI60</f>
        <v>144260</v>
      </c>
      <c r="QM60" s="139">
        <f>VLOOKUP($A60,'FuturesInfo (3)'!$A$2:$O$80,15)*QK60</f>
        <v>144260</v>
      </c>
      <c r="QN60" s="200">
        <f t="shared" si="117"/>
        <v>0</v>
      </c>
      <c r="QO60" s="200">
        <f t="shared" si="118"/>
        <v>0</v>
      </c>
      <c r="QP60" s="200">
        <f t="shared" si="119"/>
        <v>0</v>
      </c>
      <c r="QQ60" s="200">
        <f t="shared" si="120"/>
        <v>0</v>
      </c>
      <c r="QR60" s="200">
        <f t="shared" si="145"/>
        <v>0</v>
      </c>
      <c r="QT60">
        <f t="shared" si="122"/>
        <v>0</v>
      </c>
      <c r="QU60" s="244"/>
      <c r="QV60" s="218"/>
      <c r="QW60" s="245"/>
      <c r="QX60">
        <f t="shared" si="143"/>
        <v>0</v>
      </c>
      <c r="QY60">
        <f t="shared" si="124"/>
        <v>0</v>
      </c>
      <c r="QZ60" s="218"/>
      <c r="RA60">
        <f t="shared" si="140"/>
        <v>1</v>
      </c>
      <c r="RB60">
        <f t="shared" si="125"/>
        <v>1</v>
      </c>
      <c r="RC60">
        <f t="shared" si="126"/>
        <v>1</v>
      </c>
      <c r="RD60">
        <f t="shared" si="127"/>
        <v>1</v>
      </c>
      <c r="RE60" s="253"/>
      <c r="RF60" s="206"/>
      <c r="RG60">
        <v>60</v>
      </c>
      <c r="RH60" t="str">
        <f t="shared" si="88"/>
        <v>FALSE</v>
      </c>
      <c r="RI60">
        <f>VLOOKUP($A60,'FuturesInfo (3)'!$A$2:$V$80,22)</f>
        <v>2</v>
      </c>
      <c r="RJ60" s="257"/>
      <c r="RK60">
        <f t="shared" si="128"/>
        <v>2</v>
      </c>
      <c r="RL60" s="139">
        <f>VLOOKUP($A60,'FuturesInfo (3)'!$A$2:$O$80,15)*RI60</f>
        <v>144260</v>
      </c>
      <c r="RM60" s="139">
        <f>VLOOKUP($A60,'FuturesInfo (3)'!$A$2:$O$80,15)*RK60</f>
        <v>144260</v>
      </c>
      <c r="RN60" s="200">
        <f t="shared" si="129"/>
        <v>0</v>
      </c>
      <c r="RO60" s="200">
        <f t="shared" si="130"/>
        <v>0</v>
      </c>
      <c r="RP60" s="200">
        <f t="shared" si="131"/>
        <v>0</v>
      </c>
      <c r="RQ60" s="200">
        <f t="shared" si="132"/>
        <v>0</v>
      </c>
      <c r="RR60" s="200">
        <f t="shared" si="146"/>
        <v>0</v>
      </c>
    </row>
    <row r="61" spans="1:486" x14ac:dyDescent="0.25">
      <c r="A61" s="1" t="s">
        <v>380</v>
      </c>
      <c r="B61" s="153" t="str">
        <f>'FuturesInfo (3)'!M49</f>
        <v>QNG</v>
      </c>
      <c r="C61" s="204" t="str">
        <f>VLOOKUP(A61,'FuturesInfo (3)'!$A$2:$K$80,11)</f>
        <v>energy</v>
      </c>
      <c r="D61" s="2" t="s">
        <v>30</v>
      </c>
      <c r="E61">
        <v>60</v>
      </c>
      <c r="F61" t="e">
        <f>IF(#REF!="","FALSE","TRUE")</f>
        <v>#REF!</v>
      </c>
      <c r="G61">
        <f>ROUND(VLOOKUP($B61,MARGIN!$A$42:$P$172,16),0)</f>
        <v>5</v>
      </c>
      <c r="I61" t="e">
        <f>-#REF!+J61</f>
        <v>#REF!</v>
      </c>
      <c r="J61">
        <v>1</v>
      </c>
      <c r="K61" s="2" t="s">
        <v>30</v>
      </c>
      <c r="L61">
        <v>60</v>
      </c>
      <c r="M61" t="str">
        <f>IF(J61="","FALSE","TRUE")</f>
        <v>TRUE</v>
      </c>
      <c r="N61">
        <f>ROUND(VLOOKUP($B61,MARGIN!$A$42:$P$172,16),0)</f>
        <v>5</v>
      </c>
      <c r="P61">
        <f>-J61+Q61</f>
        <v>-2</v>
      </c>
      <c r="Q61">
        <v>-1</v>
      </c>
      <c r="S61" t="s">
        <v>184</v>
      </c>
      <c r="T61" s="2" t="s">
        <v>946</v>
      </c>
      <c r="U61">
        <v>60</v>
      </c>
      <c r="V61" t="str">
        <f>IF(Q61="","FALSE","TRUE")</f>
        <v>TRUE</v>
      </c>
      <c r="W61">
        <f>ROUND(VLOOKUP($B61,MARGIN!$A$42:$P$172,16),0)</f>
        <v>5</v>
      </c>
      <c r="X61">
        <f>IF(ABS(Q61+R61)=2,ROUND(W61*(1+$X$13),0),W61)</f>
        <v>5</v>
      </c>
      <c r="Z61">
        <f>-Q61+AA61</f>
        <v>0</v>
      </c>
      <c r="AA61">
        <v>-1</v>
      </c>
      <c r="AB61">
        <v>-1</v>
      </c>
      <c r="AC61" t="s">
        <v>986</v>
      </c>
      <c r="AD61" s="2" t="s">
        <v>946</v>
      </c>
      <c r="AE61">
        <v>60</v>
      </c>
      <c r="AF61" t="str">
        <f>IF(AA61="","FALSE","TRUE")</f>
        <v>TRUE</v>
      </c>
      <c r="AG61">
        <f>ROUND(VLOOKUP($B61,MARGIN!$A$42:$P$172,16),0)</f>
        <v>5</v>
      </c>
      <c r="AH61">
        <f>IF(ABS(AA61+AB61)=2,ROUND(AG61*(1+$X$13),0),IF(AB61="",AG61,ROUND(AG61*(1+-$AH$13),0)))</f>
        <v>6</v>
      </c>
      <c r="AI61" s="139" t="e">
        <f>VLOOKUP($B61,#REF!,2)*AH61</f>
        <v>#REF!</v>
      </c>
      <c r="AK61">
        <f>-AB61+AL61</f>
        <v>0</v>
      </c>
      <c r="AL61">
        <v>-1</v>
      </c>
      <c r="AM61">
        <v>-1</v>
      </c>
      <c r="AN61" t="s">
        <v>986</v>
      </c>
      <c r="AO61" s="2" t="s">
        <v>946</v>
      </c>
      <c r="AP61">
        <v>60</v>
      </c>
      <c r="AQ61" t="str">
        <f>IF(AL61="","FALSE","TRUE")</f>
        <v>TRUE</v>
      </c>
      <c r="AR61">
        <f>ROUND(VLOOKUP($B61,MARGIN!$A$42:$P$172,16),0)</f>
        <v>5</v>
      </c>
      <c r="AS61">
        <f>IF(ABS(AL61+AM61)=2,ROUND(AR61*(1+$X$13),0),IF(AM61="",AR61,ROUND(AR61*(1+-$AH$13),0)))</f>
        <v>6</v>
      </c>
      <c r="AT61" s="139" t="e">
        <f>VLOOKUP($B61,#REF!,2)*AS61</f>
        <v>#REF!</v>
      </c>
      <c r="AV61">
        <f>-AM61+AW61</f>
        <v>0</v>
      </c>
      <c r="AW61">
        <v>-1</v>
      </c>
      <c r="AX61">
        <v>1</v>
      </c>
      <c r="AY61">
        <v>4.0646853146900003E-2</v>
      </c>
      <c r="AZ61" s="2" t="s">
        <v>946</v>
      </c>
      <c r="BA61">
        <v>60</v>
      </c>
      <c r="BB61" t="str">
        <f>IF(AW61="","FALSE","TRUE")</f>
        <v>TRUE</v>
      </c>
      <c r="BC61">
        <f>ROUND(VLOOKUP($B61,MARGIN!$A$42:$P$172,16),0)</f>
        <v>5</v>
      </c>
      <c r="BD61">
        <f>IF(ABS(AW61+AX61)=2,ROUND(BC61*(1+$X$13),0),IF(AX61="",BC61,ROUND(BC61*(1+-$AH$13),0)))</f>
        <v>4</v>
      </c>
      <c r="BE61" s="139" t="e">
        <f>VLOOKUP($B61,#REF!,2)*BD61</f>
        <v>#REF!</v>
      </c>
      <c r="BG61">
        <f t="shared" si="134"/>
        <v>0</v>
      </c>
      <c r="BH61">
        <v>1</v>
      </c>
      <c r="BI61">
        <v>1</v>
      </c>
      <c r="BJ61">
        <f t="shared" si="89"/>
        <v>1</v>
      </c>
      <c r="BK61" s="1">
        <v>1.0079798403999999E-2</v>
      </c>
      <c r="BL61" s="2">
        <v>10</v>
      </c>
      <c r="BM61">
        <v>60</v>
      </c>
      <c r="BN61" t="str">
        <f t="shared" si="135"/>
        <v>TRUE</v>
      </c>
      <c r="BO61">
        <f>VLOOKUP($A61,'FuturesInfo (3)'!$A$2:$V$80,22)</f>
        <v>2</v>
      </c>
      <c r="BP61">
        <f t="shared" si="160"/>
        <v>2</v>
      </c>
      <c r="BQ61" s="139">
        <f>VLOOKUP($A61,'FuturesInfo (3)'!$A$2:$O$80,15)*BP61</f>
        <v>54880.000000000007</v>
      </c>
      <c r="BR61" s="145">
        <f t="shared" si="90"/>
        <v>553.17933641152001</v>
      </c>
      <c r="BT61">
        <f t="shared" si="91"/>
        <v>1</v>
      </c>
      <c r="BU61">
        <v>1</v>
      </c>
      <c r="BV61">
        <v>-1</v>
      </c>
      <c r="BW61">
        <v>-1</v>
      </c>
      <c r="BX61">
        <f t="shared" si="161"/>
        <v>0</v>
      </c>
      <c r="BY61">
        <f t="shared" si="162"/>
        <v>1</v>
      </c>
      <c r="BZ61" s="188">
        <v>-2.9106029105999999E-3</v>
      </c>
      <c r="CA61" s="2">
        <v>10</v>
      </c>
      <c r="CB61">
        <v>60</v>
      </c>
      <c r="CC61" t="str">
        <f t="shared" si="163"/>
        <v>TRUE</v>
      </c>
      <c r="CD61">
        <f>VLOOKUP($A61,'FuturesInfo (3)'!$A$2:$V$80,22)</f>
        <v>2</v>
      </c>
      <c r="CE61">
        <f t="shared" si="75"/>
        <v>2</v>
      </c>
      <c r="CF61">
        <f t="shared" si="75"/>
        <v>2</v>
      </c>
      <c r="CG61" s="139">
        <f>VLOOKUP($A61,'FuturesInfo (3)'!$A$2:$O$80,15)*CE61</f>
        <v>54880.000000000007</v>
      </c>
      <c r="CH61" s="145">
        <f t="shared" si="164"/>
        <v>-159.73388773372801</v>
      </c>
      <c r="CI61" s="145">
        <f t="shared" si="92"/>
        <v>159.73388773372801</v>
      </c>
      <c r="CK61">
        <f t="shared" si="165"/>
        <v>1</v>
      </c>
      <c r="CL61">
        <v>1</v>
      </c>
      <c r="CM61">
        <v>-1</v>
      </c>
      <c r="CN61">
        <v>1</v>
      </c>
      <c r="CO61">
        <f t="shared" si="136"/>
        <v>1</v>
      </c>
      <c r="CP61">
        <f t="shared" si="166"/>
        <v>0</v>
      </c>
      <c r="CQ61" s="1">
        <v>2.83569641368E-2</v>
      </c>
      <c r="CR61" s="2">
        <v>10</v>
      </c>
      <c r="CS61">
        <v>60</v>
      </c>
      <c r="CT61" t="str">
        <f t="shared" si="167"/>
        <v>TRUE</v>
      </c>
      <c r="CU61">
        <f>VLOOKUP($A61,'FuturesInfo (3)'!$A$2:$V$80,22)</f>
        <v>2</v>
      </c>
      <c r="CV61">
        <f t="shared" si="168"/>
        <v>2</v>
      </c>
      <c r="CW61">
        <f t="shared" si="93"/>
        <v>2</v>
      </c>
      <c r="CX61" s="139">
        <f>VLOOKUP($A61,'FuturesInfo (3)'!$A$2:$O$80,15)*CW61</f>
        <v>54880.000000000007</v>
      </c>
      <c r="CY61" s="200">
        <f t="shared" si="169"/>
        <v>1556.2301918275841</v>
      </c>
      <c r="CZ61" s="200">
        <f t="shared" si="95"/>
        <v>-1556.2301918275841</v>
      </c>
      <c r="DB61">
        <f t="shared" si="81"/>
        <v>1</v>
      </c>
      <c r="DC61">
        <v>1</v>
      </c>
      <c r="DD61">
        <v>-1</v>
      </c>
      <c r="DE61">
        <v>1</v>
      </c>
      <c r="DF61">
        <f t="shared" si="137"/>
        <v>1</v>
      </c>
      <c r="DG61">
        <f t="shared" si="82"/>
        <v>0</v>
      </c>
      <c r="DH61" s="1">
        <v>3.24412003244E-3</v>
      </c>
      <c r="DI61" s="2">
        <v>10</v>
      </c>
      <c r="DJ61">
        <v>60</v>
      </c>
      <c r="DK61" t="str">
        <f t="shared" si="83"/>
        <v>TRUE</v>
      </c>
      <c r="DL61">
        <f>VLOOKUP($A61,'FuturesInfo (3)'!$A$2:$V$80,22)</f>
        <v>2</v>
      </c>
      <c r="DM61">
        <f t="shared" si="84"/>
        <v>2</v>
      </c>
      <c r="DN61">
        <f t="shared" si="96"/>
        <v>2</v>
      </c>
      <c r="DO61" s="139">
        <f>VLOOKUP($A61,'FuturesInfo (3)'!$A$2:$O$80,15)*DN61</f>
        <v>54880.000000000007</v>
      </c>
      <c r="DP61" s="200">
        <f t="shared" si="85"/>
        <v>178.03730738030723</v>
      </c>
      <c r="DQ61" s="200">
        <f t="shared" si="97"/>
        <v>-178.03730738030723</v>
      </c>
      <c r="DS61">
        <v>1</v>
      </c>
      <c r="DT61">
        <v>1</v>
      </c>
      <c r="DU61">
        <v>-1</v>
      </c>
      <c r="DV61">
        <v>-1</v>
      </c>
      <c r="DW61">
        <v>0</v>
      </c>
      <c r="DX61">
        <v>1</v>
      </c>
      <c r="DY61" s="1">
        <v>-2.4252223120499999E-3</v>
      </c>
      <c r="DZ61" s="2">
        <v>10</v>
      </c>
      <c r="EA61">
        <v>60</v>
      </c>
      <c r="EB61" t="s">
        <v>1273</v>
      </c>
      <c r="EC61">
        <v>3</v>
      </c>
      <c r="ED61" s="96">
        <v>0</v>
      </c>
      <c r="EE61">
        <v>3</v>
      </c>
      <c r="EF61" s="139">
        <v>76680</v>
      </c>
      <c r="EG61" s="200">
        <v>-185.966046887994</v>
      </c>
      <c r="EH61" s="200">
        <v>185.966046887994</v>
      </c>
      <c r="EJ61">
        <v>1</v>
      </c>
      <c r="EK61">
        <v>1</v>
      </c>
      <c r="EL61" s="218">
        <v>-1</v>
      </c>
      <c r="EM61">
        <v>1</v>
      </c>
      <c r="EN61">
        <v>1</v>
      </c>
      <c r="EO61">
        <v>1</v>
      </c>
      <c r="EP61">
        <v>0</v>
      </c>
      <c r="EQ61">
        <v>1</v>
      </c>
      <c r="ER61" s="1">
        <v>6.03727714749E-2</v>
      </c>
      <c r="ES61" s="2">
        <v>10</v>
      </c>
      <c r="ET61">
        <v>60</v>
      </c>
      <c r="EU61" t="s">
        <v>1273</v>
      </c>
      <c r="EV61">
        <v>3</v>
      </c>
      <c r="EW61" s="96">
        <v>0</v>
      </c>
      <c r="EX61">
        <v>3</v>
      </c>
      <c r="EY61" s="139">
        <v>76680</v>
      </c>
      <c r="EZ61" s="200">
        <v>4629.3841166953316</v>
      </c>
      <c r="FA61" s="200">
        <v>-4629.3841166953316</v>
      </c>
      <c r="FB61" s="200">
        <v>4629.3841166953316</v>
      </c>
      <c r="FD61">
        <v>1</v>
      </c>
      <c r="FE61">
        <v>-1</v>
      </c>
      <c r="FF61" s="218">
        <v>-1</v>
      </c>
      <c r="FG61">
        <v>-1</v>
      </c>
      <c r="FH61">
        <v>-1</v>
      </c>
      <c r="FI61">
        <v>1</v>
      </c>
      <c r="FJ61">
        <v>1</v>
      </c>
      <c r="FK61">
        <v>1</v>
      </c>
      <c r="FL61" s="1">
        <v>-2.3309132594600001E-2</v>
      </c>
      <c r="FM61" s="2">
        <v>10</v>
      </c>
      <c r="FN61">
        <v>60</v>
      </c>
      <c r="FO61" t="s">
        <v>1273</v>
      </c>
      <c r="FP61">
        <v>3</v>
      </c>
      <c r="FQ61" s="96">
        <v>0</v>
      </c>
      <c r="FR61">
        <v>3</v>
      </c>
      <c r="FS61" s="139">
        <v>76680</v>
      </c>
      <c r="FT61" s="200">
        <v>1787.3442873539282</v>
      </c>
      <c r="FU61" s="200">
        <v>1787.3442873539282</v>
      </c>
      <c r="FV61" s="200">
        <v>1787.3442873539282</v>
      </c>
      <c r="FX61">
        <v>-1</v>
      </c>
      <c r="FY61" s="244">
        <v>1</v>
      </c>
      <c r="FZ61" s="218">
        <v>1</v>
      </c>
      <c r="GA61" s="245">
        <v>-16</v>
      </c>
      <c r="GB61">
        <v>1</v>
      </c>
      <c r="GC61">
        <v>-1</v>
      </c>
      <c r="GD61" s="218">
        <v>1</v>
      </c>
      <c r="GE61">
        <v>1</v>
      </c>
      <c r="GF61">
        <v>1</v>
      </c>
      <c r="GG61">
        <v>1</v>
      </c>
      <c r="GH61">
        <v>0</v>
      </c>
      <c r="GI61" s="253">
        <v>1.1345852895099999E-2</v>
      </c>
      <c r="GJ61" s="2">
        <v>10</v>
      </c>
      <c r="GK61">
        <v>60</v>
      </c>
      <c r="GL61" t="s">
        <v>1273</v>
      </c>
      <c r="GM61">
        <v>3</v>
      </c>
      <c r="GN61" s="96">
        <v>0</v>
      </c>
      <c r="GO61">
        <v>3</v>
      </c>
      <c r="GP61" s="139">
        <v>77550</v>
      </c>
      <c r="GQ61" s="200">
        <v>879.87089201500498</v>
      </c>
      <c r="GR61" s="200">
        <v>879.87089201500498</v>
      </c>
      <c r="GS61" s="200">
        <v>879.87089201500498</v>
      </c>
      <c r="GT61" s="200">
        <v>-879.87089201500498</v>
      </c>
      <c r="GV61">
        <v>1</v>
      </c>
      <c r="GW61" s="244">
        <v>-1</v>
      </c>
      <c r="GX61" s="218">
        <v>1</v>
      </c>
      <c r="GY61" s="245">
        <v>17</v>
      </c>
      <c r="GZ61">
        <v>1</v>
      </c>
      <c r="HA61">
        <v>1</v>
      </c>
      <c r="HB61" s="218">
        <v>1</v>
      </c>
      <c r="HC61">
        <v>0</v>
      </c>
      <c r="HD61">
        <v>1</v>
      </c>
      <c r="HE61">
        <v>1</v>
      </c>
      <c r="HF61">
        <v>1</v>
      </c>
      <c r="HG61" s="253">
        <v>7.3500967118000004E-3</v>
      </c>
      <c r="HH61" s="268">
        <v>42508</v>
      </c>
      <c r="HI61">
        <v>60</v>
      </c>
      <c r="HJ61" t="s">
        <v>1273</v>
      </c>
      <c r="HK61">
        <v>3</v>
      </c>
      <c r="HL61" s="257"/>
      <c r="HM61">
        <v>3</v>
      </c>
      <c r="HN61" s="139">
        <v>78120</v>
      </c>
      <c r="HO61" s="200">
        <v>-574.18955512581601</v>
      </c>
      <c r="HP61" s="200">
        <v>574.18955512581601</v>
      </c>
      <c r="HQ61" s="200">
        <v>574.18955512581601</v>
      </c>
      <c r="HR61" s="200">
        <v>574.18955512581601</v>
      </c>
      <c r="HT61">
        <v>-1</v>
      </c>
      <c r="HU61" s="244">
        <v>1</v>
      </c>
      <c r="HV61" s="218">
        <v>-1</v>
      </c>
      <c r="HW61" s="245">
        <v>18</v>
      </c>
      <c r="HX61">
        <v>-1</v>
      </c>
      <c r="HY61">
        <v>-1</v>
      </c>
      <c r="HZ61" s="218">
        <v>-1</v>
      </c>
      <c r="IA61">
        <v>0</v>
      </c>
      <c r="IB61">
        <v>1</v>
      </c>
      <c r="IC61">
        <v>1</v>
      </c>
      <c r="ID61">
        <v>1</v>
      </c>
      <c r="IE61" s="253">
        <v>-3.4562200616399998E-3</v>
      </c>
      <c r="IF61" s="268">
        <v>42508</v>
      </c>
      <c r="IG61">
        <v>60</v>
      </c>
      <c r="IH61" t="s">
        <v>1273</v>
      </c>
      <c r="II61">
        <v>3</v>
      </c>
      <c r="IJ61" s="257">
        <v>2</v>
      </c>
      <c r="IK61">
        <v>4</v>
      </c>
      <c r="IL61" s="139">
        <v>79560</v>
      </c>
      <c r="IM61" s="139">
        <v>106080</v>
      </c>
      <c r="IN61" s="200">
        <v>-274.97686810407839</v>
      </c>
      <c r="IO61" s="200">
        <v>-366.63582413877117</v>
      </c>
      <c r="IP61" s="200">
        <v>274.97686810407839</v>
      </c>
      <c r="IQ61" s="200">
        <v>274.97686810407839</v>
      </c>
      <c r="IR61" s="200">
        <v>274.97686810407839</v>
      </c>
      <c r="IT61">
        <v>1</v>
      </c>
      <c r="IU61" s="244">
        <v>1</v>
      </c>
      <c r="IV61" s="218">
        <v>-1</v>
      </c>
      <c r="IW61" s="245">
        <v>19</v>
      </c>
      <c r="IX61">
        <v>-1</v>
      </c>
      <c r="IY61">
        <v>-1</v>
      </c>
      <c r="IZ61" s="218">
        <v>-1</v>
      </c>
      <c r="JA61">
        <v>0</v>
      </c>
      <c r="JB61">
        <v>1</v>
      </c>
      <c r="JC61">
        <v>1</v>
      </c>
      <c r="JD61">
        <v>1</v>
      </c>
      <c r="JE61" s="253">
        <v>-9.3388121030999992E-3</v>
      </c>
      <c r="JF61" s="268">
        <v>42508</v>
      </c>
      <c r="JG61">
        <v>60</v>
      </c>
      <c r="JH61" t="s">
        <v>1273</v>
      </c>
      <c r="JI61">
        <v>3</v>
      </c>
      <c r="JJ61" s="257">
        <v>2</v>
      </c>
      <c r="JK61">
        <v>4</v>
      </c>
      <c r="JL61" s="139">
        <v>79560</v>
      </c>
      <c r="JM61" s="139">
        <v>106080</v>
      </c>
      <c r="JN61" s="200">
        <v>-742.99589092263591</v>
      </c>
      <c r="JO61" s="200">
        <v>-990.66118789684788</v>
      </c>
      <c r="JP61" s="200">
        <v>742.99589092263591</v>
      </c>
      <c r="JQ61" s="200">
        <v>742.99589092263591</v>
      </c>
      <c r="JR61" s="200">
        <v>742.99589092263591</v>
      </c>
      <c r="JT61">
        <v>1</v>
      </c>
      <c r="JU61" s="244">
        <v>1</v>
      </c>
      <c r="JV61" s="218">
        <v>-1</v>
      </c>
      <c r="JW61" s="245">
        <v>20</v>
      </c>
      <c r="JX61">
        <v>-1</v>
      </c>
      <c r="JY61">
        <v>-1</v>
      </c>
      <c r="JZ61" s="218">
        <v>1</v>
      </c>
      <c r="KA61">
        <v>1</v>
      </c>
      <c r="KB61">
        <v>0</v>
      </c>
      <c r="KC61">
        <v>0</v>
      </c>
      <c r="KD61">
        <v>0</v>
      </c>
      <c r="KE61" s="253">
        <v>1.28205128205E-2</v>
      </c>
      <c r="KF61" s="206">
        <v>42508</v>
      </c>
      <c r="KG61">
        <v>60</v>
      </c>
      <c r="KH61" t="s">
        <v>1273</v>
      </c>
      <c r="KI61">
        <v>3</v>
      </c>
      <c r="KJ61" s="257">
        <v>1</v>
      </c>
      <c r="KK61">
        <v>3</v>
      </c>
      <c r="KL61" s="139">
        <v>80580</v>
      </c>
      <c r="KM61" s="139">
        <v>80580</v>
      </c>
      <c r="KN61" s="200">
        <v>1033.0769230758901</v>
      </c>
      <c r="KO61" s="200">
        <v>1033.0769230758901</v>
      </c>
      <c r="KP61" s="200">
        <v>-1033.0769230758901</v>
      </c>
      <c r="KQ61" s="200">
        <v>-1033.0769230758901</v>
      </c>
      <c r="KR61" s="200">
        <v>-1033.0769230758901</v>
      </c>
      <c r="KT61">
        <v>1</v>
      </c>
      <c r="KU61">
        <v>1</v>
      </c>
      <c r="KV61" s="218">
        <v>-1</v>
      </c>
      <c r="KW61" s="245">
        <v>21</v>
      </c>
      <c r="KX61">
        <v>1</v>
      </c>
      <c r="KY61">
        <v>-1</v>
      </c>
      <c r="KZ61" s="218">
        <v>1</v>
      </c>
      <c r="LA61">
        <v>1</v>
      </c>
      <c r="LB61">
        <v>0</v>
      </c>
      <c r="LC61">
        <v>1</v>
      </c>
      <c r="LD61">
        <v>0</v>
      </c>
      <c r="LE61" s="253">
        <v>4.0580789277700001E-2</v>
      </c>
      <c r="LF61" s="206">
        <v>42508</v>
      </c>
      <c r="LG61">
        <v>60</v>
      </c>
      <c r="LH61" t="s">
        <v>1273</v>
      </c>
      <c r="LI61">
        <v>3</v>
      </c>
      <c r="LJ61" s="257">
        <v>1</v>
      </c>
      <c r="LK61">
        <v>3</v>
      </c>
      <c r="LL61" s="139">
        <v>83850</v>
      </c>
      <c r="LM61" s="139">
        <v>83850</v>
      </c>
      <c r="LN61" s="200">
        <v>3402.6991809351453</v>
      </c>
      <c r="LO61" s="200">
        <v>3402.6991809351453</v>
      </c>
      <c r="LP61" s="200">
        <v>-3402.6991809351453</v>
      </c>
      <c r="LQ61" s="200">
        <v>3402.6991809351453</v>
      </c>
      <c r="LR61" s="200">
        <v>-3402.6991809351453</v>
      </c>
      <c r="LT61">
        <v>1</v>
      </c>
      <c r="LU61" s="244">
        <v>1</v>
      </c>
      <c r="LV61" s="218">
        <v>-1</v>
      </c>
      <c r="LW61" s="245">
        <v>-2</v>
      </c>
      <c r="LX61">
        <v>1</v>
      </c>
      <c r="LY61">
        <v>1</v>
      </c>
      <c r="LZ61" s="218">
        <v>1</v>
      </c>
      <c r="MA61">
        <v>1</v>
      </c>
      <c r="MB61">
        <v>0</v>
      </c>
      <c r="MC61">
        <v>1</v>
      </c>
      <c r="MD61">
        <v>1</v>
      </c>
      <c r="ME61" s="253">
        <v>6.4400715563500003E-3</v>
      </c>
      <c r="MF61" s="206">
        <v>42508</v>
      </c>
      <c r="MG61">
        <v>60</v>
      </c>
      <c r="MH61" t="s">
        <v>1273</v>
      </c>
      <c r="MI61">
        <v>2</v>
      </c>
      <c r="MJ61" s="257">
        <v>2</v>
      </c>
      <c r="MK61">
        <v>3</v>
      </c>
      <c r="ML61" s="139">
        <v>56260</v>
      </c>
      <c r="MM61" s="139">
        <v>84390</v>
      </c>
      <c r="MN61" s="200">
        <v>362.31842576025099</v>
      </c>
      <c r="MO61" s="200">
        <v>543.47763864037654</v>
      </c>
      <c r="MP61" s="200">
        <v>-362.31842576025099</v>
      </c>
      <c r="MQ61" s="200">
        <v>362.31842576025099</v>
      </c>
      <c r="MR61" s="200">
        <v>362.31842576025099</v>
      </c>
      <c r="MT61">
        <v>1</v>
      </c>
      <c r="MU61" s="244">
        <v>1</v>
      </c>
      <c r="MV61" s="218">
        <v>-1</v>
      </c>
      <c r="MW61" s="245">
        <v>-3</v>
      </c>
      <c r="MX61">
        <v>-1</v>
      </c>
      <c r="MY61">
        <v>1</v>
      </c>
      <c r="MZ61" s="218">
        <v>-1</v>
      </c>
      <c r="NA61">
        <v>0</v>
      </c>
      <c r="NB61">
        <v>1</v>
      </c>
      <c r="NC61">
        <v>1</v>
      </c>
      <c r="ND61">
        <v>0</v>
      </c>
      <c r="NE61" s="253">
        <v>-3.1638819765399999E-2</v>
      </c>
      <c r="NF61" s="206">
        <v>42508</v>
      </c>
      <c r="NG61">
        <v>60</v>
      </c>
      <c r="NH61" t="s">
        <v>1273</v>
      </c>
      <c r="NI61">
        <v>2</v>
      </c>
      <c r="NJ61" s="257">
        <v>1</v>
      </c>
      <c r="NK61">
        <v>3</v>
      </c>
      <c r="NL61" s="139">
        <v>54880.000000000007</v>
      </c>
      <c r="NM61" s="139">
        <v>82320.000000000015</v>
      </c>
      <c r="NN61" s="200">
        <v>-1736.3384287251522</v>
      </c>
      <c r="NO61" s="200">
        <v>-2604.5076430877284</v>
      </c>
      <c r="NP61" s="200">
        <v>1736.3384287251522</v>
      </c>
      <c r="NQ61" s="200">
        <v>1736.3384287251522</v>
      </c>
      <c r="NR61" s="200">
        <v>-1736.3384287251522</v>
      </c>
      <c r="NT61">
        <v>1</v>
      </c>
      <c r="NU61" s="244">
        <v>-1</v>
      </c>
      <c r="NV61" s="218">
        <v>-1</v>
      </c>
      <c r="NW61" s="245">
        <v>-4</v>
      </c>
      <c r="NX61">
        <v>1</v>
      </c>
      <c r="NY61">
        <v>1</v>
      </c>
      <c r="NZ61" s="218">
        <v>1</v>
      </c>
      <c r="OA61">
        <v>0</v>
      </c>
      <c r="OB61">
        <v>0</v>
      </c>
      <c r="OC61">
        <v>1</v>
      </c>
      <c r="OD61">
        <v>1</v>
      </c>
      <c r="OE61" s="253">
        <v>7.3421439060200001E-3</v>
      </c>
      <c r="OF61" s="206">
        <v>42537</v>
      </c>
      <c r="OG61">
        <v>60</v>
      </c>
      <c r="OH61" t="s">
        <v>1273</v>
      </c>
      <c r="OI61">
        <v>2</v>
      </c>
      <c r="OJ61" s="257">
        <v>1</v>
      </c>
      <c r="OK61">
        <v>3</v>
      </c>
      <c r="OL61" s="139">
        <v>54880.000000000007</v>
      </c>
      <c r="OM61" s="139">
        <v>82320.000000000015</v>
      </c>
      <c r="ON61" s="200">
        <v>-402.93685756237767</v>
      </c>
      <c r="OO61" s="200">
        <v>-604.40528634356656</v>
      </c>
      <c r="OP61" s="200">
        <v>-402.93685756237767</v>
      </c>
      <c r="OQ61" s="200">
        <v>402.93685756237767</v>
      </c>
      <c r="OR61" s="200">
        <v>402.93685756237767</v>
      </c>
      <c r="OT61">
        <f t="shared" si="98"/>
        <v>-1</v>
      </c>
      <c r="OU61" s="244">
        <v>-1</v>
      </c>
      <c r="OV61" s="218">
        <v>-1</v>
      </c>
      <c r="OW61" s="245">
        <v>-5</v>
      </c>
      <c r="OX61">
        <f t="shared" si="141"/>
        <v>-1</v>
      </c>
      <c r="OY61">
        <f t="shared" si="100"/>
        <v>1</v>
      </c>
      <c r="OZ61" s="218"/>
      <c r="PA61">
        <f t="shared" si="138"/>
        <v>0</v>
      </c>
      <c r="PB61">
        <f t="shared" si="101"/>
        <v>0</v>
      </c>
      <c r="PC61">
        <f t="shared" si="102"/>
        <v>0</v>
      </c>
      <c r="PD61">
        <f t="shared" si="103"/>
        <v>0</v>
      </c>
      <c r="PE61" s="253"/>
      <c r="PF61" s="206">
        <v>42537</v>
      </c>
      <c r="PG61">
        <v>60</v>
      </c>
      <c r="PH61" t="str">
        <f t="shared" si="86"/>
        <v>TRUE</v>
      </c>
      <c r="PI61">
        <f>VLOOKUP($A61,'FuturesInfo (3)'!$A$2:$V$80,22)</f>
        <v>2</v>
      </c>
      <c r="PJ61" s="257">
        <v>1</v>
      </c>
      <c r="PK61">
        <f t="shared" si="104"/>
        <v>3</v>
      </c>
      <c r="PL61" s="139">
        <f>VLOOKUP($A61,'FuturesInfo (3)'!$A$2:$O$80,15)*PI61</f>
        <v>54880.000000000007</v>
      </c>
      <c r="PM61" s="139">
        <f>VLOOKUP($A61,'FuturesInfo (3)'!$A$2:$O$80,15)*PK61</f>
        <v>82320.000000000015</v>
      </c>
      <c r="PN61" s="200">
        <f t="shared" si="105"/>
        <v>0</v>
      </c>
      <c r="PO61" s="200">
        <f t="shared" si="106"/>
        <v>0</v>
      </c>
      <c r="PP61" s="200">
        <f t="shared" si="107"/>
        <v>0</v>
      </c>
      <c r="PQ61" s="200">
        <f t="shared" si="108"/>
        <v>0</v>
      </c>
      <c r="PR61" s="200">
        <f t="shared" si="144"/>
        <v>0</v>
      </c>
      <c r="PT61">
        <f t="shared" si="110"/>
        <v>-1</v>
      </c>
      <c r="PU61" s="244"/>
      <c r="PV61" s="218"/>
      <c r="PW61" s="245"/>
      <c r="PX61">
        <f t="shared" si="142"/>
        <v>0</v>
      </c>
      <c r="PY61">
        <f t="shared" si="112"/>
        <v>0</v>
      </c>
      <c r="PZ61" s="218"/>
      <c r="QA61">
        <f t="shared" si="139"/>
        <v>1</v>
      </c>
      <c r="QB61">
        <f t="shared" si="113"/>
        <v>1</v>
      </c>
      <c r="QC61">
        <f t="shared" si="114"/>
        <v>1</v>
      </c>
      <c r="QD61">
        <f t="shared" si="115"/>
        <v>1</v>
      </c>
      <c r="QE61" s="253"/>
      <c r="QF61" s="206"/>
      <c r="QG61">
        <v>60</v>
      </c>
      <c r="QH61" t="str">
        <f t="shared" si="87"/>
        <v>FALSE</v>
      </c>
      <c r="QI61">
        <f>VLOOKUP($A61,'FuturesInfo (3)'!$A$2:$V$80,22)</f>
        <v>2</v>
      </c>
      <c r="QJ61" s="257"/>
      <c r="QK61">
        <f t="shared" si="116"/>
        <v>2</v>
      </c>
      <c r="QL61" s="139">
        <f>VLOOKUP($A61,'FuturesInfo (3)'!$A$2:$O$80,15)*QI61</f>
        <v>54880.000000000007</v>
      </c>
      <c r="QM61" s="139">
        <f>VLOOKUP($A61,'FuturesInfo (3)'!$A$2:$O$80,15)*QK61</f>
        <v>54880.000000000007</v>
      </c>
      <c r="QN61" s="200">
        <f t="shared" si="117"/>
        <v>0</v>
      </c>
      <c r="QO61" s="200">
        <f t="shared" si="118"/>
        <v>0</v>
      </c>
      <c r="QP61" s="200">
        <f t="shared" si="119"/>
        <v>0</v>
      </c>
      <c r="QQ61" s="200">
        <f t="shared" si="120"/>
        <v>0</v>
      </c>
      <c r="QR61" s="200">
        <f t="shared" si="145"/>
        <v>0</v>
      </c>
      <c r="QT61">
        <f t="shared" si="122"/>
        <v>0</v>
      </c>
      <c r="QU61" s="244"/>
      <c r="QV61" s="218"/>
      <c r="QW61" s="245"/>
      <c r="QX61">
        <f t="shared" si="143"/>
        <v>0</v>
      </c>
      <c r="QY61">
        <f t="shared" si="124"/>
        <v>0</v>
      </c>
      <c r="QZ61" s="218"/>
      <c r="RA61">
        <f t="shared" si="140"/>
        <v>1</v>
      </c>
      <c r="RB61">
        <f t="shared" si="125"/>
        <v>1</v>
      </c>
      <c r="RC61">
        <f t="shared" si="126"/>
        <v>1</v>
      </c>
      <c r="RD61">
        <f t="shared" si="127"/>
        <v>1</v>
      </c>
      <c r="RE61" s="253"/>
      <c r="RF61" s="206"/>
      <c r="RG61">
        <v>60</v>
      </c>
      <c r="RH61" t="str">
        <f t="shared" si="88"/>
        <v>FALSE</v>
      </c>
      <c r="RI61">
        <f>VLOOKUP($A61,'FuturesInfo (3)'!$A$2:$V$80,22)</f>
        <v>2</v>
      </c>
      <c r="RJ61" s="257"/>
      <c r="RK61">
        <f t="shared" si="128"/>
        <v>2</v>
      </c>
      <c r="RL61" s="139">
        <f>VLOOKUP($A61,'FuturesInfo (3)'!$A$2:$O$80,15)*RI61</f>
        <v>54880.000000000007</v>
      </c>
      <c r="RM61" s="139">
        <f>VLOOKUP($A61,'FuturesInfo (3)'!$A$2:$O$80,15)*RK61</f>
        <v>54880.000000000007</v>
      </c>
      <c r="RN61" s="200">
        <f t="shared" si="129"/>
        <v>0</v>
      </c>
      <c r="RO61" s="200">
        <f t="shared" si="130"/>
        <v>0</v>
      </c>
      <c r="RP61" s="200">
        <f t="shared" si="131"/>
        <v>0</v>
      </c>
      <c r="RQ61" s="200">
        <f t="shared" si="132"/>
        <v>0</v>
      </c>
      <c r="RR61" s="200">
        <f t="shared" si="146"/>
        <v>0</v>
      </c>
    </row>
    <row r="62" spans="1:486" x14ac:dyDescent="0.25">
      <c r="A62" s="1" t="s">
        <v>382</v>
      </c>
      <c r="B62" s="153" t="str">
        <f>'FuturesInfo (3)'!M50</f>
        <v>@NKD</v>
      </c>
      <c r="C62" s="204" t="str">
        <f>VLOOKUP(A62,'FuturesInfo (3)'!$A$2:$K$80,11)</f>
        <v>index</v>
      </c>
      <c r="D62" s="2"/>
      <c r="K62" s="2"/>
      <c r="T62" s="2"/>
      <c r="AD62" s="2"/>
      <c r="AI62" s="139"/>
      <c r="AO62" s="2"/>
      <c r="AT62" s="139"/>
      <c r="AX62">
        <v>-1</v>
      </c>
      <c r="AY62">
        <v>-1.25951962507E-2</v>
      </c>
      <c r="AZ62" s="2"/>
      <c r="BE62" s="139"/>
      <c r="BG62">
        <f t="shared" si="134"/>
        <v>2</v>
      </c>
      <c r="BH62">
        <v>1</v>
      </c>
      <c r="BI62">
        <v>-1</v>
      </c>
      <c r="BJ62">
        <f t="shared" si="89"/>
        <v>0</v>
      </c>
      <c r="BK62" s="1">
        <v>-1.48323939484E-2</v>
      </c>
      <c r="BL62" s="2">
        <v>10</v>
      </c>
      <c r="BM62">
        <v>60</v>
      </c>
      <c r="BN62" t="str">
        <f t="shared" si="135"/>
        <v>TRUE</v>
      </c>
      <c r="BO62">
        <f>VLOOKUP($A62,'FuturesInfo (3)'!$A$2:$V$80,22)</f>
        <v>1</v>
      </c>
      <c r="BP62">
        <f t="shared" si="160"/>
        <v>1</v>
      </c>
      <c r="BQ62" s="139">
        <f>VLOOKUP($A62,'FuturesInfo (3)'!$A$2:$O$80,15)*BP62</f>
        <v>80686.976598575566</v>
      </c>
      <c r="BR62" s="145">
        <f t="shared" si="90"/>
        <v>-1196.7810234154047</v>
      </c>
      <c r="BT62">
        <f t="shared" si="91"/>
        <v>1</v>
      </c>
      <c r="BU62">
        <v>-1</v>
      </c>
      <c r="BV62">
        <v>-1</v>
      </c>
      <c r="BW62">
        <v>-1</v>
      </c>
      <c r="BX62">
        <f t="shared" si="161"/>
        <v>1</v>
      </c>
      <c r="BY62">
        <f t="shared" si="162"/>
        <v>1</v>
      </c>
      <c r="BZ62" s="188">
        <v>-1.6561276723899999E-2</v>
      </c>
      <c r="CA62" s="2">
        <v>10</v>
      </c>
      <c r="CB62">
        <v>60</v>
      </c>
      <c r="CC62" t="str">
        <f t="shared" si="163"/>
        <v>TRUE</v>
      </c>
      <c r="CD62">
        <f>VLOOKUP($A62,'FuturesInfo (3)'!$A$2:$V$80,22)</f>
        <v>1</v>
      </c>
      <c r="CE62">
        <f t="shared" si="75"/>
        <v>1</v>
      </c>
      <c r="CF62">
        <f t="shared" si="75"/>
        <v>1</v>
      </c>
      <c r="CG62" s="139">
        <f>VLOOKUP($A62,'FuturesInfo (3)'!$A$2:$O$80,15)*CE62</f>
        <v>80686.976598575566</v>
      </c>
      <c r="CH62" s="145">
        <f t="shared" si="164"/>
        <v>1336.2793474638534</v>
      </c>
      <c r="CI62" s="145">
        <f t="shared" si="92"/>
        <v>1336.2793474638534</v>
      </c>
      <c r="CK62">
        <f t="shared" si="165"/>
        <v>-1</v>
      </c>
      <c r="CL62">
        <v>-1</v>
      </c>
      <c r="CM62">
        <v>-1</v>
      </c>
      <c r="CN62">
        <v>1</v>
      </c>
      <c r="CO62">
        <f t="shared" si="136"/>
        <v>0</v>
      </c>
      <c r="CP62">
        <f t="shared" si="166"/>
        <v>0</v>
      </c>
      <c r="CQ62" s="1">
        <v>1.9902020820600001E-2</v>
      </c>
      <c r="CR62" s="2">
        <v>10</v>
      </c>
      <c r="CS62">
        <v>60</v>
      </c>
      <c r="CT62" t="str">
        <f t="shared" si="167"/>
        <v>TRUE</v>
      </c>
      <c r="CU62">
        <f>VLOOKUP($A62,'FuturesInfo (3)'!$A$2:$V$80,22)</f>
        <v>1</v>
      </c>
      <c r="CV62">
        <f t="shared" si="168"/>
        <v>1</v>
      </c>
      <c r="CW62">
        <f t="shared" si="93"/>
        <v>1</v>
      </c>
      <c r="CX62" s="139">
        <f>VLOOKUP($A62,'FuturesInfo (3)'!$A$2:$O$80,15)*CW62</f>
        <v>80686.976598575566</v>
      </c>
      <c r="CY62" s="200">
        <f t="shared" si="169"/>
        <v>-1605.8338882161158</v>
      </c>
      <c r="CZ62" s="200">
        <f t="shared" si="95"/>
        <v>-1605.8338882161158</v>
      </c>
      <c r="DB62">
        <f t="shared" si="81"/>
        <v>-1</v>
      </c>
      <c r="DC62">
        <v>-1</v>
      </c>
      <c r="DD62">
        <v>1</v>
      </c>
      <c r="DE62">
        <v>1</v>
      </c>
      <c r="DF62">
        <f t="shared" si="137"/>
        <v>0</v>
      </c>
      <c r="DG62">
        <f t="shared" si="82"/>
        <v>1</v>
      </c>
      <c r="DH62" s="1">
        <v>3.3023116181299999E-3</v>
      </c>
      <c r="DI62" s="2">
        <v>10</v>
      </c>
      <c r="DJ62">
        <v>60</v>
      </c>
      <c r="DK62" t="str">
        <f t="shared" si="83"/>
        <v>TRUE</v>
      </c>
      <c r="DL62">
        <f>VLOOKUP($A62,'FuturesInfo (3)'!$A$2:$V$80,22)</f>
        <v>1</v>
      </c>
      <c r="DM62">
        <f t="shared" si="84"/>
        <v>1</v>
      </c>
      <c r="DN62">
        <f t="shared" si="96"/>
        <v>1</v>
      </c>
      <c r="DO62" s="139">
        <f>VLOOKUP($A62,'FuturesInfo (3)'!$A$2:$O$80,15)*DN62</f>
        <v>80686.976598575566</v>
      </c>
      <c r="DP62" s="200">
        <f t="shared" si="85"/>
        <v>-266.45354025325952</v>
      </c>
      <c r="DQ62" s="200">
        <f t="shared" si="97"/>
        <v>266.45354025325952</v>
      </c>
      <c r="DS62">
        <v>-1</v>
      </c>
      <c r="DT62">
        <v>1</v>
      </c>
      <c r="DU62">
        <v>1</v>
      </c>
      <c r="DV62">
        <v>1</v>
      </c>
      <c r="DW62">
        <v>1</v>
      </c>
      <c r="DX62">
        <v>1</v>
      </c>
      <c r="DY62" s="1">
        <v>6.28366247756E-3</v>
      </c>
      <c r="DZ62" s="2">
        <v>10</v>
      </c>
      <c r="EA62">
        <v>60</v>
      </c>
      <c r="EB62" t="s">
        <v>1273</v>
      </c>
      <c r="EC62">
        <v>1</v>
      </c>
      <c r="ED62" s="96">
        <v>0</v>
      </c>
      <c r="EE62">
        <v>1</v>
      </c>
      <c r="EF62" s="139">
        <v>76064.62457975345</v>
      </c>
      <c r="EG62" s="200">
        <v>477.96442734148485</v>
      </c>
      <c r="EH62" s="200">
        <v>477.96442734148485</v>
      </c>
      <c r="EJ62">
        <v>1</v>
      </c>
      <c r="EK62">
        <v>1</v>
      </c>
      <c r="EL62" s="218">
        <v>1</v>
      </c>
      <c r="EM62">
        <v>1</v>
      </c>
      <c r="EN62">
        <v>-1</v>
      </c>
      <c r="EO62">
        <v>0</v>
      </c>
      <c r="EP62">
        <v>0</v>
      </c>
      <c r="EQ62">
        <v>0</v>
      </c>
      <c r="ER62" s="1">
        <v>-1.07047279215E-2</v>
      </c>
      <c r="ES62" s="2">
        <v>10</v>
      </c>
      <c r="ET62">
        <v>60</v>
      </c>
      <c r="EU62" t="s">
        <v>1273</v>
      </c>
      <c r="EV62">
        <v>1</v>
      </c>
      <c r="EW62" s="96">
        <v>0</v>
      </c>
      <c r="EX62">
        <v>1</v>
      </c>
      <c r="EY62" s="139">
        <v>76064.62457975345</v>
      </c>
      <c r="EZ62" s="200">
        <v>-814.25111057730203</v>
      </c>
      <c r="FA62" s="200">
        <v>-814.25111057730203</v>
      </c>
      <c r="FB62" s="200">
        <v>-814.25111057730203</v>
      </c>
      <c r="FD62">
        <v>-1</v>
      </c>
      <c r="FE62">
        <v>1</v>
      </c>
      <c r="FF62" s="218">
        <v>1</v>
      </c>
      <c r="FG62">
        <v>1</v>
      </c>
      <c r="FH62">
        <v>1</v>
      </c>
      <c r="FI62">
        <v>1</v>
      </c>
      <c r="FJ62">
        <v>1</v>
      </c>
      <c r="FK62">
        <v>1</v>
      </c>
      <c r="FL62" s="1">
        <v>2.4045686822100001E-4</v>
      </c>
      <c r="FM62" s="2">
        <v>10</v>
      </c>
      <c r="FN62">
        <v>60</v>
      </c>
      <c r="FO62" t="s">
        <v>1273</v>
      </c>
      <c r="FP62">
        <v>1</v>
      </c>
      <c r="FQ62" s="96">
        <v>0</v>
      </c>
      <c r="FR62">
        <v>1</v>
      </c>
      <c r="FS62" s="139">
        <v>76064.62457975345</v>
      </c>
      <c r="FT62" s="200">
        <v>18.290261408853613</v>
      </c>
      <c r="FU62" s="200">
        <v>18.290261408853613</v>
      </c>
      <c r="FV62" s="200">
        <v>18.290261408853613</v>
      </c>
      <c r="FX62">
        <v>1</v>
      </c>
      <c r="FY62" s="244">
        <v>-1</v>
      </c>
      <c r="FZ62" s="218">
        <v>1</v>
      </c>
      <c r="GA62" s="245">
        <v>-29</v>
      </c>
      <c r="GB62">
        <v>1</v>
      </c>
      <c r="GC62">
        <v>-1</v>
      </c>
      <c r="GD62" s="218">
        <v>-1</v>
      </c>
      <c r="GE62">
        <v>1</v>
      </c>
      <c r="GF62">
        <v>0</v>
      </c>
      <c r="GG62">
        <v>0</v>
      </c>
      <c r="GH62">
        <v>1</v>
      </c>
      <c r="GI62" s="253">
        <v>-2.2713321055900001E-2</v>
      </c>
      <c r="GJ62" s="2">
        <v>10</v>
      </c>
      <c r="GK62">
        <v>60</v>
      </c>
      <c r="GL62" t="s">
        <v>1273</v>
      </c>
      <c r="GM62">
        <v>1</v>
      </c>
      <c r="GN62" s="96">
        <v>0</v>
      </c>
      <c r="GO62">
        <v>1</v>
      </c>
      <c r="GP62" s="139">
        <v>74336.944340679867</v>
      </c>
      <c r="GQ62" s="200">
        <v>1688.4388831244305</v>
      </c>
      <c r="GR62" s="200">
        <v>-1688.4388831244305</v>
      </c>
      <c r="GS62" s="200">
        <v>-1688.4388831244305</v>
      </c>
      <c r="GT62" s="200">
        <v>1688.4388831244305</v>
      </c>
      <c r="GV62">
        <v>-1</v>
      </c>
      <c r="GW62" s="244">
        <v>-1</v>
      </c>
      <c r="GX62" s="218">
        <v>1</v>
      </c>
      <c r="GY62" s="245">
        <v>-30</v>
      </c>
      <c r="GZ62">
        <v>1</v>
      </c>
      <c r="HA62">
        <v>-1</v>
      </c>
      <c r="HB62" s="218">
        <v>-1</v>
      </c>
      <c r="HC62">
        <v>1</v>
      </c>
      <c r="HD62">
        <v>0</v>
      </c>
      <c r="HE62">
        <v>0</v>
      </c>
      <c r="HF62">
        <v>1</v>
      </c>
      <c r="HG62" s="253">
        <v>-9.1080402009999992E-3</v>
      </c>
      <c r="HH62" s="268">
        <v>42489</v>
      </c>
      <c r="HI62">
        <v>60</v>
      </c>
      <c r="HJ62" t="s">
        <v>1273</v>
      </c>
      <c r="HK62">
        <v>1</v>
      </c>
      <c r="HL62" s="257"/>
      <c r="HM62">
        <v>1</v>
      </c>
      <c r="HN62" s="139">
        <v>74459.548758614168</v>
      </c>
      <c r="HO62" s="200">
        <v>678.18056344177739</v>
      </c>
      <c r="HP62" s="200">
        <v>-678.18056344177739</v>
      </c>
      <c r="HQ62" s="200">
        <v>-678.18056344177739</v>
      </c>
      <c r="HR62" s="200">
        <v>678.18056344177739</v>
      </c>
      <c r="HT62">
        <v>-1</v>
      </c>
      <c r="HU62" s="244">
        <v>-1</v>
      </c>
      <c r="HV62" s="218">
        <v>1</v>
      </c>
      <c r="HW62" s="245">
        <v>13</v>
      </c>
      <c r="HX62">
        <v>1</v>
      </c>
      <c r="HY62">
        <v>1</v>
      </c>
      <c r="HZ62" s="218">
        <v>1</v>
      </c>
      <c r="IA62">
        <v>0</v>
      </c>
      <c r="IB62">
        <v>1</v>
      </c>
      <c r="IC62">
        <v>1</v>
      </c>
      <c r="ID62">
        <v>1</v>
      </c>
      <c r="IE62" s="253">
        <v>5.7052297939799998E-3</v>
      </c>
      <c r="IF62" s="268">
        <v>42489</v>
      </c>
      <c r="IG62">
        <v>60</v>
      </c>
      <c r="IH62" t="s">
        <v>1273</v>
      </c>
      <c r="II62">
        <v>1</v>
      </c>
      <c r="IJ62" s="257">
        <v>2</v>
      </c>
      <c r="IK62">
        <v>1</v>
      </c>
      <c r="IL62" s="139">
        <v>74656.574958750629</v>
      </c>
      <c r="IM62" s="139">
        <v>74656.574958750629</v>
      </c>
      <c r="IN62" s="200">
        <v>-425.93291577116526</v>
      </c>
      <c r="IO62" s="200">
        <v>-425.93291577116526</v>
      </c>
      <c r="IP62" s="200">
        <v>425.93291577116526</v>
      </c>
      <c r="IQ62" s="200">
        <v>425.93291577116526</v>
      </c>
      <c r="IR62" s="200">
        <v>425.93291577116526</v>
      </c>
      <c r="IT62">
        <v>-1</v>
      </c>
      <c r="IU62" s="244">
        <v>-1</v>
      </c>
      <c r="IV62" s="218">
        <v>1</v>
      </c>
      <c r="IW62" s="245">
        <v>11</v>
      </c>
      <c r="IX62">
        <v>-1</v>
      </c>
      <c r="IY62">
        <v>1</v>
      </c>
      <c r="IZ62" s="218">
        <v>-1</v>
      </c>
      <c r="JA62">
        <v>1</v>
      </c>
      <c r="JB62">
        <v>0</v>
      </c>
      <c r="JC62">
        <v>1</v>
      </c>
      <c r="JD62">
        <v>0</v>
      </c>
      <c r="JE62" s="253">
        <v>-1.89095493224E-2</v>
      </c>
      <c r="JF62" s="268">
        <v>42489</v>
      </c>
      <c r="JG62">
        <v>60</v>
      </c>
      <c r="JH62" t="s">
        <v>1273</v>
      </c>
      <c r="JI62">
        <v>1</v>
      </c>
      <c r="JJ62" s="257">
        <v>1</v>
      </c>
      <c r="JK62">
        <v>1</v>
      </c>
      <c r="JL62" s="139">
        <v>74656.574958750629</v>
      </c>
      <c r="JM62" s="139">
        <v>74656.574958750629</v>
      </c>
      <c r="JN62" s="200">
        <v>1411.7221864239477</v>
      </c>
      <c r="JO62" s="200">
        <v>1411.7221864239477</v>
      </c>
      <c r="JP62" s="200">
        <v>-1411.7221864239477</v>
      </c>
      <c r="JQ62" s="200">
        <v>1411.7221864239477</v>
      </c>
      <c r="JR62" s="200">
        <v>-1411.7221864239477</v>
      </c>
      <c r="JT62">
        <v>-1</v>
      </c>
      <c r="JU62" s="244">
        <v>-1</v>
      </c>
      <c r="JV62" s="218">
        <v>1</v>
      </c>
      <c r="JW62" s="245">
        <v>12</v>
      </c>
      <c r="JX62">
        <v>1</v>
      </c>
      <c r="JY62">
        <v>1</v>
      </c>
      <c r="JZ62" s="218">
        <v>-1</v>
      </c>
      <c r="KA62">
        <v>1</v>
      </c>
      <c r="KB62">
        <v>0</v>
      </c>
      <c r="KC62">
        <v>0</v>
      </c>
      <c r="KD62">
        <v>0</v>
      </c>
      <c r="KE62" s="253">
        <v>-9.6370061034400001E-4</v>
      </c>
      <c r="KF62" s="206">
        <v>42489</v>
      </c>
      <c r="KG62">
        <v>60</v>
      </c>
      <c r="KH62" t="s">
        <v>1273</v>
      </c>
      <c r="KI62">
        <v>1</v>
      </c>
      <c r="KJ62" s="257">
        <v>2</v>
      </c>
      <c r="KK62">
        <v>1</v>
      </c>
      <c r="KL62" s="139">
        <v>74593.215135467035</v>
      </c>
      <c r="KM62" s="139">
        <v>74593.215135467035</v>
      </c>
      <c r="KN62" s="200">
        <v>71.885526953570874</v>
      </c>
      <c r="KO62" s="200">
        <v>71.885526953570874</v>
      </c>
      <c r="KP62" s="200">
        <v>-71.885526953570874</v>
      </c>
      <c r="KQ62" s="200">
        <v>-71.885526953570874</v>
      </c>
      <c r="KR62" s="200">
        <v>-71.885526953570874</v>
      </c>
      <c r="KT62">
        <v>-1</v>
      </c>
      <c r="KU62">
        <v>1</v>
      </c>
      <c r="KV62" s="218">
        <v>1</v>
      </c>
      <c r="KW62" s="245">
        <v>16</v>
      </c>
      <c r="KX62">
        <v>1</v>
      </c>
      <c r="KY62">
        <v>1</v>
      </c>
      <c r="KZ62" s="218">
        <v>1</v>
      </c>
      <c r="LA62">
        <v>1</v>
      </c>
      <c r="LB62">
        <v>1</v>
      </c>
      <c r="LC62">
        <v>1</v>
      </c>
      <c r="LD62">
        <v>1</v>
      </c>
      <c r="LE62" s="253">
        <v>1.6720257234700001E-2</v>
      </c>
      <c r="LF62" s="206">
        <v>42521</v>
      </c>
      <c r="LG62">
        <v>60</v>
      </c>
      <c r="LH62" t="s">
        <v>1273</v>
      </c>
      <c r="LI62">
        <v>1</v>
      </c>
      <c r="LJ62" s="257">
        <v>1</v>
      </c>
      <c r="LK62">
        <v>1</v>
      </c>
      <c r="LL62" s="139">
        <v>75840.432880497348</v>
      </c>
      <c r="LM62" s="139">
        <v>75840.432880497348</v>
      </c>
      <c r="LN62" s="200">
        <v>1268.0715465529156</v>
      </c>
      <c r="LO62" s="200">
        <v>1268.0715465529156</v>
      </c>
      <c r="LP62" s="200">
        <v>1268.0715465529156</v>
      </c>
      <c r="LQ62" s="200">
        <v>1268.0715465529156</v>
      </c>
      <c r="LR62" s="200">
        <v>1268.0715465529156</v>
      </c>
      <c r="LT62">
        <v>1</v>
      </c>
      <c r="LU62" s="244">
        <v>-1</v>
      </c>
      <c r="LV62" s="218">
        <v>1</v>
      </c>
      <c r="LW62" s="245">
        <v>17</v>
      </c>
      <c r="LX62">
        <v>1</v>
      </c>
      <c r="LY62">
        <v>1</v>
      </c>
      <c r="LZ62" s="218">
        <v>1</v>
      </c>
      <c r="MA62">
        <v>0</v>
      </c>
      <c r="MB62">
        <v>1</v>
      </c>
      <c r="MC62">
        <v>1</v>
      </c>
      <c r="MD62">
        <v>1</v>
      </c>
      <c r="ME62" s="253">
        <v>1.92915876028E-2</v>
      </c>
      <c r="MF62" s="206">
        <v>42521</v>
      </c>
      <c r="MG62">
        <v>60</v>
      </c>
      <c r="MH62" t="s">
        <v>1273</v>
      </c>
      <c r="MI62">
        <v>1</v>
      </c>
      <c r="MJ62" s="257">
        <v>2</v>
      </c>
      <c r="MK62">
        <v>1</v>
      </c>
      <c r="ML62" s="139">
        <v>77078.709726792687</v>
      </c>
      <c r="MM62" s="139">
        <v>77078.709726792687</v>
      </c>
      <c r="MN62" s="200">
        <v>-1486.9706810052135</v>
      </c>
      <c r="MO62" s="200">
        <v>-1486.9706810052135</v>
      </c>
      <c r="MP62" s="200">
        <v>1486.9706810052135</v>
      </c>
      <c r="MQ62" s="200">
        <v>1486.9706810052135</v>
      </c>
      <c r="MR62" s="200">
        <v>1486.9706810052135</v>
      </c>
      <c r="MT62">
        <v>-1</v>
      </c>
      <c r="MU62" s="244">
        <v>1</v>
      </c>
      <c r="MV62" s="218">
        <v>1</v>
      </c>
      <c r="MW62" s="245">
        <v>-2</v>
      </c>
      <c r="MX62">
        <v>-1</v>
      </c>
      <c r="MY62">
        <v>-1</v>
      </c>
      <c r="MZ62" s="218">
        <v>-1</v>
      </c>
      <c r="NA62">
        <v>0</v>
      </c>
      <c r="NB62">
        <v>0</v>
      </c>
      <c r="NC62">
        <v>1</v>
      </c>
      <c r="ND62">
        <v>1</v>
      </c>
      <c r="NE62" s="253">
        <v>-1.14799875892E-2</v>
      </c>
      <c r="NF62" s="206">
        <v>42521</v>
      </c>
      <c r="NG62">
        <v>60</v>
      </c>
      <c r="NH62" t="s">
        <v>1273</v>
      </c>
      <c r="NI62">
        <v>1</v>
      </c>
      <c r="NJ62" s="257">
        <v>1</v>
      </c>
      <c r="NK62">
        <v>1</v>
      </c>
      <c r="NL62" s="139">
        <v>77712.761947836581</v>
      </c>
      <c r="NM62" s="139">
        <v>77712.761947836581</v>
      </c>
      <c r="NN62" s="200">
        <v>-892.14154268361801</v>
      </c>
      <c r="NO62" s="200">
        <v>-892.14154268361801</v>
      </c>
      <c r="NP62" s="200">
        <v>-892.14154268361801</v>
      </c>
      <c r="NQ62" s="200">
        <v>892.14154268361801</v>
      </c>
      <c r="NR62" s="200">
        <v>892.14154268361801</v>
      </c>
      <c r="NT62">
        <v>1</v>
      </c>
      <c r="NU62" s="244">
        <v>-1</v>
      </c>
      <c r="NV62" s="218">
        <v>1</v>
      </c>
      <c r="NW62" s="245">
        <v>-3</v>
      </c>
      <c r="NX62">
        <v>-1</v>
      </c>
      <c r="NY62">
        <v>-1</v>
      </c>
      <c r="NZ62" s="218">
        <v>1</v>
      </c>
      <c r="OA62">
        <v>0</v>
      </c>
      <c r="OB62">
        <v>1</v>
      </c>
      <c r="OC62">
        <v>0</v>
      </c>
      <c r="OD62">
        <v>0</v>
      </c>
      <c r="OE62" s="253">
        <v>3.54676710609E-2</v>
      </c>
      <c r="OF62" s="206">
        <v>42521</v>
      </c>
      <c r="OG62">
        <v>60</v>
      </c>
      <c r="OH62" t="s">
        <v>1273</v>
      </c>
      <c r="OI62">
        <v>1</v>
      </c>
      <c r="OJ62" s="257">
        <v>2</v>
      </c>
      <c r="OK62">
        <v>1</v>
      </c>
      <c r="OL62" s="139">
        <v>77712.761947836581</v>
      </c>
      <c r="OM62" s="139">
        <v>77712.761947836581</v>
      </c>
      <c r="ON62" s="200">
        <v>-2756.2906779998943</v>
      </c>
      <c r="OO62" s="200">
        <v>-2756.2906779998943</v>
      </c>
      <c r="OP62" s="200">
        <v>2756.2906779998943</v>
      </c>
      <c r="OQ62" s="200">
        <v>-2756.2906779998943</v>
      </c>
      <c r="OR62" s="200">
        <v>-2756.2906779998943</v>
      </c>
      <c r="OT62">
        <f t="shared" si="98"/>
        <v>-1</v>
      </c>
      <c r="OU62" s="244">
        <v>-1</v>
      </c>
      <c r="OV62" s="218">
        <v>1</v>
      </c>
      <c r="OW62" s="245">
        <v>-4</v>
      </c>
      <c r="OX62">
        <f t="shared" si="141"/>
        <v>1</v>
      </c>
      <c r="OY62">
        <f t="shared" si="100"/>
        <v>-1</v>
      </c>
      <c r="OZ62" s="218"/>
      <c r="PA62">
        <f t="shared" si="138"/>
        <v>0</v>
      </c>
      <c r="PB62">
        <f t="shared" si="101"/>
        <v>0</v>
      </c>
      <c r="PC62">
        <f t="shared" si="102"/>
        <v>0</v>
      </c>
      <c r="PD62">
        <f t="shared" si="103"/>
        <v>0</v>
      </c>
      <c r="PE62" s="253"/>
      <c r="PF62" s="206">
        <v>42538</v>
      </c>
      <c r="PG62">
        <v>60</v>
      </c>
      <c r="PH62" t="str">
        <f t="shared" si="86"/>
        <v>TRUE</v>
      </c>
      <c r="PI62">
        <f>VLOOKUP($A62,'FuturesInfo (3)'!$A$2:$V$80,22)</f>
        <v>1</v>
      </c>
      <c r="PJ62" s="257">
        <v>2</v>
      </c>
      <c r="PK62">
        <f t="shared" si="104"/>
        <v>1</v>
      </c>
      <c r="PL62" s="139">
        <f>VLOOKUP($A62,'FuturesInfo (3)'!$A$2:$O$80,15)*PI62</f>
        <v>80686.976598575566</v>
      </c>
      <c r="PM62" s="139">
        <f>VLOOKUP($A62,'FuturesInfo (3)'!$A$2:$O$80,15)*PK62</f>
        <v>80686.976598575566</v>
      </c>
      <c r="PN62" s="200">
        <f t="shared" si="105"/>
        <v>0</v>
      </c>
      <c r="PO62" s="200">
        <f t="shared" si="106"/>
        <v>0</v>
      </c>
      <c r="PP62" s="200">
        <f t="shared" si="107"/>
        <v>0</v>
      </c>
      <c r="PQ62" s="200">
        <f t="shared" si="108"/>
        <v>0</v>
      </c>
      <c r="PR62" s="200">
        <f t="shared" si="144"/>
        <v>0</v>
      </c>
      <c r="PT62">
        <f t="shared" si="110"/>
        <v>-1</v>
      </c>
      <c r="PU62" s="244"/>
      <c r="PV62" s="218"/>
      <c r="PW62" s="245"/>
      <c r="PX62">
        <f t="shared" si="142"/>
        <v>0</v>
      </c>
      <c r="PY62">
        <f t="shared" si="112"/>
        <v>0</v>
      </c>
      <c r="PZ62" s="218"/>
      <c r="QA62">
        <f t="shared" si="139"/>
        <v>1</v>
      </c>
      <c r="QB62">
        <f t="shared" si="113"/>
        <v>1</v>
      </c>
      <c r="QC62">
        <f t="shared" si="114"/>
        <v>1</v>
      </c>
      <c r="QD62">
        <f t="shared" si="115"/>
        <v>1</v>
      </c>
      <c r="QE62" s="253"/>
      <c r="QF62" s="206"/>
      <c r="QG62">
        <v>60</v>
      </c>
      <c r="QH62" t="str">
        <f t="shared" si="87"/>
        <v>FALSE</v>
      </c>
      <c r="QI62">
        <f>VLOOKUP($A62,'FuturesInfo (3)'!$A$2:$V$80,22)</f>
        <v>1</v>
      </c>
      <c r="QJ62" s="257"/>
      <c r="QK62">
        <f t="shared" si="116"/>
        <v>1</v>
      </c>
      <c r="QL62" s="139">
        <f>VLOOKUP($A62,'FuturesInfo (3)'!$A$2:$O$80,15)*QI62</f>
        <v>80686.976598575566</v>
      </c>
      <c r="QM62" s="139">
        <f>VLOOKUP($A62,'FuturesInfo (3)'!$A$2:$O$80,15)*QK62</f>
        <v>80686.976598575566</v>
      </c>
      <c r="QN62" s="200">
        <f t="shared" si="117"/>
        <v>0</v>
      </c>
      <c r="QO62" s="200">
        <f t="shared" si="118"/>
        <v>0</v>
      </c>
      <c r="QP62" s="200">
        <f t="shared" si="119"/>
        <v>0</v>
      </c>
      <c r="QQ62" s="200">
        <f t="shared" si="120"/>
        <v>0</v>
      </c>
      <c r="QR62" s="200">
        <f t="shared" si="145"/>
        <v>0</v>
      </c>
      <c r="QT62">
        <f t="shared" si="122"/>
        <v>0</v>
      </c>
      <c r="QU62" s="244"/>
      <c r="QV62" s="218"/>
      <c r="QW62" s="245"/>
      <c r="QX62">
        <f t="shared" si="143"/>
        <v>0</v>
      </c>
      <c r="QY62">
        <f t="shared" si="124"/>
        <v>0</v>
      </c>
      <c r="QZ62" s="218"/>
      <c r="RA62">
        <f t="shared" si="140"/>
        <v>1</v>
      </c>
      <c r="RB62">
        <f t="shared" si="125"/>
        <v>1</v>
      </c>
      <c r="RC62">
        <f t="shared" si="126"/>
        <v>1</v>
      </c>
      <c r="RD62">
        <f t="shared" si="127"/>
        <v>1</v>
      </c>
      <c r="RE62" s="253"/>
      <c r="RF62" s="206"/>
      <c r="RG62">
        <v>60</v>
      </c>
      <c r="RH62" t="str">
        <f t="shared" si="88"/>
        <v>FALSE</v>
      </c>
      <c r="RI62">
        <f>VLOOKUP($A62,'FuturesInfo (3)'!$A$2:$V$80,22)</f>
        <v>1</v>
      </c>
      <c r="RJ62" s="257"/>
      <c r="RK62">
        <f t="shared" si="128"/>
        <v>1</v>
      </c>
      <c r="RL62" s="139">
        <f>VLOOKUP($A62,'FuturesInfo (3)'!$A$2:$O$80,15)*RI62</f>
        <v>80686.976598575566</v>
      </c>
      <c r="RM62" s="139">
        <f>VLOOKUP($A62,'FuturesInfo (3)'!$A$2:$O$80,15)*RK62</f>
        <v>80686.976598575566</v>
      </c>
      <c r="RN62" s="200">
        <f t="shared" si="129"/>
        <v>0</v>
      </c>
      <c r="RO62" s="200">
        <f t="shared" si="130"/>
        <v>0</v>
      </c>
      <c r="RP62" s="200">
        <f t="shared" si="131"/>
        <v>0</v>
      </c>
      <c r="RQ62" s="200">
        <f t="shared" si="132"/>
        <v>0</v>
      </c>
      <c r="RR62" s="200">
        <f t="shared" si="146"/>
        <v>0</v>
      </c>
    </row>
    <row r="63" spans="1:486" x14ac:dyDescent="0.25">
      <c r="A63" s="1" t="s">
        <v>384</v>
      </c>
      <c r="B63" s="153" t="str">
        <f>'FuturesInfo (3)'!M51</f>
        <v>@NQ</v>
      </c>
      <c r="C63" s="204" t="str">
        <f>VLOOKUP(A63,'FuturesInfo (3)'!$A$2:$K$80,11)</f>
        <v>index</v>
      </c>
      <c r="D63" s="2" t="s">
        <v>31</v>
      </c>
      <c r="E63">
        <v>45</v>
      </c>
      <c r="F63" t="e">
        <f>IF(#REF!="","FALSE","TRUE")</f>
        <v>#REF!</v>
      </c>
      <c r="G63">
        <f>ROUND(VLOOKUP($B63,MARGIN!$A$42:$P$172,16),0)</f>
        <v>2</v>
      </c>
      <c r="I63" t="e">
        <f>-#REF!+J63</f>
        <v>#REF!</v>
      </c>
      <c r="J63">
        <v>1</v>
      </c>
      <c r="K63" s="2" t="s">
        <v>31</v>
      </c>
      <c r="L63">
        <v>45</v>
      </c>
      <c r="M63" t="str">
        <f t="shared" ref="M63:M69" si="170">IF(J63="","FALSE","TRUE")</f>
        <v>TRUE</v>
      </c>
      <c r="N63">
        <f>ROUND(VLOOKUP($B63,MARGIN!$A$42:$P$172,16),0)</f>
        <v>2</v>
      </c>
      <c r="P63">
        <f t="shared" ref="P63:P69" si="171">-J63+Q63</f>
        <v>-2</v>
      </c>
      <c r="Q63">
        <v>-1</v>
      </c>
      <c r="R63">
        <v>1</v>
      </c>
      <c r="S63" t="s">
        <v>960</v>
      </c>
      <c r="T63" s="2" t="s">
        <v>31</v>
      </c>
      <c r="U63">
        <v>45</v>
      </c>
      <c r="V63" t="str">
        <f t="shared" ref="V63:V69" si="172">IF(Q63="","FALSE","TRUE")</f>
        <v>TRUE</v>
      </c>
      <c r="W63">
        <f>ROUND(VLOOKUP($B63,MARGIN!$A$42:$P$172,16),0)</f>
        <v>2</v>
      </c>
      <c r="X63">
        <f t="shared" ref="X63:X69" si="173">IF(ABS(Q63+R63)=2,ROUND(W63*(1+$X$13),0),W63)</f>
        <v>2</v>
      </c>
      <c r="Z63">
        <f t="shared" ref="Z63:Z69" si="174">-Q63+AA63</f>
        <v>2</v>
      </c>
      <c r="AA63">
        <v>1</v>
      </c>
      <c r="AB63">
        <v>1</v>
      </c>
      <c r="AC63" t="s">
        <v>960</v>
      </c>
      <c r="AD63" s="2" t="s">
        <v>31</v>
      </c>
      <c r="AE63">
        <v>45</v>
      </c>
      <c r="AF63" t="str">
        <f t="shared" ref="AF63:AF69" si="175">IF(AA63="","FALSE","TRUE")</f>
        <v>TRUE</v>
      </c>
      <c r="AG63">
        <f>ROUND(VLOOKUP($B63,MARGIN!$A$42:$P$172,16),0)</f>
        <v>2</v>
      </c>
      <c r="AH63">
        <f t="shared" ref="AH63:AH69" si="176">IF(ABS(AA63+AB63)=2,ROUND(AG63*(1+$X$13),0),IF(AB63="",AG63,ROUND(AG63*(1+-$AH$13),0)))</f>
        <v>3</v>
      </c>
      <c r="AI63" s="139" t="e">
        <f>VLOOKUP($B63,#REF!,2)*AH63</f>
        <v>#REF!</v>
      </c>
      <c r="AK63">
        <f t="shared" ref="AK63:AK69" si="177">-AB63+AL63</f>
        <v>0</v>
      </c>
      <c r="AL63">
        <v>1</v>
      </c>
      <c r="AM63">
        <v>1</v>
      </c>
      <c r="AN63" t="s">
        <v>960</v>
      </c>
      <c r="AO63" s="2" t="s">
        <v>31</v>
      </c>
      <c r="AP63">
        <v>45</v>
      </c>
      <c r="AQ63" t="str">
        <f t="shared" ref="AQ63:AQ69" si="178">IF(AL63="","FALSE","TRUE")</f>
        <v>TRUE</v>
      </c>
      <c r="AR63">
        <f>ROUND(VLOOKUP($B63,MARGIN!$A$42:$P$172,16),0)</f>
        <v>2</v>
      </c>
      <c r="AS63">
        <f t="shared" ref="AS63:AS69" si="179">IF(ABS(AL63+AM63)=2,ROUND(AR63*(1+$X$13),0),IF(AM63="",AR63,ROUND(AR63*(1+-$AH$13),0)))</f>
        <v>3</v>
      </c>
      <c r="AT63" s="139" t="e">
        <f>VLOOKUP($B63,#REF!,2)*AS63</f>
        <v>#REF!</v>
      </c>
      <c r="AV63">
        <f t="shared" ref="AV63:AV69" si="180">-AM63+AW63</f>
        <v>0</v>
      </c>
      <c r="AW63">
        <v>1</v>
      </c>
      <c r="AX63">
        <v>-1</v>
      </c>
      <c r="AY63">
        <v>-6.0783555285400003E-4</v>
      </c>
      <c r="AZ63" s="2" t="s">
        <v>31</v>
      </c>
      <c r="BA63">
        <v>45</v>
      </c>
      <c r="BB63" t="str">
        <f t="shared" ref="BB63:BB69" si="181">IF(AW63="","FALSE","TRUE")</f>
        <v>TRUE</v>
      </c>
      <c r="BC63">
        <f>ROUND(VLOOKUP($B63,MARGIN!$A$42:$P$172,16),0)</f>
        <v>2</v>
      </c>
      <c r="BD63">
        <f t="shared" ref="BD63:BD69" si="182">IF(ABS(AW63+AX63)=2,ROUND(BC63*(1+$X$13),0),IF(AX63="",BC63,ROUND(BC63*(1+-$AH$13),0)))</f>
        <v>2</v>
      </c>
      <c r="BE63" s="139" t="e">
        <f>VLOOKUP($B63,#REF!,2)*BD63</f>
        <v>#REF!</v>
      </c>
      <c r="BG63">
        <f t="shared" si="134"/>
        <v>2</v>
      </c>
      <c r="BH63">
        <v>1</v>
      </c>
      <c r="BI63">
        <v>1</v>
      </c>
      <c r="BJ63">
        <f t="shared" si="89"/>
        <v>1</v>
      </c>
      <c r="BK63" s="1">
        <v>2.3775295808899999E-3</v>
      </c>
      <c r="BL63" s="2">
        <v>10</v>
      </c>
      <c r="BM63">
        <v>60</v>
      </c>
      <c r="BN63" t="str">
        <f t="shared" si="135"/>
        <v>TRUE</v>
      </c>
      <c r="BO63">
        <f>VLOOKUP($A63,'FuturesInfo (3)'!$A$2:$V$80,22)</f>
        <v>2</v>
      </c>
      <c r="BP63">
        <f t="shared" si="160"/>
        <v>2</v>
      </c>
      <c r="BQ63" s="139">
        <f>VLOOKUP($A63,'FuturesInfo (3)'!$A$2:$O$80,15)*BP63</f>
        <v>178500</v>
      </c>
      <c r="BR63" s="145">
        <f t="shared" si="90"/>
        <v>424.38903018886498</v>
      </c>
      <c r="BT63">
        <f t="shared" si="91"/>
        <v>1</v>
      </c>
      <c r="BU63">
        <v>1</v>
      </c>
      <c r="BV63">
        <v>-1</v>
      </c>
      <c r="BW63">
        <v>-1</v>
      </c>
      <c r="BX63">
        <f t="shared" si="161"/>
        <v>0</v>
      </c>
      <c r="BY63">
        <f t="shared" si="162"/>
        <v>1</v>
      </c>
      <c r="BZ63" s="188">
        <v>-5.1299023663699999E-3</v>
      </c>
      <c r="CA63" s="2">
        <v>10</v>
      </c>
      <c r="CB63">
        <v>60</v>
      </c>
      <c r="CC63" t="str">
        <f t="shared" si="163"/>
        <v>TRUE</v>
      </c>
      <c r="CD63">
        <f>VLOOKUP($A63,'FuturesInfo (3)'!$A$2:$V$80,22)</f>
        <v>2</v>
      </c>
      <c r="CE63">
        <f t="shared" si="75"/>
        <v>2</v>
      </c>
      <c r="CF63">
        <f t="shared" si="75"/>
        <v>2</v>
      </c>
      <c r="CG63" s="139">
        <f>VLOOKUP($A63,'FuturesInfo (3)'!$A$2:$O$80,15)*CE63</f>
        <v>178500</v>
      </c>
      <c r="CH63" s="145">
        <f t="shared" si="164"/>
        <v>-915.68757239704496</v>
      </c>
      <c r="CI63" s="145">
        <f t="shared" si="92"/>
        <v>915.68757239704496</v>
      </c>
      <c r="CK63">
        <f t="shared" si="165"/>
        <v>1</v>
      </c>
      <c r="CL63">
        <v>1</v>
      </c>
      <c r="CM63">
        <v>-1</v>
      </c>
      <c r="CN63">
        <v>1</v>
      </c>
      <c r="CO63">
        <f t="shared" si="136"/>
        <v>1</v>
      </c>
      <c r="CP63">
        <f t="shared" si="166"/>
        <v>0</v>
      </c>
      <c r="CQ63" s="1">
        <v>3.6593479707300001E-3</v>
      </c>
      <c r="CR63" s="2">
        <v>10</v>
      </c>
      <c r="CS63">
        <v>60</v>
      </c>
      <c r="CT63" t="str">
        <f t="shared" si="167"/>
        <v>TRUE</v>
      </c>
      <c r="CU63">
        <f>VLOOKUP($A63,'FuturesInfo (3)'!$A$2:$V$80,22)</f>
        <v>2</v>
      </c>
      <c r="CV63">
        <f t="shared" si="168"/>
        <v>2</v>
      </c>
      <c r="CW63">
        <f t="shared" si="93"/>
        <v>2</v>
      </c>
      <c r="CX63" s="139">
        <f>VLOOKUP($A63,'FuturesInfo (3)'!$A$2:$O$80,15)*CW63</f>
        <v>178500</v>
      </c>
      <c r="CY63" s="200">
        <f t="shared" si="169"/>
        <v>653.19361277530504</v>
      </c>
      <c r="CZ63" s="200">
        <f t="shared" si="95"/>
        <v>-653.19361277530504</v>
      </c>
      <c r="DB63">
        <f t="shared" si="81"/>
        <v>1</v>
      </c>
      <c r="DC63">
        <v>1</v>
      </c>
      <c r="DD63">
        <v>-1</v>
      </c>
      <c r="DE63">
        <v>-1</v>
      </c>
      <c r="DF63">
        <f t="shared" si="137"/>
        <v>0</v>
      </c>
      <c r="DG63">
        <f t="shared" si="82"/>
        <v>1</v>
      </c>
      <c r="DH63" s="1">
        <v>-2.4859131587699999E-3</v>
      </c>
      <c r="DI63" s="2">
        <v>10</v>
      </c>
      <c r="DJ63">
        <v>60</v>
      </c>
      <c r="DK63" t="str">
        <f t="shared" si="83"/>
        <v>TRUE</v>
      </c>
      <c r="DL63">
        <f>VLOOKUP($A63,'FuturesInfo (3)'!$A$2:$V$80,22)</f>
        <v>2</v>
      </c>
      <c r="DM63">
        <f t="shared" si="84"/>
        <v>2</v>
      </c>
      <c r="DN63">
        <f t="shared" si="96"/>
        <v>2</v>
      </c>
      <c r="DO63" s="139">
        <f>VLOOKUP($A63,'FuturesInfo (3)'!$A$2:$O$80,15)*DN63</f>
        <v>178500</v>
      </c>
      <c r="DP63" s="200">
        <f t="shared" si="85"/>
        <v>-443.73549884044496</v>
      </c>
      <c r="DQ63" s="200">
        <f t="shared" si="97"/>
        <v>443.73549884044496</v>
      </c>
      <c r="DS63">
        <v>1</v>
      </c>
      <c r="DT63">
        <v>-1</v>
      </c>
      <c r="DU63">
        <v>-1</v>
      </c>
      <c r="DV63">
        <v>1</v>
      </c>
      <c r="DW63">
        <v>0</v>
      </c>
      <c r="DX63">
        <v>0</v>
      </c>
      <c r="DY63" s="1">
        <v>1.05222351443E-3</v>
      </c>
      <c r="DZ63" s="2">
        <v>10</v>
      </c>
      <c r="EA63">
        <v>60</v>
      </c>
      <c r="EB63" t="s">
        <v>1273</v>
      </c>
      <c r="EC63">
        <v>2</v>
      </c>
      <c r="ED63" s="96">
        <v>0</v>
      </c>
      <c r="EE63">
        <v>2</v>
      </c>
      <c r="EF63" s="139">
        <v>178630</v>
      </c>
      <c r="EG63" s="200">
        <v>-187.9586863826309</v>
      </c>
      <c r="EH63" s="200">
        <v>-187.9586863826309</v>
      </c>
      <c r="EJ63">
        <v>-1</v>
      </c>
      <c r="EK63">
        <v>-1</v>
      </c>
      <c r="EL63" s="218">
        <v>-1</v>
      </c>
      <c r="EM63">
        <v>-1</v>
      </c>
      <c r="EN63">
        <v>-1</v>
      </c>
      <c r="EO63">
        <v>1</v>
      </c>
      <c r="EP63">
        <v>1</v>
      </c>
      <c r="EQ63">
        <v>1</v>
      </c>
      <c r="ER63" s="1">
        <v>-1.54901526886E-3</v>
      </c>
      <c r="ES63" s="2">
        <v>10</v>
      </c>
      <c r="ET63">
        <v>60</v>
      </c>
      <c r="EU63" t="s">
        <v>1273</v>
      </c>
      <c r="EV63">
        <v>2</v>
      </c>
      <c r="EW63" s="96">
        <v>0</v>
      </c>
      <c r="EX63">
        <v>2</v>
      </c>
      <c r="EY63" s="139">
        <v>178630</v>
      </c>
      <c r="EZ63" s="200">
        <v>276.70059747646178</v>
      </c>
      <c r="FA63" s="200">
        <v>276.70059747646178</v>
      </c>
      <c r="FB63" s="200">
        <v>276.70059747646178</v>
      </c>
      <c r="FD63">
        <v>-1</v>
      </c>
      <c r="FE63">
        <v>-1</v>
      </c>
      <c r="FF63" s="218">
        <v>-1</v>
      </c>
      <c r="FG63">
        <v>-1</v>
      </c>
      <c r="FH63">
        <v>-1</v>
      </c>
      <c r="FI63">
        <v>1</v>
      </c>
      <c r="FJ63">
        <v>1</v>
      </c>
      <c r="FK63">
        <v>1</v>
      </c>
      <c r="FL63" s="1">
        <v>-1.0250443262400001E-2</v>
      </c>
      <c r="FM63" s="2">
        <v>10</v>
      </c>
      <c r="FN63">
        <v>60</v>
      </c>
      <c r="FO63" t="s">
        <v>1273</v>
      </c>
      <c r="FP63">
        <v>2</v>
      </c>
      <c r="FQ63" s="96">
        <v>0</v>
      </c>
      <c r="FR63">
        <v>2</v>
      </c>
      <c r="FS63" s="139">
        <v>178630</v>
      </c>
      <c r="FT63" s="200">
        <v>1831.0366799625122</v>
      </c>
      <c r="FU63" s="200">
        <v>1831.0366799625122</v>
      </c>
      <c r="FV63" s="200">
        <v>1831.0366799625122</v>
      </c>
      <c r="FX63">
        <v>-1</v>
      </c>
      <c r="FY63" s="244">
        <v>1</v>
      </c>
      <c r="FZ63" s="218">
        <v>1</v>
      </c>
      <c r="GA63" s="245">
        <v>-6</v>
      </c>
      <c r="GB63">
        <v>1</v>
      </c>
      <c r="GC63">
        <v>-1</v>
      </c>
      <c r="GD63" s="218">
        <v>-1</v>
      </c>
      <c r="GE63">
        <v>0</v>
      </c>
      <c r="GF63">
        <v>0</v>
      </c>
      <c r="GG63">
        <v>0</v>
      </c>
      <c r="GH63">
        <v>1</v>
      </c>
      <c r="GI63" s="253">
        <v>-8.8450988075899992E-3</v>
      </c>
      <c r="GJ63" s="2">
        <v>10</v>
      </c>
      <c r="GK63">
        <v>60</v>
      </c>
      <c r="GL63" t="s">
        <v>1273</v>
      </c>
      <c r="GM63">
        <v>2</v>
      </c>
      <c r="GN63" s="96">
        <v>0</v>
      </c>
      <c r="GO63">
        <v>2</v>
      </c>
      <c r="GP63" s="139">
        <v>177050</v>
      </c>
      <c r="GQ63" s="200">
        <v>-1566.0247438838094</v>
      </c>
      <c r="GR63" s="200">
        <v>-1566.0247438838094</v>
      </c>
      <c r="GS63" s="200">
        <v>-1566.0247438838094</v>
      </c>
      <c r="GT63" s="200">
        <v>1566.0247438838094</v>
      </c>
      <c r="GV63">
        <v>1</v>
      </c>
      <c r="GW63" s="244">
        <v>1</v>
      </c>
      <c r="GX63" s="218">
        <v>1</v>
      </c>
      <c r="GY63" s="245">
        <v>-7</v>
      </c>
      <c r="GZ63">
        <v>1</v>
      </c>
      <c r="HA63">
        <v>-1</v>
      </c>
      <c r="HB63" s="218">
        <v>-1</v>
      </c>
      <c r="HC63">
        <v>0</v>
      </c>
      <c r="HD63">
        <v>0</v>
      </c>
      <c r="HE63">
        <v>0</v>
      </c>
      <c r="HF63">
        <v>1</v>
      </c>
      <c r="HG63" s="253">
        <v>-2.25924879977E-4</v>
      </c>
      <c r="HH63" s="268">
        <v>42495</v>
      </c>
      <c r="HI63">
        <v>60</v>
      </c>
      <c r="HJ63" t="s">
        <v>1273</v>
      </c>
      <c r="HK63">
        <v>2</v>
      </c>
      <c r="HL63" s="257"/>
      <c r="HM63">
        <v>2</v>
      </c>
      <c r="HN63" s="139">
        <v>177010</v>
      </c>
      <c r="HO63" s="200">
        <v>-39.990963004728769</v>
      </c>
      <c r="HP63" s="200">
        <v>-39.990963004728769</v>
      </c>
      <c r="HQ63" s="200">
        <v>-39.990963004728769</v>
      </c>
      <c r="HR63" s="200">
        <v>39.990963004728769</v>
      </c>
      <c r="HT63">
        <v>1</v>
      </c>
      <c r="HU63" s="244">
        <v>1</v>
      </c>
      <c r="HV63" s="218">
        <v>1</v>
      </c>
      <c r="HW63" s="245">
        <v>1</v>
      </c>
      <c r="HX63">
        <v>1</v>
      </c>
      <c r="HY63">
        <v>1</v>
      </c>
      <c r="HZ63" s="218">
        <v>-1</v>
      </c>
      <c r="IA63">
        <v>0</v>
      </c>
      <c r="IB63">
        <v>0</v>
      </c>
      <c r="IC63">
        <v>0</v>
      </c>
      <c r="ID63">
        <v>0</v>
      </c>
      <c r="IE63" s="253">
        <v>-2.8246991695499999E-3</v>
      </c>
      <c r="IF63" s="268">
        <v>42514</v>
      </c>
      <c r="IG63">
        <v>60</v>
      </c>
      <c r="IH63" t="s">
        <v>1273</v>
      </c>
      <c r="II63">
        <v>2</v>
      </c>
      <c r="IJ63" s="257">
        <v>2</v>
      </c>
      <c r="IK63">
        <v>3</v>
      </c>
      <c r="IL63" s="139">
        <v>176670</v>
      </c>
      <c r="IM63" s="139">
        <v>265005</v>
      </c>
      <c r="IN63" s="200">
        <v>-499.03960228439848</v>
      </c>
      <c r="IO63" s="200">
        <v>-748.55940342659767</v>
      </c>
      <c r="IP63" s="200">
        <v>-499.03960228439848</v>
      </c>
      <c r="IQ63" s="200">
        <v>-499.03960228439848</v>
      </c>
      <c r="IR63" s="200">
        <v>-499.03960228439848</v>
      </c>
      <c r="IT63">
        <v>1</v>
      </c>
      <c r="IU63" s="244">
        <v>-1</v>
      </c>
      <c r="IV63" s="218">
        <v>-1</v>
      </c>
      <c r="IW63" s="245">
        <v>2</v>
      </c>
      <c r="IX63">
        <v>1</v>
      </c>
      <c r="IY63">
        <v>-1</v>
      </c>
      <c r="IZ63" s="218">
        <v>1</v>
      </c>
      <c r="JA63">
        <v>0</v>
      </c>
      <c r="JB63">
        <v>0</v>
      </c>
      <c r="JC63">
        <v>1</v>
      </c>
      <c r="JD63">
        <v>0</v>
      </c>
      <c r="JE63" s="253">
        <v>2.5536261491299998E-3</v>
      </c>
      <c r="JF63" s="268">
        <v>42514</v>
      </c>
      <c r="JG63">
        <v>60</v>
      </c>
      <c r="JH63" t="s">
        <v>1273</v>
      </c>
      <c r="JI63">
        <v>2</v>
      </c>
      <c r="JJ63" s="257">
        <v>2</v>
      </c>
      <c r="JK63">
        <v>3</v>
      </c>
      <c r="JL63" s="139">
        <v>176670</v>
      </c>
      <c r="JM63" s="139">
        <v>265005</v>
      </c>
      <c r="JN63" s="200">
        <v>-451.1491317667971</v>
      </c>
      <c r="JO63" s="200">
        <v>-676.72369765019562</v>
      </c>
      <c r="JP63" s="200">
        <v>-451.1491317667971</v>
      </c>
      <c r="JQ63" s="200">
        <v>451.1491317667971</v>
      </c>
      <c r="JR63" s="200">
        <v>-451.1491317667971</v>
      </c>
      <c r="JT63">
        <v>-1</v>
      </c>
      <c r="JU63" s="244">
        <v>-1</v>
      </c>
      <c r="JV63" s="218">
        <v>-1</v>
      </c>
      <c r="JW63" s="245">
        <v>3</v>
      </c>
      <c r="JX63">
        <v>-1</v>
      </c>
      <c r="JY63">
        <v>-1</v>
      </c>
      <c r="JZ63" s="218">
        <v>-1</v>
      </c>
      <c r="KA63">
        <v>1</v>
      </c>
      <c r="KB63">
        <v>1</v>
      </c>
      <c r="KC63">
        <v>1</v>
      </c>
      <c r="KD63">
        <v>1</v>
      </c>
      <c r="KE63" s="253">
        <v>-1.29620195845E-2</v>
      </c>
      <c r="KF63" s="206">
        <v>42514</v>
      </c>
      <c r="KG63">
        <v>60</v>
      </c>
      <c r="KH63" t="s">
        <v>1273</v>
      </c>
      <c r="KI63">
        <v>2</v>
      </c>
      <c r="KJ63" s="257">
        <v>2</v>
      </c>
      <c r="KK63">
        <v>3</v>
      </c>
      <c r="KL63" s="139">
        <v>174380</v>
      </c>
      <c r="KM63" s="139">
        <v>261570</v>
      </c>
      <c r="KN63" s="200">
        <v>2260.3169751451101</v>
      </c>
      <c r="KO63" s="200">
        <v>3390.4754627176653</v>
      </c>
      <c r="KP63" s="200">
        <v>2260.3169751451101</v>
      </c>
      <c r="KQ63" s="200">
        <v>2260.3169751451101</v>
      </c>
      <c r="KR63" s="200">
        <v>2260.3169751451101</v>
      </c>
      <c r="KT63">
        <v>-1</v>
      </c>
      <c r="KU63">
        <v>-1</v>
      </c>
      <c r="KV63" s="218">
        <v>-1</v>
      </c>
      <c r="KW63" s="245">
        <v>-4</v>
      </c>
      <c r="KX63">
        <v>-1</v>
      </c>
      <c r="KY63">
        <v>1</v>
      </c>
      <c r="KZ63" s="218">
        <v>1</v>
      </c>
      <c r="LA63">
        <v>0</v>
      </c>
      <c r="LB63">
        <v>0</v>
      </c>
      <c r="LC63">
        <v>0</v>
      </c>
      <c r="LD63">
        <v>1</v>
      </c>
      <c r="LE63" s="253">
        <v>6.9962151622900001E-3</v>
      </c>
      <c r="LF63" s="206">
        <v>42534</v>
      </c>
      <c r="LG63">
        <v>60</v>
      </c>
      <c r="LH63" t="s">
        <v>1273</v>
      </c>
      <c r="LI63">
        <v>2</v>
      </c>
      <c r="LJ63" s="257">
        <v>2</v>
      </c>
      <c r="LK63">
        <v>3</v>
      </c>
      <c r="LL63" s="139">
        <v>175600</v>
      </c>
      <c r="LM63" s="139">
        <v>263400</v>
      </c>
      <c r="LN63" s="200">
        <v>-1228.5353824981239</v>
      </c>
      <c r="LO63" s="200">
        <v>-1842.8030737471861</v>
      </c>
      <c r="LP63" s="200">
        <v>-1228.5353824981239</v>
      </c>
      <c r="LQ63" s="200">
        <v>-1228.5353824981239</v>
      </c>
      <c r="LR63" s="200">
        <v>1228.5353824981239</v>
      </c>
      <c r="LT63">
        <v>-1</v>
      </c>
      <c r="LU63" s="244">
        <v>-1</v>
      </c>
      <c r="LV63" s="218">
        <v>-1</v>
      </c>
      <c r="LW63" s="245">
        <v>-5</v>
      </c>
      <c r="LX63">
        <v>-1</v>
      </c>
      <c r="LY63">
        <v>1</v>
      </c>
      <c r="LZ63" s="218">
        <v>1</v>
      </c>
      <c r="MA63">
        <v>0</v>
      </c>
      <c r="MB63">
        <v>0</v>
      </c>
      <c r="MC63">
        <v>0</v>
      </c>
      <c r="MD63">
        <v>1</v>
      </c>
      <c r="ME63" s="253">
        <v>2.3348519362200002E-3</v>
      </c>
      <c r="MF63" s="206">
        <v>42534</v>
      </c>
      <c r="MG63">
        <v>60</v>
      </c>
      <c r="MH63" t="s">
        <v>1273</v>
      </c>
      <c r="MI63">
        <v>2</v>
      </c>
      <c r="MJ63" s="257">
        <v>1</v>
      </c>
      <c r="MK63">
        <v>2</v>
      </c>
      <c r="ML63" s="139">
        <v>176010</v>
      </c>
      <c r="MM63" s="139">
        <v>176010</v>
      </c>
      <c r="MN63" s="200">
        <v>-410.95728929408222</v>
      </c>
      <c r="MO63" s="200">
        <v>-410.95728929408222</v>
      </c>
      <c r="MP63" s="200">
        <v>-410.95728929408222</v>
      </c>
      <c r="MQ63" s="200">
        <v>-410.95728929408222</v>
      </c>
      <c r="MR63" s="200">
        <v>410.95728929408222</v>
      </c>
      <c r="MT63">
        <v>-1</v>
      </c>
      <c r="MU63" s="244">
        <v>1</v>
      </c>
      <c r="MV63" s="218">
        <v>-1</v>
      </c>
      <c r="MW63" s="245">
        <v>-6</v>
      </c>
      <c r="MX63">
        <v>1</v>
      </c>
      <c r="MY63">
        <v>1</v>
      </c>
      <c r="MZ63" s="218">
        <v>-1</v>
      </c>
      <c r="NA63">
        <v>0</v>
      </c>
      <c r="NB63">
        <v>1</v>
      </c>
      <c r="NC63">
        <v>0</v>
      </c>
      <c r="ND63">
        <v>0</v>
      </c>
      <c r="NE63" s="253">
        <v>-1.3067439349999999E-3</v>
      </c>
      <c r="NF63" s="206">
        <v>42534</v>
      </c>
      <c r="NG63">
        <v>60</v>
      </c>
      <c r="NH63" t="s">
        <v>1273</v>
      </c>
      <c r="NI63">
        <v>2</v>
      </c>
      <c r="NJ63" s="257">
        <v>2</v>
      </c>
      <c r="NK63">
        <v>2</v>
      </c>
      <c r="NL63" s="139">
        <v>178500</v>
      </c>
      <c r="NM63" s="139">
        <v>178500</v>
      </c>
      <c r="NN63" s="200">
        <v>-233.25379239749998</v>
      </c>
      <c r="NO63" s="200">
        <v>-233.25379239749998</v>
      </c>
      <c r="NP63" s="200">
        <v>233.25379239749998</v>
      </c>
      <c r="NQ63" s="200">
        <v>-233.25379239749998</v>
      </c>
      <c r="NR63" s="200">
        <v>-233.25379239749998</v>
      </c>
      <c r="NT63">
        <v>1</v>
      </c>
      <c r="NU63" s="244">
        <v>1</v>
      </c>
      <c r="NV63" s="218">
        <v>1</v>
      </c>
      <c r="NW63" s="245">
        <v>-7</v>
      </c>
      <c r="NX63">
        <v>-1</v>
      </c>
      <c r="NY63">
        <v>-1</v>
      </c>
      <c r="NZ63" s="218">
        <v>1</v>
      </c>
      <c r="OA63">
        <v>1</v>
      </c>
      <c r="OB63">
        <v>1</v>
      </c>
      <c r="OC63">
        <v>0</v>
      </c>
      <c r="OD63">
        <v>0</v>
      </c>
      <c r="OE63" s="253">
        <v>1.5473887814299999E-2</v>
      </c>
      <c r="OF63" s="206">
        <v>42534</v>
      </c>
      <c r="OG63">
        <v>60</v>
      </c>
      <c r="OH63" t="s">
        <v>1273</v>
      </c>
      <c r="OI63">
        <v>2</v>
      </c>
      <c r="OJ63" s="257">
        <v>1</v>
      </c>
      <c r="OK63">
        <v>3</v>
      </c>
      <c r="OL63" s="139">
        <v>178500</v>
      </c>
      <c r="OM63" s="139">
        <v>267750</v>
      </c>
      <c r="ON63" s="200">
        <v>2762.0889748525501</v>
      </c>
      <c r="OO63" s="200">
        <v>4143.1334622788245</v>
      </c>
      <c r="OP63" s="200">
        <v>2762.0889748525501</v>
      </c>
      <c r="OQ63" s="200">
        <v>-2762.0889748525501</v>
      </c>
      <c r="OR63" s="200">
        <v>-2762.0889748525501</v>
      </c>
      <c r="OT63">
        <f t="shared" si="98"/>
        <v>1</v>
      </c>
      <c r="OU63" s="244">
        <v>-1</v>
      </c>
      <c r="OV63" s="218">
        <v>1</v>
      </c>
      <c r="OW63" s="245">
        <v>4</v>
      </c>
      <c r="OX63">
        <f t="shared" si="141"/>
        <v>1</v>
      </c>
      <c r="OY63">
        <f t="shared" si="100"/>
        <v>1</v>
      </c>
      <c r="OZ63" s="218"/>
      <c r="PA63">
        <f t="shared" si="138"/>
        <v>0</v>
      </c>
      <c r="PB63">
        <f t="shared" si="101"/>
        <v>0</v>
      </c>
      <c r="PC63">
        <f t="shared" si="102"/>
        <v>0</v>
      </c>
      <c r="PD63">
        <f t="shared" si="103"/>
        <v>0</v>
      </c>
      <c r="PE63" s="253"/>
      <c r="PF63" s="206">
        <v>42538</v>
      </c>
      <c r="PG63">
        <v>60</v>
      </c>
      <c r="PH63" t="str">
        <f t="shared" si="86"/>
        <v>TRUE</v>
      </c>
      <c r="PI63">
        <f>VLOOKUP($A63,'FuturesInfo (3)'!$A$2:$V$80,22)</f>
        <v>2</v>
      </c>
      <c r="PJ63" s="257">
        <v>2</v>
      </c>
      <c r="PK63">
        <f t="shared" si="104"/>
        <v>2</v>
      </c>
      <c r="PL63" s="139">
        <f>VLOOKUP($A63,'FuturesInfo (3)'!$A$2:$O$80,15)*PI63</f>
        <v>178500</v>
      </c>
      <c r="PM63" s="139">
        <f>VLOOKUP($A63,'FuturesInfo (3)'!$A$2:$O$80,15)*PK63</f>
        <v>178500</v>
      </c>
      <c r="PN63" s="200">
        <f t="shared" si="105"/>
        <v>0</v>
      </c>
      <c r="PO63" s="200">
        <f t="shared" si="106"/>
        <v>0</v>
      </c>
      <c r="PP63" s="200">
        <f t="shared" si="107"/>
        <v>0</v>
      </c>
      <c r="PQ63" s="200">
        <f t="shared" si="108"/>
        <v>0</v>
      </c>
      <c r="PR63" s="200">
        <f t="shared" si="144"/>
        <v>0</v>
      </c>
      <c r="PT63">
        <f t="shared" si="110"/>
        <v>-1</v>
      </c>
      <c r="PU63" s="244"/>
      <c r="PV63" s="218"/>
      <c r="PW63" s="245"/>
      <c r="PX63">
        <f t="shared" si="142"/>
        <v>0</v>
      </c>
      <c r="PY63">
        <f t="shared" si="112"/>
        <v>0</v>
      </c>
      <c r="PZ63" s="218"/>
      <c r="QA63">
        <f t="shared" si="139"/>
        <v>1</v>
      </c>
      <c r="QB63">
        <f t="shared" si="113"/>
        <v>1</v>
      </c>
      <c r="QC63">
        <f t="shared" si="114"/>
        <v>1</v>
      </c>
      <c r="QD63">
        <f t="shared" si="115"/>
        <v>1</v>
      </c>
      <c r="QE63" s="253"/>
      <c r="QF63" s="206"/>
      <c r="QG63">
        <v>60</v>
      </c>
      <c r="QH63" t="str">
        <f t="shared" si="87"/>
        <v>FALSE</v>
      </c>
      <c r="QI63">
        <f>VLOOKUP($A63,'FuturesInfo (3)'!$A$2:$V$80,22)</f>
        <v>2</v>
      </c>
      <c r="QJ63" s="257"/>
      <c r="QK63">
        <f t="shared" si="116"/>
        <v>2</v>
      </c>
      <c r="QL63" s="139">
        <f>VLOOKUP($A63,'FuturesInfo (3)'!$A$2:$O$80,15)*QI63</f>
        <v>178500</v>
      </c>
      <c r="QM63" s="139">
        <f>VLOOKUP($A63,'FuturesInfo (3)'!$A$2:$O$80,15)*QK63</f>
        <v>178500</v>
      </c>
      <c r="QN63" s="200">
        <f t="shared" si="117"/>
        <v>0</v>
      </c>
      <c r="QO63" s="200">
        <f t="shared" si="118"/>
        <v>0</v>
      </c>
      <c r="QP63" s="200">
        <f t="shared" si="119"/>
        <v>0</v>
      </c>
      <c r="QQ63" s="200">
        <f t="shared" si="120"/>
        <v>0</v>
      </c>
      <c r="QR63" s="200">
        <f t="shared" si="145"/>
        <v>0</v>
      </c>
      <c r="QT63">
        <f t="shared" si="122"/>
        <v>0</v>
      </c>
      <c r="QU63" s="244"/>
      <c r="QV63" s="218"/>
      <c r="QW63" s="245"/>
      <c r="QX63">
        <f t="shared" si="143"/>
        <v>0</v>
      </c>
      <c r="QY63">
        <f t="shared" si="124"/>
        <v>0</v>
      </c>
      <c r="QZ63" s="218"/>
      <c r="RA63">
        <f t="shared" si="140"/>
        <v>1</v>
      </c>
      <c r="RB63">
        <f t="shared" si="125"/>
        <v>1</v>
      </c>
      <c r="RC63">
        <f t="shared" si="126"/>
        <v>1</v>
      </c>
      <c r="RD63">
        <f t="shared" si="127"/>
        <v>1</v>
      </c>
      <c r="RE63" s="253"/>
      <c r="RF63" s="206"/>
      <c r="RG63">
        <v>60</v>
      </c>
      <c r="RH63" t="str">
        <f t="shared" si="88"/>
        <v>FALSE</v>
      </c>
      <c r="RI63">
        <f>VLOOKUP($A63,'FuturesInfo (3)'!$A$2:$V$80,22)</f>
        <v>2</v>
      </c>
      <c r="RJ63" s="257"/>
      <c r="RK63">
        <f t="shared" si="128"/>
        <v>2</v>
      </c>
      <c r="RL63" s="139">
        <f>VLOOKUP($A63,'FuturesInfo (3)'!$A$2:$O$80,15)*RI63</f>
        <v>178500</v>
      </c>
      <c r="RM63" s="139">
        <f>VLOOKUP($A63,'FuturesInfo (3)'!$A$2:$O$80,15)*RK63</f>
        <v>178500</v>
      </c>
      <c r="RN63" s="200">
        <f t="shared" si="129"/>
        <v>0</v>
      </c>
      <c r="RO63" s="200">
        <f t="shared" si="130"/>
        <v>0</v>
      </c>
      <c r="RP63" s="200">
        <f t="shared" si="131"/>
        <v>0</v>
      </c>
      <c r="RQ63" s="200">
        <f t="shared" si="132"/>
        <v>0</v>
      </c>
      <c r="RR63" s="200">
        <f t="shared" si="146"/>
        <v>0</v>
      </c>
    </row>
    <row r="64" spans="1:486" x14ac:dyDescent="0.25">
      <c r="A64" s="5" t="s">
        <v>1137</v>
      </c>
      <c r="B64" s="153" t="str">
        <f>'FuturesInfo (3)'!M52</f>
        <v>@O</v>
      </c>
      <c r="C64" s="204" t="str">
        <f>VLOOKUP(A64,'FuturesInfo (3)'!$A$2:$K$80,11)</f>
        <v>grain</v>
      </c>
      <c r="D64" s="2" t="s">
        <v>790</v>
      </c>
      <c r="E64">
        <v>60</v>
      </c>
      <c r="F64" t="e">
        <f>IF(#REF!="","FALSE","TRUE")</f>
        <v>#REF!</v>
      </c>
      <c r="G64">
        <f>ROUND(VLOOKUP($B64,MARGIN!$A$42:$P$172,16),0)</f>
        <v>13</v>
      </c>
      <c r="I64" t="e">
        <f>-#REF!+J64</f>
        <v>#REF!</v>
      </c>
      <c r="J64">
        <v>-1</v>
      </c>
      <c r="K64" s="2" t="s">
        <v>790</v>
      </c>
      <c r="L64">
        <v>60</v>
      </c>
      <c r="M64" t="str">
        <f t="shared" si="170"/>
        <v>TRUE</v>
      </c>
      <c r="N64">
        <f>ROUND(VLOOKUP($B64,MARGIN!$A$42:$P$172,16),0)</f>
        <v>13</v>
      </c>
      <c r="P64">
        <f t="shared" si="171"/>
        <v>2</v>
      </c>
      <c r="Q64">
        <v>1</v>
      </c>
      <c r="S64" t="s">
        <v>206</v>
      </c>
      <c r="T64" s="2" t="s">
        <v>790</v>
      </c>
      <c r="U64">
        <v>60</v>
      </c>
      <c r="V64" t="str">
        <f t="shared" si="172"/>
        <v>TRUE</v>
      </c>
      <c r="W64">
        <f>ROUND(VLOOKUP($B64,MARGIN!$A$42:$P$172,16),0)</f>
        <v>13</v>
      </c>
      <c r="X64">
        <f t="shared" si="173"/>
        <v>13</v>
      </c>
      <c r="Z64">
        <f t="shared" si="174"/>
        <v>0</v>
      </c>
      <c r="AA64">
        <v>1</v>
      </c>
      <c r="AC64" t="s">
        <v>206</v>
      </c>
      <c r="AD64" s="2" t="s">
        <v>790</v>
      </c>
      <c r="AE64">
        <v>60</v>
      </c>
      <c r="AF64" t="str">
        <f t="shared" si="175"/>
        <v>TRUE</v>
      </c>
      <c r="AG64">
        <f>ROUND(VLOOKUP($B64,MARGIN!$A$42:$P$172,16),0)</f>
        <v>13</v>
      </c>
      <c r="AH64">
        <f t="shared" si="176"/>
        <v>13</v>
      </c>
      <c r="AI64" s="139" t="e">
        <f>VLOOKUP($B64,#REF!,2)*AH64</f>
        <v>#REF!</v>
      </c>
      <c r="AK64">
        <f t="shared" si="177"/>
        <v>1</v>
      </c>
      <c r="AL64">
        <v>1</v>
      </c>
      <c r="AN64" t="s">
        <v>206</v>
      </c>
      <c r="AO64" s="2" t="s">
        <v>790</v>
      </c>
      <c r="AP64">
        <v>60</v>
      </c>
      <c r="AQ64" t="str">
        <f t="shared" si="178"/>
        <v>TRUE</v>
      </c>
      <c r="AR64">
        <f>ROUND(VLOOKUP($B64,MARGIN!$A$42:$P$172,16),0)</f>
        <v>13</v>
      </c>
      <c r="AS64">
        <f t="shared" si="179"/>
        <v>13</v>
      </c>
      <c r="AT64" s="139" t="e">
        <f>VLOOKUP($B64,#REF!,2)*AS64</f>
        <v>#REF!</v>
      </c>
      <c r="AV64">
        <f t="shared" si="180"/>
        <v>1</v>
      </c>
      <c r="AW64">
        <v>1</v>
      </c>
      <c r="AX64" s="3">
        <v>1</v>
      </c>
      <c r="AY64">
        <v>6.6137566137599996E-3</v>
      </c>
      <c r="AZ64" s="2" t="s">
        <v>790</v>
      </c>
      <c r="BA64">
        <v>60</v>
      </c>
      <c r="BB64" t="str">
        <f t="shared" si="181"/>
        <v>TRUE</v>
      </c>
      <c r="BC64">
        <f>ROUND(VLOOKUP($B64,MARGIN!$A$42:$P$172,16),0)</f>
        <v>13</v>
      </c>
      <c r="BD64">
        <f t="shared" si="182"/>
        <v>16</v>
      </c>
      <c r="BE64" s="139" t="e">
        <f>VLOOKUP($B64,#REF!,2)*BD64</f>
        <v>#REF!</v>
      </c>
      <c r="BG64">
        <f t="shared" si="134"/>
        <v>-2</v>
      </c>
      <c r="BH64">
        <v>-1</v>
      </c>
      <c r="BI64">
        <v>1</v>
      </c>
      <c r="BJ64">
        <f t="shared" si="89"/>
        <v>0</v>
      </c>
      <c r="BK64" s="1">
        <v>2.6281208935600001E-3</v>
      </c>
      <c r="BL64" s="2">
        <v>10</v>
      </c>
      <c r="BM64">
        <v>60</v>
      </c>
      <c r="BN64" t="str">
        <f t="shared" si="135"/>
        <v>TRUE</v>
      </c>
      <c r="BO64">
        <f>VLOOKUP($A64,'FuturesInfo (3)'!$A$2:$V$80,22)</f>
        <v>6</v>
      </c>
      <c r="BP64">
        <f t="shared" si="160"/>
        <v>6</v>
      </c>
      <c r="BQ64" s="139">
        <f>VLOOKUP($A64,'FuturesInfo (3)'!$A$2:$O$80,15)*BP64</f>
        <v>63000</v>
      </c>
      <c r="BR64" s="145">
        <f t="shared" si="90"/>
        <v>-165.57161629428001</v>
      </c>
      <c r="BT64">
        <f t="shared" si="91"/>
        <v>-1</v>
      </c>
      <c r="BU64">
        <v>-1</v>
      </c>
      <c r="BV64">
        <v>1</v>
      </c>
      <c r="BW64">
        <v>-1</v>
      </c>
      <c r="BX64">
        <f t="shared" si="161"/>
        <v>1</v>
      </c>
      <c r="BY64">
        <f t="shared" si="162"/>
        <v>0</v>
      </c>
      <c r="BZ64" s="188">
        <v>-1.44167758847E-2</v>
      </c>
      <c r="CA64" s="2">
        <v>10</v>
      </c>
      <c r="CB64">
        <v>60</v>
      </c>
      <c r="CC64" t="str">
        <f t="shared" si="163"/>
        <v>TRUE</v>
      </c>
      <c r="CD64">
        <f>VLOOKUP($A64,'FuturesInfo (3)'!$A$2:$V$80,22)</f>
        <v>6</v>
      </c>
      <c r="CE64">
        <f t="shared" si="75"/>
        <v>6</v>
      </c>
      <c r="CF64">
        <f t="shared" si="75"/>
        <v>6</v>
      </c>
      <c r="CG64" s="139">
        <f>VLOOKUP($A64,'FuturesInfo (3)'!$A$2:$O$80,15)*CE64</f>
        <v>63000</v>
      </c>
      <c r="CH64" s="145">
        <f t="shared" si="164"/>
        <v>908.25688073610002</v>
      </c>
      <c r="CI64" s="145">
        <f t="shared" si="92"/>
        <v>-908.25688073610002</v>
      </c>
      <c r="CK64">
        <f t="shared" si="165"/>
        <v>-1</v>
      </c>
      <c r="CL64">
        <v>1</v>
      </c>
      <c r="CM64">
        <v>1</v>
      </c>
      <c r="CN64">
        <v>1</v>
      </c>
      <c r="CO64">
        <f t="shared" si="136"/>
        <v>1</v>
      </c>
      <c r="CP64">
        <f t="shared" si="166"/>
        <v>1</v>
      </c>
      <c r="CQ64" s="1">
        <v>3.0585106383000001E-2</v>
      </c>
      <c r="CR64" s="2">
        <v>10</v>
      </c>
      <c r="CS64">
        <v>60</v>
      </c>
      <c r="CT64" t="str">
        <f t="shared" si="167"/>
        <v>TRUE</v>
      </c>
      <c r="CU64">
        <f>VLOOKUP($A64,'FuturesInfo (3)'!$A$2:$V$80,22)</f>
        <v>6</v>
      </c>
      <c r="CV64">
        <f t="shared" si="168"/>
        <v>8</v>
      </c>
      <c r="CW64">
        <f t="shared" si="93"/>
        <v>6</v>
      </c>
      <c r="CX64" s="139">
        <f>VLOOKUP($A64,'FuturesInfo (3)'!$A$2:$O$80,15)*CW64</f>
        <v>63000</v>
      </c>
      <c r="CY64" s="200">
        <f t="shared" si="169"/>
        <v>1926.8617021289999</v>
      </c>
      <c r="CZ64" s="200">
        <f t="shared" si="95"/>
        <v>1926.8617021289999</v>
      </c>
      <c r="DB64">
        <f t="shared" si="81"/>
        <v>1</v>
      </c>
      <c r="DC64">
        <v>-1</v>
      </c>
      <c r="DD64">
        <v>1</v>
      </c>
      <c r="DE64">
        <v>1</v>
      </c>
      <c r="DF64">
        <f t="shared" si="137"/>
        <v>0</v>
      </c>
      <c r="DG64">
        <f t="shared" si="82"/>
        <v>1</v>
      </c>
      <c r="DH64" s="1">
        <v>1.41935483871E-2</v>
      </c>
      <c r="DI64" s="2">
        <v>10</v>
      </c>
      <c r="DJ64">
        <v>60</v>
      </c>
      <c r="DK64" t="str">
        <f t="shared" si="83"/>
        <v>TRUE</v>
      </c>
      <c r="DL64">
        <f>VLOOKUP($A64,'FuturesInfo (3)'!$A$2:$V$80,22)</f>
        <v>6</v>
      </c>
      <c r="DM64">
        <f t="shared" si="84"/>
        <v>5</v>
      </c>
      <c r="DN64">
        <f t="shared" si="96"/>
        <v>6</v>
      </c>
      <c r="DO64" s="139">
        <f>VLOOKUP($A64,'FuturesInfo (3)'!$A$2:$O$80,15)*DN64</f>
        <v>63000</v>
      </c>
      <c r="DP64" s="200">
        <f t="shared" si="85"/>
        <v>-894.19354838729998</v>
      </c>
      <c r="DQ64" s="200">
        <f t="shared" si="97"/>
        <v>894.19354838729998</v>
      </c>
      <c r="DS64">
        <v>-1</v>
      </c>
      <c r="DT64">
        <v>-1</v>
      </c>
      <c r="DU64">
        <v>1</v>
      </c>
      <c r="DV64">
        <v>1</v>
      </c>
      <c r="DW64">
        <v>0</v>
      </c>
      <c r="DX64">
        <v>1</v>
      </c>
      <c r="DY64" s="1">
        <v>4.70737913486E-2</v>
      </c>
      <c r="DZ64" s="2">
        <v>10</v>
      </c>
      <c r="EA64">
        <v>60</v>
      </c>
      <c r="EB64" t="s">
        <v>1273</v>
      </c>
      <c r="EC64">
        <v>9</v>
      </c>
      <c r="ED64" s="96">
        <v>0</v>
      </c>
      <c r="EE64">
        <v>9</v>
      </c>
      <c r="EF64" s="139">
        <v>90787.5</v>
      </c>
      <c r="EG64" s="200">
        <v>-4273.7118320610225</v>
      </c>
      <c r="EH64" s="200">
        <v>4273.7118320610225</v>
      </c>
      <c r="EJ64">
        <v>-1</v>
      </c>
      <c r="EK64">
        <v>1</v>
      </c>
      <c r="EL64" s="218">
        <v>1</v>
      </c>
      <c r="EM64">
        <v>-1</v>
      </c>
      <c r="EN64">
        <v>-1</v>
      </c>
      <c r="EO64">
        <v>0</v>
      </c>
      <c r="EP64">
        <v>0</v>
      </c>
      <c r="EQ64">
        <v>1</v>
      </c>
      <c r="ER64" s="1">
        <v>-2.4301336573500001E-3</v>
      </c>
      <c r="ES64" s="2">
        <v>10</v>
      </c>
      <c r="ET64">
        <v>60</v>
      </c>
      <c r="EU64" t="s">
        <v>1273</v>
      </c>
      <c r="EV64">
        <v>9</v>
      </c>
      <c r="EW64" s="96">
        <v>0</v>
      </c>
      <c r="EX64">
        <v>9</v>
      </c>
      <c r="EY64" s="139">
        <v>90787.5</v>
      </c>
      <c r="EZ64" s="200">
        <v>-220.62575941666313</v>
      </c>
      <c r="FA64" s="200">
        <v>-220.62575941666313</v>
      </c>
      <c r="FB64" s="200">
        <v>220.62575941666313</v>
      </c>
      <c r="FD64">
        <v>-1</v>
      </c>
      <c r="FE64">
        <v>-1</v>
      </c>
      <c r="FF64" s="218">
        <v>1</v>
      </c>
      <c r="FG64">
        <v>1</v>
      </c>
      <c r="FH64">
        <v>-1</v>
      </c>
      <c r="FI64">
        <v>1</v>
      </c>
      <c r="FJ64">
        <v>0</v>
      </c>
      <c r="FK64">
        <v>0</v>
      </c>
      <c r="FL64" s="1">
        <v>-1.7052375152300001E-2</v>
      </c>
      <c r="FM64" s="2">
        <v>10</v>
      </c>
      <c r="FN64">
        <v>60</v>
      </c>
      <c r="FO64" t="s">
        <v>1273</v>
      </c>
      <c r="FP64">
        <v>9</v>
      </c>
      <c r="FQ64" s="96">
        <v>0</v>
      </c>
      <c r="FR64">
        <v>9</v>
      </c>
      <c r="FS64" s="139">
        <v>90787.5</v>
      </c>
      <c r="FT64" s="200">
        <v>1548.1425091394362</v>
      </c>
      <c r="FU64" s="200">
        <v>-1548.1425091394362</v>
      </c>
      <c r="FV64" s="200">
        <v>-1548.1425091394362</v>
      </c>
      <c r="FX64">
        <v>-1</v>
      </c>
      <c r="FY64" s="244">
        <v>-1</v>
      </c>
      <c r="FZ64" s="218">
        <v>1</v>
      </c>
      <c r="GA64" s="245">
        <v>5</v>
      </c>
      <c r="GB64">
        <v>1</v>
      </c>
      <c r="GC64">
        <v>1</v>
      </c>
      <c r="GD64" s="218">
        <v>1</v>
      </c>
      <c r="GE64">
        <v>0</v>
      </c>
      <c r="GF64">
        <v>1</v>
      </c>
      <c r="GG64">
        <v>1</v>
      </c>
      <c r="GH64">
        <v>1</v>
      </c>
      <c r="GI64" s="253">
        <v>1.7348203221800002E-2</v>
      </c>
      <c r="GJ64" s="2">
        <v>10</v>
      </c>
      <c r="GK64">
        <v>60</v>
      </c>
      <c r="GL64" t="s">
        <v>1273</v>
      </c>
      <c r="GM64">
        <v>9</v>
      </c>
      <c r="GN64" s="96">
        <v>0</v>
      </c>
      <c r="GO64">
        <v>9</v>
      </c>
      <c r="GP64" s="139">
        <v>92362.5</v>
      </c>
      <c r="GQ64" s="200">
        <v>-1602.3234200735026</v>
      </c>
      <c r="GR64" s="200">
        <v>1602.3234200735026</v>
      </c>
      <c r="GS64" s="200">
        <v>1602.3234200735026</v>
      </c>
      <c r="GT64" s="200">
        <v>1602.3234200735026</v>
      </c>
      <c r="GV64">
        <v>-1</v>
      </c>
      <c r="GW64" s="244">
        <v>-1</v>
      </c>
      <c r="GX64" s="218">
        <v>1</v>
      </c>
      <c r="GY64" s="245">
        <v>6</v>
      </c>
      <c r="GZ64">
        <v>1</v>
      </c>
      <c r="HA64">
        <v>1</v>
      </c>
      <c r="HB64" s="218">
        <v>1</v>
      </c>
      <c r="HC64">
        <v>0</v>
      </c>
      <c r="HD64">
        <v>1</v>
      </c>
      <c r="HE64">
        <v>1</v>
      </c>
      <c r="HF64">
        <v>1</v>
      </c>
      <c r="HG64" s="253">
        <v>6.0901339829500002E-3</v>
      </c>
      <c r="HH64" s="268">
        <v>42480</v>
      </c>
      <c r="HI64">
        <v>60</v>
      </c>
      <c r="HJ64" t="s">
        <v>1273</v>
      </c>
      <c r="HK64">
        <v>8</v>
      </c>
      <c r="HL64" s="257"/>
      <c r="HM64">
        <v>8</v>
      </c>
      <c r="HN64" s="139">
        <v>82600</v>
      </c>
      <c r="HO64" s="200">
        <v>-503.04506699167001</v>
      </c>
      <c r="HP64" s="200">
        <v>503.04506699167001</v>
      </c>
      <c r="HQ64" s="200">
        <v>503.04506699167001</v>
      </c>
      <c r="HR64" s="200">
        <v>503.04506699167001</v>
      </c>
      <c r="HT64">
        <v>-1</v>
      </c>
      <c r="HU64" s="244">
        <v>-1</v>
      </c>
      <c r="HV64" s="218">
        <v>1</v>
      </c>
      <c r="HW64" s="245">
        <v>7</v>
      </c>
      <c r="HX64">
        <v>1</v>
      </c>
      <c r="HY64">
        <v>1</v>
      </c>
      <c r="HZ64" s="218">
        <v>-1</v>
      </c>
      <c r="IA64">
        <v>1</v>
      </c>
      <c r="IB64">
        <v>0</v>
      </c>
      <c r="IC64">
        <v>0</v>
      </c>
      <c r="ID64">
        <v>0</v>
      </c>
      <c r="IE64" s="253">
        <v>-9.6852300242099999E-3</v>
      </c>
      <c r="IF64" s="268">
        <v>42480</v>
      </c>
      <c r="IG64">
        <v>60</v>
      </c>
      <c r="IH64" t="s">
        <v>1273</v>
      </c>
      <c r="II64">
        <v>8</v>
      </c>
      <c r="IJ64" s="257">
        <v>1</v>
      </c>
      <c r="IK64">
        <v>8</v>
      </c>
      <c r="IL64" s="139">
        <v>81800</v>
      </c>
      <c r="IM64" s="139">
        <v>81800</v>
      </c>
      <c r="IN64" s="200">
        <v>792.25181598037796</v>
      </c>
      <c r="IO64" s="200">
        <v>792.25181598037796</v>
      </c>
      <c r="IP64" s="200">
        <v>-792.25181598037796</v>
      </c>
      <c r="IQ64" s="200">
        <v>-792.25181598037796</v>
      </c>
      <c r="IR64" s="200">
        <v>-792.25181598037796</v>
      </c>
      <c r="IT64">
        <v>-1</v>
      </c>
      <c r="IU64" s="244">
        <v>-1</v>
      </c>
      <c r="IV64" s="218">
        <v>1</v>
      </c>
      <c r="IW64" s="245">
        <v>8</v>
      </c>
      <c r="IX64">
        <v>-1</v>
      </c>
      <c r="IY64">
        <v>1</v>
      </c>
      <c r="IZ64" s="218">
        <v>1</v>
      </c>
      <c r="JA64">
        <v>0</v>
      </c>
      <c r="JB64">
        <v>1</v>
      </c>
      <c r="JC64">
        <v>0</v>
      </c>
      <c r="JD64">
        <v>1</v>
      </c>
      <c r="JE64" s="253">
        <v>0</v>
      </c>
      <c r="JF64" s="268">
        <v>42480</v>
      </c>
      <c r="JG64">
        <v>60</v>
      </c>
      <c r="JH64" t="s">
        <v>1273</v>
      </c>
      <c r="JI64">
        <v>8</v>
      </c>
      <c r="JJ64" s="257">
        <v>2</v>
      </c>
      <c r="JK64">
        <v>10</v>
      </c>
      <c r="JL64" s="139">
        <v>81800</v>
      </c>
      <c r="JM64" s="139">
        <v>102250</v>
      </c>
      <c r="JN64" s="200">
        <v>0</v>
      </c>
      <c r="JO64" s="200">
        <v>0</v>
      </c>
      <c r="JP64" s="200">
        <v>0</v>
      </c>
      <c r="JQ64" s="200">
        <v>0</v>
      </c>
      <c r="JR64" s="200">
        <v>0</v>
      </c>
      <c r="JT64">
        <v>-1</v>
      </c>
      <c r="JU64" s="244">
        <v>-1</v>
      </c>
      <c r="JV64" s="218">
        <v>-1</v>
      </c>
      <c r="JW64" s="245">
        <v>9</v>
      </c>
      <c r="JX64">
        <v>1</v>
      </c>
      <c r="JY64">
        <v>-1</v>
      </c>
      <c r="JZ64" s="218">
        <v>1</v>
      </c>
      <c r="KA64">
        <v>0</v>
      </c>
      <c r="KB64">
        <v>0</v>
      </c>
      <c r="KC64">
        <v>1</v>
      </c>
      <c r="KD64">
        <v>0</v>
      </c>
      <c r="KE64" s="253">
        <v>1.8337408313E-2</v>
      </c>
      <c r="KF64" s="206">
        <v>42516</v>
      </c>
      <c r="KG64">
        <v>60</v>
      </c>
      <c r="KH64" t="s">
        <v>1273</v>
      </c>
      <c r="KI64">
        <v>8</v>
      </c>
      <c r="KJ64" s="257">
        <v>1</v>
      </c>
      <c r="KK64">
        <v>8</v>
      </c>
      <c r="KL64" s="139">
        <v>83300</v>
      </c>
      <c r="KM64" s="139">
        <v>83300</v>
      </c>
      <c r="KN64" s="200">
        <v>-1527.5061124729</v>
      </c>
      <c r="KO64" s="200">
        <v>-1527.5061124729</v>
      </c>
      <c r="KP64" s="200">
        <v>-1527.5061124729</v>
      </c>
      <c r="KQ64" s="200">
        <v>1527.5061124729</v>
      </c>
      <c r="KR64" s="200">
        <v>-1527.5061124729</v>
      </c>
      <c r="KT64">
        <v>-1</v>
      </c>
      <c r="KU64">
        <v>1</v>
      </c>
      <c r="KV64" s="218">
        <v>-1</v>
      </c>
      <c r="KW64" s="245">
        <v>10</v>
      </c>
      <c r="KX64">
        <v>1</v>
      </c>
      <c r="KY64">
        <v>-1</v>
      </c>
      <c r="KZ64" s="218">
        <v>1</v>
      </c>
      <c r="LA64">
        <v>1</v>
      </c>
      <c r="LB64">
        <v>0</v>
      </c>
      <c r="LC64">
        <v>1</v>
      </c>
      <c r="LD64">
        <v>0</v>
      </c>
      <c r="LE64" s="253">
        <v>0</v>
      </c>
      <c r="LF64" s="206">
        <v>42524</v>
      </c>
      <c r="LG64">
        <v>60</v>
      </c>
      <c r="LH64" t="s">
        <v>1273</v>
      </c>
      <c r="LI64">
        <v>7</v>
      </c>
      <c r="LJ64" s="257">
        <v>2</v>
      </c>
      <c r="LK64">
        <v>9</v>
      </c>
      <c r="LL64" s="139">
        <v>77787.5</v>
      </c>
      <c r="LM64" s="139">
        <v>100012.5</v>
      </c>
      <c r="LN64" s="200">
        <v>0</v>
      </c>
      <c r="LO64" s="200">
        <v>0</v>
      </c>
      <c r="LP64" s="200">
        <v>0</v>
      </c>
      <c r="LQ64" s="200">
        <v>0</v>
      </c>
      <c r="LR64" s="200">
        <v>0</v>
      </c>
      <c r="LT64">
        <v>1</v>
      </c>
      <c r="LU64" s="244">
        <v>1</v>
      </c>
      <c r="LV64" s="218">
        <v>-1</v>
      </c>
      <c r="LW64" s="245">
        <v>11</v>
      </c>
      <c r="LX64">
        <v>-1</v>
      </c>
      <c r="LY64">
        <v>-1</v>
      </c>
      <c r="LZ64" s="218">
        <v>-1</v>
      </c>
      <c r="MA64">
        <v>0</v>
      </c>
      <c r="MB64">
        <v>1</v>
      </c>
      <c r="MC64">
        <v>1</v>
      </c>
      <c r="MD64">
        <v>1</v>
      </c>
      <c r="ME64" s="253">
        <v>-2.6996625421800001E-2</v>
      </c>
      <c r="MF64" s="206">
        <v>42524</v>
      </c>
      <c r="MG64">
        <v>60</v>
      </c>
      <c r="MH64" t="s">
        <v>1273</v>
      </c>
      <c r="MI64">
        <v>7</v>
      </c>
      <c r="MJ64" s="257">
        <v>2</v>
      </c>
      <c r="MK64">
        <v>9</v>
      </c>
      <c r="ML64" s="139">
        <v>75687.5</v>
      </c>
      <c r="MM64" s="139">
        <v>97312.5</v>
      </c>
      <c r="MN64" s="200">
        <v>-2043.3070866124876</v>
      </c>
      <c r="MO64" s="200">
        <v>-2627.1091113589127</v>
      </c>
      <c r="MP64" s="200">
        <v>2043.3070866124876</v>
      </c>
      <c r="MQ64" s="200">
        <v>2043.3070866124876</v>
      </c>
      <c r="MR64" s="200">
        <v>2043.3070866124876</v>
      </c>
      <c r="MT64">
        <v>1</v>
      </c>
      <c r="MU64" s="244">
        <v>-1</v>
      </c>
      <c r="MV64" s="218">
        <v>-1</v>
      </c>
      <c r="MW64" s="245">
        <v>12</v>
      </c>
      <c r="MX64">
        <v>-1</v>
      </c>
      <c r="MY64">
        <v>-1</v>
      </c>
      <c r="MZ64" s="218">
        <v>1</v>
      </c>
      <c r="NA64">
        <v>0</v>
      </c>
      <c r="NB64">
        <v>0</v>
      </c>
      <c r="NC64">
        <v>0</v>
      </c>
      <c r="ND64">
        <v>0</v>
      </c>
      <c r="NE64" s="253">
        <v>2.3121387283199998E-3</v>
      </c>
      <c r="NF64" s="206">
        <v>42524</v>
      </c>
      <c r="NG64">
        <v>60</v>
      </c>
      <c r="NH64" t="s">
        <v>1273</v>
      </c>
      <c r="NI64">
        <v>6</v>
      </c>
      <c r="NJ64" s="257">
        <v>2</v>
      </c>
      <c r="NK64">
        <v>5</v>
      </c>
      <c r="NL64" s="139">
        <v>63000</v>
      </c>
      <c r="NM64" s="139">
        <v>52500</v>
      </c>
      <c r="NN64" s="200">
        <v>-145.66473988415999</v>
      </c>
      <c r="NO64" s="200">
        <v>-121.38728323679999</v>
      </c>
      <c r="NP64" s="200">
        <v>-145.66473988415999</v>
      </c>
      <c r="NQ64" s="200">
        <v>-145.66473988415999</v>
      </c>
      <c r="NR64" s="200">
        <v>-145.66473988415999</v>
      </c>
      <c r="NT64">
        <v>-1</v>
      </c>
      <c r="NU64" s="244">
        <v>-1</v>
      </c>
      <c r="NV64" s="218">
        <v>-1</v>
      </c>
      <c r="NW64" s="245">
        <v>13</v>
      </c>
      <c r="NX64">
        <v>-1</v>
      </c>
      <c r="NY64">
        <v>-1</v>
      </c>
      <c r="NZ64" s="218">
        <v>-1</v>
      </c>
      <c r="OA64">
        <v>1</v>
      </c>
      <c r="OB64">
        <v>1</v>
      </c>
      <c r="OC64">
        <v>1</v>
      </c>
      <c r="OD64">
        <v>1</v>
      </c>
      <c r="OE64" s="253">
        <v>-3.1141868512100001E-2</v>
      </c>
      <c r="OF64" s="206">
        <v>42524</v>
      </c>
      <c r="OG64">
        <v>60</v>
      </c>
      <c r="OH64" t="s">
        <v>1273</v>
      </c>
      <c r="OI64">
        <v>6</v>
      </c>
      <c r="OJ64" s="257">
        <v>1</v>
      </c>
      <c r="OK64">
        <v>8</v>
      </c>
      <c r="OL64" s="139">
        <v>63000</v>
      </c>
      <c r="OM64" s="139">
        <v>84000</v>
      </c>
      <c r="ON64" s="200">
        <v>1961.9377162623</v>
      </c>
      <c r="OO64" s="200">
        <v>2615.9169550164002</v>
      </c>
      <c r="OP64" s="200">
        <v>1961.9377162623</v>
      </c>
      <c r="OQ64" s="200">
        <v>1961.9377162623</v>
      </c>
      <c r="OR64" s="200">
        <v>1961.9377162623</v>
      </c>
      <c r="OT64">
        <f t="shared" si="98"/>
        <v>-1</v>
      </c>
      <c r="OU64" s="244">
        <v>-1</v>
      </c>
      <c r="OV64" s="218">
        <v>1</v>
      </c>
      <c r="OW64" s="245">
        <v>-4</v>
      </c>
      <c r="OX64">
        <f t="shared" si="141"/>
        <v>1</v>
      </c>
      <c r="OY64">
        <f t="shared" si="100"/>
        <v>-1</v>
      </c>
      <c r="OZ64" s="218"/>
      <c r="PA64">
        <f t="shared" si="138"/>
        <v>0</v>
      </c>
      <c r="PB64">
        <f t="shared" si="101"/>
        <v>0</v>
      </c>
      <c r="PC64">
        <f t="shared" si="102"/>
        <v>0</v>
      </c>
      <c r="PD64">
        <f t="shared" si="103"/>
        <v>0</v>
      </c>
      <c r="PE64" s="253"/>
      <c r="PF64" s="206">
        <v>42538</v>
      </c>
      <c r="PG64">
        <v>60</v>
      </c>
      <c r="PH64" t="str">
        <f t="shared" si="86"/>
        <v>TRUE</v>
      </c>
      <c r="PI64">
        <f>VLOOKUP($A64,'FuturesInfo (3)'!$A$2:$V$80,22)</f>
        <v>6</v>
      </c>
      <c r="PJ64" s="257">
        <v>2</v>
      </c>
      <c r="PK64">
        <f t="shared" si="104"/>
        <v>5</v>
      </c>
      <c r="PL64" s="139">
        <f>VLOOKUP($A64,'FuturesInfo (3)'!$A$2:$O$80,15)*PI64</f>
        <v>63000</v>
      </c>
      <c r="PM64" s="139">
        <f>VLOOKUP($A64,'FuturesInfo (3)'!$A$2:$O$80,15)*PK64</f>
        <v>52500</v>
      </c>
      <c r="PN64" s="200">
        <f t="shared" si="105"/>
        <v>0</v>
      </c>
      <c r="PO64" s="200">
        <f t="shared" si="106"/>
        <v>0</v>
      </c>
      <c r="PP64" s="200">
        <f t="shared" si="107"/>
        <v>0</v>
      </c>
      <c r="PQ64" s="200">
        <f t="shared" si="108"/>
        <v>0</v>
      </c>
      <c r="PR64" s="200">
        <f t="shared" si="144"/>
        <v>0</v>
      </c>
      <c r="PT64">
        <f t="shared" si="110"/>
        <v>-1</v>
      </c>
      <c r="PU64" s="244"/>
      <c r="PV64" s="218"/>
      <c r="PW64" s="245"/>
      <c r="PX64">
        <f t="shared" si="142"/>
        <v>0</v>
      </c>
      <c r="PY64">
        <f t="shared" si="112"/>
        <v>0</v>
      </c>
      <c r="PZ64" s="218"/>
      <c r="QA64">
        <f t="shared" si="139"/>
        <v>1</v>
      </c>
      <c r="QB64">
        <f t="shared" si="113"/>
        <v>1</v>
      </c>
      <c r="QC64">
        <f t="shared" si="114"/>
        <v>1</v>
      </c>
      <c r="QD64">
        <f t="shared" si="115"/>
        <v>1</v>
      </c>
      <c r="QE64" s="253"/>
      <c r="QF64" s="206"/>
      <c r="QG64">
        <v>60</v>
      </c>
      <c r="QH64" t="str">
        <f t="shared" si="87"/>
        <v>FALSE</v>
      </c>
      <c r="QI64">
        <f>VLOOKUP($A64,'FuturesInfo (3)'!$A$2:$V$80,22)</f>
        <v>6</v>
      </c>
      <c r="QJ64" s="257"/>
      <c r="QK64">
        <f t="shared" si="116"/>
        <v>5</v>
      </c>
      <c r="QL64" s="139">
        <f>VLOOKUP($A64,'FuturesInfo (3)'!$A$2:$O$80,15)*QI64</f>
        <v>63000</v>
      </c>
      <c r="QM64" s="139">
        <f>VLOOKUP($A64,'FuturesInfo (3)'!$A$2:$O$80,15)*QK64</f>
        <v>52500</v>
      </c>
      <c r="QN64" s="200">
        <f t="shared" si="117"/>
        <v>0</v>
      </c>
      <c r="QO64" s="200">
        <f t="shared" si="118"/>
        <v>0</v>
      </c>
      <c r="QP64" s="200">
        <f t="shared" si="119"/>
        <v>0</v>
      </c>
      <c r="QQ64" s="200">
        <f t="shared" si="120"/>
        <v>0</v>
      </c>
      <c r="QR64" s="200">
        <f t="shared" si="145"/>
        <v>0</v>
      </c>
      <c r="QT64">
        <f t="shared" si="122"/>
        <v>0</v>
      </c>
      <c r="QU64" s="244"/>
      <c r="QV64" s="218"/>
      <c r="QW64" s="245"/>
      <c r="QX64">
        <f t="shared" si="143"/>
        <v>0</v>
      </c>
      <c r="QY64">
        <f t="shared" si="124"/>
        <v>0</v>
      </c>
      <c r="QZ64" s="218"/>
      <c r="RA64">
        <f t="shared" si="140"/>
        <v>1</v>
      </c>
      <c r="RB64">
        <f t="shared" si="125"/>
        <v>1</v>
      </c>
      <c r="RC64">
        <f t="shared" si="126"/>
        <v>1</v>
      </c>
      <c r="RD64">
        <f t="shared" si="127"/>
        <v>1</v>
      </c>
      <c r="RE64" s="253"/>
      <c r="RF64" s="206"/>
      <c r="RG64">
        <v>60</v>
      </c>
      <c r="RH64" t="str">
        <f t="shared" si="88"/>
        <v>FALSE</v>
      </c>
      <c r="RI64">
        <f>VLOOKUP($A64,'FuturesInfo (3)'!$A$2:$V$80,22)</f>
        <v>6</v>
      </c>
      <c r="RJ64" s="257"/>
      <c r="RK64">
        <f t="shared" si="128"/>
        <v>5</v>
      </c>
      <c r="RL64" s="139">
        <f>VLOOKUP($A64,'FuturesInfo (3)'!$A$2:$O$80,15)*RI64</f>
        <v>63000</v>
      </c>
      <c r="RM64" s="139">
        <f>VLOOKUP($A64,'FuturesInfo (3)'!$A$2:$O$80,15)*RK64</f>
        <v>52500</v>
      </c>
      <c r="RN64" s="200">
        <f t="shared" si="129"/>
        <v>0</v>
      </c>
      <c r="RO64" s="200">
        <f t="shared" si="130"/>
        <v>0</v>
      </c>
      <c r="RP64" s="200">
        <f t="shared" si="131"/>
        <v>0</v>
      </c>
      <c r="RQ64" s="200">
        <f t="shared" si="132"/>
        <v>0</v>
      </c>
      <c r="RR64" s="200">
        <f t="shared" si="146"/>
        <v>0</v>
      </c>
    </row>
    <row r="65" spans="1:486" x14ac:dyDescent="0.25">
      <c r="A65" s="1" t="s">
        <v>0</v>
      </c>
      <c r="B65" s="153" t="str">
        <f>'FuturesInfo (3)'!M53</f>
        <v>@OJ</v>
      </c>
      <c r="C65" s="204" t="str">
        <f>VLOOKUP(A65,'FuturesInfo (3)'!$A$2:$K$80,11)</f>
        <v>soft</v>
      </c>
      <c r="D65" s="3"/>
      <c r="E65" s="3"/>
      <c r="F65" t="e">
        <f>IF(#REF!="","FALSE","TRUE")</f>
        <v>#REF!</v>
      </c>
      <c r="G65">
        <f>ROUND(VLOOKUP($B65,MARGIN!$A$42:$P$172,16),0)</f>
        <v>5</v>
      </c>
      <c r="I65" t="e">
        <f>-#REF!+J65</f>
        <v>#REF!</v>
      </c>
      <c r="J65" s="3">
        <v>1</v>
      </c>
      <c r="K65" s="146" t="s">
        <v>925</v>
      </c>
      <c r="L65" s="3">
        <v>60</v>
      </c>
      <c r="M65" t="str">
        <f t="shared" si="170"/>
        <v>TRUE</v>
      </c>
      <c r="N65">
        <f>ROUND(VLOOKUP($B65,MARGIN!$A$42:$P$172,16),0)</f>
        <v>5</v>
      </c>
      <c r="P65">
        <f t="shared" si="171"/>
        <v>-2</v>
      </c>
      <c r="Q65" s="3">
        <v>-1</v>
      </c>
      <c r="R65" s="3"/>
      <c r="S65" s="3" t="s">
        <v>240</v>
      </c>
      <c r="T65" s="146" t="s">
        <v>925</v>
      </c>
      <c r="U65" s="3">
        <v>60</v>
      </c>
      <c r="V65" t="str">
        <f t="shared" si="172"/>
        <v>TRUE</v>
      </c>
      <c r="W65">
        <f>ROUND(VLOOKUP($B65,MARGIN!$A$42:$P$172,16),0)</f>
        <v>5</v>
      </c>
      <c r="X65">
        <f t="shared" si="173"/>
        <v>5</v>
      </c>
      <c r="Z65">
        <f t="shared" si="174"/>
        <v>0</v>
      </c>
      <c r="AA65" s="3">
        <v>-1</v>
      </c>
      <c r="AB65" s="3">
        <v>-1</v>
      </c>
      <c r="AC65" s="3" t="s">
        <v>994</v>
      </c>
      <c r="AD65" s="146" t="s">
        <v>925</v>
      </c>
      <c r="AE65" s="3">
        <v>60</v>
      </c>
      <c r="AF65" t="str">
        <f t="shared" si="175"/>
        <v>TRUE</v>
      </c>
      <c r="AG65">
        <f>ROUND(VLOOKUP($B65,MARGIN!$A$42:$P$172,16),0)</f>
        <v>5</v>
      </c>
      <c r="AH65">
        <f t="shared" si="176"/>
        <v>6</v>
      </c>
      <c r="AI65" s="139" t="e">
        <f>VLOOKUP($B65,#REF!,2)*AH65</f>
        <v>#REF!</v>
      </c>
      <c r="AK65">
        <f t="shared" si="177"/>
        <v>0</v>
      </c>
      <c r="AL65" s="3">
        <v>-1</v>
      </c>
      <c r="AM65" s="3">
        <v>-1</v>
      </c>
      <c r="AN65" s="3" t="s">
        <v>994</v>
      </c>
      <c r="AO65" s="146" t="s">
        <v>925</v>
      </c>
      <c r="AP65" s="3">
        <v>60</v>
      </c>
      <c r="AQ65" t="str">
        <f t="shared" si="178"/>
        <v>TRUE</v>
      </c>
      <c r="AR65">
        <f>ROUND(VLOOKUP($B65,MARGIN!$A$42:$P$172,16),0)</f>
        <v>5</v>
      </c>
      <c r="AS65">
        <f t="shared" si="179"/>
        <v>6</v>
      </c>
      <c r="AT65" s="139" t="e">
        <f>VLOOKUP($B65,#REF!,2)*AS65</f>
        <v>#REF!</v>
      </c>
      <c r="AV65">
        <f t="shared" si="180"/>
        <v>0</v>
      </c>
      <c r="AW65" s="3">
        <v>-1</v>
      </c>
      <c r="AX65">
        <v>1</v>
      </c>
      <c r="AY65" s="3">
        <v>1.11438872501E-2</v>
      </c>
      <c r="AZ65" s="146" t="s">
        <v>925</v>
      </c>
      <c r="BA65" s="3">
        <v>60</v>
      </c>
      <c r="BB65" t="str">
        <f t="shared" si="181"/>
        <v>TRUE</v>
      </c>
      <c r="BC65">
        <f>ROUND(VLOOKUP($B65,MARGIN!$A$42:$P$172,16),0)</f>
        <v>5</v>
      </c>
      <c r="BD65">
        <f t="shared" si="182"/>
        <v>4</v>
      </c>
      <c r="BE65" s="139" t="e">
        <f>VLOOKUP($B65,#REF!,2)*BD65</f>
        <v>#REF!</v>
      </c>
      <c r="BG65">
        <f t="shared" si="134"/>
        <v>0</v>
      </c>
      <c r="BH65" s="3">
        <v>1</v>
      </c>
      <c r="BI65" s="3">
        <v>1</v>
      </c>
      <c r="BJ65">
        <f t="shared" si="89"/>
        <v>1</v>
      </c>
      <c r="BK65" s="5">
        <v>1.8152350080999999E-2</v>
      </c>
      <c r="BL65" s="171">
        <v>10</v>
      </c>
      <c r="BM65" s="3">
        <v>60</v>
      </c>
      <c r="BN65" t="str">
        <f t="shared" si="135"/>
        <v>TRUE</v>
      </c>
      <c r="BO65">
        <f>VLOOKUP($A65,'FuturesInfo (3)'!$A$2:$V$80,22)</f>
        <v>3</v>
      </c>
      <c r="BP65">
        <f t="shared" si="160"/>
        <v>3</v>
      </c>
      <c r="BQ65" s="139">
        <f>VLOOKUP($A65,'FuturesInfo (3)'!$A$2:$O$80,15)*BP65</f>
        <v>77197.5</v>
      </c>
      <c r="BR65" s="145">
        <f t="shared" si="90"/>
        <v>1401.3160453779974</v>
      </c>
      <c r="BT65" s="3">
        <f t="shared" si="91"/>
        <v>1</v>
      </c>
      <c r="BU65" s="3">
        <v>1</v>
      </c>
      <c r="BV65">
        <v>1</v>
      </c>
      <c r="BW65" s="3">
        <v>1</v>
      </c>
      <c r="BX65">
        <f t="shared" si="161"/>
        <v>1</v>
      </c>
      <c r="BY65">
        <f t="shared" si="162"/>
        <v>1</v>
      </c>
      <c r="BZ65" s="189">
        <v>9.2327284304400004E-3</v>
      </c>
      <c r="CA65" s="171">
        <v>10</v>
      </c>
      <c r="CB65" s="3">
        <v>60</v>
      </c>
      <c r="CC65" t="str">
        <f t="shared" si="163"/>
        <v>TRUE</v>
      </c>
      <c r="CD65">
        <f>VLOOKUP($A65,'FuturesInfo (3)'!$A$2:$V$80,22)</f>
        <v>3</v>
      </c>
      <c r="CE65">
        <f t="shared" si="75"/>
        <v>3</v>
      </c>
      <c r="CF65">
        <f t="shared" si="75"/>
        <v>3</v>
      </c>
      <c r="CG65" s="139">
        <f>VLOOKUP($A65,'FuturesInfo (3)'!$A$2:$O$80,15)*CE65</f>
        <v>77197.5</v>
      </c>
      <c r="CH65" s="145">
        <f t="shared" si="164"/>
        <v>712.74355300889192</v>
      </c>
      <c r="CI65" s="145">
        <f t="shared" si="92"/>
        <v>712.74355300889192</v>
      </c>
      <c r="CK65" s="3">
        <f t="shared" si="165"/>
        <v>1</v>
      </c>
      <c r="CL65" s="3">
        <v>1</v>
      </c>
      <c r="CM65">
        <v>1</v>
      </c>
      <c r="CN65" s="3">
        <v>1</v>
      </c>
      <c r="CO65">
        <f t="shared" si="136"/>
        <v>1</v>
      </c>
      <c r="CP65">
        <f t="shared" si="166"/>
        <v>1</v>
      </c>
      <c r="CQ65" s="5">
        <v>5.4889589905400001E-2</v>
      </c>
      <c r="CR65" s="171">
        <v>10</v>
      </c>
      <c r="CS65" s="3">
        <v>60</v>
      </c>
      <c r="CT65" t="str">
        <f t="shared" si="167"/>
        <v>TRUE</v>
      </c>
      <c r="CU65">
        <f>VLOOKUP($A65,'FuturesInfo (3)'!$A$2:$V$80,22)</f>
        <v>3</v>
      </c>
      <c r="CV65">
        <f t="shared" si="168"/>
        <v>4</v>
      </c>
      <c r="CW65">
        <f t="shared" si="93"/>
        <v>3</v>
      </c>
      <c r="CX65" s="139">
        <f>VLOOKUP($A65,'FuturesInfo (3)'!$A$2:$O$80,15)*CW65</f>
        <v>77197.5</v>
      </c>
      <c r="CY65" s="200">
        <f t="shared" si="169"/>
        <v>4237.3391167221162</v>
      </c>
      <c r="CZ65" s="200">
        <f t="shared" si="95"/>
        <v>4237.3391167221162</v>
      </c>
      <c r="DB65" s="3">
        <f t="shared" si="81"/>
        <v>1</v>
      </c>
      <c r="DC65" s="3">
        <v>1</v>
      </c>
      <c r="DD65">
        <v>1</v>
      </c>
      <c r="DE65" s="3">
        <v>1</v>
      </c>
      <c r="DF65">
        <f t="shared" si="137"/>
        <v>1</v>
      </c>
      <c r="DG65">
        <f t="shared" si="82"/>
        <v>1</v>
      </c>
      <c r="DH65" s="5">
        <v>1.79425837321E-3</v>
      </c>
      <c r="DI65" s="171">
        <v>10</v>
      </c>
      <c r="DJ65" s="3">
        <v>60</v>
      </c>
      <c r="DK65" t="str">
        <f t="shared" si="83"/>
        <v>TRUE</v>
      </c>
      <c r="DL65">
        <f>VLOOKUP($A65,'FuturesInfo (3)'!$A$2:$V$80,22)</f>
        <v>3</v>
      </c>
      <c r="DM65">
        <f t="shared" si="84"/>
        <v>4</v>
      </c>
      <c r="DN65">
        <f t="shared" si="96"/>
        <v>3</v>
      </c>
      <c r="DO65" s="139">
        <f>VLOOKUP($A65,'FuturesInfo (3)'!$A$2:$O$80,15)*DN65</f>
        <v>77197.5</v>
      </c>
      <c r="DP65" s="200">
        <f t="shared" si="85"/>
        <v>138.51226076587898</v>
      </c>
      <c r="DQ65" s="200">
        <f t="shared" si="97"/>
        <v>138.51226076587898</v>
      </c>
      <c r="DS65" s="3">
        <v>1</v>
      </c>
      <c r="DT65" s="3">
        <v>1</v>
      </c>
      <c r="DU65">
        <v>1</v>
      </c>
      <c r="DV65" s="3">
        <v>-1</v>
      </c>
      <c r="DW65">
        <v>0</v>
      </c>
      <c r="DX65">
        <v>0</v>
      </c>
      <c r="DY65" s="5">
        <v>-1.9104477611900001E-2</v>
      </c>
      <c r="DZ65" s="171">
        <v>10</v>
      </c>
      <c r="EA65" s="3">
        <v>60</v>
      </c>
      <c r="EB65" t="s">
        <v>1273</v>
      </c>
      <c r="EC65">
        <v>3</v>
      </c>
      <c r="ED65" s="96">
        <v>0</v>
      </c>
      <c r="EE65">
        <v>3</v>
      </c>
      <c r="EF65" s="139">
        <v>75397.5</v>
      </c>
      <c r="EG65" s="200">
        <v>-1440.4298507432304</v>
      </c>
      <c r="EH65" s="200">
        <v>-1440.4298507432304</v>
      </c>
      <c r="EJ65">
        <v>1</v>
      </c>
      <c r="EK65" s="3">
        <v>1</v>
      </c>
      <c r="EL65" s="218">
        <v>-1</v>
      </c>
      <c r="EM65">
        <v>-1</v>
      </c>
      <c r="EN65" s="3">
        <v>1</v>
      </c>
      <c r="EO65">
        <v>1</v>
      </c>
      <c r="EP65">
        <v>0</v>
      </c>
      <c r="EQ65">
        <v>0</v>
      </c>
      <c r="ER65" s="5">
        <v>1.39987827145E-2</v>
      </c>
      <c r="ES65" s="171">
        <v>10</v>
      </c>
      <c r="ET65" s="3">
        <v>60</v>
      </c>
      <c r="EU65" t="s">
        <v>1273</v>
      </c>
      <c r="EV65">
        <v>3</v>
      </c>
      <c r="EW65" s="96">
        <v>0</v>
      </c>
      <c r="EX65">
        <v>3</v>
      </c>
      <c r="EY65" s="139">
        <v>75397.5</v>
      </c>
      <c r="EZ65" s="200">
        <v>1055.4732197165138</v>
      </c>
      <c r="FA65" s="200">
        <v>-1055.4732197165138</v>
      </c>
      <c r="FB65" s="200">
        <v>-1055.4732197165138</v>
      </c>
      <c r="FD65">
        <v>1</v>
      </c>
      <c r="FE65" s="3">
        <v>1</v>
      </c>
      <c r="FF65" s="218">
        <v>-1</v>
      </c>
      <c r="FG65">
        <v>-1</v>
      </c>
      <c r="FH65" s="3">
        <v>1</v>
      </c>
      <c r="FI65">
        <v>1</v>
      </c>
      <c r="FJ65">
        <v>0</v>
      </c>
      <c r="FK65">
        <v>0</v>
      </c>
      <c r="FL65" s="5">
        <v>5.7022809123700004E-3</v>
      </c>
      <c r="FM65" s="171">
        <v>10</v>
      </c>
      <c r="FN65" s="3">
        <v>60</v>
      </c>
      <c r="FO65" t="s">
        <v>1273</v>
      </c>
      <c r="FP65">
        <v>3</v>
      </c>
      <c r="FQ65" s="96">
        <v>0</v>
      </c>
      <c r="FR65">
        <v>3</v>
      </c>
      <c r="FS65" s="139">
        <v>75397.5</v>
      </c>
      <c r="FT65" s="200">
        <v>429.93772509041713</v>
      </c>
      <c r="FU65" s="200">
        <v>-429.93772509041713</v>
      </c>
      <c r="FV65" s="200">
        <v>-429.93772509041713</v>
      </c>
      <c r="FX65">
        <v>1</v>
      </c>
      <c r="FY65" s="246">
        <v>1</v>
      </c>
      <c r="FZ65" s="218">
        <v>-1</v>
      </c>
      <c r="GA65" s="245">
        <v>-11</v>
      </c>
      <c r="GB65">
        <v>-1</v>
      </c>
      <c r="GC65">
        <v>1</v>
      </c>
      <c r="GD65" s="250">
        <v>-1</v>
      </c>
      <c r="GE65">
        <v>0</v>
      </c>
      <c r="GF65">
        <v>1</v>
      </c>
      <c r="GG65">
        <v>1</v>
      </c>
      <c r="GH65">
        <v>0</v>
      </c>
      <c r="GI65" s="251">
        <v>-8.9525514771699995E-4</v>
      </c>
      <c r="GJ65" s="171">
        <v>10</v>
      </c>
      <c r="GK65" s="3">
        <v>60</v>
      </c>
      <c r="GL65" t="s">
        <v>1273</v>
      </c>
      <c r="GM65">
        <v>3</v>
      </c>
      <c r="GN65" s="96">
        <v>0</v>
      </c>
      <c r="GO65">
        <v>3</v>
      </c>
      <c r="GP65" s="139">
        <v>75330</v>
      </c>
      <c r="GQ65" s="200">
        <v>-67.439570277521611</v>
      </c>
      <c r="GR65" s="200">
        <v>67.439570277521611</v>
      </c>
      <c r="GS65" s="200">
        <v>67.439570277521611</v>
      </c>
      <c r="GT65" s="200">
        <v>-67.439570277521611</v>
      </c>
      <c r="GV65">
        <v>1</v>
      </c>
      <c r="GW65" s="246">
        <v>1</v>
      </c>
      <c r="GX65" s="218">
        <v>-1</v>
      </c>
      <c r="GY65" s="245">
        <v>-12</v>
      </c>
      <c r="GZ65">
        <v>1</v>
      </c>
      <c r="HA65">
        <v>1</v>
      </c>
      <c r="HB65" s="250">
        <v>-1</v>
      </c>
      <c r="HC65">
        <v>0</v>
      </c>
      <c r="HD65">
        <v>1</v>
      </c>
      <c r="HE65">
        <v>0</v>
      </c>
      <c r="HF65">
        <v>0</v>
      </c>
      <c r="HG65" s="251">
        <v>-2.18040621266E-2</v>
      </c>
      <c r="HH65" s="268">
        <v>42508</v>
      </c>
      <c r="HI65" s="3">
        <v>60</v>
      </c>
      <c r="HJ65" t="s">
        <v>1273</v>
      </c>
      <c r="HK65">
        <v>3</v>
      </c>
      <c r="HL65" s="257"/>
      <c r="HM65">
        <v>3</v>
      </c>
      <c r="HN65" s="139">
        <v>73687.5</v>
      </c>
      <c r="HO65" s="200">
        <v>-1606.6868279538376</v>
      </c>
      <c r="HP65" s="200">
        <v>1606.6868279538376</v>
      </c>
      <c r="HQ65" s="200">
        <v>-1606.6868279538376</v>
      </c>
      <c r="HR65" s="200">
        <v>-1606.6868279538376</v>
      </c>
      <c r="HT65">
        <v>1</v>
      </c>
      <c r="HU65" s="246">
        <v>1</v>
      </c>
      <c r="HV65" s="218">
        <v>-1</v>
      </c>
      <c r="HW65" s="245">
        <v>-13</v>
      </c>
      <c r="HX65">
        <v>-1</v>
      </c>
      <c r="HY65">
        <v>1</v>
      </c>
      <c r="HZ65" s="250">
        <v>-1</v>
      </c>
      <c r="IA65">
        <v>0</v>
      </c>
      <c r="IB65">
        <v>1</v>
      </c>
      <c r="IC65">
        <v>1</v>
      </c>
      <c r="ID65">
        <v>0</v>
      </c>
      <c r="IE65" s="251">
        <v>-8.2442748091600005E-3</v>
      </c>
      <c r="IF65" s="268">
        <v>42508</v>
      </c>
      <c r="IG65" s="3">
        <v>60</v>
      </c>
      <c r="IH65" t="s">
        <v>1273</v>
      </c>
      <c r="II65">
        <v>3</v>
      </c>
      <c r="IJ65" s="257">
        <v>1</v>
      </c>
      <c r="IK65">
        <v>3</v>
      </c>
      <c r="IL65" s="139">
        <v>74722.5</v>
      </c>
      <c r="IM65" s="139">
        <v>74722.5</v>
      </c>
      <c r="IN65" s="200">
        <v>-616.03282442745808</v>
      </c>
      <c r="IO65" s="200">
        <v>-616.03282442745808</v>
      </c>
      <c r="IP65" s="200">
        <v>616.03282442745808</v>
      </c>
      <c r="IQ65" s="200">
        <v>616.03282442745808</v>
      </c>
      <c r="IR65" s="200">
        <v>-616.03282442745808</v>
      </c>
      <c r="IT65">
        <v>1</v>
      </c>
      <c r="IU65" s="246">
        <v>1</v>
      </c>
      <c r="IV65" s="218">
        <v>-1</v>
      </c>
      <c r="IW65" s="245">
        <v>-14</v>
      </c>
      <c r="IX65">
        <v>-1</v>
      </c>
      <c r="IY65">
        <v>1</v>
      </c>
      <c r="IZ65" s="250">
        <v>1</v>
      </c>
      <c r="JA65">
        <v>1</v>
      </c>
      <c r="JB65">
        <v>0</v>
      </c>
      <c r="JC65">
        <v>0</v>
      </c>
      <c r="JD65">
        <v>1</v>
      </c>
      <c r="JE65" s="251">
        <v>2.2475369458100001E-2</v>
      </c>
      <c r="JF65" s="268">
        <v>42515</v>
      </c>
      <c r="JG65" s="3">
        <v>60</v>
      </c>
      <c r="JH65" t="s">
        <v>1273</v>
      </c>
      <c r="JI65">
        <v>3</v>
      </c>
      <c r="JJ65" s="257">
        <v>1</v>
      </c>
      <c r="JK65">
        <v>3</v>
      </c>
      <c r="JL65" s="139">
        <v>74722.5</v>
      </c>
      <c r="JM65" s="139">
        <v>74722.5</v>
      </c>
      <c r="JN65" s="200">
        <v>1679.4157943328773</v>
      </c>
      <c r="JO65" s="200">
        <v>1679.4157943328773</v>
      </c>
      <c r="JP65" s="200">
        <v>-1679.4157943328773</v>
      </c>
      <c r="JQ65" s="200">
        <v>-1679.4157943328773</v>
      </c>
      <c r="JR65" s="200">
        <v>1679.4157943328773</v>
      </c>
      <c r="JT65">
        <v>1</v>
      </c>
      <c r="JU65" s="246">
        <v>1</v>
      </c>
      <c r="JV65" s="218">
        <v>-1</v>
      </c>
      <c r="JW65" s="245">
        <v>-15</v>
      </c>
      <c r="JX65">
        <v>1</v>
      </c>
      <c r="JY65">
        <v>1</v>
      </c>
      <c r="JZ65" s="250">
        <v>1</v>
      </c>
      <c r="KA65">
        <v>1</v>
      </c>
      <c r="KB65">
        <v>0</v>
      </c>
      <c r="KC65">
        <v>1</v>
      </c>
      <c r="KD65">
        <v>1</v>
      </c>
      <c r="KE65" s="251">
        <v>6.0222824450499998E-3</v>
      </c>
      <c r="KF65" s="206">
        <v>42515</v>
      </c>
      <c r="KG65" s="3">
        <v>60</v>
      </c>
      <c r="KH65" t="s">
        <v>1273</v>
      </c>
      <c r="KI65">
        <v>3</v>
      </c>
      <c r="KJ65" s="257">
        <v>2</v>
      </c>
      <c r="KK65">
        <v>4</v>
      </c>
      <c r="KL65" s="139">
        <v>75172.5</v>
      </c>
      <c r="KM65" s="139">
        <v>100230</v>
      </c>
      <c r="KN65" s="200">
        <v>452.71002710052113</v>
      </c>
      <c r="KO65" s="200">
        <v>603.61336946736151</v>
      </c>
      <c r="KP65" s="200">
        <v>-452.71002710052113</v>
      </c>
      <c r="KQ65" s="200">
        <v>452.71002710052113</v>
      </c>
      <c r="KR65" s="200">
        <v>452.71002710052113</v>
      </c>
      <c r="KT65">
        <v>1</v>
      </c>
      <c r="KU65">
        <v>1</v>
      </c>
      <c r="KV65" s="218">
        <v>-1</v>
      </c>
      <c r="KW65" s="245">
        <v>-16</v>
      </c>
      <c r="KX65">
        <v>-1</v>
      </c>
      <c r="KY65">
        <v>1</v>
      </c>
      <c r="KZ65" s="250">
        <v>-1</v>
      </c>
      <c r="LA65">
        <v>0</v>
      </c>
      <c r="LB65">
        <v>1</v>
      </c>
      <c r="LC65">
        <v>1</v>
      </c>
      <c r="LD65">
        <v>0</v>
      </c>
      <c r="LE65" s="251">
        <v>-8.9793475007500002E-4</v>
      </c>
      <c r="LF65" s="206">
        <v>42515</v>
      </c>
      <c r="LG65" s="3">
        <v>60</v>
      </c>
      <c r="LH65" t="s">
        <v>1273</v>
      </c>
      <c r="LI65">
        <v>3</v>
      </c>
      <c r="LJ65" s="257">
        <v>2</v>
      </c>
      <c r="LK65">
        <v>4</v>
      </c>
      <c r="LL65" s="139">
        <v>75105</v>
      </c>
      <c r="LM65" s="139">
        <v>100140</v>
      </c>
      <c r="LN65" s="200">
        <v>-67.439389404382879</v>
      </c>
      <c r="LO65" s="200">
        <v>-89.919185872510496</v>
      </c>
      <c r="LP65" s="200">
        <v>67.439389404382879</v>
      </c>
      <c r="LQ65" s="200">
        <v>67.439389404382879</v>
      </c>
      <c r="LR65" s="200">
        <v>-67.439389404382879</v>
      </c>
      <c r="LT65">
        <v>1</v>
      </c>
      <c r="LU65" s="246">
        <v>1</v>
      </c>
      <c r="LV65" s="218">
        <v>-1</v>
      </c>
      <c r="LW65" s="245">
        <v>-17</v>
      </c>
      <c r="LX65">
        <v>-1</v>
      </c>
      <c r="LY65">
        <v>1</v>
      </c>
      <c r="LZ65" s="250">
        <v>-1</v>
      </c>
      <c r="MA65">
        <v>0</v>
      </c>
      <c r="MB65">
        <v>1</v>
      </c>
      <c r="MC65">
        <v>1</v>
      </c>
      <c r="MD65">
        <v>0</v>
      </c>
      <c r="ME65" s="251">
        <v>-1.07849011285E-2</v>
      </c>
      <c r="MF65" s="206">
        <v>42515</v>
      </c>
      <c r="MG65" s="3">
        <v>60</v>
      </c>
      <c r="MH65" t="s">
        <v>1273</v>
      </c>
      <c r="MI65">
        <v>3</v>
      </c>
      <c r="MJ65" s="257">
        <v>1</v>
      </c>
      <c r="MK65">
        <v>3</v>
      </c>
      <c r="ML65" s="139">
        <v>75330</v>
      </c>
      <c r="MM65" s="139">
        <v>75330</v>
      </c>
      <c r="MN65" s="200">
        <v>-812.42660200990497</v>
      </c>
      <c r="MO65" s="200">
        <v>-812.42660200990497</v>
      </c>
      <c r="MP65" s="200">
        <v>812.42660200990497</v>
      </c>
      <c r="MQ65" s="200">
        <v>812.42660200990497</v>
      </c>
      <c r="MR65" s="200">
        <v>-812.42660200990497</v>
      </c>
      <c r="MT65">
        <v>1</v>
      </c>
      <c r="MU65" s="246">
        <v>-1</v>
      </c>
      <c r="MV65" s="218">
        <v>-1</v>
      </c>
      <c r="MW65" s="245">
        <v>-18</v>
      </c>
      <c r="MX65">
        <v>-1</v>
      </c>
      <c r="MY65">
        <v>1</v>
      </c>
      <c r="MZ65" s="250">
        <v>1</v>
      </c>
      <c r="NA65">
        <v>0</v>
      </c>
      <c r="NB65">
        <v>0</v>
      </c>
      <c r="NC65">
        <v>0</v>
      </c>
      <c r="ND65">
        <v>1</v>
      </c>
      <c r="NE65" s="251">
        <v>1.19474313023E-3</v>
      </c>
      <c r="NF65" s="206">
        <v>42515</v>
      </c>
      <c r="NG65" s="3">
        <v>60</v>
      </c>
      <c r="NH65" t="s">
        <v>1273</v>
      </c>
      <c r="NI65">
        <v>3</v>
      </c>
      <c r="NJ65" s="257">
        <v>2</v>
      </c>
      <c r="NK65">
        <v>2</v>
      </c>
      <c r="NL65" s="139">
        <v>77197.5</v>
      </c>
      <c r="NM65" s="139">
        <v>51465</v>
      </c>
      <c r="NN65" s="200">
        <v>-92.231182795930422</v>
      </c>
      <c r="NO65" s="200">
        <v>-61.487455197286948</v>
      </c>
      <c r="NP65" s="200">
        <v>-92.231182795930422</v>
      </c>
      <c r="NQ65" s="200">
        <v>-92.231182795930422</v>
      </c>
      <c r="NR65" s="200">
        <v>92.231182795930422</v>
      </c>
      <c r="NT65">
        <v>-1</v>
      </c>
      <c r="NU65" s="246">
        <v>1</v>
      </c>
      <c r="NV65" s="218">
        <v>-1</v>
      </c>
      <c r="NW65" s="245">
        <v>-19</v>
      </c>
      <c r="NX65">
        <v>-1</v>
      </c>
      <c r="NY65">
        <v>1</v>
      </c>
      <c r="NZ65" s="250">
        <v>1</v>
      </c>
      <c r="OA65">
        <v>1</v>
      </c>
      <c r="OB65">
        <v>0</v>
      </c>
      <c r="OC65">
        <v>0</v>
      </c>
      <c r="OD65">
        <v>1</v>
      </c>
      <c r="OE65" s="251">
        <v>2.3568019093099999E-2</v>
      </c>
      <c r="OF65" s="206">
        <v>42515</v>
      </c>
      <c r="OG65" s="3">
        <v>60</v>
      </c>
      <c r="OH65" t="s">
        <v>1273</v>
      </c>
      <c r="OI65">
        <v>3</v>
      </c>
      <c r="OJ65" s="257">
        <v>1</v>
      </c>
      <c r="OK65">
        <v>4</v>
      </c>
      <c r="OL65" s="139">
        <v>77197.5</v>
      </c>
      <c r="OM65" s="139">
        <v>102930</v>
      </c>
      <c r="ON65" s="200">
        <v>1819.3921539395872</v>
      </c>
      <c r="OO65" s="200">
        <v>2425.8562052527827</v>
      </c>
      <c r="OP65" s="200">
        <v>-1819.3921539395872</v>
      </c>
      <c r="OQ65" s="200">
        <v>-1819.3921539395872</v>
      </c>
      <c r="OR65" s="200">
        <v>1819.3921539395872</v>
      </c>
      <c r="OT65">
        <f t="shared" si="98"/>
        <v>1</v>
      </c>
      <c r="OU65" s="246">
        <v>1</v>
      </c>
      <c r="OV65" s="218">
        <v>-1</v>
      </c>
      <c r="OW65" s="245">
        <v>-20</v>
      </c>
      <c r="OX65">
        <f t="shared" si="141"/>
        <v>1</v>
      </c>
      <c r="OY65">
        <f t="shared" si="100"/>
        <v>1</v>
      </c>
      <c r="OZ65" s="250"/>
      <c r="PA65">
        <f t="shared" si="138"/>
        <v>0</v>
      </c>
      <c r="PB65">
        <f t="shared" si="101"/>
        <v>0</v>
      </c>
      <c r="PC65">
        <f t="shared" si="102"/>
        <v>0</v>
      </c>
      <c r="PD65">
        <f t="shared" si="103"/>
        <v>0</v>
      </c>
      <c r="PE65" s="251"/>
      <c r="PF65" s="206">
        <v>42515</v>
      </c>
      <c r="PG65" s="3">
        <v>60</v>
      </c>
      <c r="PH65" t="str">
        <f t="shared" si="86"/>
        <v>TRUE</v>
      </c>
      <c r="PI65">
        <f>VLOOKUP($A65,'FuturesInfo (3)'!$A$2:$V$80,22)</f>
        <v>3</v>
      </c>
      <c r="PJ65" s="257">
        <v>2</v>
      </c>
      <c r="PK65">
        <f t="shared" si="104"/>
        <v>2</v>
      </c>
      <c r="PL65" s="139">
        <f>VLOOKUP($A65,'FuturesInfo (3)'!$A$2:$O$80,15)*PI65</f>
        <v>77197.5</v>
      </c>
      <c r="PM65" s="139">
        <f>VLOOKUP($A65,'FuturesInfo (3)'!$A$2:$O$80,15)*PK65</f>
        <v>51465</v>
      </c>
      <c r="PN65" s="200">
        <f t="shared" si="105"/>
        <v>0</v>
      </c>
      <c r="PO65" s="200">
        <f t="shared" si="106"/>
        <v>0</v>
      </c>
      <c r="PP65" s="200">
        <f t="shared" si="107"/>
        <v>0</v>
      </c>
      <c r="PQ65" s="200">
        <f t="shared" si="108"/>
        <v>0</v>
      </c>
      <c r="PR65" s="200">
        <f t="shared" si="144"/>
        <v>0</v>
      </c>
      <c r="PT65">
        <f t="shared" si="110"/>
        <v>1</v>
      </c>
      <c r="PU65" s="246"/>
      <c r="PV65" s="218"/>
      <c r="PW65" s="245"/>
      <c r="PX65">
        <f t="shared" si="142"/>
        <v>0</v>
      </c>
      <c r="PY65">
        <f t="shared" si="112"/>
        <v>0</v>
      </c>
      <c r="PZ65" s="250"/>
      <c r="QA65">
        <f t="shared" si="139"/>
        <v>1</v>
      </c>
      <c r="QB65">
        <f t="shared" si="113"/>
        <v>1</v>
      </c>
      <c r="QC65">
        <f t="shared" si="114"/>
        <v>1</v>
      </c>
      <c r="QD65">
        <f t="shared" si="115"/>
        <v>1</v>
      </c>
      <c r="QE65" s="251"/>
      <c r="QF65" s="206"/>
      <c r="QG65" s="3">
        <v>60</v>
      </c>
      <c r="QH65" t="str">
        <f t="shared" si="87"/>
        <v>FALSE</v>
      </c>
      <c r="QI65">
        <f>VLOOKUP($A65,'FuturesInfo (3)'!$A$2:$V$80,22)</f>
        <v>3</v>
      </c>
      <c r="QJ65" s="257"/>
      <c r="QK65">
        <f t="shared" si="116"/>
        <v>2</v>
      </c>
      <c r="QL65" s="139">
        <f>VLOOKUP($A65,'FuturesInfo (3)'!$A$2:$O$80,15)*QI65</f>
        <v>77197.5</v>
      </c>
      <c r="QM65" s="139">
        <f>VLOOKUP($A65,'FuturesInfo (3)'!$A$2:$O$80,15)*QK65</f>
        <v>51465</v>
      </c>
      <c r="QN65" s="200">
        <f t="shared" si="117"/>
        <v>0</v>
      </c>
      <c r="QO65" s="200">
        <f t="shared" si="118"/>
        <v>0</v>
      </c>
      <c r="QP65" s="200">
        <f t="shared" si="119"/>
        <v>0</v>
      </c>
      <c r="QQ65" s="200">
        <f t="shared" si="120"/>
        <v>0</v>
      </c>
      <c r="QR65" s="200">
        <f t="shared" si="145"/>
        <v>0</v>
      </c>
      <c r="QT65">
        <f t="shared" si="122"/>
        <v>0</v>
      </c>
      <c r="QU65" s="246"/>
      <c r="QV65" s="218"/>
      <c r="QW65" s="245"/>
      <c r="QX65">
        <f t="shared" si="143"/>
        <v>0</v>
      </c>
      <c r="QY65">
        <f t="shared" si="124"/>
        <v>0</v>
      </c>
      <c r="QZ65" s="250"/>
      <c r="RA65">
        <f t="shared" si="140"/>
        <v>1</v>
      </c>
      <c r="RB65">
        <f t="shared" si="125"/>
        <v>1</v>
      </c>
      <c r="RC65">
        <f t="shared" si="126"/>
        <v>1</v>
      </c>
      <c r="RD65">
        <f t="shared" si="127"/>
        <v>1</v>
      </c>
      <c r="RE65" s="251"/>
      <c r="RF65" s="206"/>
      <c r="RG65" s="3">
        <v>60</v>
      </c>
      <c r="RH65" t="str">
        <f t="shared" si="88"/>
        <v>FALSE</v>
      </c>
      <c r="RI65">
        <f>VLOOKUP($A65,'FuturesInfo (3)'!$A$2:$V$80,22)</f>
        <v>3</v>
      </c>
      <c r="RJ65" s="257"/>
      <c r="RK65">
        <f t="shared" si="128"/>
        <v>2</v>
      </c>
      <c r="RL65" s="139">
        <f>VLOOKUP($A65,'FuturesInfo (3)'!$A$2:$O$80,15)*RI65</f>
        <v>77197.5</v>
      </c>
      <c r="RM65" s="139">
        <f>VLOOKUP($A65,'FuturesInfo (3)'!$A$2:$O$80,15)*RK65</f>
        <v>51465</v>
      </c>
      <c r="RN65" s="200">
        <f t="shared" si="129"/>
        <v>0</v>
      </c>
      <c r="RO65" s="200">
        <f t="shared" si="130"/>
        <v>0</v>
      </c>
      <c r="RP65" s="200">
        <f t="shared" si="131"/>
        <v>0</v>
      </c>
      <c r="RQ65" s="200">
        <f t="shared" si="132"/>
        <v>0</v>
      </c>
      <c r="RR65" s="200">
        <f t="shared" si="146"/>
        <v>0</v>
      </c>
    </row>
    <row r="66" spans="1:486" x14ac:dyDescent="0.25">
      <c r="A66" s="1" t="s">
        <v>389</v>
      </c>
      <c r="B66" s="153" t="str">
        <f>'FuturesInfo (3)'!M54</f>
        <v>QPA</v>
      </c>
      <c r="C66" s="204" t="str">
        <f>VLOOKUP(A66,'FuturesInfo (3)'!$A$2:$K$80,11)</f>
        <v>metal</v>
      </c>
      <c r="D66" s="2" t="s">
        <v>30</v>
      </c>
      <c r="E66">
        <v>45</v>
      </c>
      <c r="F66" t="e">
        <f>IF(#REF!="","FALSE","TRUE")</f>
        <v>#REF!</v>
      </c>
      <c r="G66">
        <f>ROUND(VLOOKUP($B66,MARGIN!$A$42:$P$172,16),0)</f>
        <v>2</v>
      </c>
      <c r="I66" t="e">
        <f>-#REF!+J66</f>
        <v>#REF!</v>
      </c>
      <c r="J66">
        <v>-1</v>
      </c>
      <c r="K66" s="2" t="s">
        <v>30</v>
      </c>
      <c r="L66">
        <v>45</v>
      </c>
      <c r="M66" t="str">
        <f t="shared" si="170"/>
        <v>TRUE</v>
      </c>
      <c r="N66">
        <f>ROUND(VLOOKUP($B66,MARGIN!$A$42:$P$172,16),0)</f>
        <v>2</v>
      </c>
      <c r="P66">
        <f t="shared" si="171"/>
        <v>2</v>
      </c>
      <c r="Q66">
        <v>1</v>
      </c>
      <c r="S66" t="s">
        <v>174</v>
      </c>
      <c r="T66" s="2" t="s">
        <v>30</v>
      </c>
      <c r="U66">
        <v>45</v>
      </c>
      <c r="V66" t="str">
        <f t="shared" si="172"/>
        <v>TRUE</v>
      </c>
      <c r="W66">
        <f>ROUND(VLOOKUP($B66,MARGIN!$A$42:$P$172,16),0)</f>
        <v>2</v>
      </c>
      <c r="X66">
        <f t="shared" si="173"/>
        <v>2</v>
      </c>
      <c r="Z66">
        <f t="shared" si="174"/>
        <v>-2</v>
      </c>
      <c r="AA66">
        <v>-1</v>
      </c>
      <c r="AB66">
        <v>-1</v>
      </c>
      <c r="AC66" t="s">
        <v>980</v>
      </c>
      <c r="AD66" s="2" t="s">
        <v>30</v>
      </c>
      <c r="AE66">
        <v>45</v>
      </c>
      <c r="AF66" t="str">
        <f t="shared" si="175"/>
        <v>TRUE</v>
      </c>
      <c r="AG66">
        <f>ROUND(VLOOKUP($B66,MARGIN!$A$42:$P$172,16),0)</f>
        <v>2</v>
      </c>
      <c r="AH66">
        <f t="shared" si="176"/>
        <v>3</v>
      </c>
      <c r="AI66" s="139" t="e">
        <f>VLOOKUP($B66,#REF!,2)*AH66</f>
        <v>#REF!</v>
      </c>
      <c r="AK66">
        <f t="shared" si="177"/>
        <v>0</v>
      </c>
      <c r="AL66">
        <v>-1</v>
      </c>
      <c r="AM66">
        <v>-1</v>
      </c>
      <c r="AN66" t="s">
        <v>980</v>
      </c>
      <c r="AO66" s="2" t="s">
        <v>30</v>
      </c>
      <c r="AP66">
        <v>45</v>
      </c>
      <c r="AQ66" t="str">
        <f t="shared" si="178"/>
        <v>TRUE</v>
      </c>
      <c r="AR66">
        <f>ROUND(VLOOKUP($B66,MARGIN!$A$42:$P$172,16),0)</f>
        <v>2</v>
      </c>
      <c r="AS66">
        <f t="shared" si="179"/>
        <v>3</v>
      </c>
      <c r="AT66" s="139" t="e">
        <f>VLOOKUP($B66,#REF!,2)*AS66</f>
        <v>#REF!</v>
      </c>
      <c r="AV66">
        <f t="shared" si="180"/>
        <v>0</v>
      </c>
      <c r="AW66">
        <v>-1</v>
      </c>
      <c r="AX66">
        <v>-1</v>
      </c>
      <c r="AY66">
        <v>-1.0961907371899999E-3</v>
      </c>
      <c r="AZ66" s="2" t="s">
        <v>30</v>
      </c>
      <c r="BA66">
        <v>45</v>
      </c>
      <c r="BB66" t="str">
        <f t="shared" si="181"/>
        <v>TRUE</v>
      </c>
      <c r="BC66">
        <f>ROUND(VLOOKUP($B66,MARGIN!$A$42:$P$172,16),0)</f>
        <v>2</v>
      </c>
      <c r="BD66">
        <f t="shared" si="182"/>
        <v>3</v>
      </c>
      <c r="BE66" s="139" t="e">
        <f>VLOOKUP($B66,#REF!,2)*BD66</f>
        <v>#REF!</v>
      </c>
      <c r="BG66">
        <f t="shared" si="134"/>
        <v>2</v>
      </c>
      <c r="BH66">
        <v>1</v>
      </c>
      <c r="BI66">
        <v>-1</v>
      </c>
      <c r="BJ66">
        <f t="shared" si="89"/>
        <v>0</v>
      </c>
      <c r="BK66" s="1">
        <v>-2.2496570644699999E-2</v>
      </c>
      <c r="BL66" s="2">
        <v>10</v>
      </c>
      <c r="BM66">
        <v>60</v>
      </c>
      <c r="BN66" t="str">
        <f t="shared" si="135"/>
        <v>TRUE</v>
      </c>
      <c r="BO66">
        <f>VLOOKUP($A66,'FuturesInfo (3)'!$A$2:$V$80,22)</f>
        <v>1</v>
      </c>
      <c r="BP66">
        <f t="shared" si="160"/>
        <v>1</v>
      </c>
      <c r="BQ66" s="139">
        <f>VLOOKUP($A66,'FuturesInfo (3)'!$A$2:$O$80,15)*BP66</f>
        <v>56590</v>
      </c>
      <c r="BR66" s="145">
        <f t="shared" si="90"/>
        <v>-1273.080932783573</v>
      </c>
      <c r="BT66">
        <f t="shared" si="91"/>
        <v>1</v>
      </c>
      <c r="BU66">
        <v>1</v>
      </c>
      <c r="BV66">
        <v>-1</v>
      </c>
      <c r="BW66">
        <v>1</v>
      </c>
      <c r="BX66">
        <f t="shared" si="161"/>
        <v>1</v>
      </c>
      <c r="BY66">
        <f t="shared" si="162"/>
        <v>0</v>
      </c>
      <c r="BZ66" s="188">
        <v>2.7879128075600002E-2</v>
      </c>
      <c r="CA66" s="2">
        <v>10</v>
      </c>
      <c r="CB66">
        <v>60</v>
      </c>
      <c r="CC66" t="str">
        <f t="shared" si="163"/>
        <v>TRUE</v>
      </c>
      <c r="CD66">
        <f>VLOOKUP($A66,'FuturesInfo (3)'!$A$2:$V$80,22)</f>
        <v>1</v>
      </c>
      <c r="CE66">
        <f t="shared" si="75"/>
        <v>1</v>
      </c>
      <c r="CF66">
        <f t="shared" si="75"/>
        <v>1</v>
      </c>
      <c r="CG66" s="139">
        <f>VLOOKUP($A66,'FuturesInfo (3)'!$A$2:$O$80,15)*CE66</f>
        <v>56590</v>
      </c>
      <c r="CH66" s="145">
        <f t="shared" si="164"/>
        <v>1577.679857798204</v>
      </c>
      <c r="CI66" s="145">
        <f t="shared" si="92"/>
        <v>-1577.679857798204</v>
      </c>
      <c r="CK66">
        <f t="shared" si="165"/>
        <v>1</v>
      </c>
      <c r="CL66">
        <v>1</v>
      </c>
      <c r="CM66">
        <v>-1</v>
      </c>
      <c r="CN66">
        <v>1</v>
      </c>
      <c r="CO66">
        <f t="shared" si="136"/>
        <v>1</v>
      </c>
      <c r="CP66">
        <f t="shared" si="166"/>
        <v>0</v>
      </c>
      <c r="CQ66" s="1">
        <v>1.39255483754E-2</v>
      </c>
      <c r="CR66" s="2">
        <v>10</v>
      </c>
      <c r="CS66">
        <v>60</v>
      </c>
      <c r="CT66" t="str">
        <f t="shared" si="167"/>
        <v>TRUE</v>
      </c>
      <c r="CU66">
        <f>VLOOKUP($A66,'FuturesInfo (3)'!$A$2:$V$80,22)</f>
        <v>1</v>
      </c>
      <c r="CV66">
        <f t="shared" si="168"/>
        <v>1</v>
      </c>
      <c r="CW66">
        <f t="shared" si="93"/>
        <v>1</v>
      </c>
      <c r="CX66" s="139">
        <f>VLOOKUP($A66,'FuturesInfo (3)'!$A$2:$O$80,15)*CW66</f>
        <v>56590</v>
      </c>
      <c r="CY66" s="200">
        <f t="shared" si="169"/>
        <v>788.04678256388604</v>
      </c>
      <c r="CZ66" s="200">
        <f t="shared" si="95"/>
        <v>-788.04678256388604</v>
      </c>
      <c r="DB66">
        <f t="shared" si="81"/>
        <v>1</v>
      </c>
      <c r="DC66">
        <v>1</v>
      </c>
      <c r="DD66">
        <v>-1</v>
      </c>
      <c r="DE66">
        <v>-1</v>
      </c>
      <c r="DF66">
        <f t="shared" si="137"/>
        <v>0</v>
      </c>
      <c r="DG66">
        <f t="shared" si="82"/>
        <v>1</v>
      </c>
      <c r="DH66" s="1">
        <v>-8.7073608617599992E-3</v>
      </c>
      <c r="DI66" s="2">
        <v>10</v>
      </c>
      <c r="DJ66">
        <v>60</v>
      </c>
      <c r="DK66" t="str">
        <f t="shared" si="83"/>
        <v>TRUE</v>
      </c>
      <c r="DL66">
        <f>VLOOKUP($A66,'FuturesInfo (3)'!$A$2:$V$80,22)</f>
        <v>1</v>
      </c>
      <c r="DM66">
        <f t="shared" si="84"/>
        <v>1</v>
      </c>
      <c r="DN66">
        <f t="shared" si="96"/>
        <v>1</v>
      </c>
      <c r="DO66" s="139">
        <f>VLOOKUP($A66,'FuturesInfo (3)'!$A$2:$O$80,15)*DN66</f>
        <v>56590</v>
      </c>
      <c r="DP66" s="200">
        <f t="shared" si="85"/>
        <v>-492.74955116699834</v>
      </c>
      <c r="DQ66" s="200">
        <f t="shared" si="97"/>
        <v>492.74955116699834</v>
      </c>
      <c r="DS66">
        <v>1</v>
      </c>
      <c r="DT66">
        <v>1</v>
      </c>
      <c r="DU66">
        <v>-1</v>
      </c>
      <c r="DV66">
        <v>1</v>
      </c>
      <c r="DW66">
        <v>1</v>
      </c>
      <c r="DX66">
        <v>0</v>
      </c>
      <c r="DY66" s="1">
        <v>1.63904736032E-2</v>
      </c>
      <c r="DZ66" s="2">
        <v>10</v>
      </c>
      <c r="EA66">
        <v>60</v>
      </c>
      <c r="EB66" t="s">
        <v>1273</v>
      </c>
      <c r="EC66">
        <v>1</v>
      </c>
      <c r="ED66" s="96">
        <v>0</v>
      </c>
      <c r="EE66">
        <v>1</v>
      </c>
      <c r="EF66" s="139">
        <v>54595.000000000007</v>
      </c>
      <c r="EG66" s="200">
        <v>894.83790636670415</v>
      </c>
      <c r="EH66" s="200">
        <v>-894.83790636670415</v>
      </c>
      <c r="EJ66">
        <v>1</v>
      </c>
      <c r="EK66">
        <v>-1</v>
      </c>
      <c r="EL66" s="218">
        <v>-1</v>
      </c>
      <c r="EM66">
        <v>1</v>
      </c>
      <c r="EN66">
        <v>-1</v>
      </c>
      <c r="EO66">
        <v>1</v>
      </c>
      <c r="EP66">
        <v>1</v>
      </c>
      <c r="EQ66">
        <v>0</v>
      </c>
      <c r="ER66" s="1">
        <v>-1.0691375623699999E-3</v>
      </c>
      <c r="ES66" s="2">
        <v>10</v>
      </c>
      <c r="ET66">
        <v>60</v>
      </c>
      <c r="EU66" t="s">
        <v>1273</v>
      </c>
      <c r="EV66">
        <v>1</v>
      </c>
      <c r="EW66" s="96">
        <v>0</v>
      </c>
      <c r="EX66">
        <v>1</v>
      </c>
      <c r="EY66" s="139">
        <v>54595.000000000007</v>
      </c>
      <c r="EZ66" s="200">
        <v>58.36956521759015</v>
      </c>
      <c r="FA66" s="200">
        <v>58.36956521759015</v>
      </c>
      <c r="FB66" s="200">
        <v>-58.36956521759015</v>
      </c>
      <c r="FD66">
        <v>-1</v>
      </c>
      <c r="FE66">
        <v>1</v>
      </c>
      <c r="FF66" s="218">
        <v>-1</v>
      </c>
      <c r="FG66">
        <v>-1</v>
      </c>
      <c r="FH66">
        <v>-1</v>
      </c>
      <c r="FI66">
        <v>0</v>
      </c>
      <c r="FJ66">
        <v>1</v>
      </c>
      <c r="FK66">
        <v>1</v>
      </c>
      <c r="FL66" s="1">
        <v>-2.6132714948299999E-2</v>
      </c>
      <c r="FM66" s="2">
        <v>10</v>
      </c>
      <c r="FN66">
        <v>60</v>
      </c>
      <c r="FO66" t="s">
        <v>1273</v>
      </c>
      <c r="FP66">
        <v>1</v>
      </c>
      <c r="FQ66" s="96">
        <v>0</v>
      </c>
      <c r="FR66">
        <v>1</v>
      </c>
      <c r="FS66" s="139">
        <v>54595.000000000007</v>
      </c>
      <c r="FT66" s="200">
        <v>-1426.7155726024387</v>
      </c>
      <c r="FU66" s="200">
        <v>1426.7155726024387</v>
      </c>
      <c r="FV66" s="200">
        <v>1426.7155726024387</v>
      </c>
      <c r="FX66">
        <v>-1</v>
      </c>
      <c r="FY66" s="244">
        <v>-1</v>
      </c>
      <c r="FZ66" s="218">
        <v>-1</v>
      </c>
      <c r="GA66" s="245">
        <v>29</v>
      </c>
      <c r="GB66">
        <v>-1</v>
      </c>
      <c r="GC66">
        <v>-1</v>
      </c>
      <c r="GD66" s="218">
        <v>-1</v>
      </c>
      <c r="GE66">
        <v>1</v>
      </c>
      <c r="GF66">
        <v>1</v>
      </c>
      <c r="GG66">
        <v>1</v>
      </c>
      <c r="GH66">
        <v>1</v>
      </c>
      <c r="GI66" s="253">
        <v>-1.83166956681E-4</v>
      </c>
      <c r="GJ66" s="2">
        <v>10</v>
      </c>
      <c r="GK66">
        <v>60</v>
      </c>
      <c r="GL66" t="s">
        <v>1273</v>
      </c>
      <c r="GM66">
        <v>1</v>
      </c>
      <c r="GN66" s="96">
        <v>0</v>
      </c>
      <c r="GO66">
        <v>1</v>
      </c>
      <c r="GP66" s="139">
        <v>54585</v>
      </c>
      <c r="GQ66" s="200">
        <v>9.9981683304323852</v>
      </c>
      <c r="GR66" s="200">
        <v>9.9981683304323852</v>
      </c>
      <c r="GS66" s="200">
        <v>9.9981683304323852</v>
      </c>
      <c r="GT66" s="200">
        <v>9.9981683304323852</v>
      </c>
      <c r="GV66">
        <v>-1</v>
      </c>
      <c r="GW66" s="244">
        <v>-1</v>
      </c>
      <c r="GX66" s="218">
        <v>-1</v>
      </c>
      <c r="GY66" s="245">
        <v>30</v>
      </c>
      <c r="GZ66">
        <v>1</v>
      </c>
      <c r="HA66">
        <v>-1</v>
      </c>
      <c r="HB66" s="218">
        <v>-1</v>
      </c>
      <c r="HC66">
        <v>1</v>
      </c>
      <c r="HD66">
        <v>1</v>
      </c>
      <c r="HE66">
        <v>0</v>
      </c>
      <c r="HF66">
        <v>1</v>
      </c>
      <c r="HG66" s="253">
        <v>-1.8503251809100001E-2</v>
      </c>
      <c r="HH66" s="268">
        <v>42489</v>
      </c>
      <c r="HI66">
        <v>60</v>
      </c>
      <c r="HJ66" t="s">
        <v>1273</v>
      </c>
      <c r="HK66">
        <v>1</v>
      </c>
      <c r="HL66" s="257"/>
      <c r="HM66">
        <v>1</v>
      </c>
      <c r="HN66" s="139">
        <v>53575</v>
      </c>
      <c r="HO66" s="200">
        <v>991.3117156725325</v>
      </c>
      <c r="HP66" s="200">
        <v>991.3117156725325</v>
      </c>
      <c r="HQ66" s="200">
        <v>-991.3117156725325</v>
      </c>
      <c r="HR66" s="200">
        <v>991.3117156725325</v>
      </c>
      <c r="HT66">
        <v>-1</v>
      </c>
      <c r="HU66" s="244">
        <v>-1</v>
      </c>
      <c r="HV66" s="218">
        <v>-1</v>
      </c>
      <c r="HW66" s="245">
        <v>31</v>
      </c>
      <c r="HX66">
        <v>-1</v>
      </c>
      <c r="HY66">
        <v>-1</v>
      </c>
      <c r="HZ66" s="218">
        <v>-1</v>
      </c>
      <c r="IA66">
        <v>1</v>
      </c>
      <c r="IB66">
        <v>1</v>
      </c>
      <c r="IC66">
        <v>1</v>
      </c>
      <c r="ID66">
        <v>1</v>
      </c>
      <c r="IE66" s="253">
        <v>-5.9729351376600001E-3</v>
      </c>
      <c r="IF66" s="268">
        <v>42489</v>
      </c>
      <c r="IG66">
        <v>60</v>
      </c>
      <c r="IH66" t="s">
        <v>1273</v>
      </c>
      <c r="II66">
        <v>1</v>
      </c>
      <c r="IJ66" s="257">
        <v>2</v>
      </c>
      <c r="IK66">
        <v>1</v>
      </c>
      <c r="IL66" s="139">
        <v>53495.000000000007</v>
      </c>
      <c r="IM66" s="139">
        <v>53495.000000000007</v>
      </c>
      <c r="IN66" s="200">
        <v>319.52216518912172</v>
      </c>
      <c r="IO66" s="200">
        <v>319.52216518912172</v>
      </c>
      <c r="IP66" s="200">
        <v>319.52216518912172</v>
      </c>
      <c r="IQ66" s="200">
        <v>319.52216518912172</v>
      </c>
      <c r="IR66" s="200">
        <v>319.52216518912172</v>
      </c>
      <c r="IT66">
        <v>-1</v>
      </c>
      <c r="IU66" s="244">
        <v>-1</v>
      </c>
      <c r="IV66" s="218">
        <v>-1</v>
      </c>
      <c r="IW66" s="245">
        <v>32</v>
      </c>
      <c r="IX66">
        <v>-1</v>
      </c>
      <c r="IY66">
        <v>-1</v>
      </c>
      <c r="IZ66" s="218">
        <v>1</v>
      </c>
      <c r="JA66">
        <v>0</v>
      </c>
      <c r="JB66">
        <v>0</v>
      </c>
      <c r="JC66">
        <v>0</v>
      </c>
      <c r="JD66">
        <v>0</v>
      </c>
      <c r="JE66" s="253">
        <v>4.5066190968000002E-3</v>
      </c>
      <c r="JF66" s="268">
        <v>42489</v>
      </c>
      <c r="JG66">
        <v>60</v>
      </c>
      <c r="JH66" t="s">
        <v>1273</v>
      </c>
      <c r="JI66">
        <v>1</v>
      </c>
      <c r="JJ66" s="257">
        <v>2</v>
      </c>
      <c r="JK66">
        <v>1</v>
      </c>
      <c r="JL66" s="139">
        <v>53495.000000000007</v>
      </c>
      <c r="JM66" s="139">
        <v>53495.000000000007</v>
      </c>
      <c r="JN66" s="200">
        <v>-241.08158858331603</v>
      </c>
      <c r="JO66" s="200">
        <v>-241.08158858331603</v>
      </c>
      <c r="JP66" s="200">
        <v>-241.08158858331603</v>
      </c>
      <c r="JQ66" s="200">
        <v>-241.08158858331603</v>
      </c>
      <c r="JR66" s="200">
        <v>-241.08158858331603</v>
      </c>
      <c r="JT66">
        <v>-1</v>
      </c>
      <c r="JU66" s="244">
        <v>-1</v>
      </c>
      <c r="JV66" s="218">
        <v>-1</v>
      </c>
      <c r="JW66" s="245">
        <v>33</v>
      </c>
      <c r="JX66">
        <v>1</v>
      </c>
      <c r="JY66">
        <v>-1</v>
      </c>
      <c r="JZ66" s="218">
        <v>-1</v>
      </c>
      <c r="KA66">
        <v>1</v>
      </c>
      <c r="KB66">
        <v>1</v>
      </c>
      <c r="KC66">
        <v>0</v>
      </c>
      <c r="KD66">
        <v>1</v>
      </c>
      <c r="KE66" s="253">
        <v>-9.9074679876600003E-3</v>
      </c>
      <c r="KF66" s="206">
        <v>42489</v>
      </c>
      <c r="KG66">
        <v>60</v>
      </c>
      <c r="KH66" t="s">
        <v>1273</v>
      </c>
      <c r="KI66">
        <v>1</v>
      </c>
      <c r="KJ66" s="257">
        <v>2</v>
      </c>
      <c r="KK66">
        <v>1</v>
      </c>
      <c r="KL66" s="139">
        <v>52965</v>
      </c>
      <c r="KM66" s="139">
        <v>52965</v>
      </c>
      <c r="KN66" s="200">
        <v>524.74904196641194</v>
      </c>
      <c r="KO66" s="200">
        <v>524.74904196641194</v>
      </c>
      <c r="KP66" s="200">
        <v>524.74904196641194</v>
      </c>
      <c r="KQ66" s="200">
        <v>-524.74904196641194</v>
      </c>
      <c r="KR66" s="200">
        <v>524.74904196641194</v>
      </c>
      <c r="KT66">
        <v>-1</v>
      </c>
      <c r="KU66">
        <v>1</v>
      </c>
      <c r="KV66" s="218">
        <v>-1</v>
      </c>
      <c r="KW66" s="245">
        <v>34</v>
      </c>
      <c r="KX66">
        <v>-1</v>
      </c>
      <c r="KY66">
        <v>-1</v>
      </c>
      <c r="KZ66" s="218">
        <v>1</v>
      </c>
      <c r="LA66">
        <v>1</v>
      </c>
      <c r="LB66">
        <v>0</v>
      </c>
      <c r="LC66">
        <v>0</v>
      </c>
      <c r="LD66">
        <v>0</v>
      </c>
      <c r="LE66" s="253">
        <v>3.5495138298899997E-2</v>
      </c>
      <c r="LF66" s="206">
        <v>42529</v>
      </c>
      <c r="LG66">
        <v>60</v>
      </c>
      <c r="LH66" t="s">
        <v>1273</v>
      </c>
      <c r="LI66">
        <v>1</v>
      </c>
      <c r="LJ66" s="257">
        <v>2</v>
      </c>
      <c r="LK66">
        <v>1</v>
      </c>
      <c r="LL66" s="139">
        <v>54845.000000000007</v>
      </c>
      <c r="LM66" s="139">
        <v>54845.000000000007</v>
      </c>
      <c r="LN66" s="200">
        <v>1946.7308600031706</v>
      </c>
      <c r="LO66" s="200">
        <v>1946.7308600031706</v>
      </c>
      <c r="LP66" s="200">
        <v>-1946.7308600031706</v>
      </c>
      <c r="LQ66" s="200">
        <v>-1946.7308600031706</v>
      </c>
      <c r="LR66" s="200">
        <v>-1946.7308600031706</v>
      </c>
      <c r="LT66">
        <v>1</v>
      </c>
      <c r="LU66" s="244">
        <v>1</v>
      </c>
      <c r="LV66" s="218">
        <v>-1</v>
      </c>
      <c r="LW66" s="245">
        <v>8</v>
      </c>
      <c r="LX66">
        <v>1</v>
      </c>
      <c r="LY66">
        <v>-1</v>
      </c>
      <c r="LZ66" s="218">
        <v>1</v>
      </c>
      <c r="MA66">
        <v>1</v>
      </c>
      <c r="MB66">
        <v>0</v>
      </c>
      <c r="MC66">
        <v>1</v>
      </c>
      <c r="MD66">
        <v>0</v>
      </c>
      <c r="ME66" s="253">
        <v>5.2876287719899997E-3</v>
      </c>
      <c r="MF66" s="206">
        <v>42529</v>
      </c>
      <c r="MG66">
        <v>60</v>
      </c>
      <c r="MH66" t="s">
        <v>1273</v>
      </c>
      <c r="MI66">
        <v>1</v>
      </c>
      <c r="MJ66" s="257">
        <v>2</v>
      </c>
      <c r="MK66">
        <v>1</v>
      </c>
      <c r="ML66" s="139">
        <v>55135</v>
      </c>
      <c r="MM66" s="139">
        <v>55135</v>
      </c>
      <c r="MN66" s="200">
        <v>291.53341234366866</v>
      </c>
      <c r="MO66" s="200">
        <v>291.53341234366866</v>
      </c>
      <c r="MP66" s="200">
        <v>-291.53341234366866</v>
      </c>
      <c r="MQ66" s="200">
        <v>291.53341234366866</v>
      </c>
      <c r="MR66" s="200">
        <v>-291.53341234366866</v>
      </c>
      <c r="MT66">
        <v>1</v>
      </c>
      <c r="MU66" s="244">
        <v>1</v>
      </c>
      <c r="MV66" s="218">
        <v>-1</v>
      </c>
      <c r="MW66" s="245">
        <v>9</v>
      </c>
      <c r="MX66">
        <v>-1</v>
      </c>
      <c r="MY66">
        <v>-1</v>
      </c>
      <c r="MZ66" s="218">
        <v>1</v>
      </c>
      <c r="NA66">
        <v>1</v>
      </c>
      <c r="NB66">
        <v>0</v>
      </c>
      <c r="NC66">
        <v>0</v>
      </c>
      <c r="ND66">
        <v>0</v>
      </c>
      <c r="NE66" s="253">
        <v>1.9769656298199999E-2</v>
      </c>
      <c r="NF66" s="206">
        <v>42529</v>
      </c>
      <c r="NG66">
        <v>60</v>
      </c>
      <c r="NH66" t="s">
        <v>1273</v>
      </c>
      <c r="NI66">
        <v>1</v>
      </c>
      <c r="NJ66" s="257">
        <v>2</v>
      </c>
      <c r="NK66">
        <v>1</v>
      </c>
      <c r="NL66" s="139">
        <v>56590</v>
      </c>
      <c r="NM66" s="139">
        <v>56590</v>
      </c>
      <c r="NN66" s="200">
        <v>1118.764849915138</v>
      </c>
      <c r="NO66" s="200">
        <v>1118.764849915138</v>
      </c>
      <c r="NP66" s="200">
        <v>-1118.764849915138</v>
      </c>
      <c r="NQ66" s="200">
        <v>-1118.764849915138</v>
      </c>
      <c r="NR66" s="200">
        <v>-1118.764849915138</v>
      </c>
      <c r="NT66">
        <v>1</v>
      </c>
      <c r="NU66" s="244">
        <v>1</v>
      </c>
      <c r="NV66" s="218">
        <v>-1</v>
      </c>
      <c r="NW66" s="245">
        <v>-3</v>
      </c>
      <c r="NX66">
        <v>-1</v>
      </c>
      <c r="NY66">
        <v>1</v>
      </c>
      <c r="NZ66" s="218">
        <v>1</v>
      </c>
      <c r="OA66">
        <v>1</v>
      </c>
      <c r="OB66">
        <v>0</v>
      </c>
      <c r="OC66">
        <v>0</v>
      </c>
      <c r="OD66">
        <v>1</v>
      </c>
      <c r="OE66" s="253">
        <v>6.4917741218299997E-3</v>
      </c>
      <c r="OF66" s="206">
        <v>42529</v>
      </c>
      <c r="OG66">
        <v>60</v>
      </c>
      <c r="OH66" t="s">
        <v>1273</v>
      </c>
      <c r="OI66">
        <v>1</v>
      </c>
      <c r="OJ66" s="257">
        <v>2</v>
      </c>
      <c r="OK66">
        <v>1</v>
      </c>
      <c r="OL66" s="139">
        <v>56590</v>
      </c>
      <c r="OM66" s="139">
        <v>56590</v>
      </c>
      <c r="ON66" s="200">
        <v>367.36949755435967</v>
      </c>
      <c r="OO66" s="200">
        <v>367.36949755435967</v>
      </c>
      <c r="OP66" s="200">
        <v>-367.36949755435967</v>
      </c>
      <c r="OQ66" s="200">
        <v>-367.36949755435967</v>
      </c>
      <c r="OR66" s="200">
        <v>367.36949755435967</v>
      </c>
      <c r="OT66">
        <f t="shared" si="98"/>
        <v>1</v>
      </c>
      <c r="OU66" s="244">
        <v>1</v>
      </c>
      <c r="OV66" s="218">
        <v>-1</v>
      </c>
      <c r="OW66" s="245">
        <v>-4</v>
      </c>
      <c r="OX66">
        <f t="shared" si="141"/>
        <v>-1</v>
      </c>
      <c r="OY66">
        <f t="shared" si="100"/>
        <v>1</v>
      </c>
      <c r="OZ66" s="218"/>
      <c r="PA66">
        <f t="shared" si="138"/>
        <v>0</v>
      </c>
      <c r="PB66">
        <f t="shared" si="101"/>
        <v>0</v>
      </c>
      <c r="PC66">
        <f t="shared" si="102"/>
        <v>0</v>
      </c>
      <c r="PD66">
        <f t="shared" si="103"/>
        <v>0</v>
      </c>
      <c r="PE66" s="253"/>
      <c r="PF66" s="206">
        <v>42538</v>
      </c>
      <c r="PG66">
        <v>60</v>
      </c>
      <c r="PH66" t="str">
        <f t="shared" si="86"/>
        <v>TRUE</v>
      </c>
      <c r="PI66">
        <f>VLOOKUP($A66,'FuturesInfo (3)'!$A$2:$V$80,22)</f>
        <v>1</v>
      </c>
      <c r="PJ66" s="257">
        <v>2</v>
      </c>
      <c r="PK66">
        <f t="shared" si="104"/>
        <v>1</v>
      </c>
      <c r="PL66" s="139">
        <f>VLOOKUP($A66,'FuturesInfo (3)'!$A$2:$O$80,15)*PI66</f>
        <v>56590</v>
      </c>
      <c r="PM66" s="139">
        <f>VLOOKUP($A66,'FuturesInfo (3)'!$A$2:$O$80,15)*PK66</f>
        <v>56590</v>
      </c>
      <c r="PN66" s="200">
        <f t="shared" si="105"/>
        <v>0</v>
      </c>
      <c r="PO66" s="200">
        <f t="shared" si="106"/>
        <v>0</v>
      </c>
      <c r="PP66" s="200">
        <f t="shared" si="107"/>
        <v>0</v>
      </c>
      <c r="PQ66" s="200">
        <f t="shared" si="108"/>
        <v>0</v>
      </c>
      <c r="PR66" s="200">
        <f t="shared" si="144"/>
        <v>0</v>
      </c>
      <c r="PT66">
        <f t="shared" si="110"/>
        <v>1</v>
      </c>
      <c r="PU66" s="244"/>
      <c r="PV66" s="218"/>
      <c r="PW66" s="245"/>
      <c r="PX66">
        <f t="shared" si="142"/>
        <v>0</v>
      </c>
      <c r="PY66">
        <f t="shared" si="112"/>
        <v>0</v>
      </c>
      <c r="PZ66" s="218"/>
      <c r="QA66">
        <f t="shared" si="139"/>
        <v>1</v>
      </c>
      <c r="QB66">
        <f t="shared" si="113"/>
        <v>1</v>
      </c>
      <c r="QC66">
        <f t="shared" si="114"/>
        <v>1</v>
      </c>
      <c r="QD66">
        <f t="shared" si="115"/>
        <v>1</v>
      </c>
      <c r="QE66" s="253"/>
      <c r="QF66" s="206"/>
      <c r="QG66">
        <v>60</v>
      </c>
      <c r="QH66" t="str">
        <f t="shared" si="87"/>
        <v>FALSE</v>
      </c>
      <c r="QI66">
        <f>VLOOKUP($A66,'FuturesInfo (3)'!$A$2:$V$80,22)</f>
        <v>1</v>
      </c>
      <c r="QJ66" s="257"/>
      <c r="QK66">
        <f t="shared" si="116"/>
        <v>1</v>
      </c>
      <c r="QL66" s="139">
        <f>VLOOKUP($A66,'FuturesInfo (3)'!$A$2:$O$80,15)*QI66</f>
        <v>56590</v>
      </c>
      <c r="QM66" s="139">
        <f>VLOOKUP($A66,'FuturesInfo (3)'!$A$2:$O$80,15)*QK66</f>
        <v>56590</v>
      </c>
      <c r="QN66" s="200">
        <f t="shared" si="117"/>
        <v>0</v>
      </c>
      <c r="QO66" s="200">
        <f t="shared" si="118"/>
        <v>0</v>
      </c>
      <c r="QP66" s="200">
        <f t="shared" si="119"/>
        <v>0</v>
      </c>
      <c r="QQ66" s="200">
        <f t="shared" si="120"/>
        <v>0</v>
      </c>
      <c r="QR66" s="200">
        <f t="shared" si="145"/>
        <v>0</v>
      </c>
      <c r="QT66">
        <f t="shared" si="122"/>
        <v>0</v>
      </c>
      <c r="QU66" s="244"/>
      <c r="QV66" s="218"/>
      <c r="QW66" s="245"/>
      <c r="QX66">
        <f t="shared" si="143"/>
        <v>0</v>
      </c>
      <c r="QY66">
        <f t="shared" si="124"/>
        <v>0</v>
      </c>
      <c r="QZ66" s="218"/>
      <c r="RA66">
        <f t="shared" si="140"/>
        <v>1</v>
      </c>
      <c r="RB66">
        <f t="shared" si="125"/>
        <v>1</v>
      </c>
      <c r="RC66">
        <f t="shared" si="126"/>
        <v>1</v>
      </c>
      <c r="RD66">
        <f t="shared" si="127"/>
        <v>1</v>
      </c>
      <c r="RE66" s="253"/>
      <c r="RF66" s="206"/>
      <c r="RG66">
        <v>60</v>
      </c>
      <c r="RH66" t="str">
        <f t="shared" si="88"/>
        <v>FALSE</v>
      </c>
      <c r="RI66">
        <f>VLOOKUP($A66,'FuturesInfo (3)'!$A$2:$V$80,22)</f>
        <v>1</v>
      </c>
      <c r="RJ66" s="257"/>
      <c r="RK66">
        <f t="shared" si="128"/>
        <v>1</v>
      </c>
      <c r="RL66" s="139">
        <f>VLOOKUP($A66,'FuturesInfo (3)'!$A$2:$O$80,15)*RI66</f>
        <v>56590</v>
      </c>
      <c r="RM66" s="139">
        <f>VLOOKUP($A66,'FuturesInfo (3)'!$A$2:$O$80,15)*RK66</f>
        <v>56590</v>
      </c>
      <c r="RN66" s="200">
        <f t="shared" si="129"/>
        <v>0</v>
      </c>
      <c r="RO66" s="200">
        <f t="shared" si="130"/>
        <v>0</v>
      </c>
      <c r="RP66" s="200">
        <f t="shared" si="131"/>
        <v>0</v>
      </c>
      <c r="RQ66" s="200">
        <f t="shared" si="132"/>
        <v>0</v>
      </c>
      <c r="RR66" s="200">
        <f t="shared" si="146"/>
        <v>0</v>
      </c>
    </row>
    <row r="67" spans="1:486" x14ac:dyDescent="0.25">
      <c r="A67" s="1" t="s">
        <v>391</v>
      </c>
      <c r="B67" s="153" t="str">
        <f>'FuturesInfo (3)'!M55</f>
        <v>QPL</v>
      </c>
      <c r="C67" s="204" t="str">
        <f>VLOOKUP(A67,'FuturesInfo (3)'!$A$2:$K$80,11)</f>
        <v>metal</v>
      </c>
      <c r="D67" s="2" t="s">
        <v>32</v>
      </c>
      <c r="E67">
        <v>45</v>
      </c>
      <c r="F67" t="e">
        <f>IF(#REF!="","FALSE","TRUE")</f>
        <v>#REF!</v>
      </c>
      <c r="G67">
        <f>ROUND(VLOOKUP($B67,MARGIN!$A$42:$P$172,16),0)</f>
        <v>3</v>
      </c>
      <c r="I67" t="e">
        <f>-#REF!+J67</f>
        <v>#REF!</v>
      </c>
      <c r="J67">
        <v>-1</v>
      </c>
      <c r="K67" s="2" t="s">
        <v>32</v>
      </c>
      <c r="L67">
        <v>45</v>
      </c>
      <c r="M67" t="str">
        <f t="shared" si="170"/>
        <v>TRUE</v>
      </c>
      <c r="N67">
        <f>ROUND(VLOOKUP($B67,MARGIN!$A$42:$P$172,16),0)</f>
        <v>3</v>
      </c>
      <c r="P67">
        <f t="shared" si="171"/>
        <v>0</v>
      </c>
      <c r="Q67">
        <v>-1</v>
      </c>
      <c r="S67" t="s">
        <v>174</v>
      </c>
      <c r="T67" s="2" t="s">
        <v>32</v>
      </c>
      <c r="U67">
        <v>45</v>
      </c>
      <c r="V67" t="str">
        <f t="shared" si="172"/>
        <v>TRUE</v>
      </c>
      <c r="W67">
        <f>ROUND(VLOOKUP($B67,MARGIN!$A$42:$P$172,16),0)</f>
        <v>3</v>
      </c>
      <c r="X67">
        <f t="shared" si="173"/>
        <v>3</v>
      </c>
      <c r="Z67">
        <f t="shared" si="174"/>
        <v>0</v>
      </c>
      <c r="AA67">
        <v>-1</v>
      </c>
      <c r="AB67">
        <v>-1</v>
      </c>
      <c r="AC67" t="s">
        <v>980</v>
      </c>
      <c r="AD67" s="2" t="s">
        <v>32</v>
      </c>
      <c r="AE67">
        <v>45</v>
      </c>
      <c r="AF67" t="str">
        <f t="shared" si="175"/>
        <v>TRUE</v>
      </c>
      <c r="AG67">
        <f>ROUND(VLOOKUP($B67,MARGIN!$A$42:$P$172,16),0)</f>
        <v>3</v>
      </c>
      <c r="AH67">
        <f t="shared" si="176"/>
        <v>4</v>
      </c>
      <c r="AI67" s="139" t="e">
        <f>VLOOKUP($B67,#REF!,2)*AH67</f>
        <v>#REF!</v>
      </c>
      <c r="AK67">
        <f t="shared" si="177"/>
        <v>0</v>
      </c>
      <c r="AL67">
        <v>-1</v>
      </c>
      <c r="AM67">
        <v>-1</v>
      </c>
      <c r="AN67" t="s">
        <v>980</v>
      </c>
      <c r="AO67" s="2" t="s">
        <v>32</v>
      </c>
      <c r="AP67">
        <v>45</v>
      </c>
      <c r="AQ67" t="str">
        <f t="shared" si="178"/>
        <v>TRUE</v>
      </c>
      <c r="AR67">
        <f>ROUND(VLOOKUP($B67,MARGIN!$A$42:$P$172,16),0)</f>
        <v>3</v>
      </c>
      <c r="AS67">
        <f t="shared" si="179"/>
        <v>4</v>
      </c>
      <c r="AT67" s="139" t="e">
        <f>VLOOKUP($B67,#REF!,2)*AS67</f>
        <v>#REF!</v>
      </c>
      <c r="AV67">
        <f t="shared" si="180"/>
        <v>0</v>
      </c>
      <c r="AW67">
        <v>-1</v>
      </c>
      <c r="AX67" s="3">
        <v>-1</v>
      </c>
      <c r="AY67">
        <v>-8.6699306405499995E-3</v>
      </c>
      <c r="AZ67" s="2" t="s">
        <v>32</v>
      </c>
      <c r="BA67">
        <v>45</v>
      </c>
      <c r="BB67" t="str">
        <f t="shared" si="181"/>
        <v>TRUE</v>
      </c>
      <c r="BC67">
        <f>ROUND(VLOOKUP($B67,MARGIN!$A$42:$P$172,16),0)</f>
        <v>3</v>
      </c>
      <c r="BD67">
        <f t="shared" si="182"/>
        <v>4</v>
      </c>
      <c r="BE67" s="139" t="e">
        <f>VLOOKUP($B67,#REF!,2)*BD67</f>
        <v>#REF!</v>
      </c>
      <c r="BG67">
        <f t="shared" si="134"/>
        <v>0</v>
      </c>
      <c r="BH67">
        <v>-1</v>
      </c>
      <c r="BI67">
        <v>-1</v>
      </c>
      <c r="BJ67">
        <f t="shared" si="89"/>
        <v>1</v>
      </c>
      <c r="BK67" s="1">
        <v>-1.21411667867E-2</v>
      </c>
      <c r="BL67" s="2">
        <v>10</v>
      </c>
      <c r="BM67">
        <v>60</v>
      </c>
      <c r="BN67" t="str">
        <f t="shared" si="135"/>
        <v>TRUE</v>
      </c>
      <c r="BO67">
        <f>VLOOKUP($A67,'FuturesInfo (3)'!$A$2:$V$80,22)</f>
        <v>2</v>
      </c>
      <c r="BP67">
        <f t="shared" si="160"/>
        <v>2</v>
      </c>
      <c r="BQ67" s="139">
        <f>VLOOKUP($A67,'FuturesInfo (3)'!$A$2:$O$80,15)*BP67</f>
        <v>96810</v>
      </c>
      <c r="BR67" s="145">
        <f t="shared" si="90"/>
        <v>1175.386356620427</v>
      </c>
      <c r="BT67">
        <f t="shared" si="91"/>
        <v>-1</v>
      </c>
      <c r="BU67">
        <v>-1</v>
      </c>
      <c r="BV67">
        <v>-1</v>
      </c>
      <c r="BW67">
        <v>1</v>
      </c>
      <c r="BX67">
        <f t="shared" si="161"/>
        <v>0</v>
      </c>
      <c r="BY67">
        <f t="shared" si="162"/>
        <v>0</v>
      </c>
      <c r="BZ67" s="188">
        <v>2.2705968128299999E-2</v>
      </c>
      <c r="CA67" s="2">
        <v>10</v>
      </c>
      <c r="CB67">
        <v>60</v>
      </c>
      <c r="CC67" t="str">
        <f t="shared" si="163"/>
        <v>TRUE</v>
      </c>
      <c r="CD67">
        <f>VLOOKUP($A67,'FuturesInfo (3)'!$A$2:$V$80,22)</f>
        <v>2</v>
      </c>
      <c r="CE67">
        <f t="shared" si="75"/>
        <v>2</v>
      </c>
      <c r="CF67">
        <f t="shared" si="75"/>
        <v>2</v>
      </c>
      <c r="CG67" s="139">
        <f>VLOOKUP($A67,'FuturesInfo (3)'!$A$2:$O$80,15)*CE67</f>
        <v>96810</v>
      </c>
      <c r="CH67" s="145">
        <f t="shared" si="164"/>
        <v>-2198.1647745007231</v>
      </c>
      <c r="CI67" s="145">
        <f t="shared" si="92"/>
        <v>-2198.1647745007231</v>
      </c>
      <c r="CK67">
        <f t="shared" si="165"/>
        <v>-1</v>
      </c>
      <c r="CL67">
        <v>1</v>
      </c>
      <c r="CM67">
        <v>-1</v>
      </c>
      <c r="CN67">
        <v>1</v>
      </c>
      <c r="CO67">
        <f t="shared" si="136"/>
        <v>1</v>
      </c>
      <c r="CP67">
        <f t="shared" si="166"/>
        <v>0</v>
      </c>
      <c r="CQ67" s="1">
        <v>1.4869131276099999E-2</v>
      </c>
      <c r="CR67" s="2">
        <v>10</v>
      </c>
      <c r="CS67">
        <v>60</v>
      </c>
      <c r="CT67" t="str">
        <f t="shared" si="167"/>
        <v>TRUE</v>
      </c>
      <c r="CU67">
        <f>VLOOKUP($A67,'FuturesInfo (3)'!$A$2:$V$80,22)</f>
        <v>2</v>
      </c>
      <c r="CV67">
        <f t="shared" si="168"/>
        <v>2</v>
      </c>
      <c r="CW67">
        <f t="shared" si="93"/>
        <v>2</v>
      </c>
      <c r="CX67" s="139">
        <f>VLOOKUP($A67,'FuturesInfo (3)'!$A$2:$O$80,15)*CW67</f>
        <v>96810</v>
      </c>
      <c r="CY67" s="200">
        <f t="shared" si="169"/>
        <v>1439.4805988392409</v>
      </c>
      <c r="CZ67" s="200">
        <f t="shared" si="95"/>
        <v>-1439.4805988392409</v>
      </c>
      <c r="DB67">
        <f t="shared" si="81"/>
        <v>1</v>
      </c>
      <c r="DC67">
        <v>1</v>
      </c>
      <c r="DD67">
        <v>-1</v>
      </c>
      <c r="DE67">
        <v>1</v>
      </c>
      <c r="DF67">
        <f t="shared" si="137"/>
        <v>1</v>
      </c>
      <c r="DG67">
        <f t="shared" si="82"/>
        <v>0</v>
      </c>
      <c r="DH67" s="1">
        <v>2.91018564977E-3</v>
      </c>
      <c r="DI67" s="2">
        <v>10</v>
      </c>
      <c r="DJ67">
        <v>60</v>
      </c>
      <c r="DK67" t="str">
        <f t="shared" si="83"/>
        <v>TRUE</v>
      </c>
      <c r="DL67">
        <f>VLOOKUP($A67,'FuturesInfo (3)'!$A$2:$V$80,22)</f>
        <v>2</v>
      </c>
      <c r="DM67">
        <f t="shared" si="84"/>
        <v>2</v>
      </c>
      <c r="DN67">
        <f t="shared" si="96"/>
        <v>2</v>
      </c>
      <c r="DO67" s="139">
        <f>VLOOKUP($A67,'FuturesInfo (3)'!$A$2:$O$80,15)*DN67</f>
        <v>96810</v>
      </c>
      <c r="DP67" s="200">
        <f t="shared" si="85"/>
        <v>281.73507275423373</v>
      </c>
      <c r="DQ67" s="200">
        <f t="shared" si="97"/>
        <v>-281.73507275423373</v>
      </c>
      <c r="DS67">
        <v>1</v>
      </c>
      <c r="DT67">
        <v>-1</v>
      </c>
      <c r="DU67">
        <v>-1</v>
      </c>
      <c r="DV67">
        <v>1</v>
      </c>
      <c r="DW67">
        <v>0</v>
      </c>
      <c r="DX67">
        <v>0</v>
      </c>
      <c r="DY67" s="1">
        <v>1.2607564538699999E-2</v>
      </c>
      <c r="DZ67" s="2">
        <v>10</v>
      </c>
      <c r="EA67">
        <v>60</v>
      </c>
      <c r="EB67" t="s">
        <v>1273</v>
      </c>
      <c r="EC67">
        <v>2</v>
      </c>
      <c r="ED67" s="96">
        <v>0</v>
      </c>
      <c r="EE67">
        <v>2</v>
      </c>
      <c r="EF67" s="139">
        <v>99420</v>
      </c>
      <c r="EG67" s="200">
        <v>-1253.4440664375541</v>
      </c>
      <c r="EH67" s="200">
        <v>-1253.4440664375541</v>
      </c>
      <c r="EJ67">
        <v>-1</v>
      </c>
      <c r="EK67">
        <v>1</v>
      </c>
      <c r="EL67" s="218">
        <v>-1</v>
      </c>
      <c r="EM67">
        <v>1</v>
      </c>
      <c r="EN67">
        <v>-1</v>
      </c>
      <c r="EO67">
        <v>0</v>
      </c>
      <c r="EP67">
        <v>1</v>
      </c>
      <c r="EQ67">
        <v>0</v>
      </c>
      <c r="ER67" s="1">
        <v>-8.1027667984199993E-3</v>
      </c>
      <c r="ES67" s="2">
        <v>10</v>
      </c>
      <c r="ET67">
        <v>60</v>
      </c>
      <c r="EU67" t="s">
        <v>1273</v>
      </c>
      <c r="EV67">
        <v>2</v>
      </c>
      <c r="EW67" s="96">
        <v>0</v>
      </c>
      <c r="EX67">
        <v>2</v>
      </c>
      <c r="EY67" s="139">
        <v>99420</v>
      </c>
      <c r="EZ67" s="200">
        <v>-805.57707509891634</v>
      </c>
      <c r="FA67" s="200">
        <v>805.57707509891634</v>
      </c>
      <c r="FB67" s="200">
        <v>-805.57707509891634</v>
      </c>
      <c r="FD67">
        <v>-1</v>
      </c>
      <c r="FE67">
        <v>-1</v>
      </c>
      <c r="FF67" s="218">
        <v>-1</v>
      </c>
      <c r="FG67">
        <v>-1</v>
      </c>
      <c r="FH67">
        <v>-1</v>
      </c>
      <c r="FI67">
        <v>1</v>
      </c>
      <c r="FJ67">
        <v>1</v>
      </c>
      <c r="FK67">
        <v>1</v>
      </c>
      <c r="FL67" s="1">
        <v>-9.5636580992199995E-3</v>
      </c>
      <c r="FM67" s="2">
        <v>10</v>
      </c>
      <c r="FN67">
        <v>60</v>
      </c>
      <c r="FO67" t="s">
        <v>1273</v>
      </c>
      <c r="FP67">
        <v>2</v>
      </c>
      <c r="FQ67" s="96">
        <v>0</v>
      </c>
      <c r="FR67">
        <v>2</v>
      </c>
      <c r="FS67" s="139">
        <v>99420</v>
      </c>
      <c r="FT67" s="200">
        <v>950.81888822445239</v>
      </c>
      <c r="FU67" s="200">
        <v>950.81888822445239</v>
      </c>
      <c r="FV67" s="200">
        <v>950.81888822445239</v>
      </c>
      <c r="FX67">
        <v>-1</v>
      </c>
      <c r="FY67" s="244">
        <v>1</v>
      </c>
      <c r="FZ67" s="218">
        <v>-1</v>
      </c>
      <c r="GA67" s="245">
        <v>-6</v>
      </c>
      <c r="GB67">
        <v>-1</v>
      </c>
      <c r="GC67">
        <v>1</v>
      </c>
      <c r="GD67" s="218">
        <v>1</v>
      </c>
      <c r="GE67">
        <v>1</v>
      </c>
      <c r="GF67">
        <v>0</v>
      </c>
      <c r="GG67">
        <v>0</v>
      </c>
      <c r="GH67">
        <v>1</v>
      </c>
      <c r="GI67" s="253">
        <v>1.10641721988E-3</v>
      </c>
      <c r="GJ67" s="2">
        <v>10</v>
      </c>
      <c r="GK67">
        <v>60</v>
      </c>
      <c r="GL67" t="s">
        <v>1273</v>
      </c>
      <c r="GM67">
        <v>2</v>
      </c>
      <c r="GN67" s="96">
        <v>0</v>
      </c>
      <c r="GO67">
        <v>2</v>
      </c>
      <c r="GP67" s="139">
        <v>99530</v>
      </c>
      <c r="GQ67" s="200">
        <v>110.1217058946564</v>
      </c>
      <c r="GR67" s="200">
        <v>-110.1217058946564</v>
      </c>
      <c r="GS67" s="200">
        <v>-110.1217058946564</v>
      </c>
      <c r="GT67" s="200">
        <v>110.1217058946564</v>
      </c>
      <c r="GV67">
        <v>1</v>
      </c>
      <c r="GW67" s="244">
        <v>-1</v>
      </c>
      <c r="GX67" s="218">
        <v>-1</v>
      </c>
      <c r="GY67" s="245">
        <v>-7</v>
      </c>
      <c r="GZ67">
        <v>1</v>
      </c>
      <c r="HA67">
        <v>1</v>
      </c>
      <c r="HB67" s="218">
        <v>-1</v>
      </c>
      <c r="HC67">
        <v>1</v>
      </c>
      <c r="HD67">
        <v>1</v>
      </c>
      <c r="HE67">
        <v>0</v>
      </c>
      <c r="HF67">
        <v>0</v>
      </c>
      <c r="HG67" s="253">
        <v>-2.3510499346899999E-2</v>
      </c>
      <c r="HH67" s="268">
        <v>42492</v>
      </c>
      <c r="HI67">
        <v>60</v>
      </c>
      <c r="HJ67" t="s">
        <v>1273</v>
      </c>
      <c r="HK67">
        <v>2</v>
      </c>
      <c r="HL67" s="257"/>
      <c r="HM67">
        <v>2</v>
      </c>
      <c r="HN67" s="139">
        <v>97190</v>
      </c>
      <c r="HO67" s="200">
        <v>2284.985431525211</v>
      </c>
      <c r="HP67" s="200">
        <v>2284.985431525211</v>
      </c>
      <c r="HQ67" s="200">
        <v>-2284.985431525211</v>
      </c>
      <c r="HR67" s="200">
        <v>-2284.985431525211</v>
      </c>
      <c r="HT67">
        <v>-1</v>
      </c>
      <c r="HU67" s="244">
        <v>-1</v>
      </c>
      <c r="HV67" s="218">
        <v>-1</v>
      </c>
      <c r="HW67" s="245">
        <v>-8</v>
      </c>
      <c r="HX67">
        <v>-1</v>
      </c>
      <c r="HY67">
        <v>1</v>
      </c>
      <c r="HZ67" s="218">
        <v>1</v>
      </c>
      <c r="IA67">
        <v>0</v>
      </c>
      <c r="IB67">
        <v>0</v>
      </c>
      <c r="IC67">
        <v>0</v>
      </c>
      <c r="ID67">
        <v>1</v>
      </c>
      <c r="IE67" s="253">
        <v>2.9838460747000002E-3</v>
      </c>
      <c r="IF67" s="268">
        <v>42492</v>
      </c>
      <c r="IG67">
        <v>60</v>
      </c>
      <c r="IH67" t="s">
        <v>1273</v>
      </c>
      <c r="II67">
        <v>2</v>
      </c>
      <c r="IJ67" s="257">
        <v>2</v>
      </c>
      <c r="IK67">
        <v>3</v>
      </c>
      <c r="IL67" s="139">
        <v>97830</v>
      </c>
      <c r="IM67" s="139">
        <v>146745</v>
      </c>
      <c r="IN67" s="200">
        <v>-291.90966148790102</v>
      </c>
      <c r="IO67" s="200">
        <v>-437.8644922318515</v>
      </c>
      <c r="IP67" s="200">
        <v>-291.90966148790102</v>
      </c>
      <c r="IQ67" s="200">
        <v>-291.90966148790102</v>
      </c>
      <c r="IR67" s="200">
        <v>291.90966148790102</v>
      </c>
      <c r="IT67">
        <v>-1</v>
      </c>
      <c r="IU67" s="244">
        <v>1</v>
      </c>
      <c r="IV67" s="218">
        <v>-1</v>
      </c>
      <c r="IW67" s="245">
        <v>-9</v>
      </c>
      <c r="IX67">
        <v>-1</v>
      </c>
      <c r="IY67">
        <v>1</v>
      </c>
      <c r="IZ67" s="218">
        <v>1</v>
      </c>
      <c r="JA67">
        <v>1</v>
      </c>
      <c r="JB67">
        <v>0</v>
      </c>
      <c r="JC67">
        <v>0</v>
      </c>
      <c r="JD67">
        <v>1</v>
      </c>
      <c r="JE67" s="253">
        <v>3.5904800984799998E-3</v>
      </c>
      <c r="JF67" s="268">
        <v>42492</v>
      </c>
      <c r="JG67">
        <v>60</v>
      </c>
      <c r="JH67" t="s">
        <v>1273</v>
      </c>
      <c r="JI67">
        <v>2</v>
      </c>
      <c r="JJ67" s="257">
        <v>1</v>
      </c>
      <c r="JK67">
        <v>2</v>
      </c>
      <c r="JL67" s="139">
        <v>97830</v>
      </c>
      <c r="JM67" s="139">
        <v>97830</v>
      </c>
      <c r="JN67" s="200">
        <v>351.2566680342984</v>
      </c>
      <c r="JO67" s="200">
        <v>351.2566680342984</v>
      </c>
      <c r="JP67" s="200">
        <v>-351.2566680342984</v>
      </c>
      <c r="JQ67" s="200">
        <v>-351.2566680342984</v>
      </c>
      <c r="JR67" s="200">
        <v>351.2566680342984</v>
      </c>
      <c r="JT67">
        <v>1</v>
      </c>
      <c r="JU67" s="244">
        <v>1</v>
      </c>
      <c r="JV67" s="218">
        <v>-1</v>
      </c>
      <c r="JW67" s="245">
        <v>-10</v>
      </c>
      <c r="JX67">
        <v>1</v>
      </c>
      <c r="JY67">
        <v>1</v>
      </c>
      <c r="JZ67" s="218">
        <v>-1</v>
      </c>
      <c r="KA67">
        <v>0</v>
      </c>
      <c r="KB67">
        <v>1</v>
      </c>
      <c r="KC67">
        <v>0</v>
      </c>
      <c r="KD67">
        <v>0</v>
      </c>
      <c r="KE67" s="253">
        <v>-1.24706122866E-2</v>
      </c>
      <c r="KF67" s="206">
        <v>42492</v>
      </c>
      <c r="KG67">
        <v>60</v>
      </c>
      <c r="KH67" t="s">
        <v>1273</v>
      </c>
      <c r="KI67">
        <v>2</v>
      </c>
      <c r="KJ67" s="257">
        <v>2</v>
      </c>
      <c r="KK67">
        <v>3</v>
      </c>
      <c r="KL67" s="139">
        <v>96610</v>
      </c>
      <c r="KM67" s="139">
        <v>144915</v>
      </c>
      <c r="KN67" s="200">
        <v>-1204.7858530084259</v>
      </c>
      <c r="KO67" s="200">
        <v>-1807.178779512639</v>
      </c>
      <c r="KP67" s="200">
        <v>1204.7858530084259</v>
      </c>
      <c r="KQ67" s="200">
        <v>-1204.7858530084259</v>
      </c>
      <c r="KR67" s="200">
        <v>-1204.7858530084259</v>
      </c>
      <c r="KT67">
        <v>1</v>
      </c>
      <c r="KU67">
        <v>-1</v>
      </c>
      <c r="KV67" s="218">
        <v>-1</v>
      </c>
      <c r="KW67" s="245">
        <v>7</v>
      </c>
      <c r="KX67">
        <v>-1</v>
      </c>
      <c r="KY67">
        <v>-1</v>
      </c>
      <c r="KZ67" s="218">
        <v>1</v>
      </c>
      <c r="LA67">
        <v>0</v>
      </c>
      <c r="LB67">
        <v>0</v>
      </c>
      <c r="LC67">
        <v>0</v>
      </c>
      <c r="LD67">
        <v>0</v>
      </c>
      <c r="LE67" s="253">
        <v>2.1840389193699999E-2</v>
      </c>
      <c r="LF67" s="206">
        <v>42529</v>
      </c>
      <c r="LG67">
        <v>60</v>
      </c>
      <c r="LH67" t="s">
        <v>1273</v>
      </c>
      <c r="LI67">
        <v>2</v>
      </c>
      <c r="LJ67" s="257">
        <v>2</v>
      </c>
      <c r="LK67">
        <v>3</v>
      </c>
      <c r="LL67" s="139">
        <v>98720</v>
      </c>
      <c r="LM67" s="139">
        <v>148080</v>
      </c>
      <c r="LN67" s="200">
        <v>-2156.0832212020637</v>
      </c>
      <c r="LO67" s="200">
        <v>-3234.1248318030957</v>
      </c>
      <c r="LP67" s="200">
        <v>-2156.0832212020637</v>
      </c>
      <c r="LQ67" s="200">
        <v>-2156.0832212020637</v>
      </c>
      <c r="LR67" s="200">
        <v>-2156.0832212020637</v>
      </c>
      <c r="LT67">
        <v>-1</v>
      </c>
      <c r="LU67" s="244">
        <v>1</v>
      </c>
      <c r="LV67" s="218">
        <v>-1</v>
      </c>
      <c r="LW67" s="245">
        <v>8</v>
      </c>
      <c r="LX67">
        <v>1</v>
      </c>
      <c r="LY67">
        <v>-1</v>
      </c>
      <c r="LZ67" s="218">
        <v>-1</v>
      </c>
      <c r="MA67">
        <v>0</v>
      </c>
      <c r="MB67">
        <v>1</v>
      </c>
      <c r="MC67">
        <v>0</v>
      </c>
      <c r="MD67">
        <v>1</v>
      </c>
      <c r="ME67" s="253">
        <v>-5.7739059967600002E-3</v>
      </c>
      <c r="MF67" s="206">
        <v>42529</v>
      </c>
      <c r="MG67">
        <v>60</v>
      </c>
      <c r="MH67" t="s">
        <v>1273</v>
      </c>
      <c r="MI67">
        <v>2</v>
      </c>
      <c r="MJ67" s="257">
        <v>2</v>
      </c>
      <c r="MK67">
        <v>3</v>
      </c>
      <c r="ML67" s="139">
        <v>98150</v>
      </c>
      <c r="MM67" s="139">
        <v>147225</v>
      </c>
      <c r="MN67" s="200">
        <v>-566.708873581994</v>
      </c>
      <c r="MO67" s="200">
        <v>-850.06331037299105</v>
      </c>
      <c r="MP67" s="200">
        <v>566.708873581994</v>
      </c>
      <c r="MQ67" s="200">
        <v>-566.708873581994</v>
      </c>
      <c r="MR67" s="200">
        <v>566.708873581994</v>
      </c>
      <c r="MT67">
        <v>1</v>
      </c>
      <c r="MU67" s="244">
        <v>-1</v>
      </c>
      <c r="MV67" s="218">
        <v>-1</v>
      </c>
      <c r="MW67" s="245">
        <v>9</v>
      </c>
      <c r="MX67">
        <v>-1</v>
      </c>
      <c r="MY67">
        <v>-1</v>
      </c>
      <c r="MZ67" s="218">
        <v>1</v>
      </c>
      <c r="NA67">
        <v>0</v>
      </c>
      <c r="NB67">
        <v>0</v>
      </c>
      <c r="NC67">
        <v>0</v>
      </c>
      <c r="ND67">
        <v>0</v>
      </c>
      <c r="NE67" s="253">
        <v>2.03769739925E-3</v>
      </c>
      <c r="NF67" s="206">
        <v>42529</v>
      </c>
      <c r="NG67">
        <v>60</v>
      </c>
      <c r="NH67" t="s">
        <v>1273</v>
      </c>
      <c r="NI67">
        <v>2</v>
      </c>
      <c r="NJ67" s="257">
        <v>1</v>
      </c>
      <c r="NK67">
        <v>3</v>
      </c>
      <c r="NL67" s="139">
        <v>96810</v>
      </c>
      <c r="NM67" s="139">
        <v>145215</v>
      </c>
      <c r="NN67" s="200">
        <v>-197.2694852213925</v>
      </c>
      <c r="NO67" s="200">
        <v>-295.90422783208874</v>
      </c>
      <c r="NP67" s="200">
        <v>-197.2694852213925</v>
      </c>
      <c r="NQ67" s="200">
        <v>-197.2694852213925</v>
      </c>
      <c r="NR67" s="200">
        <v>-197.2694852213925</v>
      </c>
      <c r="NT67">
        <v>-1</v>
      </c>
      <c r="NU67" s="244">
        <v>-1</v>
      </c>
      <c r="NV67" s="218">
        <v>-1</v>
      </c>
      <c r="NW67" s="245">
        <v>10</v>
      </c>
      <c r="NX67">
        <v>-1</v>
      </c>
      <c r="NY67">
        <v>-1</v>
      </c>
      <c r="NZ67" s="218">
        <v>-1</v>
      </c>
      <c r="OA67">
        <v>1</v>
      </c>
      <c r="OB67">
        <v>1</v>
      </c>
      <c r="OC67">
        <v>1</v>
      </c>
      <c r="OD67">
        <v>1</v>
      </c>
      <c r="OE67" s="253">
        <v>-1.77556818182E-2</v>
      </c>
      <c r="OF67" s="206">
        <v>42529</v>
      </c>
      <c r="OG67">
        <v>60</v>
      </c>
      <c r="OH67" t="s">
        <v>1273</v>
      </c>
      <c r="OI67">
        <v>2</v>
      </c>
      <c r="OJ67" s="257">
        <v>2</v>
      </c>
      <c r="OK67">
        <v>2</v>
      </c>
      <c r="OL67" s="139">
        <v>96810</v>
      </c>
      <c r="OM67" s="139">
        <v>96810</v>
      </c>
      <c r="ON67" s="200">
        <v>1718.9275568199419</v>
      </c>
      <c r="OO67" s="200">
        <v>1718.9275568199419</v>
      </c>
      <c r="OP67" s="200">
        <v>1718.9275568199419</v>
      </c>
      <c r="OQ67" s="200">
        <v>1718.9275568199419</v>
      </c>
      <c r="OR67" s="200">
        <v>1718.9275568199419</v>
      </c>
      <c r="OT67">
        <f t="shared" si="98"/>
        <v>-1</v>
      </c>
      <c r="OU67" s="244">
        <v>-1</v>
      </c>
      <c r="OV67" s="218">
        <v>1</v>
      </c>
      <c r="OW67" s="245">
        <v>11</v>
      </c>
      <c r="OX67">
        <f t="shared" si="141"/>
        <v>1</v>
      </c>
      <c r="OY67">
        <f t="shared" si="100"/>
        <v>1</v>
      </c>
      <c r="OZ67" s="218"/>
      <c r="PA67">
        <f t="shared" si="138"/>
        <v>0</v>
      </c>
      <c r="PB67">
        <f t="shared" si="101"/>
        <v>0</v>
      </c>
      <c r="PC67">
        <f t="shared" si="102"/>
        <v>0</v>
      </c>
      <c r="PD67">
        <f t="shared" si="103"/>
        <v>0</v>
      </c>
      <c r="PE67" s="253"/>
      <c r="PF67" s="206">
        <v>42529</v>
      </c>
      <c r="PG67">
        <v>60</v>
      </c>
      <c r="PH67" t="str">
        <f t="shared" si="86"/>
        <v>TRUE</v>
      </c>
      <c r="PI67">
        <f>VLOOKUP($A67,'FuturesInfo (3)'!$A$2:$V$80,22)</f>
        <v>2</v>
      </c>
      <c r="PJ67" s="257">
        <v>2</v>
      </c>
      <c r="PK67">
        <f t="shared" si="104"/>
        <v>2</v>
      </c>
      <c r="PL67" s="139">
        <f>VLOOKUP($A67,'FuturesInfo (3)'!$A$2:$O$80,15)*PI67</f>
        <v>96810</v>
      </c>
      <c r="PM67" s="139">
        <f>VLOOKUP($A67,'FuturesInfo (3)'!$A$2:$O$80,15)*PK67</f>
        <v>96810</v>
      </c>
      <c r="PN67" s="200">
        <f t="shared" si="105"/>
        <v>0</v>
      </c>
      <c r="PO67" s="200">
        <f t="shared" si="106"/>
        <v>0</v>
      </c>
      <c r="PP67" s="200">
        <f t="shared" si="107"/>
        <v>0</v>
      </c>
      <c r="PQ67" s="200">
        <f t="shared" si="108"/>
        <v>0</v>
      </c>
      <c r="PR67" s="200">
        <f t="shared" si="144"/>
        <v>0</v>
      </c>
      <c r="PT67">
        <f t="shared" si="110"/>
        <v>-1</v>
      </c>
      <c r="PU67" s="244"/>
      <c r="PV67" s="218"/>
      <c r="PW67" s="245"/>
      <c r="PX67">
        <f t="shared" si="142"/>
        <v>0</v>
      </c>
      <c r="PY67">
        <f t="shared" si="112"/>
        <v>0</v>
      </c>
      <c r="PZ67" s="218"/>
      <c r="QA67">
        <f t="shared" si="139"/>
        <v>1</v>
      </c>
      <c r="QB67">
        <f t="shared" si="113"/>
        <v>1</v>
      </c>
      <c r="QC67">
        <f t="shared" si="114"/>
        <v>1</v>
      </c>
      <c r="QD67">
        <f t="shared" si="115"/>
        <v>1</v>
      </c>
      <c r="QE67" s="253"/>
      <c r="QF67" s="206"/>
      <c r="QG67">
        <v>60</v>
      </c>
      <c r="QH67" t="str">
        <f t="shared" si="87"/>
        <v>FALSE</v>
      </c>
      <c r="QI67">
        <f>VLOOKUP($A67,'FuturesInfo (3)'!$A$2:$V$80,22)</f>
        <v>2</v>
      </c>
      <c r="QJ67" s="257"/>
      <c r="QK67">
        <f t="shared" si="116"/>
        <v>2</v>
      </c>
      <c r="QL67" s="139">
        <f>VLOOKUP($A67,'FuturesInfo (3)'!$A$2:$O$80,15)*QI67</f>
        <v>96810</v>
      </c>
      <c r="QM67" s="139">
        <f>VLOOKUP($A67,'FuturesInfo (3)'!$A$2:$O$80,15)*QK67</f>
        <v>96810</v>
      </c>
      <c r="QN67" s="200">
        <f t="shared" si="117"/>
        <v>0</v>
      </c>
      <c r="QO67" s="200">
        <f t="shared" si="118"/>
        <v>0</v>
      </c>
      <c r="QP67" s="200">
        <f t="shared" si="119"/>
        <v>0</v>
      </c>
      <c r="QQ67" s="200">
        <f t="shared" si="120"/>
        <v>0</v>
      </c>
      <c r="QR67" s="200">
        <f t="shared" si="145"/>
        <v>0</v>
      </c>
      <c r="QT67">
        <f t="shared" si="122"/>
        <v>0</v>
      </c>
      <c r="QU67" s="244"/>
      <c r="QV67" s="218"/>
      <c r="QW67" s="245"/>
      <c r="QX67">
        <f t="shared" si="143"/>
        <v>0</v>
      </c>
      <c r="QY67">
        <f t="shared" si="124"/>
        <v>0</v>
      </c>
      <c r="QZ67" s="218"/>
      <c r="RA67">
        <f t="shared" si="140"/>
        <v>1</v>
      </c>
      <c r="RB67">
        <f t="shared" si="125"/>
        <v>1</v>
      </c>
      <c r="RC67">
        <f t="shared" si="126"/>
        <v>1</v>
      </c>
      <c r="RD67">
        <f t="shared" si="127"/>
        <v>1</v>
      </c>
      <c r="RE67" s="253"/>
      <c r="RF67" s="206"/>
      <c r="RG67">
        <v>60</v>
      </c>
      <c r="RH67" t="str">
        <f t="shared" si="88"/>
        <v>FALSE</v>
      </c>
      <c r="RI67">
        <f>VLOOKUP($A67,'FuturesInfo (3)'!$A$2:$V$80,22)</f>
        <v>2</v>
      </c>
      <c r="RJ67" s="257"/>
      <c r="RK67">
        <f t="shared" si="128"/>
        <v>2</v>
      </c>
      <c r="RL67" s="139">
        <f>VLOOKUP($A67,'FuturesInfo (3)'!$A$2:$O$80,15)*RI67</f>
        <v>96810</v>
      </c>
      <c r="RM67" s="139">
        <f>VLOOKUP($A67,'FuturesInfo (3)'!$A$2:$O$80,15)*RK67</f>
        <v>96810</v>
      </c>
      <c r="RN67" s="200">
        <f t="shared" si="129"/>
        <v>0</v>
      </c>
      <c r="RO67" s="200">
        <f t="shared" si="130"/>
        <v>0</v>
      </c>
      <c r="RP67" s="200">
        <f t="shared" si="131"/>
        <v>0</v>
      </c>
      <c r="RQ67" s="200">
        <f t="shared" si="132"/>
        <v>0</v>
      </c>
      <c r="RR67" s="200">
        <f t="shared" si="146"/>
        <v>0</v>
      </c>
    </row>
    <row r="68" spans="1:486" x14ac:dyDescent="0.25">
      <c r="A68" s="1" t="s">
        <v>393</v>
      </c>
      <c r="B68" s="153" t="str">
        <f>'FuturesInfo (3)'!M56</f>
        <v>QRB</v>
      </c>
      <c r="C68" s="204" t="str">
        <f>VLOOKUP(A68,'FuturesInfo (3)'!$A$2:$K$80,11)</f>
        <v>energy</v>
      </c>
      <c r="D68" s="2" t="s">
        <v>30</v>
      </c>
      <c r="E68">
        <v>45</v>
      </c>
      <c r="F68" t="e">
        <f>IF(#REF!="","FALSE","TRUE")</f>
        <v>#REF!</v>
      </c>
      <c r="G68">
        <f>ROUND(VLOOKUP($B68,MARGIN!$A$42:$P$172,16),0)</f>
        <v>2</v>
      </c>
      <c r="I68" t="e">
        <f>-#REF!+J68</f>
        <v>#REF!</v>
      </c>
      <c r="J68" s="3">
        <v>1</v>
      </c>
      <c r="K68" s="2" t="s">
        <v>30</v>
      </c>
      <c r="L68">
        <v>45</v>
      </c>
      <c r="M68" t="str">
        <f t="shared" si="170"/>
        <v>TRUE</v>
      </c>
      <c r="N68">
        <f>ROUND(VLOOKUP($B68,MARGIN!$A$42:$P$172,16),0)</f>
        <v>2</v>
      </c>
      <c r="P68">
        <f t="shared" si="171"/>
        <v>0</v>
      </c>
      <c r="Q68" s="3">
        <v>1</v>
      </c>
      <c r="R68" s="3"/>
      <c r="S68" s="3" t="s">
        <v>192</v>
      </c>
      <c r="T68" s="2" t="s">
        <v>30</v>
      </c>
      <c r="U68">
        <v>45</v>
      </c>
      <c r="V68" t="str">
        <f t="shared" si="172"/>
        <v>TRUE</v>
      </c>
      <c r="W68">
        <f>ROUND(VLOOKUP($B68,MARGIN!$A$42:$P$172,16),0)</f>
        <v>2</v>
      </c>
      <c r="X68">
        <f t="shared" si="173"/>
        <v>2</v>
      </c>
      <c r="Z68">
        <f t="shared" si="174"/>
        <v>-2</v>
      </c>
      <c r="AA68" s="3">
        <v>-1</v>
      </c>
      <c r="AB68" s="3">
        <v>-1</v>
      </c>
      <c r="AC68" s="3" t="s">
        <v>981</v>
      </c>
      <c r="AD68" s="2" t="s">
        <v>30</v>
      </c>
      <c r="AE68">
        <v>45</v>
      </c>
      <c r="AF68" t="str">
        <f t="shared" si="175"/>
        <v>TRUE</v>
      </c>
      <c r="AG68">
        <f>ROUND(VLOOKUP($B68,MARGIN!$A$42:$P$172,16),0)</f>
        <v>2</v>
      </c>
      <c r="AH68">
        <f t="shared" si="176"/>
        <v>3</v>
      </c>
      <c r="AI68" s="139" t="e">
        <f>VLOOKUP($B68,#REF!,2)*AH68</f>
        <v>#REF!</v>
      </c>
      <c r="AK68">
        <f t="shared" si="177"/>
        <v>0</v>
      </c>
      <c r="AL68" s="3">
        <v>-1</v>
      </c>
      <c r="AM68" s="3">
        <v>-1</v>
      </c>
      <c r="AN68" s="3" t="s">
        <v>981</v>
      </c>
      <c r="AO68" s="2" t="s">
        <v>30</v>
      </c>
      <c r="AP68">
        <v>45</v>
      </c>
      <c r="AQ68" t="str">
        <f t="shared" si="178"/>
        <v>TRUE</v>
      </c>
      <c r="AR68">
        <f>ROUND(VLOOKUP($B68,MARGIN!$A$42:$P$172,16),0)</f>
        <v>2</v>
      </c>
      <c r="AS68">
        <f t="shared" si="179"/>
        <v>3</v>
      </c>
      <c r="AT68" s="139" t="e">
        <f>VLOOKUP($B68,#REF!,2)*AS68</f>
        <v>#REF!</v>
      </c>
      <c r="AV68">
        <f t="shared" si="180"/>
        <v>0</v>
      </c>
      <c r="AW68" s="3">
        <v>-1</v>
      </c>
      <c r="AX68">
        <v>1</v>
      </c>
      <c r="AY68" s="3">
        <v>1.17763728772E-3</v>
      </c>
      <c r="AZ68" s="2" t="s">
        <v>30</v>
      </c>
      <c r="BA68">
        <v>45</v>
      </c>
      <c r="BB68" t="str">
        <f t="shared" si="181"/>
        <v>TRUE</v>
      </c>
      <c r="BC68">
        <f>ROUND(VLOOKUP($B68,MARGIN!$A$42:$P$172,16),0)</f>
        <v>2</v>
      </c>
      <c r="BD68">
        <f t="shared" si="182"/>
        <v>2</v>
      </c>
      <c r="BE68" s="139" t="e">
        <f>VLOOKUP($B68,#REF!,2)*BD68</f>
        <v>#REF!</v>
      </c>
      <c r="BG68">
        <f t="shared" si="134"/>
        <v>0</v>
      </c>
      <c r="BH68" s="3">
        <v>1</v>
      </c>
      <c r="BI68" s="3">
        <v>1</v>
      </c>
      <c r="BJ68">
        <f t="shared" si="89"/>
        <v>1</v>
      </c>
      <c r="BK68" s="5">
        <v>1.19482449081E-2</v>
      </c>
      <c r="BL68" s="2">
        <v>10</v>
      </c>
      <c r="BM68">
        <v>60</v>
      </c>
      <c r="BN68" t="str">
        <f t="shared" si="135"/>
        <v>TRUE</v>
      </c>
      <c r="BO68">
        <f>VLOOKUP($A68,'FuturesInfo (3)'!$A$2:$V$80,22)</f>
        <v>1</v>
      </c>
      <c r="BP68">
        <f t="shared" si="160"/>
        <v>1</v>
      </c>
      <c r="BQ68" s="139">
        <f>VLOOKUP($A68,'FuturesInfo (3)'!$A$2:$O$80,15)*BP68</f>
        <v>67687.199999999997</v>
      </c>
      <c r="BR68" s="145">
        <f t="shared" si="90"/>
        <v>808.74324274354626</v>
      </c>
      <c r="BT68" s="3">
        <f t="shared" si="91"/>
        <v>1</v>
      </c>
      <c r="BU68" s="3">
        <v>-1</v>
      </c>
      <c r="BV68">
        <v>-1</v>
      </c>
      <c r="BW68" s="3">
        <v>-1</v>
      </c>
      <c r="BX68">
        <f t="shared" si="161"/>
        <v>1</v>
      </c>
      <c r="BY68">
        <f t="shared" si="162"/>
        <v>1</v>
      </c>
      <c r="BZ68" s="189">
        <v>-1.65789795669E-2</v>
      </c>
      <c r="CA68" s="2">
        <v>10</v>
      </c>
      <c r="CB68">
        <v>60</v>
      </c>
      <c r="CC68" t="str">
        <f t="shared" si="163"/>
        <v>TRUE</v>
      </c>
      <c r="CD68">
        <f>VLOOKUP($A68,'FuturesInfo (3)'!$A$2:$V$80,22)</f>
        <v>1</v>
      </c>
      <c r="CE68">
        <f t="shared" si="75"/>
        <v>1</v>
      </c>
      <c r="CF68">
        <f t="shared" si="75"/>
        <v>1</v>
      </c>
      <c r="CG68" s="139">
        <f>VLOOKUP($A68,'FuturesInfo (3)'!$A$2:$O$80,15)*CE68</f>
        <v>67687.199999999997</v>
      </c>
      <c r="CH68" s="145">
        <f t="shared" si="164"/>
        <v>1122.1847057406735</v>
      </c>
      <c r="CI68" s="145">
        <f t="shared" si="92"/>
        <v>1122.1847057406735</v>
      </c>
      <c r="CK68" s="3">
        <f t="shared" si="165"/>
        <v>-1</v>
      </c>
      <c r="CL68" s="3">
        <v>-1</v>
      </c>
      <c r="CM68">
        <v>-1</v>
      </c>
      <c r="CN68" s="3">
        <v>-1</v>
      </c>
      <c r="CO68">
        <f t="shared" si="136"/>
        <v>1</v>
      </c>
      <c r="CP68">
        <f t="shared" si="166"/>
        <v>1</v>
      </c>
      <c r="CQ68" s="5">
        <v>-1.1695178849099999E-2</v>
      </c>
      <c r="CR68" s="2">
        <v>10</v>
      </c>
      <c r="CS68">
        <v>60</v>
      </c>
      <c r="CT68" t="str">
        <f t="shared" si="167"/>
        <v>TRUE</v>
      </c>
      <c r="CU68">
        <f>VLOOKUP($A68,'FuturesInfo (3)'!$A$2:$V$80,22)</f>
        <v>1</v>
      </c>
      <c r="CV68">
        <f t="shared" si="168"/>
        <v>1</v>
      </c>
      <c r="CW68">
        <f t="shared" si="93"/>
        <v>1</v>
      </c>
      <c r="CX68" s="139">
        <f>VLOOKUP($A68,'FuturesInfo (3)'!$A$2:$O$80,15)*CW68</f>
        <v>67687.199999999997</v>
      </c>
      <c r="CY68" s="200">
        <f t="shared" si="169"/>
        <v>791.61390979480143</v>
      </c>
      <c r="CZ68" s="200">
        <f t="shared" si="95"/>
        <v>791.61390979480143</v>
      </c>
      <c r="DB68" s="3">
        <f t="shared" si="81"/>
        <v>-1</v>
      </c>
      <c r="DC68" s="3">
        <v>-1</v>
      </c>
      <c r="DD68">
        <v>-1</v>
      </c>
      <c r="DE68" s="3">
        <v>-1</v>
      </c>
      <c r="DF68">
        <f t="shared" si="137"/>
        <v>1</v>
      </c>
      <c r="DG68">
        <f t="shared" si="82"/>
        <v>1</v>
      </c>
      <c r="DH68" s="5">
        <v>-1.0071127336799999E-3</v>
      </c>
      <c r="DI68" s="2">
        <v>10</v>
      </c>
      <c r="DJ68">
        <v>60</v>
      </c>
      <c r="DK68" t="str">
        <f t="shared" si="83"/>
        <v>TRUE</v>
      </c>
      <c r="DL68">
        <f>VLOOKUP($A68,'FuturesInfo (3)'!$A$2:$V$80,22)</f>
        <v>1</v>
      </c>
      <c r="DM68">
        <f t="shared" si="84"/>
        <v>1</v>
      </c>
      <c r="DN68">
        <f t="shared" si="96"/>
        <v>1</v>
      </c>
      <c r="DO68" s="139">
        <f>VLOOKUP($A68,'FuturesInfo (3)'!$A$2:$O$80,15)*DN68</f>
        <v>67687.199999999997</v>
      </c>
      <c r="DP68" s="200">
        <f t="shared" si="85"/>
        <v>68.168641027144886</v>
      </c>
      <c r="DQ68" s="200">
        <f t="shared" si="97"/>
        <v>68.168641027144886</v>
      </c>
      <c r="DS68" s="3">
        <v>-1</v>
      </c>
      <c r="DT68" s="3">
        <v>1</v>
      </c>
      <c r="DU68">
        <v>-1</v>
      </c>
      <c r="DV68" s="3">
        <v>1</v>
      </c>
      <c r="DW68">
        <v>1</v>
      </c>
      <c r="DX68">
        <v>0</v>
      </c>
      <c r="DY68" s="5">
        <v>2.0603616659300002E-2</v>
      </c>
      <c r="DZ68" s="2">
        <v>10</v>
      </c>
      <c r="EA68">
        <v>60</v>
      </c>
      <c r="EB68" t="s">
        <v>1273</v>
      </c>
      <c r="EC68">
        <v>1</v>
      </c>
      <c r="ED68" s="96">
        <v>0</v>
      </c>
      <c r="EE68">
        <v>1</v>
      </c>
      <c r="EF68" s="139">
        <v>65503.200000000004</v>
      </c>
      <c r="EG68" s="200">
        <v>1349.60282275746</v>
      </c>
      <c r="EH68" s="200">
        <v>-1349.60282275746</v>
      </c>
      <c r="EJ68">
        <v>1</v>
      </c>
      <c r="EK68" s="3">
        <v>1</v>
      </c>
      <c r="EL68" s="218">
        <v>-1</v>
      </c>
      <c r="EM68">
        <v>1</v>
      </c>
      <c r="EN68" s="3">
        <v>-1</v>
      </c>
      <c r="EO68">
        <v>0</v>
      </c>
      <c r="EP68">
        <v>1</v>
      </c>
      <c r="EQ68">
        <v>0</v>
      </c>
      <c r="ER68" s="5">
        <v>-7.4083220150600001E-4</v>
      </c>
      <c r="ES68" s="2">
        <v>10</v>
      </c>
      <c r="ET68">
        <v>60</v>
      </c>
      <c r="EU68" t="s">
        <v>1273</v>
      </c>
      <c r="EV68">
        <v>1</v>
      </c>
      <c r="EW68" s="96">
        <v>0</v>
      </c>
      <c r="EX68">
        <v>1</v>
      </c>
      <c r="EY68" s="139">
        <v>65503.200000000004</v>
      </c>
      <c r="EZ68" s="200">
        <v>-48.526879861687824</v>
      </c>
      <c r="FA68" s="200">
        <v>48.526879861687824</v>
      </c>
      <c r="FB68" s="200">
        <v>-48.526879861687824</v>
      </c>
      <c r="FD68">
        <v>-1</v>
      </c>
      <c r="FE68" s="3">
        <v>-1</v>
      </c>
      <c r="FF68" s="218">
        <v>-1</v>
      </c>
      <c r="FG68">
        <v>-1</v>
      </c>
      <c r="FH68" s="3">
        <v>-1</v>
      </c>
      <c r="FI68">
        <v>1</v>
      </c>
      <c r="FJ68">
        <v>1</v>
      </c>
      <c r="FK68">
        <v>1</v>
      </c>
      <c r="FL68" s="5">
        <v>-3.6451254170299999E-2</v>
      </c>
      <c r="FM68" s="2">
        <v>10</v>
      </c>
      <c r="FN68">
        <v>60</v>
      </c>
      <c r="FO68" t="s">
        <v>1273</v>
      </c>
      <c r="FP68">
        <v>1</v>
      </c>
      <c r="FQ68" s="96">
        <v>0</v>
      </c>
      <c r="FR68">
        <v>1</v>
      </c>
      <c r="FS68" s="139">
        <v>65503.200000000004</v>
      </c>
      <c r="FT68" s="200">
        <v>2387.6737921679951</v>
      </c>
      <c r="FU68" s="200">
        <v>2387.6737921679951</v>
      </c>
      <c r="FV68" s="200">
        <v>2387.6737921679951</v>
      </c>
      <c r="FX68">
        <v>-1</v>
      </c>
      <c r="FY68" s="246">
        <v>-1</v>
      </c>
      <c r="FZ68" s="218">
        <v>-1</v>
      </c>
      <c r="GA68" s="245">
        <v>-23</v>
      </c>
      <c r="GB68">
        <v>-1</v>
      </c>
      <c r="GC68">
        <v>1</v>
      </c>
      <c r="GD68" s="250">
        <v>-1</v>
      </c>
      <c r="GE68">
        <v>1</v>
      </c>
      <c r="GF68">
        <v>1</v>
      </c>
      <c r="GG68">
        <v>1</v>
      </c>
      <c r="GH68">
        <v>0</v>
      </c>
      <c r="GI68" s="251">
        <v>-1.50038471403E-2</v>
      </c>
      <c r="GJ68" s="2">
        <v>10</v>
      </c>
      <c r="GK68">
        <v>60</v>
      </c>
      <c r="GL68" t="s">
        <v>1273</v>
      </c>
      <c r="GM68">
        <v>1</v>
      </c>
      <c r="GN68" s="96">
        <v>0</v>
      </c>
      <c r="GO68">
        <v>1</v>
      </c>
      <c r="GP68" s="139">
        <v>64520.4</v>
      </c>
      <c r="GQ68" s="200">
        <v>968.05421903101217</v>
      </c>
      <c r="GR68" s="200">
        <v>968.05421903101217</v>
      </c>
      <c r="GS68" s="200">
        <v>968.05421903101217</v>
      </c>
      <c r="GT68" s="200">
        <v>-968.05421903101217</v>
      </c>
      <c r="GV68">
        <v>-1</v>
      </c>
      <c r="GW68" s="246">
        <v>1</v>
      </c>
      <c r="GX68" s="218">
        <v>-1</v>
      </c>
      <c r="GY68" s="245">
        <v>-24</v>
      </c>
      <c r="GZ68">
        <v>-1</v>
      </c>
      <c r="HA68">
        <v>1</v>
      </c>
      <c r="HB68" s="250">
        <v>-1</v>
      </c>
      <c r="HC68">
        <v>0</v>
      </c>
      <c r="HD68">
        <v>1</v>
      </c>
      <c r="HE68">
        <v>1</v>
      </c>
      <c r="HF68">
        <v>0</v>
      </c>
      <c r="HG68" s="251">
        <v>-9.6992579091299998E-3</v>
      </c>
      <c r="HH68" s="268">
        <v>42499</v>
      </c>
      <c r="HI68">
        <v>60</v>
      </c>
      <c r="HJ68" t="s">
        <v>1273</v>
      </c>
      <c r="HK68">
        <v>1</v>
      </c>
      <c r="HL68" s="257"/>
      <c r="HM68">
        <v>1</v>
      </c>
      <c r="HN68" s="139">
        <v>63894.600000000006</v>
      </c>
      <c r="HO68" s="200">
        <v>-619.73020440069774</v>
      </c>
      <c r="HP68" s="200">
        <v>619.73020440069774</v>
      </c>
      <c r="HQ68" s="200">
        <v>619.73020440069774</v>
      </c>
      <c r="HR68" s="200">
        <v>-619.73020440069774</v>
      </c>
      <c r="HT68">
        <v>1</v>
      </c>
      <c r="HU68" s="246">
        <v>1</v>
      </c>
      <c r="HV68" s="218">
        <v>-1</v>
      </c>
      <c r="HW68" s="245">
        <v>14</v>
      </c>
      <c r="HX68">
        <v>-1</v>
      </c>
      <c r="HY68">
        <v>-1</v>
      </c>
      <c r="HZ68" s="250">
        <v>-1</v>
      </c>
      <c r="IA68">
        <v>0</v>
      </c>
      <c r="IB68">
        <v>1</v>
      </c>
      <c r="IC68">
        <v>1</v>
      </c>
      <c r="ID68">
        <v>1</v>
      </c>
      <c r="IE68" s="251">
        <v>-1.30809176362E-2</v>
      </c>
      <c r="IF68" s="268">
        <v>42514</v>
      </c>
      <c r="IG68">
        <v>60</v>
      </c>
      <c r="IH68" t="s">
        <v>1273</v>
      </c>
      <c r="II68">
        <v>1</v>
      </c>
      <c r="IJ68" s="257">
        <v>1</v>
      </c>
      <c r="IK68">
        <v>1</v>
      </c>
      <c r="IL68" s="139">
        <v>62097</v>
      </c>
      <c r="IM68" s="139">
        <v>62097</v>
      </c>
      <c r="IN68" s="200">
        <v>-812.2857424551114</v>
      </c>
      <c r="IO68" s="200">
        <v>-812.2857424551114</v>
      </c>
      <c r="IP68" s="200">
        <v>812.2857424551114</v>
      </c>
      <c r="IQ68" s="200">
        <v>812.2857424551114</v>
      </c>
      <c r="IR68" s="200">
        <v>812.2857424551114</v>
      </c>
      <c r="IT68">
        <v>1</v>
      </c>
      <c r="IU68" s="246">
        <v>-1</v>
      </c>
      <c r="IV68" s="218">
        <v>-1</v>
      </c>
      <c r="IW68" s="245">
        <v>15</v>
      </c>
      <c r="IX68">
        <v>-1</v>
      </c>
      <c r="IY68">
        <v>-1</v>
      </c>
      <c r="IZ68" s="250">
        <v>-1</v>
      </c>
      <c r="JA68">
        <v>1</v>
      </c>
      <c r="JB68">
        <v>1</v>
      </c>
      <c r="JC68">
        <v>1</v>
      </c>
      <c r="JD68">
        <v>1</v>
      </c>
      <c r="JE68" s="251">
        <v>-2.4044223437600001E-2</v>
      </c>
      <c r="JF68" s="268">
        <v>42514</v>
      </c>
      <c r="JG68">
        <v>60</v>
      </c>
      <c r="JH68" t="s">
        <v>1273</v>
      </c>
      <c r="JI68">
        <v>1</v>
      </c>
      <c r="JJ68" s="257">
        <v>2</v>
      </c>
      <c r="JK68">
        <v>1</v>
      </c>
      <c r="JL68" s="139">
        <v>62097</v>
      </c>
      <c r="JM68" s="139">
        <v>62097</v>
      </c>
      <c r="JN68" s="200">
        <v>1493.0741428046472</v>
      </c>
      <c r="JO68" s="200">
        <v>1493.0741428046472</v>
      </c>
      <c r="JP68" s="200">
        <v>1493.0741428046472</v>
      </c>
      <c r="JQ68" s="200">
        <v>1493.0741428046472</v>
      </c>
      <c r="JR68" s="200">
        <v>1493.0741428046472</v>
      </c>
      <c r="JT68">
        <v>-1</v>
      </c>
      <c r="JU68" s="246">
        <v>-1</v>
      </c>
      <c r="JV68" s="218">
        <v>-1</v>
      </c>
      <c r="JW68" s="245">
        <v>16</v>
      </c>
      <c r="JX68">
        <v>-1</v>
      </c>
      <c r="JY68">
        <v>-1</v>
      </c>
      <c r="JZ68" s="250">
        <v>1</v>
      </c>
      <c r="KA68">
        <v>0</v>
      </c>
      <c r="KB68">
        <v>0</v>
      </c>
      <c r="KC68">
        <v>0</v>
      </c>
      <c r="KD68">
        <v>0</v>
      </c>
      <c r="KE68" s="251">
        <v>2.82042610754E-2</v>
      </c>
      <c r="KF68" s="206">
        <v>42514</v>
      </c>
      <c r="KG68">
        <v>60</v>
      </c>
      <c r="KH68" t="s">
        <v>1273</v>
      </c>
      <c r="KI68">
        <v>1</v>
      </c>
      <c r="KJ68" s="257">
        <v>2</v>
      </c>
      <c r="KK68">
        <v>1</v>
      </c>
      <c r="KL68" s="139">
        <v>63848.4</v>
      </c>
      <c r="KM68" s="139">
        <v>63848.4</v>
      </c>
      <c r="KN68" s="200">
        <v>-1800.7969428465694</v>
      </c>
      <c r="KO68" s="200">
        <v>-1800.7969428465694</v>
      </c>
      <c r="KP68" s="200">
        <v>-1800.7969428465694</v>
      </c>
      <c r="KQ68" s="200">
        <v>-1800.7969428465694</v>
      </c>
      <c r="KR68" s="200">
        <v>-1800.7969428465694</v>
      </c>
      <c r="KT68">
        <v>-1</v>
      </c>
      <c r="KU68">
        <v>1</v>
      </c>
      <c r="KV68" s="218">
        <v>-1</v>
      </c>
      <c r="KW68" s="245">
        <v>17</v>
      </c>
      <c r="KX68">
        <v>1</v>
      </c>
      <c r="KY68">
        <v>-1</v>
      </c>
      <c r="KZ68" s="250">
        <v>1</v>
      </c>
      <c r="LA68">
        <v>1</v>
      </c>
      <c r="LB68">
        <v>0</v>
      </c>
      <c r="LC68">
        <v>1</v>
      </c>
      <c r="LD68">
        <v>0</v>
      </c>
      <c r="LE68" s="251">
        <v>4.9467175371699999E-2</v>
      </c>
      <c r="LF68" s="206">
        <v>42514</v>
      </c>
      <c r="LG68">
        <v>60</v>
      </c>
      <c r="LH68" t="s">
        <v>1273</v>
      </c>
      <c r="LI68">
        <v>1</v>
      </c>
      <c r="LJ68" s="257">
        <v>1</v>
      </c>
      <c r="LK68">
        <v>1</v>
      </c>
      <c r="LL68" s="139">
        <v>67006.8</v>
      </c>
      <c r="LM68" s="139">
        <v>67006.8</v>
      </c>
      <c r="LN68" s="200">
        <v>3314.6371266964275</v>
      </c>
      <c r="LO68" s="200">
        <v>3314.6371266964275</v>
      </c>
      <c r="LP68" s="200">
        <v>-3314.6371266964275</v>
      </c>
      <c r="LQ68" s="200">
        <v>3314.6371266964275</v>
      </c>
      <c r="LR68" s="200">
        <v>-3314.6371266964275</v>
      </c>
      <c r="LT68">
        <v>1</v>
      </c>
      <c r="LU68" s="246">
        <v>1</v>
      </c>
      <c r="LV68" s="218">
        <v>1</v>
      </c>
      <c r="LW68" s="245">
        <v>-2</v>
      </c>
      <c r="LX68">
        <v>-1</v>
      </c>
      <c r="LY68">
        <v>-1</v>
      </c>
      <c r="LZ68" s="250">
        <v>1</v>
      </c>
      <c r="MA68">
        <v>1</v>
      </c>
      <c r="MB68">
        <v>1</v>
      </c>
      <c r="MC68">
        <v>0</v>
      </c>
      <c r="MD68">
        <v>0</v>
      </c>
      <c r="ME68" s="251">
        <v>5.01441644729E-3</v>
      </c>
      <c r="MF68" s="206">
        <v>42514</v>
      </c>
      <c r="MG68">
        <v>60</v>
      </c>
      <c r="MH68" t="s">
        <v>1273</v>
      </c>
      <c r="MI68">
        <v>1</v>
      </c>
      <c r="MJ68" s="257">
        <v>2</v>
      </c>
      <c r="MK68">
        <v>1</v>
      </c>
      <c r="ML68" s="139">
        <v>67342.8</v>
      </c>
      <c r="MM68" s="139">
        <v>67342.8</v>
      </c>
      <c r="MN68" s="200">
        <v>337.68484392656103</v>
      </c>
      <c r="MO68" s="200">
        <v>337.68484392656103</v>
      </c>
      <c r="MP68" s="200">
        <v>337.68484392656103</v>
      </c>
      <c r="MQ68" s="200">
        <v>-337.68484392656103</v>
      </c>
      <c r="MR68" s="200">
        <v>-337.68484392656103</v>
      </c>
      <c r="MT68">
        <v>1</v>
      </c>
      <c r="MU68" s="246">
        <v>-1</v>
      </c>
      <c r="MV68" s="218">
        <v>1</v>
      </c>
      <c r="MW68" s="245">
        <v>-3</v>
      </c>
      <c r="MX68">
        <v>1</v>
      </c>
      <c r="MY68">
        <v>-1</v>
      </c>
      <c r="MZ68" s="250">
        <v>-1</v>
      </c>
      <c r="NA68">
        <v>1</v>
      </c>
      <c r="NB68">
        <v>0</v>
      </c>
      <c r="NC68">
        <v>0</v>
      </c>
      <c r="ND68">
        <v>1</v>
      </c>
      <c r="NE68" s="251">
        <v>-5.3636023450199998E-3</v>
      </c>
      <c r="NF68" s="206">
        <v>42514</v>
      </c>
      <c r="NG68">
        <v>60</v>
      </c>
      <c r="NH68" t="s">
        <v>1273</v>
      </c>
      <c r="NI68">
        <v>1</v>
      </c>
      <c r="NJ68" s="257">
        <v>2</v>
      </c>
      <c r="NK68">
        <v>1</v>
      </c>
      <c r="NL68" s="139">
        <v>67687.199999999997</v>
      </c>
      <c r="NM68" s="139">
        <v>67687.199999999997</v>
      </c>
      <c r="NN68" s="200">
        <v>363.04722464783771</v>
      </c>
      <c r="NO68" s="200">
        <v>363.04722464783771</v>
      </c>
      <c r="NP68" s="200">
        <v>-363.04722464783771</v>
      </c>
      <c r="NQ68" s="200">
        <v>-363.04722464783771</v>
      </c>
      <c r="NR68" s="200">
        <v>363.04722464783771</v>
      </c>
      <c r="NT68">
        <v>-1</v>
      </c>
      <c r="NU68" s="246">
        <v>1</v>
      </c>
      <c r="NV68" s="218">
        <v>1</v>
      </c>
      <c r="NW68" s="245">
        <v>-4</v>
      </c>
      <c r="NX68">
        <v>-1</v>
      </c>
      <c r="NY68">
        <v>-1</v>
      </c>
      <c r="NZ68" s="250">
        <v>1</v>
      </c>
      <c r="OA68">
        <v>1</v>
      </c>
      <c r="OB68">
        <v>1</v>
      </c>
      <c r="OC68">
        <v>0</v>
      </c>
      <c r="OD68">
        <v>0</v>
      </c>
      <c r="OE68" s="251">
        <v>1.05342362679E-2</v>
      </c>
      <c r="OF68" s="206">
        <v>42537</v>
      </c>
      <c r="OG68">
        <v>60</v>
      </c>
      <c r="OH68" t="s">
        <v>1273</v>
      </c>
      <c r="OI68">
        <v>1</v>
      </c>
      <c r="OJ68" s="257">
        <v>2</v>
      </c>
      <c r="OK68">
        <v>1</v>
      </c>
      <c r="OL68" s="139">
        <v>67687.199999999997</v>
      </c>
      <c r="OM68" s="139">
        <v>67687.199999999997</v>
      </c>
      <c r="ON68" s="200">
        <v>713.0329571126008</v>
      </c>
      <c r="OO68" s="200">
        <v>713.0329571126008</v>
      </c>
      <c r="OP68" s="200">
        <v>713.0329571126008</v>
      </c>
      <c r="OQ68" s="200">
        <v>-713.0329571126008</v>
      </c>
      <c r="OR68" s="200">
        <v>-713.0329571126008</v>
      </c>
      <c r="OT68">
        <f t="shared" si="98"/>
        <v>1</v>
      </c>
      <c r="OU68" s="246">
        <v>-1</v>
      </c>
      <c r="OV68" s="218">
        <v>1</v>
      </c>
      <c r="OW68" s="245">
        <v>-5</v>
      </c>
      <c r="OX68">
        <f t="shared" si="141"/>
        <v>1</v>
      </c>
      <c r="OY68">
        <f t="shared" si="100"/>
        <v>-1</v>
      </c>
      <c r="OZ68" s="250"/>
      <c r="PA68">
        <f t="shared" si="138"/>
        <v>0</v>
      </c>
      <c r="PB68">
        <f t="shared" si="101"/>
        <v>0</v>
      </c>
      <c r="PC68">
        <f t="shared" si="102"/>
        <v>0</v>
      </c>
      <c r="PD68">
        <f t="shared" si="103"/>
        <v>0</v>
      </c>
      <c r="PE68" s="251"/>
      <c r="PF68" s="206">
        <v>42537</v>
      </c>
      <c r="PG68">
        <v>60</v>
      </c>
      <c r="PH68" t="str">
        <f t="shared" si="86"/>
        <v>TRUE</v>
      </c>
      <c r="PI68">
        <f>VLOOKUP($A68,'FuturesInfo (3)'!$A$2:$V$80,22)</f>
        <v>1</v>
      </c>
      <c r="PJ68" s="257">
        <v>2</v>
      </c>
      <c r="PK68">
        <f t="shared" si="104"/>
        <v>1</v>
      </c>
      <c r="PL68" s="139">
        <f>VLOOKUP($A68,'FuturesInfo (3)'!$A$2:$O$80,15)*PI68</f>
        <v>67687.199999999997</v>
      </c>
      <c r="PM68" s="139">
        <f>VLOOKUP($A68,'FuturesInfo (3)'!$A$2:$O$80,15)*PK68</f>
        <v>67687.199999999997</v>
      </c>
      <c r="PN68" s="200">
        <f t="shared" si="105"/>
        <v>0</v>
      </c>
      <c r="PO68" s="200">
        <f t="shared" si="106"/>
        <v>0</v>
      </c>
      <c r="PP68" s="200">
        <f t="shared" si="107"/>
        <v>0</v>
      </c>
      <c r="PQ68" s="200">
        <f t="shared" si="108"/>
        <v>0</v>
      </c>
      <c r="PR68" s="200">
        <f t="shared" si="144"/>
        <v>0</v>
      </c>
      <c r="PT68">
        <f t="shared" si="110"/>
        <v>-1</v>
      </c>
      <c r="PU68" s="246"/>
      <c r="PV68" s="218"/>
      <c r="PW68" s="245"/>
      <c r="PX68">
        <f t="shared" si="142"/>
        <v>0</v>
      </c>
      <c r="PY68">
        <f t="shared" si="112"/>
        <v>0</v>
      </c>
      <c r="PZ68" s="250"/>
      <c r="QA68">
        <f t="shared" si="139"/>
        <v>1</v>
      </c>
      <c r="QB68">
        <f t="shared" si="113"/>
        <v>1</v>
      </c>
      <c r="QC68">
        <f t="shared" si="114"/>
        <v>1</v>
      </c>
      <c r="QD68">
        <f t="shared" si="115"/>
        <v>1</v>
      </c>
      <c r="QE68" s="251"/>
      <c r="QF68" s="206"/>
      <c r="QG68">
        <v>60</v>
      </c>
      <c r="QH68" t="str">
        <f t="shared" si="87"/>
        <v>FALSE</v>
      </c>
      <c r="QI68">
        <f>VLOOKUP($A68,'FuturesInfo (3)'!$A$2:$V$80,22)</f>
        <v>1</v>
      </c>
      <c r="QJ68" s="257"/>
      <c r="QK68">
        <f t="shared" si="116"/>
        <v>1</v>
      </c>
      <c r="QL68" s="139">
        <f>VLOOKUP($A68,'FuturesInfo (3)'!$A$2:$O$80,15)*QI68</f>
        <v>67687.199999999997</v>
      </c>
      <c r="QM68" s="139">
        <f>VLOOKUP($A68,'FuturesInfo (3)'!$A$2:$O$80,15)*QK68</f>
        <v>67687.199999999997</v>
      </c>
      <c r="QN68" s="200">
        <f t="shared" si="117"/>
        <v>0</v>
      </c>
      <c r="QO68" s="200">
        <f t="shared" si="118"/>
        <v>0</v>
      </c>
      <c r="QP68" s="200">
        <f t="shared" si="119"/>
        <v>0</v>
      </c>
      <c r="QQ68" s="200">
        <f t="shared" si="120"/>
        <v>0</v>
      </c>
      <c r="QR68" s="200">
        <f t="shared" si="145"/>
        <v>0</v>
      </c>
      <c r="QT68">
        <f t="shared" si="122"/>
        <v>0</v>
      </c>
      <c r="QU68" s="246"/>
      <c r="QV68" s="218"/>
      <c r="QW68" s="245"/>
      <c r="QX68">
        <f t="shared" si="143"/>
        <v>0</v>
      </c>
      <c r="QY68">
        <f t="shared" si="124"/>
        <v>0</v>
      </c>
      <c r="QZ68" s="250"/>
      <c r="RA68">
        <f t="shared" si="140"/>
        <v>1</v>
      </c>
      <c r="RB68">
        <f t="shared" si="125"/>
        <v>1</v>
      </c>
      <c r="RC68">
        <f t="shared" si="126"/>
        <v>1</v>
      </c>
      <c r="RD68">
        <f t="shared" si="127"/>
        <v>1</v>
      </c>
      <c r="RE68" s="251"/>
      <c r="RF68" s="206"/>
      <c r="RG68">
        <v>60</v>
      </c>
      <c r="RH68" t="str">
        <f t="shared" si="88"/>
        <v>FALSE</v>
      </c>
      <c r="RI68">
        <f>VLOOKUP($A68,'FuturesInfo (3)'!$A$2:$V$80,22)</f>
        <v>1</v>
      </c>
      <c r="RJ68" s="257"/>
      <c r="RK68">
        <f t="shared" si="128"/>
        <v>1</v>
      </c>
      <c r="RL68" s="139">
        <f>VLOOKUP($A68,'FuturesInfo (3)'!$A$2:$O$80,15)*RI68</f>
        <v>67687.199999999997</v>
      </c>
      <c r="RM68" s="139">
        <f>VLOOKUP($A68,'FuturesInfo (3)'!$A$2:$O$80,15)*RK68</f>
        <v>67687.199999999997</v>
      </c>
      <c r="RN68" s="200">
        <f t="shared" si="129"/>
        <v>0</v>
      </c>
      <c r="RO68" s="200">
        <f t="shared" si="130"/>
        <v>0</v>
      </c>
      <c r="RP68" s="200">
        <f t="shared" si="131"/>
        <v>0</v>
      </c>
      <c r="RQ68" s="200">
        <f t="shared" si="132"/>
        <v>0</v>
      </c>
      <c r="RR68" s="200">
        <f t="shared" si="146"/>
        <v>0</v>
      </c>
    </row>
    <row r="69" spans="1:486" s="3" customFormat="1" x14ac:dyDescent="0.25">
      <c r="A69" s="1" t="s">
        <v>394</v>
      </c>
      <c r="B69" s="153" t="str">
        <f>'FuturesInfo (3)'!M57</f>
        <v>@RR</v>
      </c>
      <c r="C69" s="204" t="str">
        <f>VLOOKUP(A69,'FuturesInfo (3)'!$A$2:$K$80,11)</f>
        <v>grain</v>
      </c>
      <c r="D69" s="2" t="s">
        <v>30</v>
      </c>
      <c r="E69">
        <v>60</v>
      </c>
      <c r="F69" t="e">
        <f>IF(#REF!="","FALSE","TRUE")</f>
        <v>#REF!</v>
      </c>
      <c r="G69">
        <f>ROUND(VLOOKUP($B69,MARGIN!$A$42:$P$172,16),0)</f>
        <v>7</v>
      </c>
      <c r="H69"/>
      <c r="I69" t="e">
        <f>-#REF!+J69</f>
        <v>#REF!</v>
      </c>
      <c r="J69">
        <v>-1</v>
      </c>
      <c r="K69" s="2" t="s">
        <v>30</v>
      </c>
      <c r="L69">
        <v>60</v>
      </c>
      <c r="M69" t="str">
        <f t="shared" si="170"/>
        <v>TRUE</v>
      </c>
      <c r="N69">
        <f>ROUND(VLOOKUP($B69,MARGIN!$A$42:$P$172,16),0)</f>
        <v>7</v>
      </c>
      <c r="O69"/>
      <c r="P69">
        <f t="shared" si="171"/>
        <v>0</v>
      </c>
      <c r="Q69">
        <v>-1</v>
      </c>
      <c r="R69"/>
      <c r="S69" t="s">
        <v>204</v>
      </c>
      <c r="T69" s="2" t="s">
        <v>30</v>
      </c>
      <c r="U69">
        <v>60</v>
      </c>
      <c r="V69" t="str">
        <f t="shared" si="172"/>
        <v>TRUE</v>
      </c>
      <c r="W69">
        <f>ROUND(VLOOKUP($B69,MARGIN!$A$42:$P$172,16),0)</f>
        <v>7</v>
      </c>
      <c r="X69">
        <f t="shared" si="173"/>
        <v>7</v>
      </c>
      <c r="Y69"/>
      <c r="Z69">
        <f t="shared" si="174"/>
        <v>0</v>
      </c>
      <c r="AA69">
        <v>-1</v>
      </c>
      <c r="AB69">
        <v>-1</v>
      </c>
      <c r="AC69" t="s">
        <v>979</v>
      </c>
      <c r="AD69" s="2" t="s">
        <v>972</v>
      </c>
      <c r="AE69">
        <v>60</v>
      </c>
      <c r="AF69" t="str">
        <f t="shared" si="175"/>
        <v>TRUE</v>
      </c>
      <c r="AG69">
        <f>ROUND(VLOOKUP($B69,MARGIN!$A$42:$P$172,16),0)</f>
        <v>7</v>
      </c>
      <c r="AH69">
        <f t="shared" si="176"/>
        <v>9</v>
      </c>
      <c r="AI69" s="139" t="e">
        <f>VLOOKUP($B69,#REF!,2)*AH69</f>
        <v>#REF!</v>
      </c>
      <c r="AJ69"/>
      <c r="AK69">
        <f t="shared" si="177"/>
        <v>0</v>
      </c>
      <c r="AL69">
        <v>-1</v>
      </c>
      <c r="AM69">
        <v>-1</v>
      </c>
      <c r="AN69" t="s">
        <v>979</v>
      </c>
      <c r="AO69" s="2" t="s">
        <v>972</v>
      </c>
      <c r="AP69">
        <v>60</v>
      </c>
      <c r="AQ69" t="str">
        <f t="shared" si="178"/>
        <v>TRUE</v>
      </c>
      <c r="AR69">
        <f>ROUND(VLOOKUP($B69,MARGIN!$A$42:$P$172,16),0)</f>
        <v>7</v>
      </c>
      <c r="AS69">
        <f t="shared" si="179"/>
        <v>9</v>
      </c>
      <c r="AT69" s="139" t="e">
        <f>VLOOKUP($B69,#REF!,2)*AS69</f>
        <v>#REF!</v>
      </c>
      <c r="AU69"/>
      <c r="AV69">
        <f t="shared" si="180"/>
        <v>0</v>
      </c>
      <c r="AW69">
        <v>-1</v>
      </c>
      <c r="AX69">
        <v>1</v>
      </c>
      <c r="AY69">
        <v>5.0274223034700001E-3</v>
      </c>
      <c r="AZ69" s="2" t="s">
        <v>972</v>
      </c>
      <c r="BA69">
        <v>60</v>
      </c>
      <c r="BB69" t="str">
        <f t="shared" si="181"/>
        <v>TRUE</v>
      </c>
      <c r="BC69">
        <f>ROUND(VLOOKUP($B69,MARGIN!$A$42:$P$172,16),0)</f>
        <v>7</v>
      </c>
      <c r="BD69">
        <f t="shared" si="182"/>
        <v>5</v>
      </c>
      <c r="BE69" s="139" t="e">
        <f>VLOOKUP($B69,#REF!,2)*BD69</f>
        <v>#REF!</v>
      </c>
      <c r="BF69"/>
      <c r="BG69">
        <f t="shared" si="134"/>
        <v>0</v>
      </c>
      <c r="BH69">
        <v>1</v>
      </c>
      <c r="BI69">
        <v>1</v>
      </c>
      <c r="BJ69">
        <f t="shared" si="89"/>
        <v>1</v>
      </c>
      <c r="BK69" s="1">
        <v>3.4106412005499999E-2</v>
      </c>
      <c r="BL69" s="2">
        <v>10</v>
      </c>
      <c r="BM69">
        <v>60</v>
      </c>
      <c r="BN69" t="str">
        <f t="shared" si="135"/>
        <v>TRUE</v>
      </c>
      <c r="BO69">
        <f>VLOOKUP($A69,'FuturesInfo (3)'!$A$2:$V$80,22)</f>
        <v>4</v>
      </c>
      <c r="BP69">
        <f t="shared" si="160"/>
        <v>4</v>
      </c>
      <c r="BQ69" s="139">
        <f>VLOOKUP($A69,'FuturesInfo (3)'!$A$2:$O$80,15)*BP69</f>
        <v>88320</v>
      </c>
      <c r="BR69" s="145">
        <f t="shared" si="90"/>
        <v>3012.27830832576</v>
      </c>
      <c r="BT69">
        <f t="shared" si="91"/>
        <v>1</v>
      </c>
      <c r="BU69">
        <v>1</v>
      </c>
      <c r="BV69">
        <v>1</v>
      </c>
      <c r="BW69">
        <v>1</v>
      </c>
      <c r="BX69">
        <f t="shared" si="161"/>
        <v>1</v>
      </c>
      <c r="BY69">
        <f t="shared" si="162"/>
        <v>1</v>
      </c>
      <c r="BZ69" s="188">
        <v>0</v>
      </c>
      <c r="CA69" s="2">
        <v>10</v>
      </c>
      <c r="CB69">
        <v>60</v>
      </c>
      <c r="CC69" t="str">
        <f t="shared" si="163"/>
        <v>TRUE</v>
      </c>
      <c r="CD69">
        <f>VLOOKUP($A69,'FuturesInfo (3)'!$A$2:$V$80,22)</f>
        <v>4</v>
      </c>
      <c r="CE69">
        <f t="shared" si="75"/>
        <v>4</v>
      </c>
      <c r="CF69">
        <f t="shared" si="75"/>
        <v>4</v>
      </c>
      <c r="CG69" s="139">
        <f>VLOOKUP($A69,'FuturesInfo (3)'!$A$2:$O$80,15)*CE69</f>
        <v>88320</v>
      </c>
      <c r="CH69" s="145">
        <f t="shared" si="164"/>
        <v>0</v>
      </c>
      <c r="CI69" s="145">
        <f t="shared" si="92"/>
        <v>0</v>
      </c>
      <c r="CK69">
        <f t="shared" si="165"/>
        <v>1</v>
      </c>
      <c r="CL69">
        <v>1</v>
      </c>
      <c r="CM69">
        <v>1</v>
      </c>
      <c r="CN69">
        <v>1</v>
      </c>
      <c r="CO69">
        <f t="shared" si="136"/>
        <v>1</v>
      </c>
      <c r="CP69">
        <f t="shared" si="166"/>
        <v>1</v>
      </c>
      <c r="CQ69" s="1">
        <v>2.9463500439799999E-2</v>
      </c>
      <c r="CR69" s="2">
        <v>10</v>
      </c>
      <c r="CS69">
        <v>60</v>
      </c>
      <c r="CT69" t="str">
        <f t="shared" si="167"/>
        <v>TRUE</v>
      </c>
      <c r="CU69">
        <f>VLOOKUP($A69,'FuturesInfo (3)'!$A$2:$V$80,22)</f>
        <v>4</v>
      </c>
      <c r="CV69">
        <f t="shared" si="168"/>
        <v>5</v>
      </c>
      <c r="CW69">
        <f t="shared" si="93"/>
        <v>4</v>
      </c>
      <c r="CX69" s="139">
        <f>VLOOKUP($A69,'FuturesInfo (3)'!$A$2:$O$80,15)*CW69</f>
        <v>88320</v>
      </c>
      <c r="CY69" s="200">
        <f t="shared" si="169"/>
        <v>2602.2163588431358</v>
      </c>
      <c r="CZ69" s="200">
        <f t="shared" si="95"/>
        <v>2602.2163588431358</v>
      </c>
      <c r="DB69">
        <f t="shared" si="81"/>
        <v>1</v>
      </c>
      <c r="DC69">
        <v>1</v>
      </c>
      <c r="DD69">
        <v>1</v>
      </c>
      <c r="DE69">
        <v>1</v>
      </c>
      <c r="DF69">
        <f t="shared" si="137"/>
        <v>1</v>
      </c>
      <c r="DG69">
        <f t="shared" si="82"/>
        <v>1</v>
      </c>
      <c r="DH69" s="1">
        <v>2.9901751388299999E-3</v>
      </c>
      <c r="DI69" s="2">
        <v>10</v>
      </c>
      <c r="DJ69">
        <v>60</v>
      </c>
      <c r="DK69" t="str">
        <f t="shared" si="83"/>
        <v>TRUE</v>
      </c>
      <c r="DL69">
        <f>VLOOKUP($A69,'FuturesInfo (3)'!$A$2:$V$80,22)</f>
        <v>4</v>
      </c>
      <c r="DM69">
        <f t="shared" si="84"/>
        <v>5</v>
      </c>
      <c r="DN69">
        <f t="shared" si="96"/>
        <v>4</v>
      </c>
      <c r="DO69" s="139">
        <f>VLOOKUP($A69,'FuturesInfo (3)'!$A$2:$O$80,15)*DN69</f>
        <v>88320</v>
      </c>
      <c r="DP69" s="200">
        <f t="shared" si="85"/>
        <v>264.09226826146556</v>
      </c>
      <c r="DQ69" s="200">
        <f t="shared" si="97"/>
        <v>264.09226826146556</v>
      </c>
      <c r="DS69">
        <v>1</v>
      </c>
      <c r="DT69">
        <v>1</v>
      </c>
      <c r="DU69">
        <v>1</v>
      </c>
      <c r="DV69">
        <v>-1</v>
      </c>
      <c r="DW69">
        <v>0</v>
      </c>
      <c r="DX69">
        <v>0</v>
      </c>
      <c r="DY69" s="1">
        <v>-1.78875638842E-2</v>
      </c>
      <c r="DZ69" s="2">
        <v>10</v>
      </c>
      <c r="EA69">
        <v>60</v>
      </c>
      <c r="EB69" t="s">
        <v>1273</v>
      </c>
      <c r="EC69">
        <v>4</v>
      </c>
      <c r="ED69" s="96">
        <v>0</v>
      </c>
      <c r="EE69">
        <v>4</v>
      </c>
      <c r="EF69" s="139">
        <v>90840</v>
      </c>
      <c r="EG69" s="200">
        <v>-1624.906303240728</v>
      </c>
      <c r="EH69" s="200">
        <v>-1624.906303240728</v>
      </c>
      <c r="EJ69">
        <v>1</v>
      </c>
      <c r="EK69">
        <v>1</v>
      </c>
      <c r="EL69" s="218">
        <v>1</v>
      </c>
      <c r="EM69">
        <v>-1</v>
      </c>
      <c r="EN69">
        <v>-1</v>
      </c>
      <c r="EO69">
        <v>0</v>
      </c>
      <c r="EP69">
        <v>0</v>
      </c>
      <c r="EQ69">
        <v>1</v>
      </c>
      <c r="ER69" s="1">
        <v>-1.8213356461400002E-2</v>
      </c>
      <c r="ES69" s="2">
        <v>10</v>
      </c>
      <c r="ET69">
        <v>60</v>
      </c>
      <c r="EU69" t="s">
        <v>1273</v>
      </c>
      <c r="EV69">
        <v>4</v>
      </c>
      <c r="EW69" s="96">
        <v>0</v>
      </c>
      <c r="EX69">
        <v>4</v>
      </c>
      <c r="EY69" s="139">
        <v>90840</v>
      </c>
      <c r="EZ69" s="200">
        <v>-1654.5013009535762</v>
      </c>
      <c r="FA69" s="200">
        <v>-1654.5013009535762</v>
      </c>
      <c r="FB69" s="200">
        <v>1654.5013009535762</v>
      </c>
      <c r="FD69">
        <v>-1</v>
      </c>
      <c r="FE69">
        <v>-1</v>
      </c>
      <c r="FF69" s="218">
        <v>1</v>
      </c>
      <c r="FG69">
        <v>1</v>
      </c>
      <c r="FH69">
        <v>1</v>
      </c>
      <c r="FI69">
        <v>0</v>
      </c>
      <c r="FJ69">
        <v>1</v>
      </c>
      <c r="FK69">
        <v>1</v>
      </c>
      <c r="FL69" s="1">
        <v>3.09187279152E-3</v>
      </c>
      <c r="FM69" s="2">
        <v>10</v>
      </c>
      <c r="FN69">
        <v>60</v>
      </c>
      <c r="FO69" t="s">
        <v>1273</v>
      </c>
      <c r="FP69">
        <v>4</v>
      </c>
      <c r="FQ69" s="96">
        <v>0</v>
      </c>
      <c r="FR69">
        <v>4</v>
      </c>
      <c r="FS69" s="139">
        <v>90840</v>
      </c>
      <c r="FT69" s="200">
        <v>-280.86572438167678</v>
      </c>
      <c r="FU69" s="200">
        <v>280.86572438167678</v>
      </c>
      <c r="FV69" s="200">
        <v>280.86572438167678</v>
      </c>
      <c r="FX69">
        <v>1</v>
      </c>
      <c r="FY69" s="244">
        <v>1</v>
      </c>
      <c r="FZ69" s="218">
        <v>1</v>
      </c>
      <c r="GA69" s="245">
        <v>7</v>
      </c>
      <c r="GB69">
        <v>1</v>
      </c>
      <c r="GC69">
        <v>1</v>
      </c>
      <c r="GD69" s="218">
        <v>-1</v>
      </c>
      <c r="GE69">
        <v>0</v>
      </c>
      <c r="GF69">
        <v>0</v>
      </c>
      <c r="GG69">
        <v>0</v>
      </c>
      <c r="GH69">
        <v>0</v>
      </c>
      <c r="GI69" s="253">
        <v>-3.5226772347E-3</v>
      </c>
      <c r="GJ69" s="2">
        <v>10</v>
      </c>
      <c r="GK69">
        <v>60</v>
      </c>
      <c r="GL69" t="s">
        <v>1273</v>
      </c>
      <c r="GM69">
        <v>4</v>
      </c>
      <c r="GN69" s="96">
        <v>0</v>
      </c>
      <c r="GO69">
        <v>4</v>
      </c>
      <c r="GP69" s="139">
        <v>90520</v>
      </c>
      <c r="GQ69" s="200">
        <v>-318.87274328504401</v>
      </c>
      <c r="GR69" s="200">
        <v>-318.87274328504401</v>
      </c>
      <c r="GS69" s="200">
        <v>-318.87274328504401</v>
      </c>
      <c r="GT69" s="200">
        <v>-318.87274328504401</v>
      </c>
      <c r="GV69">
        <v>1</v>
      </c>
      <c r="GW69" s="244">
        <v>-1</v>
      </c>
      <c r="GX69" s="218">
        <v>1</v>
      </c>
      <c r="GY69" s="245">
        <v>8</v>
      </c>
      <c r="GZ69">
        <v>1</v>
      </c>
      <c r="HA69">
        <v>1</v>
      </c>
      <c r="HB69" s="218">
        <v>-1</v>
      </c>
      <c r="HC69">
        <v>1</v>
      </c>
      <c r="HD69">
        <v>0</v>
      </c>
      <c r="HE69">
        <v>0</v>
      </c>
      <c r="HF69">
        <v>0</v>
      </c>
      <c r="HG69" s="253">
        <v>-1.7675651789700001E-3</v>
      </c>
      <c r="HH69" s="268">
        <v>42508</v>
      </c>
      <c r="HI69">
        <v>60</v>
      </c>
      <c r="HJ69" t="s">
        <v>1273</v>
      </c>
      <c r="HK69">
        <v>4</v>
      </c>
      <c r="HL69" s="257"/>
      <c r="HM69">
        <v>4</v>
      </c>
      <c r="HN69" s="139">
        <v>90360</v>
      </c>
      <c r="HO69" s="200">
        <v>159.71718957172922</v>
      </c>
      <c r="HP69" s="200">
        <v>-159.71718957172922</v>
      </c>
      <c r="HQ69" s="200">
        <v>-159.71718957172922</v>
      </c>
      <c r="HR69" s="200">
        <v>-159.71718957172922</v>
      </c>
      <c r="HT69">
        <v>-1</v>
      </c>
      <c r="HU69" s="244">
        <v>1</v>
      </c>
      <c r="HV69" s="218">
        <v>1</v>
      </c>
      <c r="HW69" s="245">
        <v>9</v>
      </c>
      <c r="HX69">
        <v>1</v>
      </c>
      <c r="HY69">
        <v>1</v>
      </c>
      <c r="HZ69" s="218">
        <v>1</v>
      </c>
      <c r="IA69">
        <v>1</v>
      </c>
      <c r="IB69">
        <v>1</v>
      </c>
      <c r="IC69">
        <v>1</v>
      </c>
      <c r="ID69">
        <v>1</v>
      </c>
      <c r="IE69" s="253">
        <v>2.8331119964599999E-2</v>
      </c>
      <c r="IF69" s="268">
        <v>42508</v>
      </c>
      <c r="IG69">
        <v>60</v>
      </c>
      <c r="IH69" t="s">
        <v>1273</v>
      </c>
      <c r="II69">
        <v>4</v>
      </c>
      <c r="IJ69" s="257">
        <v>2</v>
      </c>
      <c r="IK69">
        <v>5</v>
      </c>
      <c r="IL69" s="139">
        <v>92680</v>
      </c>
      <c r="IM69" s="139">
        <v>115850</v>
      </c>
      <c r="IN69" s="200">
        <v>2625.7281983191278</v>
      </c>
      <c r="IO69" s="200">
        <v>3282.1602478989098</v>
      </c>
      <c r="IP69" s="200">
        <v>2625.7281983191278</v>
      </c>
      <c r="IQ69" s="200">
        <v>2625.7281983191278</v>
      </c>
      <c r="IR69" s="200">
        <v>2625.7281983191278</v>
      </c>
      <c r="IT69">
        <v>1</v>
      </c>
      <c r="IU69" s="244">
        <v>1</v>
      </c>
      <c r="IV69" s="218">
        <v>1</v>
      </c>
      <c r="IW69" s="245">
        <v>10</v>
      </c>
      <c r="IX69">
        <v>-1</v>
      </c>
      <c r="IY69">
        <v>1</v>
      </c>
      <c r="IZ69" s="218">
        <v>-1</v>
      </c>
      <c r="JA69">
        <v>0</v>
      </c>
      <c r="JB69">
        <v>0</v>
      </c>
      <c r="JC69">
        <v>1</v>
      </c>
      <c r="JD69">
        <v>0</v>
      </c>
      <c r="JE69" s="253">
        <v>-2.62591473644E-2</v>
      </c>
      <c r="JF69" s="268">
        <v>42515</v>
      </c>
      <c r="JG69">
        <v>60</v>
      </c>
      <c r="JH69" t="s">
        <v>1273</v>
      </c>
      <c r="JI69">
        <v>4</v>
      </c>
      <c r="JJ69" s="257">
        <v>2</v>
      </c>
      <c r="JK69">
        <v>5</v>
      </c>
      <c r="JL69" s="139">
        <v>92680</v>
      </c>
      <c r="JM69" s="139">
        <v>115850</v>
      </c>
      <c r="JN69" s="200">
        <v>-2433.6977777325919</v>
      </c>
      <c r="JO69" s="200">
        <v>-3042.1222221657399</v>
      </c>
      <c r="JP69" s="200">
        <v>-2433.6977777325919</v>
      </c>
      <c r="JQ69" s="200">
        <v>2433.6977777325919</v>
      </c>
      <c r="JR69" s="200">
        <v>-2433.6977777325919</v>
      </c>
      <c r="JT69">
        <v>1</v>
      </c>
      <c r="JU69" s="244">
        <v>-1</v>
      </c>
      <c r="JV69" s="218">
        <v>-1</v>
      </c>
      <c r="JW69" s="245">
        <v>11</v>
      </c>
      <c r="JX69">
        <v>1</v>
      </c>
      <c r="JY69">
        <v>-1</v>
      </c>
      <c r="JZ69" s="218">
        <v>-1</v>
      </c>
      <c r="KA69">
        <v>1</v>
      </c>
      <c r="KB69">
        <v>1</v>
      </c>
      <c r="KC69">
        <v>0</v>
      </c>
      <c r="KD69">
        <v>1</v>
      </c>
      <c r="KE69" s="253">
        <v>-2.1579628830399999E-3</v>
      </c>
      <c r="KF69" s="206">
        <v>42515</v>
      </c>
      <c r="KG69">
        <v>60</v>
      </c>
      <c r="KH69" t="s">
        <v>1273</v>
      </c>
      <c r="KI69">
        <v>4</v>
      </c>
      <c r="KJ69" s="257">
        <v>2</v>
      </c>
      <c r="KK69">
        <v>5</v>
      </c>
      <c r="KL69" s="139">
        <v>92480</v>
      </c>
      <c r="KM69" s="139">
        <v>115600</v>
      </c>
      <c r="KN69" s="200">
        <v>199.56840742353918</v>
      </c>
      <c r="KO69" s="200">
        <v>249.46050927942397</v>
      </c>
      <c r="KP69" s="200">
        <v>199.56840742353918</v>
      </c>
      <c r="KQ69" s="200">
        <v>-199.56840742353918</v>
      </c>
      <c r="KR69" s="200">
        <v>199.56840742353918</v>
      </c>
      <c r="KT69">
        <v>-1</v>
      </c>
      <c r="KU69">
        <v>-1</v>
      </c>
      <c r="KV69" s="218">
        <v>-1</v>
      </c>
      <c r="KW69" s="245">
        <v>12</v>
      </c>
      <c r="KX69">
        <v>1</v>
      </c>
      <c r="KY69">
        <v>-1</v>
      </c>
      <c r="KZ69" s="218">
        <v>-1</v>
      </c>
      <c r="LA69">
        <v>1</v>
      </c>
      <c r="LB69">
        <v>1</v>
      </c>
      <c r="LC69">
        <v>0</v>
      </c>
      <c r="LD69">
        <v>1</v>
      </c>
      <c r="LE69" s="253">
        <v>-1.64359861592E-2</v>
      </c>
      <c r="LF69" s="206">
        <v>42528</v>
      </c>
      <c r="LG69">
        <v>60</v>
      </c>
      <c r="LH69" t="s">
        <v>1273</v>
      </c>
      <c r="LI69">
        <v>4</v>
      </c>
      <c r="LJ69" s="257">
        <v>2</v>
      </c>
      <c r="LK69">
        <v>5</v>
      </c>
      <c r="LL69" s="139">
        <v>90960</v>
      </c>
      <c r="LM69" s="139">
        <v>113700</v>
      </c>
      <c r="LN69" s="200">
        <v>1495.0173010408321</v>
      </c>
      <c r="LO69" s="200">
        <v>1868.77162630104</v>
      </c>
      <c r="LP69" s="200">
        <v>1495.0173010408321</v>
      </c>
      <c r="LQ69" s="200">
        <v>-1495.0173010408321</v>
      </c>
      <c r="LR69" s="200">
        <v>1495.0173010408321</v>
      </c>
      <c r="LT69">
        <v>-1</v>
      </c>
      <c r="LU69" s="244">
        <v>1</v>
      </c>
      <c r="LV69" s="218">
        <v>-1</v>
      </c>
      <c r="LW69" s="245">
        <v>-9</v>
      </c>
      <c r="LX69">
        <v>-1</v>
      </c>
      <c r="LY69">
        <v>1</v>
      </c>
      <c r="LZ69" s="218">
        <v>-1</v>
      </c>
      <c r="MA69">
        <v>0</v>
      </c>
      <c r="MB69">
        <v>1</v>
      </c>
      <c r="MC69">
        <v>1</v>
      </c>
      <c r="MD69">
        <v>0</v>
      </c>
      <c r="ME69" s="253">
        <v>-6.5963060686000004E-3</v>
      </c>
      <c r="MF69" s="206">
        <v>42528</v>
      </c>
      <c r="MG69">
        <v>60</v>
      </c>
      <c r="MH69" t="s">
        <v>1273</v>
      </c>
      <c r="MI69">
        <v>3</v>
      </c>
      <c r="MJ69" s="257">
        <v>2</v>
      </c>
      <c r="MK69">
        <v>4</v>
      </c>
      <c r="ML69" s="139">
        <v>67770</v>
      </c>
      <c r="MM69" s="139">
        <v>90360</v>
      </c>
      <c r="MN69" s="200">
        <v>-447.03166226902204</v>
      </c>
      <c r="MO69" s="200">
        <v>-596.04221635869601</v>
      </c>
      <c r="MP69" s="200">
        <v>447.03166226902204</v>
      </c>
      <c r="MQ69" s="200">
        <v>447.03166226902204</v>
      </c>
      <c r="MR69" s="200">
        <v>-447.03166226902204</v>
      </c>
      <c r="MT69">
        <v>1</v>
      </c>
      <c r="MU69" s="244">
        <v>-1</v>
      </c>
      <c r="MV69" s="218">
        <v>-1</v>
      </c>
      <c r="MW69" s="245">
        <v>1</v>
      </c>
      <c r="MX69">
        <v>-1</v>
      </c>
      <c r="MY69">
        <v>-1</v>
      </c>
      <c r="MZ69" s="218">
        <v>-1</v>
      </c>
      <c r="NA69">
        <v>1</v>
      </c>
      <c r="NB69">
        <v>1</v>
      </c>
      <c r="NC69">
        <v>1</v>
      </c>
      <c r="ND69">
        <v>1</v>
      </c>
      <c r="NE69" s="253">
        <v>-5.7547587428099997E-3</v>
      </c>
      <c r="NF69" s="206">
        <v>42528</v>
      </c>
      <c r="NG69">
        <v>60</v>
      </c>
      <c r="NH69" t="s">
        <v>1273</v>
      </c>
      <c r="NI69">
        <v>4</v>
      </c>
      <c r="NJ69" s="257">
        <v>2</v>
      </c>
      <c r="NK69">
        <v>3</v>
      </c>
      <c r="NL69" s="139">
        <v>88320</v>
      </c>
      <c r="NM69" s="139">
        <v>66240</v>
      </c>
      <c r="NN69" s="200">
        <v>508.26029216497915</v>
      </c>
      <c r="NO69" s="200">
        <v>381.19521912373438</v>
      </c>
      <c r="NP69" s="200">
        <v>508.26029216497915</v>
      </c>
      <c r="NQ69" s="200">
        <v>508.26029216497915</v>
      </c>
      <c r="NR69" s="200">
        <v>508.26029216497915</v>
      </c>
      <c r="NT69">
        <v>-1</v>
      </c>
      <c r="NU69" s="244">
        <v>-1</v>
      </c>
      <c r="NV69" s="218">
        <v>-1</v>
      </c>
      <c r="NW69" s="245">
        <v>2</v>
      </c>
      <c r="NX69">
        <v>-1</v>
      </c>
      <c r="NY69">
        <v>-1</v>
      </c>
      <c r="NZ69" s="218">
        <v>-1</v>
      </c>
      <c r="OA69">
        <v>1</v>
      </c>
      <c r="OB69">
        <v>1</v>
      </c>
      <c r="OC69">
        <v>1</v>
      </c>
      <c r="OD69">
        <v>1</v>
      </c>
      <c r="OE69" s="253">
        <v>-1.6918967052500001E-2</v>
      </c>
      <c r="OF69" s="206">
        <v>42528</v>
      </c>
      <c r="OG69">
        <v>60</v>
      </c>
      <c r="OH69" t="s">
        <v>1273</v>
      </c>
      <c r="OI69">
        <v>4</v>
      </c>
      <c r="OJ69" s="257">
        <v>2</v>
      </c>
      <c r="OK69">
        <v>3</v>
      </c>
      <c r="OL69" s="139">
        <v>88320</v>
      </c>
      <c r="OM69" s="139">
        <v>66240</v>
      </c>
      <c r="ON69" s="200">
        <v>1494.2831700768002</v>
      </c>
      <c r="OO69" s="200">
        <v>1120.7123775576001</v>
      </c>
      <c r="OP69" s="200">
        <v>1494.2831700768002</v>
      </c>
      <c r="OQ69" s="200">
        <v>1494.2831700768002</v>
      </c>
      <c r="OR69" s="200">
        <v>1494.2831700768002</v>
      </c>
      <c r="OT69">
        <f t="shared" si="98"/>
        <v>-1</v>
      </c>
      <c r="OU69" s="244">
        <v>-1</v>
      </c>
      <c r="OV69" s="218">
        <v>-1</v>
      </c>
      <c r="OW69" s="245">
        <v>3</v>
      </c>
      <c r="OX69">
        <f t="shared" si="141"/>
        <v>-1</v>
      </c>
      <c r="OY69">
        <f t="shared" si="100"/>
        <v>-1</v>
      </c>
      <c r="OZ69" s="218"/>
      <c r="PA69">
        <f t="shared" si="138"/>
        <v>0</v>
      </c>
      <c r="PB69">
        <f t="shared" si="101"/>
        <v>0</v>
      </c>
      <c r="PC69">
        <f t="shared" si="102"/>
        <v>0</v>
      </c>
      <c r="PD69">
        <f t="shared" si="103"/>
        <v>0</v>
      </c>
      <c r="PE69" s="253"/>
      <c r="PF69" s="206">
        <v>42528</v>
      </c>
      <c r="PG69">
        <v>60</v>
      </c>
      <c r="PH69" t="str">
        <f t="shared" si="86"/>
        <v>TRUE</v>
      </c>
      <c r="PI69">
        <f>VLOOKUP($A69,'FuturesInfo (3)'!$A$2:$V$80,22)</f>
        <v>4</v>
      </c>
      <c r="PJ69" s="257">
        <v>2</v>
      </c>
      <c r="PK69">
        <f t="shared" si="104"/>
        <v>3</v>
      </c>
      <c r="PL69" s="139">
        <f>VLOOKUP($A69,'FuturesInfo (3)'!$A$2:$O$80,15)*PI69</f>
        <v>88320</v>
      </c>
      <c r="PM69" s="139">
        <f>VLOOKUP($A69,'FuturesInfo (3)'!$A$2:$O$80,15)*PK69</f>
        <v>66240</v>
      </c>
      <c r="PN69" s="200">
        <f t="shared" si="105"/>
        <v>0</v>
      </c>
      <c r="PO69" s="200">
        <f t="shared" si="106"/>
        <v>0</v>
      </c>
      <c r="PP69" s="200">
        <f t="shared" si="107"/>
        <v>0</v>
      </c>
      <c r="PQ69" s="200">
        <f t="shared" si="108"/>
        <v>0</v>
      </c>
      <c r="PR69" s="200">
        <f t="shared" si="144"/>
        <v>0</v>
      </c>
      <c r="PT69">
        <f t="shared" si="110"/>
        <v>-1</v>
      </c>
      <c r="PU69" s="244"/>
      <c r="PV69" s="218"/>
      <c r="PW69" s="245"/>
      <c r="PX69">
        <f t="shared" si="142"/>
        <v>0</v>
      </c>
      <c r="PY69">
        <f t="shared" si="112"/>
        <v>0</v>
      </c>
      <c r="PZ69" s="218"/>
      <c r="QA69">
        <f t="shared" si="139"/>
        <v>1</v>
      </c>
      <c r="QB69">
        <f t="shared" si="113"/>
        <v>1</v>
      </c>
      <c r="QC69">
        <f t="shared" si="114"/>
        <v>1</v>
      </c>
      <c r="QD69">
        <f t="shared" si="115"/>
        <v>1</v>
      </c>
      <c r="QE69" s="253"/>
      <c r="QF69" s="206"/>
      <c r="QG69">
        <v>60</v>
      </c>
      <c r="QH69" t="str">
        <f t="shared" si="87"/>
        <v>FALSE</v>
      </c>
      <c r="QI69">
        <f>VLOOKUP($A69,'FuturesInfo (3)'!$A$2:$V$80,22)</f>
        <v>4</v>
      </c>
      <c r="QJ69" s="257"/>
      <c r="QK69">
        <f t="shared" si="116"/>
        <v>3</v>
      </c>
      <c r="QL69" s="139">
        <f>VLOOKUP($A69,'FuturesInfo (3)'!$A$2:$O$80,15)*QI69</f>
        <v>88320</v>
      </c>
      <c r="QM69" s="139">
        <f>VLOOKUP($A69,'FuturesInfo (3)'!$A$2:$O$80,15)*QK69</f>
        <v>66240</v>
      </c>
      <c r="QN69" s="200">
        <f t="shared" si="117"/>
        <v>0</v>
      </c>
      <c r="QO69" s="200">
        <f t="shared" si="118"/>
        <v>0</v>
      </c>
      <c r="QP69" s="200">
        <f t="shared" si="119"/>
        <v>0</v>
      </c>
      <c r="QQ69" s="200">
        <f t="shared" si="120"/>
        <v>0</v>
      </c>
      <c r="QR69" s="200">
        <f t="shared" si="145"/>
        <v>0</v>
      </c>
      <c r="QT69">
        <f t="shared" si="122"/>
        <v>0</v>
      </c>
      <c r="QU69" s="244"/>
      <c r="QV69" s="218"/>
      <c r="QW69" s="245"/>
      <c r="QX69">
        <f t="shared" si="143"/>
        <v>0</v>
      </c>
      <c r="QY69">
        <f t="shared" si="124"/>
        <v>0</v>
      </c>
      <c r="QZ69" s="218"/>
      <c r="RA69">
        <f t="shared" si="140"/>
        <v>1</v>
      </c>
      <c r="RB69">
        <f t="shared" si="125"/>
        <v>1</v>
      </c>
      <c r="RC69">
        <f t="shared" si="126"/>
        <v>1</v>
      </c>
      <c r="RD69">
        <f t="shared" si="127"/>
        <v>1</v>
      </c>
      <c r="RE69" s="253"/>
      <c r="RF69" s="206"/>
      <c r="RG69">
        <v>60</v>
      </c>
      <c r="RH69" t="str">
        <f t="shared" si="88"/>
        <v>FALSE</v>
      </c>
      <c r="RI69">
        <f>VLOOKUP($A69,'FuturesInfo (3)'!$A$2:$V$80,22)</f>
        <v>4</v>
      </c>
      <c r="RJ69" s="257"/>
      <c r="RK69">
        <f t="shared" si="128"/>
        <v>3</v>
      </c>
      <c r="RL69" s="139">
        <f>VLOOKUP($A69,'FuturesInfo (3)'!$A$2:$O$80,15)*RI69</f>
        <v>88320</v>
      </c>
      <c r="RM69" s="139">
        <f>VLOOKUP($A69,'FuturesInfo (3)'!$A$2:$O$80,15)*RK69</f>
        <v>66240</v>
      </c>
      <c r="RN69" s="200">
        <f t="shared" si="129"/>
        <v>0</v>
      </c>
      <c r="RO69" s="200">
        <f t="shared" si="130"/>
        <v>0</v>
      </c>
      <c r="RP69" s="200">
        <f t="shared" si="131"/>
        <v>0</v>
      </c>
      <c r="RQ69" s="200">
        <f t="shared" si="132"/>
        <v>0</v>
      </c>
      <c r="RR69" s="200">
        <f t="shared" si="146"/>
        <v>0</v>
      </c>
    </row>
    <row r="70" spans="1:486" s="3" customFormat="1" x14ac:dyDescent="0.25">
      <c r="A70" s="1" t="s">
        <v>396</v>
      </c>
      <c r="B70" s="153" t="str">
        <f>'FuturesInfo (3)'!M58</f>
        <v>@RS</v>
      </c>
      <c r="C70" s="204" t="str">
        <f>VLOOKUP(A70,'FuturesInfo (3)'!$A$2:$K$80,11)</f>
        <v>grain</v>
      </c>
      <c r="D70" s="2"/>
      <c r="E70"/>
      <c r="F70"/>
      <c r="G70"/>
      <c r="H70"/>
      <c r="I70"/>
      <c r="J70"/>
      <c r="K70" s="2"/>
      <c r="L70"/>
      <c r="M70"/>
      <c r="N70"/>
      <c r="O70"/>
      <c r="P70"/>
      <c r="Q70"/>
      <c r="R70"/>
      <c r="S70"/>
      <c r="T70" s="2"/>
      <c r="U70"/>
      <c r="V70"/>
      <c r="W70"/>
      <c r="X70"/>
      <c r="Y70"/>
      <c r="Z70"/>
      <c r="AA70"/>
      <c r="AB70"/>
      <c r="AC70"/>
      <c r="AD70" s="2"/>
      <c r="AE70"/>
      <c r="AF70"/>
      <c r="AG70"/>
      <c r="AH70"/>
      <c r="AI70" s="139"/>
      <c r="AJ70"/>
      <c r="AK70"/>
      <c r="AL70"/>
      <c r="AM70"/>
      <c r="AN70"/>
      <c r="AO70" s="2"/>
      <c r="AP70"/>
      <c r="AQ70"/>
      <c r="AR70"/>
      <c r="AS70"/>
      <c r="AT70" s="139"/>
      <c r="AU70"/>
      <c r="AV70"/>
      <c r="AW70"/>
      <c r="AX70">
        <v>1</v>
      </c>
      <c r="AY70">
        <v>1.37147335423E-2</v>
      </c>
      <c r="AZ70" s="2"/>
      <c r="BA70"/>
      <c r="BB70"/>
      <c r="BC70"/>
      <c r="BD70"/>
      <c r="BE70" s="139"/>
      <c r="BF70"/>
      <c r="BG70">
        <f t="shared" si="134"/>
        <v>0</v>
      </c>
      <c r="BH70">
        <v>1</v>
      </c>
      <c r="BI70">
        <v>1</v>
      </c>
      <c r="BJ70">
        <f t="shared" si="89"/>
        <v>1</v>
      </c>
      <c r="BK70" s="1">
        <v>6.1847700038699998E-3</v>
      </c>
      <c r="BL70" s="2">
        <v>10</v>
      </c>
      <c r="BM70">
        <v>60</v>
      </c>
      <c r="BN70" t="str">
        <f t="shared" si="135"/>
        <v>TRUE</v>
      </c>
      <c r="BO70">
        <f>VLOOKUP($A70,'FuturesInfo (3)'!$A$2:$V$80,22)</f>
        <v>14</v>
      </c>
      <c r="BP70">
        <f t="shared" si="160"/>
        <v>14</v>
      </c>
      <c r="BQ70" s="139">
        <f>VLOOKUP($A70,'FuturesInfo (3)'!$A$2:$O$80,15)*BP70</f>
        <v>104811.79456715452</v>
      </c>
      <c r="BR70" s="145">
        <f t="shared" si="90"/>
        <v>648.23684309072189</v>
      </c>
      <c r="BT70">
        <f t="shared" si="91"/>
        <v>1</v>
      </c>
      <c r="BU70">
        <v>1</v>
      </c>
      <c r="BV70">
        <v>-1</v>
      </c>
      <c r="BW70">
        <v>-1</v>
      </c>
      <c r="BX70">
        <f t="shared" si="161"/>
        <v>0</v>
      </c>
      <c r="BY70">
        <f t="shared" si="162"/>
        <v>1</v>
      </c>
      <c r="BZ70" s="188">
        <v>-1.24855935459E-2</v>
      </c>
      <c r="CA70" s="2">
        <v>10</v>
      </c>
      <c r="CB70">
        <v>60</v>
      </c>
      <c r="CC70" t="str">
        <f t="shared" si="163"/>
        <v>TRUE</v>
      </c>
      <c r="CD70">
        <f>VLOOKUP($A70,'FuturesInfo (3)'!$A$2:$V$80,22)</f>
        <v>14</v>
      </c>
      <c r="CE70">
        <f t="shared" si="75"/>
        <v>14</v>
      </c>
      <c r="CF70">
        <f t="shared" si="75"/>
        <v>14</v>
      </c>
      <c r="CG70" s="139">
        <f>VLOOKUP($A70,'FuturesInfo (3)'!$A$2:$O$80,15)*CE70</f>
        <v>104811.79456715452</v>
      </c>
      <c r="CH70" s="145">
        <f t="shared" si="164"/>
        <v>-1308.6374657818612</v>
      </c>
      <c r="CI70" s="145">
        <f t="shared" si="92"/>
        <v>1308.6374657818612</v>
      </c>
      <c r="CK70">
        <f t="shared" si="165"/>
        <v>1</v>
      </c>
      <c r="CL70">
        <v>1</v>
      </c>
      <c r="CM70">
        <v>-1</v>
      </c>
      <c r="CN70">
        <v>1</v>
      </c>
      <c r="CO70">
        <f t="shared" si="136"/>
        <v>1</v>
      </c>
      <c r="CP70">
        <f t="shared" si="166"/>
        <v>0</v>
      </c>
      <c r="CQ70" s="1">
        <v>5.8354405724399998E-3</v>
      </c>
      <c r="CR70" s="2">
        <v>10</v>
      </c>
      <c r="CS70">
        <v>60</v>
      </c>
      <c r="CT70" t="str">
        <f t="shared" si="167"/>
        <v>TRUE</v>
      </c>
      <c r="CU70">
        <f>VLOOKUP($A70,'FuturesInfo (3)'!$A$2:$V$80,22)</f>
        <v>14</v>
      </c>
      <c r="CV70">
        <f t="shared" si="168"/>
        <v>11</v>
      </c>
      <c r="CW70">
        <f t="shared" si="93"/>
        <v>14</v>
      </c>
      <c r="CX70" s="139">
        <f>VLOOKUP($A70,'FuturesInfo (3)'!$A$2:$O$80,15)*CW70</f>
        <v>104811.79456715452</v>
      </c>
      <c r="CY70" s="200">
        <f t="shared" si="169"/>
        <v>611.62299848741986</v>
      </c>
      <c r="CZ70" s="200">
        <f t="shared" si="95"/>
        <v>-611.62299848741986</v>
      </c>
      <c r="DB70">
        <f t="shared" si="81"/>
        <v>1</v>
      </c>
      <c r="DC70">
        <v>1</v>
      </c>
      <c r="DD70">
        <v>-1</v>
      </c>
      <c r="DE70">
        <v>1</v>
      </c>
      <c r="DF70">
        <f t="shared" si="137"/>
        <v>1</v>
      </c>
      <c r="DG70">
        <f t="shared" si="82"/>
        <v>0</v>
      </c>
      <c r="DH70" s="1">
        <v>2.6789131266699998E-3</v>
      </c>
      <c r="DI70" s="2">
        <v>10</v>
      </c>
      <c r="DJ70">
        <v>60</v>
      </c>
      <c r="DK70" t="str">
        <f t="shared" si="83"/>
        <v>TRUE</v>
      </c>
      <c r="DL70">
        <f>VLOOKUP($A70,'FuturesInfo (3)'!$A$2:$V$80,22)</f>
        <v>14</v>
      </c>
      <c r="DM70">
        <f t="shared" si="84"/>
        <v>11</v>
      </c>
      <c r="DN70">
        <f t="shared" si="96"/>
        <v>14</v>
      </c>
      <c r="DO70" s="139">
        <f>VLOOKUP($A70,'FuturesInfo (3)'!$A$2:$O$80,15)*DN70</f>
        <v>104811.79456715452</v>
      </c>
      <c r="DP70" s="200">
        <f t="shared" si="85"/>
        <v>280.78169229578958</v>
      </c>
      <c r="DQ70" s="200">
        <f t="shared" si="97"/>
        <v>-280.78169229578958</v>
      </c>
      <c r="DS70">
        <v>1</v>
      </c>
      <c r="DT70">
        <v>1</v>
      </c>
      <c r="DU70">
        <v>-1</v>
      </c>
      <c r="DV70">
        <v>1</v>
      </c>
      <c r="DW70">
        <v>1</v>
      </c>
      <c r="DX70">
        <v>0</v>
      </c>
      <c r="DY70" s="1">
        <v>9.7328244274800003E-3</v>
      </c>
      <c r="DZ70" s="2">
        <v>10</v>
      </c>
      <c r="EA70">
        <v>60</v>
      </c>
      <c r="EB70" t="s">
        <v>1273</v>
      </c>
      <c r="EC70">
        <v>15</v>
      </c>
      <c r="ED70" s="96">
        <v>0</v>
      </c>
      <c r="EE70">
        <v>15</v>
      </c>
      <c r="EF70" s="139">
        <v>123911.40315024994</v>
      </c>
      <c r="EG70" s="200">
        <v>1206.007931424075</v>
      </c>
      <c r="EH70" s="200">
        <v>-1206.007931424075</v>
      </c>
      <c r="EJ70">
        <v>1</v>
      </c>
      <c r="EK70">
        <v>1</v>
      </c>
      <c r="EL70" s="218">
        <v>-1</v>
      </c>
      <c r="EM70">
        <v>1</v>
      </c>
      <c r="EN70">
        <v>-1</v>
      </c>
      <c r="EO70">
        <v>0</v>
      </c>
      <c r="EP70">
        <v>1</v>
      </c>
      <c r="EQ70">
        <v>0</v>
      </c>
      <c r="ER70" s="1">
        <v>-5.6700056700100003E-3</v>
      </c>
      <c r="ES70" s="2">
        <v>10</v>
      </c>
      <c r="ET70">
        <v>60</v>
      </c>
      <c r="EU70" t="s">
        <v>1273</v>
      </c>
      <c r="EV70">
        <v>15</v>
      </c>
      <c r="EW70" s="96">
        <v>0</v>
      </c>
      <c r="EX70">
        <v>15</v>
      </c>
      <c r="EY70" s="139">
        <v>123911.40315024994</v>
      </c>
      <c r="EZ70" s="200">
        <v>-702.57835844081217</v>
      </c>
      <c r="FA70" s="200">
        <v>702.57835844081217</v>
      </c>
      <c r="FB70" s="200">
        <v>-702.57835844081217</v>
      </c>
      <c r="FD70">
        <v>-1</v>
      </c>
      <c r="FE70">
        <v>-1</v>
      </c>
      <c r="FF70" s="218">
        <v>-1</v>
      </c>
      <c r="FG70">
        <v>-1</v>
      </c>
      <c r="FH70">
        <v>-1</v>
      </c>
      <c r="FI70">
        <v>1</v>
      </c>
      <c r="FJ70">
        <v>1</v>
      </c>
      <c r="FK70">
        <v>1</v>
      </c>
      <c r="FL70" s="1">
        <v>-1.1404675917100001E-3</v>
      </c>
      <c r="FM70" s="2">
        <v>10</v>
      </c>
      <c r="FN70">
        <v>60</v>
      </c>
      <c r="FO70" t="s">
        <v>1273</v>
      </c>
      <c r="FP70">
        <v>15</v>
      </c>
      <c r="FQ70" s="96">
        <v>0</v>
      </c>
      <c r="FR70">
        <v>15</v>
      </c>
      <c r="FS70" s="139">
        <v>123911.40315024994</v>
      </c>
      <c r="FT70" s="200">
        <v>141.31693953617247</v>
      </c>
      <c r="FU70" s="200">
        <v>141.31693953617247</v>
      </c>
      <c r="FV70" s="200">
        <v>141.31693953617247</v>
      </c>
      <c r="FX70">
        <v>-1</v>
      </c>
      <c r="FY70" s="244">
        <v>1</v>
      </c>
      <c r="FZ70" s="218">
        <v>-1</v>
      </c>
      <c r="GA70" s="245">
        <v>-20</v>
      </c>
      <c r="GB70">
        <v>-1</v>
      </c>
      <c r="GC70">
        <v>1</v>
      </c>
      <c r="GD70" s="218">
        <v>1</v>
      </c>
      <c r="GE70">
        <v>1</v>
      </c>
      <c r="GF70">
        <v>0</v>
      </c>
      <c r="GG70">
        <v>0</v>
      </c>
      <c r="GH70">
        <v>1</v>
      </c>
      <c r="GI70" s="253">
        <v>6.85061845861E-3</v>
      </c>
      <c r="GJ70" s="2">
        <v>10</v>
      </c>
      <c r="GK70">
        <v>60</v>
      </c>
      <c r="GL70" t="s">
        <v>1273</v>
      </c>
      <c r="GM70">
        <v>15</v>
      </c>
      <c r="GN70" s="96">
        <v>0</v>
      </c>
      <c r="GO70">
        <v>15</v>
      </c>
      <c r="GP70" s="139">
        <v>124760.27289590341</v>
      </c>
      <c r="GQ70" s="200">
        <v>854.68502840189683</v>
      </c>
      <c r="GR70" s="200">
        <v>-854.68502840189683</v>
      </c>
      <c r="GS70" s="200">
        <v>-854.68502840189683</v>
      </c>
      <c r="GT70" s="200">
        <v>854.68502840189683</v>
      </c>
      <c r="GV70">
        <v>1</v>
      </c>
      <c r="GW70" s="244">
        <v>1</v>
      </c>
      <c r="GX70" s="218">
        <v>-1</v>
      </c>
      <c r="GY70" s="245">
        <v>-21</v>
      </c>
      <c r="GZ70">
        <v>-1</v>
      </c>
      <c r="HA70">
        <v>1</v>
      </c>
      <c r="HB70" s="218">
        <v>1</v>
      </c>
      <c r="HC70">
        <v>1</v>
      </c>
      <c r="HD70">
        <v>0</v>
      </c>
      <c r="HE70">
        <v>0</v>
      </c>
      <c r="HF70">
        <v>1</v>
      </c>
      <c r="HG70" s="253">
        <v>1.701001701E-3</v>
      </c>
      <c r="HH70" s="268">
        <v>42502</v>
      </c>
      <c r="HI70">
        <v>60</v>
      </c>
      <c r="HJ70" t="s">
        <v>1273</v>
      </c>
      <c r="HK70">
        <v>15</v>
      </c>
      <c r="HL70" s="257"/>
      <c r="HM70">
        <v>15</v>
      </c>
      <c r="HN70" s="139">
        <v>122971.73970208356</v>
      </c>
      <c r="HO70" s="200">
        <v>209.17513840817338</v>
      </c>
      <c r="HP70" s="200">
        <v>-209.17513840817338</v>
      </c>
      <c r="HQ70" s="200">
        <v>-209.17513840817338</v>
      </c>
      <c r="HR70" s="200">
        <v>209.17513840817338</v>
      </c>
      <c r="HT70">
        <v>1</v>
      </c>
      <c r="HU70" s="244">
        <v>1</v>
      </c>
      <c r="HV70" s="218">
        <v>-1</v>
      </c>
      <c r="HW70" s="245">
        <v>-22</v>
      </c>
      <c r="HX70">
        <v>-1</v>
      </c>
      <c r="HY70">
        <v>1</v>
      </c>
      <c r="HZ70" s="218">
        <v>-1</v>
      </c>
      <c r="IA70">
        <v>0</v>
      </c>
      <c r="IB70">
        <v>1</v>
      </c>
      <c r="IC70">
        <v>1</v>
      </c>
      <c r="ID70">
        <v>0</v>
      </c>
      <c r="IE70" s="253">
        <v>-8.8679245283000002E-3</v>
      </c>
      <c r="IF70" s="268">
        <v>42502</v>
      </c>
      <c r="IG70">
        <v>60</v>
      </c>
      <c r="IH70" t="s">
        <v>1273</v>
      </c>
      <c r="II70">
        <v>15</v>
      </c>
      <c r="IJ70" s="257">
        <v>2</v>
      </c>
      <c r="IK70">
        <v>19</v>
      </c>
      <c r="IL70" s="139">
        <v>119166.06890806858</v>
      </c>
      <c r="IM70" s="139">
        <v>150943.68728355353</v>
      </c>
      <c r="IN70" s="200">
        <v>-1056.7557054109495</v>
      </c>
      <c r="IO70" s="200">
        <v>-1338.5572268538692</v>
      </c>
      <c r="IP70" s="200">
        <v>1056.7557054109495</v>
      </c>
      <c r="IQ70" s="200">
        <v>1056.7557054109495</v>
      </c>
      <c r="IR70" s="200">
        <v>-1056.7557054109495</v>
      </c>
      <c r="IT70">
        <v>1</v>
      </c>
      <c r="IU70" s="244">
        <v>1</v>
      </c>
      <c r="IV70" s="218">
        <v>1</v>
      </c>
      <c r="IW70" s="245">
        <v>-23</v>
      </c>
      <c r="IX70">
        <v>-1</v>
      </c>
      <c r="IY70">
        <v>-1</v>
      </c>
      <c r="IZ70" s="218">
        <v>-1</v>
      </c>
      <c r="JA70">
        <v>0</v>
      </c>
      <c r="JB70">
        <v>0</v>
      </c>
      <c r="JC70">
        <v>1</v>
      </c>
      <c r="JD70">
        <v>1</v>
      </c>
      <c r="JE70" s="253">
        <v>-1.9607843137300001E-2</v>
      </c>
      <c r="JF70" s="268">
        <v>42502</v>
      </c>
      <c r="JG70">
        <v>60</v>
      </c>
      <c r="JH70" t="s">
        <v>1273</v>
      </c>
      <c r="JI70">
        <v>15</v>
      </c>
      <c r="JJ70" s="257">
        <v>2</v>
      </c>
      <c r="JK70">
        <v>19</v>
      </c>
      <c r="JL70" s="139">
        <v>119166.06890806858</v>
      </c>
      <c r="JM70" s="139">
        <v>150943.68728355353</v>
      </c>
      <c r="JN70" s="200">
        <v>-2336.5895864380918</v>
      </c>
      <c r="JO70" s="200">
        <v>-2959.6801428215826</v>
      </c>
      <c r="JP70" s="200">
        <v>-2336.5895864380918</v>
      </c>
      <c r="JQ70" s="200">
        <v>2336.5895864380918</v>
      </c>
      <c r="JR70" s="200">
        <v>2336.5895864380918</v>
      </c>
      <c r="JT70">
        <v>1</v>
      </c>
      <c r="JU70" s="244">
        <v>1</v>
      </c>
      <c r="JV70" s="218">
        <v>1</v>
      </c>
      <c r="JW70" s="245">
        <v>18</v>
      </c>
      <c r="JX70">
        <v>-1</v>
      </c>
      <c r="JY70">
        <v>1</v>
      </c>
      <c r="JZ70" s="218">
        <v>1</v>
      </c>
      <c r="KA70">
        <v>1</v>
      </c>
      <c r="KB70">
        <v>1</v>
      </c>
      <c r="KC70">
        <v>0</v>
      </c>
      <c r="KD70">
        <v>1</v>
      </c>
      <c r="KE70" s="253">
        <v>6.0194174757299997E-3</v>
      </c>
      <c r="KF70" s="206">
        <v>42510</v>
      </c>
      <c r="KG70">
        <v>60</v>
      </c>
      <c r="KH70" t="s">
        <v>1273</v>
      </c>
      <c r="KI70">
        <v>15</v>
      </c>
      <c r="KJ70" s="257">
        <v>2</v>
      </c>
      <c r="KK70">
        <v>19</v>
      </c>
      <c r="KL70" s="139">
        <v>121381.32462846834</v>
      </c>
      <c r="KM70" s="139">
        <v>153749.67786272656</v>
      </c>
      <c r="KN70" s="200">
        <v>730.64486669585858</v>
      </c>
      <c r="KO70" s="200">
        <v>925.48349781475406</v>
      </c>
      <c r="KP70" s="200">
        <v>730.64486669585858</v>
      </c>
      <c r="KQ70" s="200">
        <v>-730.64486669585858</v>
      </c>
      <c r="KR70" s="200">
        <v>730.64486669585858</v>
      </c>
      <c r="KT70">
        <v>1</v>
      </c>
      <c r="KU70">
        <v>1</v>
      </c>
      <c r="KV70" s="218">
        <v>1</v>
      </c>
      <c r="KW70" s="245">
        <v>19</v>
      </c>
      <c r="KX70">
        <v>-1</v>
      </c>
      <c r="KY70">
        <v>1</v>
      </c>
      <c r="KZ70" s="218">
        <v>-1</v>
      </c>
      <c r="LA70">
        <v>0</v>
      </c>
      <c r="LB70">
        <v>0</v>
      </c>
      <c r="LC70">
        <v>1</v>
      </c>
      <c r="LD70">
        <v>0</v>
      </c>
      <c r="LE70" s="253">
        <v>-2.06523837097E-2</v>
      </c>
      <c r="LF70" s="206">
        <v>42521</v>
      </c>
      <c r="LG70">
        <v>60</v>
      </c>
      <c r="LH70" t="s">
        <v>1273</v>
      </c>
      <c r="LI70">
        <v>15</v>
      </c>
      <c r="LJ70" s="257">
        <v>1</v>
      </c>
      <c r="LK70">
        <v>15</v>
      </c>
      <c r="LL70" s="139">
        <v>118874.51093704852</v>
      </c>
      <c r="LM70" s="139">
        <v>118874.51093704852</v>
      </c>
      <c r="LN70" s="200">
        <v>-2455.0420131748551</v>
      </c>
      <c r="LO70" s="200">
        <v>-2455.0420131748551</v>
      </c>
      <c r="LP70" s="200">
        <v>-2455.0420131748551</v>
      </c>
      <c r="LQ70" s="200">
        <v>2455.0420131748551</v>
      </c>
      <c r="LR70" s="200">
        <v>-2455.0420131748551</v>
      </c>
      <c r="LT70">
        <v>1</v>
      </c>
      <c r="LU70" s="244">
        <v>-1</v>
      </c>
      <c r="LV70" s="218">
        <v>-1</v>
      </c>
      <c r="LW70" s="245">
        <v>4</v>
      </c>
      <c r="LX70">
        <v>-1</v>
      </c>
      <c r="LY70">
        <v>-1</v>
      </c>
      <c r="LZ70" s="218">
        <v>-1</v>
      </c>
      <c r="MA70">
        <v>1</v>
      </c>
      <c r="MB70">
        <v>1</v>
      </c>
      <c r="MC70">
        <v>1</v>
      </c>
      <c r="MD70">
        <v>1</v>
      </c>
      <c r="ME70" s="253">
        <v>-2.7197477335400001E-2</v>
      </c>
      <c r="MF70" s="206">
        <v>42535</v>
      </c>
      <c r="MG70">
        <v>60</v>
      </c>
      <c r="MH70" t="s">
        <v>1273</v>
      </c>
      <c r="MI70">
        <v>14</v>
      </c>
      <c r="MJ70" s="257">
        <v>2</v>
      </c>
      <c r="MK70">
        <v>18</v>
      </c>
      <c r="ML70" s="139">
        <v>107881.44655806293</v>
      </c>
      <c r="MM70" s="139">
        <v>138704.71700322378</v>
      </c>
      <c r="MN70" s="200">
        <v>2934.1031976730828</v>
      </c>
      <c r="MO70" s="200">
        <v>3772.4183970082499</v>
      </c>
      <c r="MP70" s="200">
        <v>2934.1031976730828</v>
      </c>
      <c r="MQ70" s="200">
        <v>2934.1031976730828</v>
      </c>
      <c r="MR70" s="200">
        <v>2934.1031976730828</v>
      </c>
      <c r="MT70">
        <v>-1</v>
      </c>
      <c r="MU70" s="244">
        <v>-1</v>
      </c>
      <c r="MV70" s="218">
        <v>-1</v>
      </c>
      <c r="MW70" s="245">
        <v>5</v>
      </c>
      <c r="MX70">
        <v>-1</v>
      </c>
      <c r="MY70">
        <v>-1</v>
      </c>
      <c r="MZ70" s="218">
        <v>-1</v>
      </c>
      <c r="NA70">
        <v>1</v>
      </c>
      <c r="NB70">
        <v>1</v>
      </c>
      <c r="NC70">
        <v>1</v>
      </c>
      <c r="ND70">
        <v>1</v>
      </c>
      <c r="NE70" s="253">
        <v>-5.47001620746E-3</v>
      </c>
      <c r="NF70" s="206">
        <v>42535</v>
      </c>
      <c r="NG70">
        <v>60</v>
      </c>
      <c r="NH70" t="s">
        <v>1273</v>
      </c>
      <c r="NI70">
        <v>14</v>
      </c>
      <c r="NJ70" s="257">
        <v>2</v>
      </c>
      <c r="NK70">
        <v>11</v>
      </c>
      <c r="NL70" s="139">
        <v>106645.7335740639</v>
      </c>
      <c r="NM70" s="139">
        <v>83793.076379621634</v>
      </c>
      <c r="NN70" s="200">
        <v>583.35389110659059</v>
      </c>
      <c r="NO70" s="200">
        <v>458.34948586946405</v>
      </c>
      <c r="NP70" s="200">
        <v>583.35389110659059</v>
      </c>
      <c r="NQ70" s="200">
        <v>583.35389110659059</v>
      </c>
      <c r="NR70" s="200">
        <v>583.35389110659059</v>
      </c>
      <c r="NT70">
        <v>-1</v>
      </c>
      <c r="NU70" s="244">
        <v>-1</v>
      </c>
      <c r="NV70" s="218">
        <v>-1</v>
      </c>
      <c r="NW70" s="245">
        <v>6</v>
      </c>
      <c r="NX70">
        <v>-1</v>
      </c>
      <c r="NY70">
        <v>-1</v>
      </c>
      <c r="NZ70" s="218">
        <v>-1</v>
      </c>
      <c r="OA70">
        <v>1</v>
      </c>
      <c r="OB70">
        <v>1</v>
      </c>
      <c r="OC70">
        <v>1</v>
      </c>
      <c r="OD70">
        <v>1</v>
      </c>
      <c r="OE70" s="253">
        <v>-1.16113261357E-2</v>
      </c>
      <c r="OF70" s="206">
        <v>42535</v>
      </c>
      <c r="OG70">
        <v>60</v>
      </c>
      <c r="OH70" t="s">
        <v>1273</v>
      </c>
      <c r="OI70">
        <v>14</v>
      </c>
      <c r="OJ70" s="257">
        <v>2</v>
      </c>
      <c r="OK70">
        <v>11</v>
      </c>
      <c r="OL70" s="139">
        <v>106645.7335740639</v>
      </c>
      <c r="OM70" s="139">
        <v>83793.076379621634</v>
      </c>
      <c r="ON70" s="200">
        <v>1238.2983935094271</v>
      </c>
      <c r="OO70" s="200">
        <v>972.948737757407</v>
      </c>
      <c r="OP70" s="200">
        <v>1238.2983935094271</v>
      </c>
      <c r="OQ70" s="200">
        <v>1238.2983935094271</v>
      </c>
      <c r="OR70" s="200">
        <v>1238.2983935094271</v>
      </c>
      <c r="OT70">
        <f t="shared" si="98"/>
        <v>-1</v>
      </c>
      <c r="OU70" s="244">
        <v>-1</v>
      </c>
      <c r="OV70" s="218">
        <v>-1</v>
      </c>
      <c r="OW70" s="245">
        <v>7</v>
      </c>
      <c r="OX70">
        <f t="shared" si="141"/>
        <v>-1</v>
      </c>
      <c r="OY70">
        <f t="shared" si="100"/>
        <v>-1</v>
      </c>
      <c r="OZ70" s="218"/>
      <c r="PA70">
        <f t="shared" si="138"/>
        <v>0</v>
      </c>
      <c r="PB70">
        <f t="shared" si="101"/>
        <v>0</v>
      </c>
      <c r="PC70">
        <f t="shared" si="102"/>
        <v>0</v>
      </c>
      <c r="PD70">
        <f t="shared" si="103"/>
        <v>0</v>
      </c>
      <c r="PE70" s="253"/>
      <c r="PF70" s="206">
        <v>42535</v>
      </c>
      <c r="PG70">
        <v>60</v>
      </c>
      <c r="PH70" t="str">
        <f t="shared" si="86"/>
        <v>TRUE</v>
      </c>
      <c r="PI70">
        <f>VLOOKUP($A70,'FuturesInfo (3)'!$A$2:$V$80,22)</f>
        <v>14</v>
      </c>
      <c r="PJ70" s="257">
        <v>2</v>
      </c>
      <c r="PK70">
        <f t="shared" si="104"/>
        <v>11</v>
      </c>
      <c r="PL70" s="139">
        <f>VLOOKUP($A70,'FuturesInfo (3)'!$A$2:$O$80,15)*PI70</f>
        <v>104811.79456715452</v>
      </c>
      <c r="PM70" s="139">
        <f>VLOOKUP($A70,'FuturesInfo (3)'!$A$2:$O$80,15)*PK70</f>
        <v>82352.124302764263</v>
      </c>
      <c r="PN70" s="200">
        <f t="shared" si="105"/>
        <v>0</v>
      </c>
      <c r="PO70" s="200">
        <f t="shared" si="106"/>
        <v>0</v>
      </c>
      <c r="PP70" s="200">
        <f t="shared" si="107"/>
        <v>0</v>
      </c>
      <c r="PQ70" s="200">
        <f t="shared" si="108"/>
        <v>0</v>
      </c>
      <c r="PR70" s="200">
        <f t="shared" si="144"/>
        <v>0</v>
      </c>
      <c r="PT70">
        <f t="shared" si="110"/>
        <v>-1</v>
      </c>
      <c r="PU70" s="244"/>
      <c r="PV70" s="218"/>
      <c r="PW70" s="245"/>
      <c r="PX70">
        <f t="shared" si="142"/>
        <v>0</v>
      </c>
      <c r="PY70">
        <f t="shared" si="112"/>
        <v>0</v>
      </c>
      <c r="PZ70" s="218"/>
      <c r="QA70">
        <f t="shared" si="139"/>
        <v>1</v>
      </c>
      <c r="QB70">
        <f t="shared" si="113"/>
        <v>1</v>
      </c>
      <c r="QC70">
        <f t="shared" si="114"/>
        <v>1</v>
      </c>
      <c r="QD70">
        <f t="shared" si="115"/>
        <v>1</v>
      </c>
      <c r="QE70" s="253"/>
      <c r="QF70" s="206"/>
      <c r="QG70">
        <v>60</v>
      </c>
      <c r="QH70" t="str">
        <f t="shared" si="87"/>
        <v>FALSE</v>
      </c>
      <c r="QI70">
        <f>VLOOKUP($A70,'FuturesInfo (3)'!$A$2:$V$80,22)</f>
        <v>14</v>
      </c>
      <c r="QJ70" s="257"/>
      <c r="QK70">
        <f t="shared" si="116"/>
        <v>11</v>
      </c>
      <c r="QL70" s="139">
        <f>VLOOKUP($A70,'FuturesInfo (3)'!$A$2:$O$80,15)*QI70</f>
        <v>104811.79456715452</v>
      </c>
      <c r="QM70" s="139">
        <f>VLOOKUP($A70,'FuturesInfo (3)'!$A$2:$O$80,15)*QK70</f>
        <v>82352.124302764263</v>
      </c>
      <c r="QN70" s="200">
        <f t="shared" si="117"/>
        <v>0</v>
      </c>
      <c r="QO70" s="200">
        <f t="shared" si="118"/>
        <v>0</v>
      </c>
      <c r="QP70" s="200">
        <f t="shared" si="119"/>
        <v>0</v>
      </c>
      <c r="QQ70" s="200">
        <f t="shared" si="120"/>
        <v>0</v>
      </c>
      <c r="QR70" s="200">
        <f t="shared" si="145"/>
        <v>0</v>
      </c>
      <c r="QT70">
        <f t="shared" si="122"/>
        <v>0</v>
      </c>
      <c r="QU70" s="244"/>
      <c r="QV70" s="218"/>
      <c r="QW70" s="245"/>
      <c r="QX70">
        <f t="shared" si="143"/>
        <v>0</v>
      </c>
      <c r="QY70">
        <f t="shared" si="124"/>
        <v>0</v>
      </c>
      <c r="QZ70" s="218"/>
      <c r="RA70">
        <f t="shared" si="140"/>
        <v>1</v>
      </c>
      <c r="RB70">
        <f t="shared" si="125"/>
        <v>1</v>
      </c>
      <c r="RC70">
        <f t="shared" si="126"/>
        <v>1</v>
      </c>
      <c r="RD70">
        <f t="shared" si="127"/>
        <v>1</v>
      </c>
      <c r="RE70" s="253"/>
      <c r="RF70" s="206"/>
      <c r="RG70">
        <v>60</v>
      </c>
      <c r="RH70" t="str">
        <f t="shared" si="88"/>
        <v>FALSE</v>
      </c>
      <c r="RI70">
        <f>VLOOKUP($A70,'FuturesInfo (3)'!$A$2:$V$80,22)</f>
        <v>14</v>
      </c>
      <c r="RJ70" s="257"/>
      <c r="RK70">
        <f t="shared" si="128"/>
        <v>11</v>
      </c>
      <c r="RL70" s="139">
        <f>VLOOKUP($A70,'FuturesInfo (3)'!$A$2:$O$80,15)*RI70</f>
        <v>104811.79456715452</v>
      </c>
      <c r="RM70" s="139">
        <f>VLOOKUP($A70,'FuturesInfo (3)'!$A$2:$O$80,15)*RK70</f>
        <v>82352.124302764263</v>
      </c>
      <c r="RN70" s="200">
        <f t="shared" si="129"/>
        <v>0</v>
      </c>
      <c r="RO70" s="200">
        <f t="shared" si="130"/>
        <v>0</v>
      </c>
      <c r="RP70" s="200">
        <f t="shared" si="131"/>
        <v>0</v>
      </c>
      <c r="RQ70" s="200">
        <f t="shared" si="132"/>
        <v>0</v>
      </c>
      <c r="RR70" s="200">
        <f t="shared" si="146"/>
        <v>0</v>
      </c>
    </row>
    <row r="71" spans="1:486" x14ac:dyDescent="0.25">
      <c r="A71" s="1" t="s">
        <v>33</v>
      </c>
      <c r="B71" s="153" t="str">
        <f>'FuturesInfo (3)'!M59</f>
        <v>@S</v>
      </c>
      <c r="C71" s="204" t="str">
        <f>VLOOKUP(A71,'FuturesInfo (3)'!$A$2:$K$80,11)</f>
        <v>grain</v>
      </c>
      <c r="D71" s="2" t="s">
        <v>433</v>
      </c>
      <c r="E71">
        <v>60</v>
      </c>
      <c r="F71" t="e">
        <f>IF(#REF!="","FALSE","TRUE")</f>
        <v>#REF!</v>
      </c>
      <c r="G71">
        <f>ROUND(VLOOKUP($B71,MARGIN!$A$42:$P$172,16),0)</f>
        <v>2</v>
      </c>
      <c r="H71" s="3"/>
      <c r="I71" t="e">
        <f>-#REF!+J71</f>
        <v>#REF!</v>
      </c>
      <c r="J71">
        <v>1</v>
      </c>
      <c r="K71" s="2" t="s">
        <v>433</v>
      </c>
      <c r="L71">
        <v>60</v>
      </c>
      <c r="M71" t="str">
        <f>IF(J71="","FALSE","TRUE")</f>
        <v>TRUE</v>
      </c>
      <c r="N71">
        <f>ROUND(VLOOKUP($B71,MARGIN!$A$42:$P$172,16),0)</f>
        <v>2</v>
      </c>
      <c r="O71" s="3"/>
      <c r="P71">
        <f>-J71+Q71</f>
        <v>0</v>
      </c>
      <c r="Q71">
        <v>1</v>
      </c>
      <c r="S71" t="s">
        <v>209</v>
      </c>
      <c r="T71" s="2" t="s">
        <v>433</v>
      </c>
      <c r="U71">
        <v>60</v>
      </c>
      <c r="V71" t="str">
        <f>IF(Q71="","FALSE","TRUE")</f>
        <v>TRUE</v>
      </c>
      <c r="W71">
        <f>ROUND(VLOOKUP($B71,MARGIN!$A$42:$P$172,16),0)</f>
        <v>2</v>
      </c>
      <c r="X71">
        <f>IF(ABS(Q71+R71)=2,ROUND(W71*(1+$X$13),0),W71)</f>
        <v>2</v>
      </c>
      <c r="Y71" s="3"/>
      <c r="Z71">
        <f>-Q71+AA71</f>
        <v>-2</v>
      </c>
      <c r="AA71">
        <v>-1</v>
      </c>
      <c r="AB71">
        <v>-1</v>
      </c>
      <c r="AC71" t="s">
        <v>983</v>
      </c>
      <c r="AD71" s="2" t="s">
        <v>963</v>
      </c>
      <c r="AE71">
        <v>60</v>
      </c>
      <c r="AF71" t="str">
        <f>IF(AA71="","FALSE","TRUE")</f>
        <v>TRUE</v>
      </c>
      <c r="AG71">
        <f>ROUND(VLOOKUP($B71,MARGIN!$A$42:$P$172,16),0)</f>
        <v>2</v>
      </c>
      <c r="AH71">
        <f>IF(ABS(AA71+AB71)=2,ROUND(AG71*(1+$X$13),0),IF(AB71="",AG71,ROUND(AG71*(1+-$AH$13),0)))</f>
        <v>3</v>
      </c>
      <c r="AI71" s="139" t="e">
        <f>VLOOKUP($B71,#REF!,2)*AH71</f>
        <v>#REF!</v>
      </c>
      <c r="AJ71" s="3"/>
      <c r="AK71">
        <f>-AB71+AL71</f>
        <v>0</v>
      </c>
      <c r="AL71">
        <v>-1</v>
      </c>
      <c r="AM71">
        <v>-1</v>
      </c>
      <c r="AN71" t="s">
        <v>983</v>
      </c>
      <c r="AO71" s="2" t="s">
        <v>963</v>
      </c>
      <c r="AP71">
        <v>60</v>
      </c>
      <c r="AQ71" t="str">
        <f>IF(AL71="","FALSE","TRUE")</f>
        <v>TRUE</v>
      </c>
      <c r="AR71">
        <f>ROUND(VLOOKUP($B71,MARGIN!$A$42:$P$172,16),0)</f>
        <v>2</v>
      </c>
      <c r="AS71">
        <f>IF(ABS(AL71+AM71)=2,ROUND(AR71*(1+$X$13),0),IF(AM71="",AR71,ROUND(AR71*(1+-$AH$13),0)))</f>
        <v>3</v>
      </c>
      <c r="AT71" s="139" t="e">
        <f>VLOOKUP($B71,#REF!,2)*AS71</f>
        <v>#REF!</v>
      </c>
      <c r="AU71" s="3"/>
      <c r="AV71">
        <f>-AM71+AW71</f>
        <v>0</v>
      </c>
      <c r="AW71">
        <v>-1</v>
      </c>
      <c r="AX71">
        <v>1</v>
      </c>
      <c r="AY71">
        <v>1.9703291608700001E-2</v>
      </c>
      <c r="AZ71" s="2" t="s">
        <v>963</v>
      </c>
      <c r="BA71">
        <v>60</v>
      </c>
      <c r="BB71" t="str">
        <f>IF(AW71="","FALSE","TRUE")</f>
        <v>TRUE</v>
      </c>
      <c r="BC71">
        <f>ROUND(VLOOKUP($B71,MARGIN!$A$42:$P$172,16),0)</f>
        <v>2</v>
      </c>
      <c r="BD71">
        <f>IF(ABS(AW71+AX71)=2,ROUND(BC71*(1+$X$13),0),IF(AX71="",BC71,ROUND(BC71*(1+-$AH$13),0)))</f>
        <v>2</v>
      </c>
      <c r="BE71" s="139" t="e">
        <f>VLOOKUP($B71,#REF!,2)*BD71</f>
        <v>#REF!</v>
      </c>
      <c r="BF71" s="3"/>
      <c r="BG71">
        <f t="shared" si="134"/>
        <v>0</v>
      </c>
      <c r="BH71">
        <v>1</v>
      </c>
      <c r="BI71">
        <v>1</v>
      </c>
      <c r="BJ71">
        <f t="shared" si="89"/>
        <v>1</v>
      </c>
      <c r="BK71" s="1">
        <v>4.0463741759500002E-2</v>
      </c>
      <c r="BL71" s="2">
        <v>10</v>
      </c>
      <c r="BM71">
        <v>60</v>
      </c>
      <c r="BN71" t="str">
        <f t="shared" si="135"/>
        <v>TRUE</v>
      </c>
      <c r="BO71">
        <f>VLOOKUP($A71,'FuturesInfo (3)'!$A$2:$V$80,22)</f>
        <v>1</v>
      </c>
      <c r="BP71">
        <f t="shared" si="160"/>
        <v>1</v>
      </c>
      <c r="BQ71" s="139">
        <f>VLOOKUP($A71,'FuturesInfo (3)'!$A$2:$O$80,15)*BP71</f>
        <v>55075</v>
      </c>
      <c r="BR71" s="145">
        <f t="shared" si="90"/>
        <v>2228.5405774044625</v>
      </c>
      <c r="BT71">
        <f t="shared" si="91"/>
        <v>1</v>
      </c>
      <c r="BU71">
        <v>1</v>
      </c>
      <c r="BV71">
        <v>-1</v>
      </c>
      <c r="BW71">
        <v>-1</v>
      </c>
      <c r="BX71">
        <f t="shared" si="161"/>
        <v>0</v>
      </c>
      <c r="BY71">
        <f t="shared" si="162"/>
        <v>1</v>
      </c>
      <c r="BZ71" s="188">
        <v>-1.0705702425199999E-2</v>
      </c>
      <c r="CA71" s="2">
        <v>10</v>
      </c>
      <c r="CB71">
        <v>60</v>
      </c>
      <c r="CC71" t="str">
        <f t="shared" si="163"/>
        <v>TRUE</v>
      </c>
      <c r="CD71">
        <f>VLOOKUP($A71,'FuturesInfo (3)'!$A$2:$V$80,22)</f>
        <v>1</v>
      </c>
      <c r="CE71">
        <f t="shared" si="75"/>
        <v>1</v>
      </c>
      <c r="CF71">
        <f t="shared" si="75"/>
        <v>1</v>
      </c>
      <c r="CG71" s="139">
        <f>VLOOKUP($A71,'FuturesInfo (3)'!$A$2:$O$80,15)*CE71</f>
        <v>55075</v>
      </c>
      <c r="CH71" s="145">
        <f t="shared" si="164"/>
        <v>-589.61656106788996</v>
      </c>
      <c r="CI71" s="145">
        <f t="shared" si="92"/>
        <v>589.61656106788996</v>
      </c>
      <c r="CK71">
        <f t="shared" si="165"/>
        <v>1</v>
      </c>
      <c r="CL71">
        <v>1</v>
      </c>
      <c r="CM71">
        <v>-1</v>
      </c>
      <c r="CN71">
        <v>1</v>
      </c>
      <c r="CO71">
        <f t="shared" si="136"/>
        <v>1</v>
      </c>
      <c r="CP71">
        <f t="shared" si="166"/>
        <v>0</v>
      </c>
      <c r="CQ71" s="1">
        <v>5.5212014134300002E-3</v>
      </c>
      <c r="CR71" s="2">
        <v>10</v>
      </c>
      <c r="CS71">
        <v>60</v>
      </c>
      <c r="CT71" t="str">
        <f t="shared" si="167"/>
        <v>TRUE</v>
      </c>
      <c r="CU71">
        <f>VLOOKUP($A71,'FuturesInfo (3)'!$A$2:$V$80,22)</f>
        <v>1</v>
      </c>
      <c r="CV71">
        <f t="shared" si="168"/>
        <v>1</v>
      </c>
      <c r="CW71">
        <f t="shared" si="93"/>
        <v>1</v>
      </c>
      <c r="CX71" s="139">
        <f>VLOOKUP($A71,'FuturesInfo (3)'!$A$2:$O$80,15)*CW71</f>
        <v>55075</v>
      </c>
      <c r="CY71" s="200">
        <f t="shared" si="169"/>
        <v>304.08016784465724</v>
      </c>
      <c r="CZ71" s="200">
        <f t="shared" si="95"/>
        <v>-304.08016784465724</v>
      </c>
      <c r="DB71">
        <f t="shared" si="81"/>
        <v>1</v>
      </c>
      <c r="DC71">
        <v>1</v>
      </c>
      <c r="DD71">
        <v>-1</v>
      </c>
      <c r="DE71">
        <v>1</v>
      </c>
      <c r="DF71">
        <f t="shared" si="137"/>
        <v>1</v>
      </c>
      <c r="DG71">
        <f t="shared" si="82"/>
        <v>0</v>
      </c>
      <c r="DH71" s="1">
        <v>2.6356248627299999E-3</v>
      </c>
      <c r="DI71" s="2">
        <v>10</v>
      </c>
      <c r="DJ71">
        <v>60</v>
      </c>
      <c r="DK71" t="str">
        <f t="shared" si="83"/>
        <v>TRUE</v>
      </c>
      <c r="DL71">
        <f>VLOOKUP($A71,'FuturesInfo (3)'!$A$2:$V$80,22)</f>
        <v>1</v>
      </c>
      <c r="DM71">
        <f t="shared" si="84"/>
        <v>1</v>
      </c>
      <c r="DN71">
        <f t="shared" si="96"/>
        <v>1</v>
      </c>
      <c r="DO71" s="139">
        <f>VLOOKUP($A71,'FuturesInfo (3)'!$A$2:$O$80,15)*DN71</f>
        <v>55075</v>
      </c>
      <c r="DP71" s="200">
        <f t="shared" si="85"/>
        <v>145.15703931485476</v>
      </c>
      <c r="DQ71" s="200">
        <f t="shared" si="97"/>
        <v>-145.15703931485476</v>
      </c>
      <c r="DS71">
        <v>1</v>
      </c>
      <c r="DT71">
        <v>1</v>
      </c>
      <c r="DU71">
        <v>-1</v>
      </c>
      <c r="DV71">
        <v>1</v>
      </c>
      <c r="DW71">
        <v>1</v>
      </c>
      <c r="DX71">
        <v>0</v>
      </c>
      <c r="DY71" s="1">
        <v>3.1982475355999997E-2</v>
      </c>
      <c r="DZ71" s="2">
        <v>10</v>
      </c>
      <c r="EA71">
        <v>60</v>
      </c>
      <c r="EB71" t="s">
        <v>1273</v>
      </c>
      <c r="EC71">
        <v>2</v>
      </c>
      <c r="ED71" s="96">
        <v>0</v>
      </c>
      <c r="EE71">
        <v>2</v>
      </c>
      <c r="EF71" s="139">
        <v>116275</v>
      </c>
      <c r="EG71" s="200">
        <v>3718.7623220188998</v>
      </c>
      <c r="EH71" s="200">
        <v>-3718.7623220188998</v>
      </c>
      <c r="EJ71">
        <v>1</v>
      </c>
      <c r="EK71">
        <v>1</v>
      </c>
      <c r="EL71" s="218">
        <v>-1</v>
      </c>
      <c r="EM71">
        <v>1</v>
      </c>
      <c r="EN71">
        <v>-1</v>
      </c>
      <c r="EO71">
        <v>0</v>
      </c>
      <c r="EP71">
        <v>1</v>
      </c>
      <c r="EQ71">
        <v>0</v>
      </c>
      <c r="ER71" s="1">
        <v>-1.4858841047499999E-3</v>
      </c>
      <c r="ES71" s="2">
        <v>10</v>
      </c>
      <c r="ET71">
        <v>60</v>
      </c>
      <c r="EU71" t="s">
        <v>1273</v>
      </c>
      <c r="EV71">
        <v>2</v>
      </c>
      <c r="EW71" s="96">
        <v>0</v>
      </c>
      <c r="EX71">
        <v>2</v>
      </c>
      <c r="EY71" s="139">
        <v>116275</v>
      </c>
      <c r="EZ71" s="200">
        <v>-172.77117427980625</v>
      </c>
      <c r="FA71" s="200">
        <v>172.77117427980625</v>
      </c>
      <c r="FB71" s="200">
        <v>-172.77117427980625</v>
      </c>
      <c r="FD71">
        <v>-1</v>
      </c>
      <c r="FE71">
        <v>1</v>
      </c>
      <c r="FF71" s="218">
        <v>-1</v>
      </c>
      <c r="FG71">
        <v>-1</v>
      </c>
      <c r="FH71">
        <v>1</v>
      </c>
      <c r="FI71">
        <v>1</v>
      </c>
      <c r="FJ71">
        <v>0</v>
      </c>
      <c r="FK71">
        <v>0</v>
      </c>
      <c r="FL71" s="1">
        <v>8.6749078290999995E-3</v>
      </c>
      <c r="FM71" s="2">
        <v>10</v>
      </c>
      <c r="FN71">
        <v>60</v>
      </c>
      <c r="FO71" t="s">
        <v>1273</v>
      </c>
      <c r="FP71">
        <v>2</v>
      </c>
      <c r="FQ71" s="96">
        <v>0</v>
      </c>
      <c r="FR71">
        <v>2</v>
      </c>
      <c r="FS71" s="139">
        <v>116275</v>
      </c>
      <c r="FT71" s="200">
        <v>1008.6749078286025</v>
      </c>
      <c r="FU71" s="200">
        <v>-1008.6749078286025</v>
      </c>
      <c r="FV71" s="200">
        <v>-1008.6749078286025</v>
      </c>
      <c r="FX71">
        <v>1</v>
      </c>
      <c r="FY71" s="244">
        <v>1</v>
      </c>
      <c r="FZ71" s="218">
        <v>1</v>
      </c>
      <c r="GA71" s="245">
        <v>-21</v>
      </c>
      <c r="GB71">
        <v>1</v>
      </c>
      <c r="GC71">
        <v>-1</v>
      </c>
      <c r="GD71" s="218">
        <v>-1</v>
      </c>
      <c r="GE71">
        <v>0</v>
      </c>
      <c r="GF71">
        <v>0</v>
      </c>
      <c r="GG71">
        <v>0</v>
      </c>
      <c r="GH71">
        <v>1</v>
      </c>
      <c r="GI71" s="253">
        <v>-3.2251128789500001E-3</v>
      </c>
      <c r="GJ71" s="2">
        <v>10</v>
      </c>
      <c r="GK71">
        <v>60</v>
      </c>
      <c r="GL71" t="s">
        <v>1273</v>
      </c>
      <c r="GM71">
        <v>2</v>
      </c>
      <c r="GN71" s="96">
        <v>0</v>
      </c>
      <c r="GO71">
        <v>2</v>
      </c>
      <c r="GP71" s="139">
        <v>115900</v>
      </c>
      <c r="GQ71" s="200">
        <v>-373.79058267030501</v>
      </c>
      <c r="GR71" s="200">
        <v>-373.79058267030501</v>
      </c>
      <c r="GS71" s="200">
        <v>-373.79058267030501</v>
      </c>
      <c r="GT71" s="200">
        <v>373.79058267030501</v>
      </c>
      <c r="GV71">
        <v>1</v>
      </c>
      <c r="GW71" s="244">
        <v>1</v>
      </c>
      <c r="GX71" s="218">
        <v>1</v>
      </c>
      <c r="GY71" s="245">
        <v>-22</v>
      </c>
      <c r="GZ71">
        <v>1</v>
      </c>
      <c r="HA71">
        <v>-1</v>
      </c>
      <c r="HB71" s="218">
        <v>-1</v>
      </c>
      <c r="HC71">
        <v>0</v>
      </c>
      <c r="HD71">
        <v>0</v>
      </c>
      <c r="HE71">
        <v>0</v>
      </c>
      <c r="HF71">
        <v>1</v>
      </c>
      <c r="HG71" s="253">
        <v>-8.4124245038800002E-3</v>
      </c>
      <c r="HH71" s="268">
        <v>42501</v>
      </c>
      <c r="HI71">
        <v>60</v>
      </c>
      <c r="HJ71" t="s">
        <v>1273</v>
      </c>
      <c r="HK71">
        <v>2</v>
      </c>
      <c r="HL71" s="257"/>
      <c r="HM71">
        <v>2</v>
      </c>
      <c r="HN71" s="139">
        <v>114925</v>
      </c>
      <c r="HO71" s="200">
        <v>-966.79788610840899</v>
      </c>
      <c r="HP71" s="200">
        <v>-966.79788610840899</v>
      </c>
      <c r="HQ71" s="200">
        <v>-966.79788610840899</v>
      </c>
      <c r="HR71" s="200">
        <v>966.79788610840899</v>
      </c>
      <c r="HT71">
        <v>1</v>
      </c>
      <c r="HU71" s="244">
        <v>-1</v>
      </c>
      <c r="HV71" s="218">
        <v>1</v>
      </c>
      <c r="HW71" s="245">
        <v>-23</v>
      </c>
      <c r="HX71">
        <v>1</v>
      </c>
      <c r="HY71">
        <v>-1</v>
      </c>
      <c r="HZ71" s="218">
        <v>-1</v>
      </c>
      <c r="IA71">
        <v>1</v>
      </c>
      <c r="IB71">
        <v>0</v>
      </c>
      <c r="IC71">
        <v>0</v>
      </c>
      <c r="ID71">
        <v>1</v>
      </c>
      <c r="IE71" s="253">
        <v>-9.3539264737900005E-3</v>
      </c>
      <c r="IF71" s="268">
        <v>42501</v>
      </c>
      <c r="IG71">
        <v>60</v>
      </c>
      <c r="IH71" t="s">
        <v>1273</v>
      </c>
      <c r="II71">
        <v>2</v>
      </c>
      <c r="IJ71" s="257">
        <v>2</v>
      </c>
      <c r="IK71">
        <v>3</v>
      </c>
      <c r="IL71" s="139">
        <v>111925</v>
      </c>
      <c r="IM71" s="139">
        <v>167887.5</v>
      </c>
      <c r="IN71" s="200">
        <v>1046.9382205789459</v>
      </c>
      <c r="IO71" s="200">
        <v>1570.4073308684187</v>
      </c>
      <c r="IP71" s="200">
        <v>-1046.9382205789459</v>
      </c>
      <c r="IQ71" s="200">
        <v>-1046.9382205789459</v>
      </c>
      <c r="IR71" s="200">
        <v>1046.9382205789459</v>
      </c>
      <c r="IT71">
        <v>-1</v>
      </c>
      <c r="IU71" s="244">
        <v>1</v>
      </c>
      <c r="IV71" s="218">
        <v>1</v>
      </c>
      <c r="IW71" s="245">
        <v>-24</v>
      </c>
      <c r="IX71">
        <v>-1</v>
      </c>
      <c r="IY71">
        <v>-1</v>
      </c>
      <c r="IZ71" s="218">
        <v>-1</v>
      </c>
      <c r="JA71">
        <v>0</v>
      </c>
      <c r="JB71">
        <v>0</v>
      </c>
      <c r="JC71">
        <v>1</v>
      </c>
      <c r="JD71">
        <v>1</v>
      </c>
      <c r="JE71" s="253">
        <v>-1.69082125604E-2</v>
      </c>
      <c r="JF71" s="268">
        <v>42501</v>
      </c>
      <c r="JG71">
        <v>60</v>
      </c>
      <c r="JH71" t="s">
        <v>1273</v>
      </c>
      <c r="JI71">
        <v>2</v>
      </c>
      <c r="JJ71" s="257">
        <v>2</v>
      </c>
      <c r="JK71">
        <v>3</v>
      </c>
      <c r="JL71" s="139">
        <v>111925</v>
      </c>
      <c r="JM71" s="139">
        <v>167887.5</v>
      </c>
      <c r="JN71" s="200">
        <v>-1892.4516908227699</v>
      </c>
      <c r="JO71" s="200">
        <v>-2838.677536234155</v>
      </c>
      <c r="JP71" s="200">
        <v>-1892.4516908227699</v>
      </c>
      <c r="JQ71" s="200">
        <v>1892.4516908227699</v>
      </c>
      <c r="JR71" s="200">
        <v>1892.4516908227699</v>
      </c>
      <c r="JT71">
        <v>1</v>
      </c>
      <c r="JU71" s="244">
        <v>-1</v>
      </c>
      <c r="JV71" s="218">
        <v>-1</v>
      </c>
      <c r="JW71" s="245">
        <v>-25</v>
      </c>
      <c r="JX71">
        <v>1</v>
      </c>
      <c r="JY71">
        <v>1</v>
      </c>
      <c r="JZ71" s="218">
        <v>1</v>
      </c>
      <c r="KA71">
        <v>0</v>
      </c>
      <c r="KB71">
        <v>0</v>
      </c>
      <c r="KC71">
        <v>1</v>
      </c>
      <c r="KD71">
        <v>1</v>
      </c>
      <c r="KE71" s="253">
        <v>2.5910207728400001E-2</v>
      </c>
      <c r="KF71" s="206">
        <v>42501</v>
      </c>
      <c r="KG71">
        <v>60</v>
      </c>
      <c r="KH71" t="s">
        <v>1273</v>
      </c>
      <c r="KI71">
        <v>1</v>
      </c>
      <c r="KJ71" s="257">
        <v>2</v>
      </c>
      <c r="KK71">
        <v>1</v>
      </c>
      <c r="KL71" s="139">
        <v>57412.5</v>
      </c>
      <c r="KM71" s="139">
        <v>57412.5</v>
      </c>
      <c r="KN71" s="200">
        <v>-1487.5698012067651</v>
      </c>
      <c r="KO71" s="200">
        <v>-1487.5698012067651</v>
      </c>
      <c r="KP71" s="200">
        <v>-1487.5698012067651</v>
      </c>
      <c r="KQ71" s="200">
        <v>1487.5698012067651</v>
      </c>
      <c r="KR71" s="200">
        <v>1487.5698012067651</v>
      </c>
      <c r="KT71">
        <v>-1</v>
      </c>
      <c r="KU71">
        <v>1</v>
      </c>
      <c r="KV71" s="218">
        <v>-1</v>
      </c>
      <c r="KW71" s="245">
        <v>9</v>
      </c>
      <c r="KX71">
        <v>1</v>
      </c>
      <c r="KY71">
        <v>-1</v>
      </c>
      <c r="KZ71" s="218">
        <v>-1</v>
      </c>
      <c r="LA71">
        <v>0</v>
      </c>
      <c r="LB71">
        <v>1</v>
      </c>
      <c r="LC71">
        <v>0</v>
      </c>
      <c r="LD71">
        <v>1</v>
      </c>
      <c r="LE71" s="253">
        <v>-1.34988025256E-2</v>
      </c>
      <c r="LF71" s="206">
        <v>42531</v>
      </c>
      <c r="LG71">
        <v>60</v>
      </c>
      <c r="LH71" t="s">
        <v>1273</v>
      </c>
      <c r="LI71">
        <v>2</v>
      </c>
      <c r="LJ71" s="257">
        <v>2</v>
      </c>
      <c r="LK71">
        <v>3</v>
      </c>
      <c r="LL71" s="139">
        <v>113275</v>
      </c>
      <c r="LM71" s="139">
        <v>169912.5</v>
      </c>
      <c r="LN71" s="200">
        <v>-1529.07685608734</v>
      </c>
      <c r="LO71" s="200">
        <v>-2293.61528413101</v>
      </c>
      <c r="LP71" s="200">
        <v>1529.07685608734</v>
      </c>
      <c r="LQ71" s="200">
        <v>-1529.07685608734</v>
      </c>
      <c r="LR71" s="200">
        <v>1529.07685608734</v>
      </c>
      <c r="LT71">
        <v>1</v>
      </c>
      <c r="LU71" s="244">
        <v>1</v>
      </c>
      <c r="LV71" s="218">
        <v>-1</v>
      </c>
      <c r="LW71" s="245">
        <v>2</v>
      </c>
      <c r="LX71">
        <v>-1</v>
      </c>
      <c r="LY71">
        <v>-1</v>
      </c>
      <c r="LZ71" s="218">
        <v>-1</v>
      </c>
      <c r="MA71">
        <v>0</v>
      </c>
      <c r="MB71">
        <v>1</v>
      </c>
      <c r="MC71">
        <v>1</v>
      </c>
      <c r="MD71">
        <v>1</v>
      </c>
      <c r="ME71" s="253">
        <v>-1.9421761200600001E-2</v>
      </c>
      <c r="MF71" s="206">
        <v>42531</v>
      </c>
      <c r="MG71">
        <v>60</v>
      </c>
      <c r="MH71" t="s">
        <v>1273</v>
      </c>
      <c r="MI71">
        <v>1</v>
      </c>
      <c r="MJ71" s="257">
        <v>1</v>
      </c>
      <c r="MK71">
        <v>1</v>
      </c>
      <c r="ML71" s="139">
        <v>55537.5</v>
      </c>
      <c r="MM71" s="139">
        <v>55537.5</v>
      </c>
      <c r="MN71" s="200">
        <v>-1078.6360626783226</v>
      </c>
      <c r="MO71" s="200">
        <v>-1078.6360626783226</v>
      </c>
      <c r="MP71" s="200">
        <v>1078.6360626783226</v>
      </c>
      <c r="MQ71" s="200">
        <v>1078.6360626783226</v>
      </c>
      <c r="MR71" s="200">
        <v>1078.6360626783226</v>
      </c>
      <c r="MT71">
        <v>1</v>
      </c>
      <c r="MU71" s="244">
        <v>-1</v>
      </c>
      <c r="MV71" s="218">
        <v>-1</v>
      </c>
      <c r="MW71" s="245">
        <v>-7</v>
      </c>
      <c r="MX71">
        <v>-1</v>
      </c>
      <c r="MY71">
        <v>1</v>
      </c>
      <c r="MZ71" s="218">
        <v>1</v>
      </c>
      <c r="NA71">
        <v>0</v>
      </c>
      <c r="NB71">
        <v>0</v>
      </c>
      <c r="NC71">
        <v>0</v>
      </c>
      <c r="ND71">
        <v>1</v>
      </c>
      <c r="NE71" s="253">
        <v>5.4017555705599997E-3</v>
      </c>
      <c r="NF71" s="206">
        <v>42531</v>
      </c>
      <c r="NG71">
        <v>60</v>
      </c>
      <c r="NH71" t="s">
        <v>1273</v>
      </c>
      <c r="NI71">
        <v>1</v>
      </c>
      <c r="NJ71" s="257">
        <v>2</v>
      </c>
      <c r="NK71">
        <v>1</v>
      </c>
      <c r="NL71" s="139">
        <v>55075</v>
      </c>
      <c r="NM71" s="139">
        <v>55075</v>
      </c>
      <c r="NN71" s="200">
        <v>-297.50168804859197</v>
      </c>
      <c r="NO71" s="200">
        <v>-297.50168804859197</v>
      </c>
      <c r="NP71" s="200">
        <v>-297.50168804859197</v>
      </c>
      <c r="NQ71" s="200">
        <v>-297.50168804859197</v>
      </c>
      <c r="NR71" s="200">
        <v>297.50168804859197</v>
      </c>
      <c r="NT71">
        <v>-1</v>
      </c>
      <c r="NU71" s="244">
        <v>-1</v>
      </c>
      <c r="NV71" s="218">
        <v>-1</v>
      </c>
      <c r="NW71" s="245">
        <v>2</v>
      </c>
      <c r="NX71">
        <v>-1</v>
      </c>
      <c r="NY71">
        <v>-1</v>
      </c>
      <c r="NZ71" s="218">
        <v>-1</v>
      </c>
      <c r="OA71">
        <v>1</v>
      </c>
      <c r="OB71">
        <v>1</v>
      </c>
      <c r="OC71">
        <v>1</v>
      </c>
      <c r="OD71">
        <v>1</v>
      </c>
      <c r="OE71" s="253">
        <v>-1.3655697336E-2</v>
      </c>
      <c r="OF71" s="206">
        <v>42531</v>
      </c>
      <c r="OG71">
        <v>60</v>
      </c>
      <c r="OH71" t="s">
        <v>1273</v>
      </c>
      <c r="OI71">
        <v>1</v>
      </c>
      <c r="OJ71" s="257">
        <v>1</v>
      </c>
      <c r="OK71">
        <v>1</v>
      </c>
      <c r="OL71" s="139">
        <v>55075</v>
      </c>
      <c r="OM71" s="139">
        <v>55075</v>
      </c>
      <c r="ON71" s="200">
        <v>752.08753078020004</v>
      </c>
      <c r="OO71" s="200">
        <v>752.08753078020004</v>
      </c>
      <c r="OP71" s="200">
        <v>752.08753078020004</v>
      </c>
      <c r="OQ71" s="200">
        <v>752.08753078020004</v>
      </c>
      <c r="OR71" s="200">
        <v>752.08753078020004</v>
      </c>
      <c r="OT71">
        <f t="shared" si="98"/>
        <v>-1</v>
      </c>
      <c r="OU71" s="244">
        <v>-1</v>
      </c>
      <c r="OV71" s="218">
        <v>-1</v>
      </c>
      <c r="OW71" s="245">
        <v>-9</v>
      </c>
      <c r="OX71">
        <f t="shared" si="141"/>
        <v>-1</v>
      </c>
      <c r="OY71">
        <f t="shared" si="100"/>
        <v>1</v>
      </c>
      <c r="OZ71" s="218"/>
      <c r="PA71">
        <f t="shared" si="138"/>
        <v>0</v>
      </c>
      <c r="PB71">
        <f t="shared" si="101"/>
        <v>0</v>
      </c>
      <c r="PC71">
        <f t="shared" si="102"/>
        <v>0</v>
      </c>
      <c r="PD71">
        <f t="shared" si="103"/>
        <v>0</v>
      </c>
      <c r="PE71" s="253"/>
      <c r="PF71" s="206">
        <v>42531</v>
      </c>
      <c r="PG71">
        <v>60</v>
      </c>
      <c r="PH71" t="str">
        <f t="shared" si="86"/>
        <v>TRUE</v>
      </c>
      <c r="PI71">
        <f>VLOOKUP($A71,'FuturesInfo (3)'!$A$2:$V$80,22)</f>
        <v>1</v>
      </c>
      <c r="PJ71" s="257">
        <v>2</v>
      </c>
      <c r="PK71">
        <f t="shared" si="104"/>
        <v>1</v>
      </c>
      <c r="PL71" s="139">
        <f>VLOOKUP($A71,'FuturesInfo (3)'!$A$2:$O$80,15)*PI71</f>
        <v>55075</v>
      </c>
      <c r="PM71" s="139">
        <f>VLOOKUP($A71,'FuturesInfo (3)'!$A$2:$O$80,15)*PK71</f>
        <v>55075</v>
      </c>
      <c r="PN71" s="200">
        <f t="shared" si="105"/>
        <v>0</v>
      </c>
      <c r="PO71" s="200">
        <f t="shared" si="106"/>
        <v>0</v>
      </c>
      <c r="PP71" s="200">
        <f t="shared" si="107"/>
        <v>0</v>
      </c>
      <c r="PQ71" s="200">
        <f t="shared" si="108"/>
        <v>0</v>
      </c>
      <c r="PR71" s="200">
        <f t="shared" si="144"/>
        <v>0</v>
      </c>
      <c r="PT71">
        <f t="shared" si="110"/>
        <v>-1</v>
      </c>
      <c r="PU71" s="244"/>
      <c r="PV71" s="218"/>
      <c r="PW71" s="245"/>
      <c r="PX71">
        <f t="shared" si="142"/>
        <v>0</v>
      </c>
      <c r="PY71">
        <f t="shared" si="112"/>
        <v>0</v>
      </c>
      <c r="PZ71" s="218"/>
      <c r="QA71">
        <f t="shared" si="139"/>
        <v>1</v>
      </c>
      <c r="QB71">
        <f t="shared" si="113"/>
        <v>1</v>
      </c>
      <c r="QC71">
        <f t="shared" si="114"/>
        <v>1</v>
      </c>
      <c r="QD71">
        <f t="shared" si="115"/>
        <v>1</v>
      </c>
      <c r="QE71" s="253"/>
      <c r="QF71" s="206"/>
      <c r="QG71">
        <v>60</v>
      </c>
      <c r="QH71" t="str">
        <f t="shared" si="87"/>
        <v>FALSE</v>
      </c>
      <c r="QI71">
        <f>VLOOKUP($A71,'FuturesInfo (3)'!$A$2:$V$80,22)</f>
        <v>1</v>
      </c>
      <c r="QJ71" s="257"/>
      <c r="QK71">
        <f t="shared" si="116"/>
        <v>1</v>
      </c>
      <c r="QL71" s="139">
        <f>VLOOKUP($A71,'FuturesInfo (3)'!$A$2:$O$80,15)*QI71</f>
        <v>55075</v>
      </c>
      <c r="QM71" s="139">
        <f>VLOOKUP($A71,'FuturesInfo (3)'!$A$2:$O$80,15)*QK71</f>
        <v>55075</v>
      </c>
      <c r="QN71" s="200">
        <f t="shared" si="117"/>
        <v>0</v>
      </c>
      <c r="QO71" s="200">
        <f t="shared" si="118"/>
        <v>0</v>
      </c>
      <c r="QP71" s="200">
        <f t="shared" si="119"/>
        <v>0</v>
      </c>
      <c r="QQ71" s="200">
        <f t="shared" si="120"/>
        <v>0</v>
      </c>
      <c r="QR71" s="200">
        <f t="shared" si="145"/>
        <v>0</v>
      </c>
      <c r="QT71">
        <f t="shared" si="122"/>
        <v>0</v>
      </c>
      <c r="QU71" s="244"/>
      <c r="QV71" s="218"/>
      <c r="QW71" s="245"/>
      <c r="QX71">
        <f t="shared" si="143"/>
        <v>0</v>
      </c>
      <c r="QY71">
        <f t="shared" si="124"/>
        <v>0</v>
      </c>
      <c r="QZ71" s="218"/>
      <c r="RA71">
        <f t="shared" si="140"/>
        <v>1</v>
      </c>
      <c r="RB71">
        <f t="shared" si="125"/>
        <v>1</v>
      </c>
      <c r="RC71">
        <f t="shared" si="126"/>
        <v>1</v>
      </c>
      <c r="RD71">
        <f t="shared" si="127"/>
        <v>1</v>
      </c>
      <c r="RE71" s="253"/>
      <c r="RF71" s="206"/>
      <c r="RG71">
        <v>60</v>
      </c>
      <c r="RH71" t="str">
        <f t="shared" si="88"/>
        <v>FALSE</v>
      </c>
      <c r="RI71">
        <f>VLOOKUP($A71,'FuturesInfo (3)'!$A$2:$V$80,22)</f>
        <v>1</v>
      </c>
      <c r="RJ71" s="257"/>
      <c r="RK71">
        <f t="shared" si="128"/>
        <v>1</v>
      </c>
      <c r="RL71" s="139">
        <f>VLOOKUP($A71,'FuturesInfo (3)'!$A$2:$O$80,15)*RI71</f>
        <v>55075</v>
      </c>
      <c r="RM71" s="139">
        <f>VLOOKUP($A71,'FuturesInfo (3)'!$A$2:$O$80,15)*RK71</f>
        <v>55075</v>
      </c>
      <c r="RN71" s="200">
        <f t="shared" si="129"/>
        <v>0</v>
      </c>
      <c r="RO71" s="200">
        <f t="shared" si="130"/>
        <v>0</v>
      </c>
      <c r="RP71" s="200">
        <f t="shared" si="131"/>
        <v>0</v>
      </c>
      <c r="RQ71" s="200">
        <f t="shared" si="132"/>
        <v>0</v>
      </c>
      <c r="RR71" s="200">
        <f t="shared" si="146"/>
        <v>0</v>
      </c>
    </row>
    <row r="72" spans="1:486" x14ac:dyDescent="0.25">
      <c r="A72" s="1" t="s">
        <v>399</v>
      </c>
      <c r="B72" s="153" t="str">
        <f>'FuturesInfo (3)'!M60</f>
        <v>@SB</v>
      </c>
      <c r="C72" s="204" t="str">
        <f>VLOOKUP(A72,'FuturesInfo (3)'!$A$2:$K$80,11)</f>
        <v>soft</v>
      </c>
      <c r="D72" s="2" t="s">
        <v>30</v>
      </c>
      <c r="E72">
        <v>60</v>
      </c>
      <c r="F72" t="e">
        <f>IF(#REF!="","FALSE","TRUE")</f>
        <v>#REF!</v>
      </c>
      <c r="G72">
        <f>ROUND(VLOOKUP($B72,MARGIN!$A$42:$P$172,16),0)</f>
        <v>6</v>
      </c>
      <c r="I72" t="e">
        <f>-#REF!+J72</f>
        <v>#REF!</v>
      </c>
      <c r="J72">
        <v>1</v>
      </c>
      <c r="K72" s="2" t="s">
        <v>30</v>
      </c>
      <c r="L72">
        <v>60</v>
      </c>
      <c r="M72" t="str">
        <f>IF(J72="","FALSE","TRUE")</f>
        <v>TRUE</v>
      </c>
      <c r="N72">
        <f>ROUND(VLOOKUP($B72,MARGIN!$A$42:$P$172,16),0)</f>
        <v>6</v>
      </c>
      <c r="P72">
        <f>-J72+Q72</f>
        <v>0</v>
      </c>
      <c r="Q72">
        <v>1</v>
      </c>
      <c r="S72" t="s">
        <v>234</v>
      </c>
      <c r="T72" s="2" t="s">
        <v>30</v>
      </c>
      <c r="U72">
        <v>60</v>
      </c>
      <c r="V72" t="str">
        <f>IF(Q72="","FALSE","TRUE")</f>
        <v>TRUE</v>
      </c>
      <c r="W72">
        <f>ROUND(VLOOKUP($B72,MARGIN!$A$42:$P$172,16),0)</f>
        <v>6</v>
      </c>
      <c r="X72">
        <f>IF(ABS(Q72+R72)=2,ROUND(W72*(1+$X$13),0),W72)</f>
        <v>6</v>
      </c>
      <c r="Z72">
        <f>-Q72+AA72</f>
        <v>0</v>
      </c>
      <c r="AA72">
        <v>1</v>
      </c>
      <c r="AB72">
        <v>1</v>
      </c>
      <c r="AC72" s="113" t="s">
        <v>984</v>
      </c>
      <c r="AD72" s="2" t="s">
        <v>30</v>
      </c>
      <c r="AE72">
        <v>60</v>
      </c>
      <c r="AF72" t="str">
        <f>IF(AA72="","FALSE","TRUE")</f>
        <v>TRUE</v>
      </c>
      <c r="AG72">
        <f>ROUND(VLOOKUP($B72,MARGIN!$A$42:$P$172,16),0)</f>
        <v>6</v>
      </c>
      <c r="AH72">
        <f>IF(ABS(AA72+AB72)=2,ROUND(AG72*(1+$X$13),0),IF(AB72="",AG72,ROUND(AG72*(1+-$AH$13),0)))</f>
        <v>8</v>
      </c>
      <c r="AI72" s="139" t="e">
        <f>VLOOKUP($B72,#REF!,2)*AH72</f>
        <v>#REF!</v>
      </c>
      <c r="AK72">
        <f>-AB72+AL72</f>
        <v>0</v>
      </c>
      <c r="AL72">
        <v>1</v>
      </c>
      <c r="AM72">
        <v>1</v>
      </c>
      <c r="AN72" s="113" t="s">
        <v>984</v>
      </c>
      <c r="AO72" s="2" t="s">
        <v>30</v>
      </c>
      <c r="AP72">
        <v>60</v>
      </c>
      <c r="AQ72" t="str">
        <f>IF(AL72="","FALSE","TRUE")</f>
        <v>TRUE</v>
      </c>
      <c r="AR72">
        <f>ROUND(VLOOKUP($B72,MARGIN!$A$42:$P$172,16),0)</f>
        <v>6</v>
      </c>
      <c r="AS72">
        <f>IF(ABS(AL72+AM72)=2,ROUND(AR72*(1+$X$13),0),IF(AM72="",AR72,ROUND(AR72*(1+-$AH$13),0)))</f>
        <v>8</v>
      </c>
      <c r="AT72" s="139" t="e">
        <f>VLOOKUP($B72,#REF!,2)*AS72</f>
        <v>#REF!</v>
      </c>
      <c r="AV72">
        <f>-AM72+AW72</f>
        <v>0</v>
      </c>
      <c r="AW72">
        <v>1</v>
      </c>
      <c r="AX72">
        <v>-1</v>
      </c>
      <c r="AY72" s="113">
        <v>-4.5740423098900003E-3</v>
      </c>
      <c r="AZ72" s="2" t="s">
        <v>30</v>
      </c>
      <c r="BA72">
        <v>60</v>
      </c>
      <c r="BB72" t="str">
        <f>IF(AW72="","FALSE","TRUE")</f>
        <v>TRUE</v>
      </c>
      <c r="BC72">
        <f>ROUND(VLOOKUP($B72,MARGIN!$A$42:$P$172,16),0)</f>
        <v>6</v>
      </c>
      <c r="BD72">
        <f>IF(ABS(AW72+AX72)=2,ROUND(BC72*(1+$X$13),0),IF(AX72="",BC72,ROUND(BC72*(1+-$AH$13),0)))</f>
        <v>5</v>
      </c>
      <c r="BE72" s="139" t="e">
        <f>VLOOKUP($B72,#REF!,2)*BD72</f>
        <v>#REF!</v>
      </c>
      <c r="BG72">
        <f t="shared" si="134"/>
        <v>2</v>
      </c>
      <c r="BH72">
        <v>1</v>
      </c>
      <c r="BI72">
        <v>1</v>
      </c>
      <c r="BJ72">
        <f t="shared" si="89"/>
        <v>1</v>
      </c>
      <c r="BK72" s="1">
        <v>3.8483630097600002E-2</v>
      </c>
      <c r="BL72" s="2">
        <v>10</v>
      </c>
      <c r="BM72">
        <v>60</v>
      </c>
      <c r="BN72" t="str">
        <f t="shared" si="135"/>
        <v>TRUE</v>
      </c>
      <c r="BO72">
        <f>VLOOKUP($A72,'FuturesInfo (3)'!$A$2:$V$80,22)</f>
        <v>3</v>
      </c>
      <c r="BP72">
        <f t="shared" si="160"/>
        <v>3</v>
      </c>
      <c r="BQ72" s="139">
        <f>VLOOKUP($A72,'FuturesInfo (3)'!$A$2:$O$80,15)*BP72</f>
        <v>64478.400000000009</v>
      </c>
      <c r="BR72" s="145">
        <f t="shared" si="90"/>
        <v>2481.3628948850924</v>
      </c>
      <c r="BT72">
        <f t="shared" si="91"/>
        <v>1</v>
      </c>
      <c r="BU72">
        <v>1</v>
      </c>
      <c r="BV72">
        <v>1</v>
      </c>
      <c r="BW72">
        <v>1</v>
      </c>
      <c r="BX72">
        <f t="shared" si="161"/>
        <v>1</v>
      </c>
      <c r="BY72">
        <f t="shared" si="162"/>
        <v>1</v>
      </c>
      <c r="BZ72" s="188">
        <v>3.7057522123899997E-2</v>
      </c>
      <c r="CA72" s="2">
        <v>10</v>
      </c>
      <c r="CB72">
        <v>60</v>
      </c>
      <c r="CC72" t="str">
        <f t="shared" si="163"/>
        <v>TRUE</v>
      </c>
      <c r="CD72">
        <f>VLOOKUP($A72,'FuturesInfo (3)'!$A$2:$V$80,22)</f>
        <v>3</v>
      </c>
      <c r="CE72">
        <f t="shared" si="75"/>
        <v>3</v>
      </c>
      <c r="CF72">
        <f t="shared" si="75"/>
        <v>3</v>
      </c>
      <c r="CG72" s="139">
        <f>VLOOKUP($A72,'FuturesInfo (3)'!$A$2:$O$80,15)*CE72</f>
        <v>64478.400000000009</v>
      </c>
      <c r="CH72" s="145">
        <f t="shared" si="164"/>
        <v>2389.4097345136738</v>
      </c>
      <c r="CI72" s="145">
        <f t="shared" si="92"/>
        <v>2389.4097345136738</v>
      </c>
      <c r="CK72">
        <f t="shared" si="165"/>
        <v>1</v>
      </c>
      <c r="CL72">
        <v>1</v>
      </c>
      <c r="CM72">
        <v>1</v>
      </c>
      <c r="CN72">
        <v>1</v>
      </c>
      <c r="CO72">
        <f t="shared" si="136"/>
        <v>1</v>
      </c>
      <c r="CP72">
        <f t="shared" si="166"/>
        <v>1</v>
      </c>
      <c r="CQ72" s="1">
        <v>1.6000000000000001E-3</v>
      </c>
      <c r="CR72" s="2">
        <v>10</v>
      </c>
      <c r="CS72">
        <v>60</v>
      </c>
      <c r="CT72" t="str">
        <f t="shared" si="167"/>
        <v>TRUE</v>
      </c>
      <c r="CU72">
        <f>VLOOKUP($A72,'FuturesInfo (3)'!$A$2:$V$80,22)</f>
        <v>3</v>
      </c>
      <c r="CV72">
        <f t="shared" si="168"/>
        <v>4</v>
      </c>
      <c r="CW72">
        <f t="shared" si="93"/>
        <v>3</v>
      </c>
      <c r="CX72" s="139">
        <f>VLOOKUP($A72,'FuturesInfo (3)'!$A$2:$O$80,15)*CW72</f>
        <v>64478.400000000009</v>
      </c>
      <c r="CY72" s="200">
        <f t="shared" si="169"/>
        <v>103.16544000000002</v>
      </c>
      <c r="CZ72" s="200">
        <f t="shared" si="95"/>
        <v>103.16544000000002</v>
      </c>
      <c r="DB72">
        <f t="shared" si="81"/>
        <v>1</v>
      </c>
      <c r="DC72">
        <v>1</v>
      </c>
      <c r="DD72">
        <v>1</v>
      </c>
      <c r="DE72">
        <v>1</v>
      </c>
      <c r="DF72">
        <f t="shared" si="137"/>
        <v>1</v>
      </c>
      <c r="DG72">
        <f t="shared" si="82"/>
        <v>1</v>
      </c>
      <c r="DH72" s="1">
        <v>1.17145899894E-2</v>
      </c>
      <c r="DI72" s="2">
        <v>10</v>
      </c>
      <c r="DJ72">
        <v>60</v>
      </c>
      <c r="DK72" t="str">
        <f t="shared" si="83"/>
        <v>TRUE</v>
      </c>
      <c r="DL72">
        <f>VLOOKUP($A72,'FuturesInfo (3)'!$A$2:$V$80,22)</f>
        <v>3</v>
      </c>
      <c r="DM72">
        <f t="shared" si="84"/>
        <v>4</v>
      </c>
      <c r="DN72">
        <f t="shared" si="96"/>
        <v>3</v>
      </c>
      <c r="DO72" s="139">
        <f>VLOOKUP($A72,'FuturesInfo (3)'!$A$2:$O$80,15)*DN72</f>
        <v>64478.400000000009</v>
      </c>
      <c r="DP72" s="200">
        <f t="shared" si="85"/>
        <v>755.33801917252913</v>
      </c>
      <c r="DQ72" s="200">
        <f t="shared" si="97"/>
        <v>755.33801917252913</v>
      </c>
      <c r="DS72">
        <v>1</v>
      </c>
      <c r="DT72">
        <v>1</v>
      </c>
      <c r="DU72">
        <v>1</v>
      </c>
      <c r="DV72">
        <v>1</v>
      </c>
      <c r="DW72">
        <v>1</v>
      </c>
      <c r="DX72">
        <v>1</v>
      </c>
      <c r="DY72" s="1">
        <v>3.21052632167E-2</v>
      </c>
      <c r="DZ72" s="2">
        <v>10</v>
      </c>
      <c r="EA72">
        <v>60</v>
      </c>
      <c r="EB72" t="s">
        <v>1273</v>
      </c>
      <c r="EC72">
        <v>3</v>
      </c>
      <c r="ED72" s="96">
        <v>0</v>
      </c>
      <c r="EE72">
        <v>3</v>
      </c>
      <c r="EF72" s="139">
        <v>66292.800000000003</v>
      </c>
      <c r="EG72" s="200">
        <v>2128.3477933720501</v>
      </c>
      <c r="EH72" s="200">
        <v>2128.3477933720501</v>
      </c>
      <c r="EJ72">
        <v>1</v>
      </c>
      <c r="EK72">
        <v>1</v>
      </c>
      <c r="EL72" s="218">
        <v>1</v>
      </c>
      <c r="EM72">
        <v>1</v>
      </c>
      <c r="EN72">
        <v>1</v>
      </c>
      <c r="EO72">
        <v>1</v>
      </c>
      <c r="EP72">
        <v>1</v>
      </c>
      <c r="EQ72">
        <v>1</v>
      </c>
      <c r="ER72" s="1">
        <v>7.1210579857599998E-3</v>
      </c>
      <c r="ES72" s="2">
        <v>10</v>
      </c>
      <c r="ET72">
        <v>60</v>
      </c>
      <c r="EU72" t="s">
        <v>1273</v>
      </c>
      <c r="EV72">
        <v>3</v>
      </c>
      <c r="EW72" s="96">
        <v>0</v>
      </c>
      <c r="EX72">
        <v>3</v>
      </c>
      <c r="EY72" s="139">
        <v>66292.800000000003</v>
      </c>
      <c r="EZ72" s="200">
        <v>472.07487283839055</v>
      </c>
      <c r="FA72" s="200">
        <v>472.07487283839055</v>
      </c>
      <c r="FB72" s="200">
        <v>472.07487283839055</v>
      </c>
      <c r="FD72">
        <v>1</v>
      </c>
      <c r="FE72">
        <v>1</v>
      </c>
      <c r="FF72" s="218">
        <v>1</v>
      </c>
      <c r="FG72">
        <v>1</v>
      </c>
      <c r="FH72">
        <v>-1</v>
      </c>
      <c r="FI72">
        <v>0</v>
      </c>
      <c r="FJ72">
        <v>0</v>
      </c>
      <c r="FK72">
        <v>0</v>
      </c>
      <c r="FL72" s="1">
        <v>-3.5353535353500002E-3</v>
      </c>
      <c r="FM72" s="2">
        <v>10</v>
      </c>
      <c r="FN72">
        <v>60</v>
      </c>
      <c r="FO72" t="s">
        <v>1273</v>
      </c>
      <c r="FP72">
        <v>3</v>
      </c>
      <c r="FQ72" s="96">
        <v>0</v>
      </c>
      <c r="FR72">
        <v>3</v>
      </c>
      <c r="FS72" s="139">
        <v>66292.800000000003</v>
      </c>
      <c r="FT72" s="200">
        <v>-234.36848484825052</v>
      </c>
      <c r="FU72" s="200">
        <v>-234.36848484825052</v>
      </c>
      <c r="FV72" s="200">
        <v>-234.36848484825052</v>
      </c>
      <c r="FX72">
        <v>-1</v>
      </c>
      <c r="FY72" s="244">
        <v>-1</v>
      </c>
      <c r="FZ72" s="218">
        <v>1</v>
      </c>
      <c r="GA72" s="245">
        <v>12</v>
      </c>
      <c r="GB72">
        <v>1</v>
      </c>
      <c r="GC72">
        <v>1</v>
      </c>
      <c r="GD72" s="218">
        <v>-1</v>
      </c>
      <c r="GE72">
        <v>1</v>
      </c>
      <c r="GF72">
        <v>0</v>
      </c>
      <c r="GG72">
        <v>0</v>
      </c>
      <c r="GH72">
        <v>0</v>
      </c>
      <c r="GI72" s="253">
        <v>-4.5615813482000004E-3</v>
      </c>
      <c r="GJ72" s="2">
        <v>10</v>
      </c>
      <c r="GK72">
        <v>60</v>
      </c>
      <c r="GL72" t="s">
        <v>1273</v>
      </c>
      <c r="GM72">
        <v>4</v>
      </c>
      <c r="GN72" s="96">
        <v>0</v>
      </c>
      <c r="GO72">
        <v>4</v>
      </c>
      <c r="GP72" s="139">
        <v>87987.199999999997</v>
      </c>
      <c r="GQ72" s="200">
        <v>401.36077040034309</v>
      </c>
      <c r="GR72" s="200">
        <v>-401.36077040034309</v>
      </c>
      <c r="GS72" s="200">
        <v>-401.36077040034309</v>
      </c>
      <c r="GT72" s="200">
        <v>-401.36077040034309</v>
      </c>
      <c r="GV72">
        <v>-1</v>
      </c>
      <c r="GW72" s="244">
        <v>1</v>
      </c>
      <c r="GX72" s="218">
        <v>1</v>
      </c>
      <c r="GY72" s="245">
        <v>13</v>
      </c>
      <c r="GZ72">
        <v>-1</v>
      </c>
      <c r="HA72">
        <v>1</v>
      </c>
      <c r="HB72" s="218">
        <v>-1</v>
      </c>
      <c r="HC72">
        <v>0</v>
      </c>
      <c r="HD72">
        <v>0</v>
      </c>
      <c r="HE72">
        <v>1</v>
      </c>
      <c r="HF72">
        <v>0</v>
      </c>
      <c r="HG72" s="253">
        <v>-1.12016293279E-2</v>
      </c>
      <c r="HH72" s="268">
        <v>42508</v>
      </c>
      <c r="HI72">
        <v>60</v>
      </c>
      <c r="HJ72" t="s">
        <v>1273</v>
      </c>
      <c r="HK72">
        <v>3</v>
      </c>
      <c r="HL72" s="257"/>
      <c r="HM72">
        <v>3</v>
      </c>
      <c r="HN72" s="139">
        <v>65251.200000000004</v>
      </c>
      <c r="HO72" s="200">
        <v>-730.91975560066851</v>
      </c>
      <c r="HP72" s="200">
        <v>-730.91975560066851</v>
      </c>
      <c r="HQ72" s="200">
        <v>730.91975560066851</v>
      </c>
      <c r="HR72" s="200">
        <v>-730.91975560066851</v>
      </c>
      <c r="HT72">
        <v>1</v>
      </c>
      <c r="HU72" s="244">
        <v>1</v>
      </c>
      <c r="HV72" s="218">
        <v>1</v>
      </c>
      <c r="HW72" s="245">
        <v>14</v>
      </c>
      <c r="HX72">
        <v>1</v>
      </c>
      <c r="HY72">
        <v>1</v>
      </c>
      <c r="HZ72" s="218">
        <v>1</v>
      </c>
      <c r="IA72">
        <v>1</v>
      </c>
      <c r="IB72">
        <v>1</v>
      </c>
      <c r="IC72">
        <v>1</v>
      </c>
      <c r="ID72">
        <v>1</v>
      </c>
      <c r="IE72" s="253">
        <v>2.21421215242E-2</v>
      </c>
      <c r="IF72" s="268">
        <v>42514</v>
      </c>
      <c r="IG72">
        <v>60</v>
      </c>
      <c r="IH72" t="s">
        <v>1273</v>
      </c>
      <c r="II72">
        <v>3</v>
      </c>
      <c r="IJ72" s="257">
        <v>2</v>
      </c>
      <c r="IK72">
        <v>4</v>
      </c>
      <c r="IL72" s="139">
        <v>66393.600000000006</v>
      </c>
      <c r="IM72" s="139">
        <v>88524.800000000003</v>
      </c>
      <c r="IN72" s="200">
        <v>1470.0951596291252</v>
      </c>
      <c r="IO72" s="200">
        <v>1960.1268795055003</v>
      </c>
      <c r="IP72" s="200">
        <v>1470.0951596291252</v>
      </c>
      <c r="IQ72" s="200">
        <v>1470.0951596291252</v>
      </c>
      <c r="IR72" s="200">
        <v>1470.0951596291252</v>
      </c>
      <c r="IT72">
        <v>1</v>
      </c>
      <c r="IU72" s="244">
        <v>1</v>
      </c>
      <c r="IV72" s="218">
        <v>1</v>
      </c>
      <c r="IW72" s="245">
        <v>15</v>
      </c>
      <c r="IX72">
        <v>1</v>
      </c>
      <c r="IY72">
        <v>1</v>
      </c>
      <c r="IZ72" s="218">
        <v>-1</v>
      </c>
      <c r="JA72">
        <v>0</v>
      </c>
      <c r="JB72">
        <v>0</v>
      </c>
      <c r="JC72">
        <v>0</v>
      </c>
      <c r="JD72">
        <v>0</v>
      </c>
      <c r="JE72" s="253">
        <v>-4.5340050377800003E-3</v>
      </c>
      <c r="JF72" s="268">
        <v>42514</v>
      </c>
      <c r="JG72">
        <v>60</v>
      </c>
      <c r="JH72" t="s">
        <v>1273</v>
      </c>
      <c r="JI72">
        <v>3</v>
      </c>
      <c r="JJ72" s="257">
        <v>2</v>
      </c>
      <c r="JK72">
        <v>4</v>
      </c>
      <c r="JL72" s="139">
        <v>66393.600000000006</v>
      </c>
      <c r="JM72" s="139">
        <v>88524.800000000003</v>
      </c>
      <c r="JN72" s="200">
        <v>-301.02891687635025</v>
      </c>
      <c r="JO72" s="200">
        <v>-401.37188916846696</v>
      </c>
      <c r="JP72" s="200">
        <v>-301.02891687635025</v>
      </c>
      <c r="JQ72" s="200">
        <v>-301.02891687635025</v>
      </c>
      <c r="JR72" s="200">
        <v>-301.02891687635025</v>
      </c>
      <c r="JT72">
        <v>1</v>
      </c>
      <c r="JU72" s="244">
        <v>1</v>
      </c>
      <c r="JV72" s="218">
        <v>1</v>
      </c>
      <c r="JW72" s="245">
        <v>16</v>
      </c>
      <c r="JX72">
        <v>-1</v>
      </c>
      <c r="JY72">
        <v>1</v>
      </c>
      <c r="JZ72" s="218">
        <v>1</v>
      </c>
      <c r="KA72">
        <v>1</v>
      </c>
      <c r="KB72">
        <v>1</v>
      </c>
      <c r="KC72">
        <v>0</v>
      </c>
      <c r="KD72">
        <v>1</v>
      </c>
      <c r="KE72" s="253">
        <v>7.0850202429100003E-3</v>
      </c>
      <c r="KF72" s="206">
        <v>42514</v>
      </c>
      <c r="KG72">
        <v>60</v>
      </c>
      <c r="KH72" t="s">
        <v>1273</v>
      </c>
      <c r="KI72">
        <v>3</v>
      </c>
      <c r="KJ72" s="257">
        <v>1</v>
      </c>
      <c r="KK72">
        <v>3</v>
      </c>
      <c r="KL72" s="139">
        <v>66864</v>
      </c>
      <c r="KM72" s="139">
        <v>66864</v>
      </c>
      <c r="KN72" s="200">
        <v>473.73279352193424</v>
      </c>
      <c r="KO72" s="200">
        <v>473.73279352193424</v>
      </c>
      <c r="KP72" s="200">
        <v>473.73279352193424</v>
      </c>
      <c r="KQ72" s="200">
        <v>-473.73279352193424</v>
      </c>
      <c r="KR72" s="200">
        <v>473.73279352193424</v>
      </c>
      <c r="KT72">
        <v>1</v>
      </c>
      <c r="KU72">
        <v>1</v>
      </c>
      <c r="KV72" s="218">
        <v>1</v>
      </c>
      <c r="KW72" s="245">
        <v>17</v>
      </c>
      <c r="KX72">
        <v>1</v>
      </c>
      <c r="KY72">
        <v>1</v>
      </c>
      <c r="KZ72" s="218">
        <v>-1</v>
      </c>
      <c r="LA72">
        <v>0</v>
      </c>
      <c r="LB72">
        <v>0</v>
      </c>
      <c r="LC72">
        <v>0</v>
      </c>
      <c r="LD72">
        <v>0</v>
      </c>
      <c r="LE72" s="253">
        <v>-7.0351758794000002E-3</v>
      </c>
      <c r="LF72" s="206">
        <v>42514</v>
      </c>
      <c r="LG72">
        <v>60</v>
      </c>
      <c r="LH72" t="s">
        <v>1273</v>
      </c>
      <c r="LI72">
        <v>3</v>
      </c>
      <c r="LJ72" s="257">
        <v>2</v>
      </c>
      <c r="LK72">
        <v>4</v>
      </c>
      <c r="LL72" s="139">
        <v>66393.600000000006</v>
      </c>
      <c r="LM72" s="139">
        <v>88524.800000000003</v>
      </c>
      <c r="LN72" s="200">
        <v>-467.09065326653189</v>
      </c>
      <c r="LO72" s="200">
        <v>-622.78753768870911</v>
      </c>
      <c r="LP72" s="200">
        <v>-467.09065326653189</v>
      </c>
      <c r="LQ72" s="200">
        <v>-467.09065326653189</v>
      </c>
      <c r="LR72" s="200">
        <v>-467.09065326653189</v>
      </c>
      <c r="LT72">
        <v>1</v>
      </c>
      <c r="LU72" s="244">
        <v>1</v>
      </c>
      <c r="LV72" s="218">
        <v>1</v>
      </c>
      <c r="LW72" s="245">
        <v>18</v>
      </c>
      <c r="LX72">
        <v>1</v>
      </c>
      <c r="LY72">
        <v>1</v>
      </c>
      <c r="LZ72" s="218">
        <v>-1</v>
      </c>
      <c r="MA72">
        <v>0</v>
      </c>
      <c r="MB72">
        <v>0</v>
      </c>
      <c r="MC72">
        <v>0</v>
      </c>
      <c r="MD72">
        <v>0</v>
      </c>
      <c r="ME72" s="253">
        <v>-2.1255060728699999E-2</v>
      </c>
      <c r="MF72" s="206">
        <v>42514</v>
      </c>
      <c r="MG72">
        <v>60</v>
      </c>
      <c r="MH72" t="s">
        <v>1273</v>
      </c>
      <c r="MI72">
        <v>3</v>
      </c>
      <c r="MJ72" s="257">
        <v>1</v>
      </c>
      <c r="MK72">
        <v>3</v>
      </c>
      <c r="ML72" s="139">
        <v>64982.399999999994</v>
      </c>
      <c r="MM72" s="139">
        <v>64982.399999999994</v>
      </c>
      <c r="MN72" s="200">
        <v>-1381.2048582966747</v>
      </c>
      <c r="MO72" s="200">
        <v>-1381.2048582966747</v>
      </c>
      <c r="MP72" s="200">
        <v>-1381.2048582966747</v>
      </c>
      <c r="MQ72" s="200">
        <v>-1381.2048582966747</v>
      </c>
      <c r="MR72" s="200">
        <v>-1381.2048582966747</v>
      </c>
      <c r="MT72">
        <v>1</v>
      </c>
      <c r="MU72" s="244">
        <v>-1</v>
      </c>
      <c r="MV72" s="218">
        <v>1</v>
      </c>
      <c r="MW72" s="245">
        <v>19</v>
      </c>
      <c r="MX72">
        <v>1</v>
      </c>
      <c r="MY72">
        <v>1</v>
      </c>
      <c r="MZ72" s="218">
        <v>-1</v>
      </c>
      <c r="NA72">
        <v>1</v>
      </c>
      <c r="NB72">
        <v>0</v>
      </c>
      <c r="NC72">
        <v>0</v>
      </c>
      <c r="ND72">
        <v>0</v>
      </c>
      <c r="NE72" s="253">
        <v>-8.7900723888300007E-3</v>
      </c>
      <c r="NF72" s="206">
        <v>42514</v>
      </c>
      <c r="NG72">
        <v>60</v>
      </c>
      <c r="NH72" t="s">
        <v>1273</v>
      </c>
      <c r="NI72">
        <v>3</v>
      </c>
      <c r="NJ72" s="257">
        <v>1</v>
      </c>
      <c r="NK72">
        <v>4</v>
      </c>
      <c r="NL72" s="139">
        <v>64478.400000000009</v>
      </c>
      <c r="NM72" s="139">
        <v>85971.200000000012</v>
      </c>
      <c r="NN72" s="200">
        <v>566.76980351593636</v>
      </c>
      <c r="NO72" s="200">
        <v>755.69307135458189</v>
      </c>
      <c r="NP72" s="200">
        <v>-566.76980351593636</v>
      </c>
      <c r="NQ72" s="200">
        <v>-566.76980351593636</v>
      </c>
      <c r="NR72" s="200">
        <v>-566.76980351593636</v>
      </c>
      <c r="NT72">
        <v>-1</v>
      </c>
      <c r="NU72" s="244">
        <v>-1</v>
      </c>
      <c r="NV72" s="218">
        <v>1</v>
      </c>
      <c r="NW72" s="245">
        <v>20</v>
      </c>
      <c r="NX72">
        <v>1</v>
      </c>
      <c r="NY72">
        <v>1</v>
      </c>
      <c r="NZ72" s="218">
        <v>1</v>
      </c>
      <c r="OA72">
        <v>0</v>
      </c>
      <c r="OB72">
        <v>1</v>
      </c>
      <c r="OC72">
        <v>1</v>
      </c>
      <c r="OD72">
        <v>1</v>
      </c>
      <c r="OE72" s="253">
        <v>1.04329681794E-3</v>
      </c>
      <c r="OF72" s="206">
        <v>42514</v>
      </c>
      <c r="OG72">
        <v>60</v>
      </c>
      <c r="OH72" t="s">
        <v>1273</v>
      </c>
      <c r="OI72">
        <v>3</v>
      </c>
      <c r="OJ72" s="257">
        <v>2</v>
      </c>
      <c r="OK72">
        <v>2</v>
      </c>
      <c r="OL72" s="139">
        <v>64478.400000000009</v>
      </c>
      <c r="OM72" s="139">
        <v>42985.600000000006</v>
      </c>
      <c r="ON72" s="200">
        <v>-67.27010954586251</v>
      </c>
      <c r="OO72" s="200">
        <v>-44.846739697241667</v>
      </c>
      <c r="OP72" s="200">
        <v>67.27010954586251</v>
      </c>
      <c r="OQ72" s="200">
        <v>67.27010954586251</v>
      </c>
      <c r="OR72" s="200">
        <v>67.27010954586251</v>
      </c>
      <c r="OT72">
        <f t="shared" si="98"/>
        <v>-1</v>
      </c>
      <c r="OU72" s="244">
        <v>-1</v>
      </c>
      <c r="OV72" s="218">
        <v>1</v>
      </c>
      <c r="OW72" s="245">
        <v>21</v>
      </c>
      <c r="OX72">
        <f t="shared" si="141"/>
        <v>-1</v>
      </c>
      <c r="OY72">
        <f t="shared" si="100"/>
        <v>1</v>
      </c>
      <c r="OZ72" s="218"/>
      <c r="PA72">
        <f t="shared" si="138"/>
        <v>0</v>
      </c>
      <c r="PB72">
        <f t="shared" si="101"/>
        <v>0</v>
      </c>
      <c r="PC72">
        <f t="shared" si="102"/>
        <v>0</v>
      </c>
      <c r="PD72">
        <f t="shared" si="103"/>
        <v>0</v>
      </c>
      <c r="PE72" s="253"/>
      <c r="PF72" s="206">
        <v>42514</v>
      </c>
      <c r="PG72">
        <v>60</v>
      </c>
      <c r="PH72" t="str">
        <f t="shared" si="86"/>
        <v>TRUE</v>
      </c>
      <c r="PI72">
        <f>VLOOKUP($A72,'FuturesInfo (3)'!$A$2:$V$80,22)</f>
        <v>3</v>
      </c>
      <c r="PJ72" s="257">
        <v>1</v>
      </c>
      <c r="PK72">
        <f t="shared" si="104"/>
        <v>4</v>
      </c>
      <c r="PL72" s="139">
        <f>VLOOKUP($A72,'FuturesInfo (3)'!$A$2:$O$80,15)*PI72</f>
        <v>64478.400000000009</v>
      </c>
      <c r="PM72" s="139">
        <f>VLOOKUP($A72,'FuturesInfo (3)'!$A$2:$O$80,15)*PK72</f>
        <v>85971.200000000012</v>
      </c>
      <c r="PN72" s="200">
        <f t="shared" si="105"/>
        <v>0</v>
      </c>
      <c r="PO72" s="200">
        <f t="shared" si="106"/>
        <v>0</v>
      </c>
      <c r="PP72" s="200">
        <f t="shared" si="107"/>
        <v>0</v>
      </c>
      <c r="PQ72" s="200">
        <f t="shared" si="108"/>
        <v>0</v>
      </c>
      <c r="PR72" s="200">
        <f t="shared" si="144"/>
        <v>0</v>
      </c>
      <c r="PT72">
        <f t="shared" si="110"/>
        <v>-1</v>
      </c>
      <c r="PU72" s="244"/>
      <c r="PV72" s="218"/>
      <c r="PW72" s="245"/>
      <c r="PX72">
        <f t="shared" si="142"/>
        <v>0</v>
      </c>
      <c r="PY72">
        <f t="shared" si="112"/>
        <v>0</v>
      </c>
      <c r="PZ72" s="218"/>
      <c r="QA72">
        <f t="shared" si="139"/>
        <v>1</v>
      </c>
      <c r="QB72">
        <f t="shared" si="113"/>
        <v>1</v>
      </c>
      <c r="QC72">
        <f t="shared" si="114"/>
        <v>1</v>
      </c>
      <c r="QD72">
        <f t="shared" si="115"/>
        <v>1</v>
      </c>
      <c r="QE72" s="253"/>
      <c r="QF72" s="206"/>
      <c r="QG72">
        <v>60</v>
      </c>
      <c r="QH72" t="str">
        <f t="shared" si="87"/>
        <v>FALSE</v>
      </c>
      <c r="QI72">
        <f>VLOOKUP($A72,'FuturesInfo (3)'!$A$2:$V$80,22)</f>
        <v>3</v>
      </c>
      <c r="QJ72" s="257"/>
      <c r="QK72">
        <f t="shared" si="116"/>
        <v>2</v>
      </c>
      <c r="QL72" s="139">
        <f>VLOOKUP($A72,'FuturesInfo (3)'!$A$2:$O$80,15)*QI72</f>
        <v>64478.400000000009</v>
      </c>
      <c r="QM72" s="139">
        <f>VLOOKUP($A72,'FuturesInfo (3)'!$A$2:$O$80,15)*QK72</f>
        <v>42985.600000000006</v>
      </c>
      <c r="QN72" s="200">
        <f t="shared" si="117"/>
        <v>0</v>
      </c>
      <c r="QO72" s="200">
        <f t="shared" si="118"/>
        <v>0</v>
      </c>
      <c r="QP72" s="200">
        <f t="shared" si="119"/>
        <v>0</v>
      </c>
      <c r="QQ72" s="200">
        <f t="shared" si="120"/>
        <v>0</v>
      </c>
      <c r="QR72" s="200">
        <f t="shared" si="145"/>
        <v>0</v>
      </c>
      <c r="QT72">
        <f t="shared" si="122"/>
        <v>0</v>
      </c>
      <c r="QU72" s="244"/>
      <c r="QV72" s="218"/>
      <c r="QW72" s="245"/>
      <c r="QX72">
        <f t="shared" si="143"/>
        <v>0</v>
      </c>
      <c r="QY72">
        <f t="shared" si="124"/>
        <v>0</v>
      </c>
      <c r="QZ72" s="218"/>
      <c r="RA72">
        <f t="shared" si="140"/>
        <v>1</v>
      </c>
      <c r="RB72">
        <f t="shared" si="125"/>
        <v>1</v>
      </c>
      <c r="RC72">
        <f t="shared" si="126"/>
        <v>1</v>
      </c>
      <c r="RD72">
        <f t="shared" si="127"/>
        <v>1</v>
      </c>
      <c r="RE72" s="253"/>
      <c r="RF72" s="206"/>
      <c r="RG72">
        <v>60</v>
      </c>
      <c r="RH72" t="str">
        <f t="shared" si="88"/>
        <v>FALSE</v>
      </c>
      <c r="RI72">
        <f>VLOOKUP($A72,'FuturesInfo (3)'!$A$2:$V$80,22)</f>
        <v>3</v>
      </c>
      <c r="RJ72" s="257"/>
      <c r="RK72">
        <f t="shared" si="128"/>
        <v>2</v>
      </c>
      <c r="RL72" s="139">
        <f>VLOOKUP($A72,'FuturesInfo (3)'!$A$2:$O$80,15)*RI72</f>
        <v>64478.400000000009</v>
      </c>
      <c r="RM72" s="139">
        <f>VLOOKUP($A72,'FuturesInfo (3)'!$A$2:$O$80,15)*RK72</f>
        <v>42985.600000000006</v>
      </c>
      <c r="RN72" s="200">
        <f t="shared" si="129"/>
        <v>0</v>
      </c>
      <c r="RO72" s="200">
        <f t="shared" si="130"/>
        <v>0</v>
      </c>
      <c r="RP72" s="200">
        <f t="shared" si="131"/>
        <v>0</v>
      </c>
      <c r="RQ72" s="200">
        <f t="shared" si="132"/>
        <v>0</v>
      </c>
      <c r="RR72" s="200">
        <f t="shared" si="146"/>
        <v>0</v>
      </c>
    </row>
    <row r="73" spans="1:486" x14ac:dyDescent="0.25">
      <c r="A73" s="1" t="s">
        <v>401</v>
      </c>
      <c r="B73" s="153" t="str">
        <f>'FuturesInfo (3)'!M61</f>
        <v>@SF</v>
      </c>
      <c r="C73" s="204" t="str">
        <f>VLOOKUP(A73,'FuturesInfo (3)'!$A$2:$K$80,11)</f>
        <v>currency</v>
      </c>
      <c r="D73" s="2" t="s">
        <v>32</v>
      </c>
      <c r="E73">
        <v>45</v>
      </c>
      <c r="F73" t="e">
        <f>IF(#REF!="","FALSE","TRUE")</f>
        <v>#REF!</v>
      </c>
      <c r="G73">
        <f>ROUND(VLOOKUP($B73,MARGIN!$A$42:$P$172,16),0)</f>
        <v>1</v>
      </c>
      <c r="I73" t="e">
        <f>-#REF!+J73</f>
        <v>#REF!</v>
      </c>
      <c r="J73">
        <v>-1</v>
      </c>
      <c r="K73" s="2" t="s">
        <v>32</v>
      </c>
      <c r="L73">
        <v>45</v>
      </c>
      <c r="M73" t="str">
        <f>IF(J73="","FALSE","TRUE")</f>
        <v>TRUE</v>
      </c>
      <c r="N73">
        <f>ROUND(VLOOKUP($B73,MARGIN!$A$42:$P$172,16),0)</f>
        <v>1</v>
      </c>
      <c r="P73">
        <f>-J73+Q73</f>
        <v>0</v>
      </c>
      <c r="Q73">
        <v>-1</v>
      </c>
      <c r="S73" t="s">
        <v>144</v>
      </c>
      <c r="T73" s="2" t="s">
        <v>32</v>
      </c>
      <c r="U73">
        <v>45</v>
      </c>
      <c r="V73" t="str">
        <f>IF(Q73="","FALSE","TRUE")</f>
        <v>TRUE</v>
      </c>
      <c r="W73">
        <f>ROUND(VLOOKUP($B73,MARGIN!$A$42:$P$172,16),0)</f>
        <v>1</v>
      </c>
      <c r="X73">
        <f>IF(ABS(Q73+R73)=2,ROUND(W73*(1+$X$13),0),W73)</f>
        <v>1</v>
      </c>
      <c r="Z73">
        <f>-Q73+AA73</f>
        <v>0</v>
      </c>
      <c r="AA73">
        <v>-1</v>
      </c>
      <c r="AB73">
        <v>-1</v>
      </c>
      <c r="AC73" t="s">
        <v>995</v>
      </c>
      <c r="AD73" s="2" t="s">
        <v>32</v>
      </c>
      <c r="AE73">
        <v>45</v>
      </c>
      <c r="AF73" t="str">
        <f>IF(AA73="","FALSE","TRUE")</f>
        <v>TRUE</v>
      </c>
      <c r="AG73">
        <f>ROUND(VLOOKUP($B73,MARGIN!$A$42:$P$172,16),0)</f>
        <v>1</v>
      </c>
      <c r="AH73">
        <f>IF(ABS(AA73+AB73)=2,ROUND(AG73*(1+$X$13),0),IF(AB73="",AG73,ROUND(AG73*(1+-$AH$13),0)))</f>
        <v>1</v>
      </c>
      <c r="AI73" s="139" t="e">
        <f>VLOOKUP($B73,#REF!,2)*AH73</f>
        <v>#REF!</v>
      </c>
      <c r="AK73">
        <f>-AB73+AL73</f>
        <v>0</v>
      </c>
      <c r="AL73">
        <v>-1</v>
      </c>
      <c r="AM73">
        <v>-1</v>
      </c>
      <c r="AN73" t="s">
        <v>995</v>
      </c>
      <c r="AO73" s="2" t="s">
        <v>32</v>
      </c>
      <c r="AP73">
        <v>45</v>
      </c>
      <c r="AQ73" t="str">
        <f>IF(AL73="","FALSE","TRUE")</f>
        <v>TRUE</v>
      </c>
      <c r="AR73">
        <f>ROUND(VLOOKUP($B73,MARGIN!$A$42:$P$172,16),0)</f>
        <v>1</v>
      </c>
      <c r="AS73">
        <f>IF(ABS(AL73+AM73)=2,ROUND(AR73*(1+$X$13),0),IF(AM73="",AR73,ROUND(AR73*(1+-$AH$13),0)))</f>
        <v>1</v>
      </c>
      <c r="AT73" s="139" t="e">
        <f>VLOOKUP($B73,#REF!,2)*AS73</f>
        <v>#REF!</v>
      </c>
      <c r="AV73">
        <f>-AM73+AW73</f>
        <v>0</v>
      </c>
      <c r="AW73">
        <v>-1</v>
      </c>
      <c r="AX73">
        <v>1</v>
      </c>
      <c r="AY73">
        <v>5.3667262969599996E-3</v>
      </c>
      <c r="AZ73" s="2" t="s">
        <v>32</v>
      </c>
      <c r="BA73">
        <v>45</v>
      </c>
      <c r="BB73" t="str">
        <f>IF(AW73="","FALSE","TRUE")</f>
        <v>TRUE</v>
      </c>
      <c r="BC73">
        <f>ROUND(VLOOKUP($B73,MARGIN!$A$42:$P$172,16),0)</f>
        <v>1</v>
      </c>
      <c r="BD73">
        <f>IF(ABS(AW73+AX73)=2,ROUND(BC73*(1+$X$13),0),IF(AX73="",BC73,ROUND(BC73*(1+-$AH$13),0)))</f>
        <v>1</v>
      </c>
      <c r="BE73" s="139" t="e">
        <f>VLOOKUP($B73,#REF!,2)*BD73</f>
        <v>#REF!</v>
      </c>
      <c r="BG73">
        <f t="shared" si="134"/>
        <v>0</v>
      </c>
      <c r="BH73">
        <v>1</v>
      </c>
      <c r="BI73">
        <v>-1</v>
      </c>
      <c r="BJ73">
        <f t="shared" si="89"/>
        <v>0</v>
      </c>
      <c r="BK73" s="1">
        <v>-2.07591933571E-3</v>
      </c>
      <c r="BL73" s="2">
        <v>10</v>
      </c>
      <c r="BM73">
        <v>60</v>
      </c>
      <c r="BN73" t="str">
        <f t="shared" si="135"/>
        <v>TRUE</v>
      </c>
      <c r="BO73">
        <f>VLOOKUP($A73,'FuturesInfo (3)'!$A$2:$V$80,22)</f>
        <v>2</v>
      </c>
      <c r="BP73">
        <f t="shared" si="160"/>
        <v>2</v>
      </c>
      <c r="BQ73" s="139">
        <f>VLOOKUP($A73,'FuturesInfo (3)'!$A$2:$O$80,15)*BP73</f>
        <v>262275</v>
      </c>
      <c r="BR73" s="145">
        <f t="shared" si="90"/>
        <v>-544.46174377334023</v>
      </c>
      <c r="BT73">
        <f t="shared" si="91"/>
        <v>1</v>
      </c>
      <c r="BU73">
        <v>1</v>
      </c>
      <c r="BV73">
        <v>1</v>
      </c>
      <c r="BW73">
        <v>1</v>
      </c>
      <c r="BX73">
        <f t="shared" si="161"/>
        <v>1</v>
      </c>
      <c r="BY73">
        <f t="shared" si="162"/>
        <v>1</v>
      </c>
      <c r="BZ73" s="188">
        <v>1.4363546310100001E-2</v>
      </c>
      <c r="CA73" s="2">
        <v>10</v>
      </c>
      <c r="CB73">
        <v>60</v>
      </c>
      <c r="CC73" t="str">
        <f t="shared" si="163"/>
        <v>TRUE</v>
      </c>
      <c r="CD73">
        <f>VLOOKUP($A73,'FuturesInfo (3)'!$A$2:$V$80,22)</f>
        <v>2</v>
      </c>
      <c r="CE73">
        <f t="shared" si="75"/>
        <v>2</v>
      </c>
      <c r="CF73">
        <f t="shared" si="75"/>
        <v>2</v>
      </c>
      <c r="CG73" s="139">
        <f>VLOOKUP($A73,'FuturesInfo (3)'!$A$2:$O$80,15)*CE73</f>
        <v>262275</v>
      </c>
      <c r="CH73" s="145">
        <f t="shared" si="164"/>
        <v>3767.1991084814777</v>
      </c>
      <c r="CI73" s="145">
        <f t="shared" si="92"/>
        <v>3767.1991084814777</v>
      </c>
      <c r="CK73">
        <f t="shared" si="165"/>
        <v>1</v>
      </c>
      <c r="CL73">
        <v>1</v>
      </c>
      <c r="CM73">
        <v>1</v>
      </c>
      <c r="CN73">
        <v>1</v>
      </c>
      <c r="CO73">
        <f t="shared" si="136"/>
        <v>1</v>
      </c>
      <c r="CP73">
        <f t="shared" si="166"/>
        <v>1</v>
      </c>
      <c r="CQ73" s="1">
        <v>7.32421875E-3</v>
      </c>
      <c r="CR73" s="2">
        <v>10</v>
      </c>
      <c r="CS73">
        <v>60</v>
      </c>
      <c r="CT73" t="str">
        <f t="shared" si="167"/>
        <v>TRUE</v>
      </c>
      <c r="CU73">
        <f>VLOOKUP($A73,'FuturesInfo (3)'!$A$2:$V$80,22)</f>
        <v>2</v>
      </c>
      <c r="CV73">
        <f t="shared" si="168"/>
        <v>3</v>
      </c>
      <c r="CW73">
        <f t="shared" si="93"/>
        <v>2</v>
      </c>
      <c r="CX73" s="139">
        <f>VLOOKUP($A73,'FuturesInfo (3)'!$A$2:$O$80,15)*CW73</f>
        <v>262275</v>
      </c>
      <c r="CY73" s="200">
        <f t="shared" si="169"/>
        <v>1920.95947265625</v>
      </c>
      <c r="CZ73" s="200">
        <f t="shared" si="95"/>
        <v>1920.95947265625</v>
      </c>
      <c r="DB73">
        <f t="shared" si="81"/>
        <v>1</v>
      </c>
      <c r="DC73">
        <v>-1</v>
      </c>
      <c r="DD73">
        <v>1</v>
      </c>
      <c r="DE73">
        <v>1</v>
      </c>
      <c r="DF73">
        <f t="shared" si="137"/>
        <v>0</v>
      </c>
      <c r="DG73">
        <f t="shared" si="82"/>
        <v>1</v>
      </c>
      <c r="DH73" s="1">
        <v>4.6534173533699999E-3</v>
      </c>
      <c r="DI73" s="2">
        <v>10</v>
      </c>
      <c r="DJ73">
        <v>60</v>
      </c>
      <c r="DK73" t="str">
        <f t="shared" si="83"/>
        <v>TRUE</v>
      </c>
      <c r="DL73">
        <f>VLOOKUP($A73,'FuturesInfo (3)'!$A$2:$V$80,22)</f>
        <v>2</v>
      </c>
      <c r="DM73">
        <f t="shared" si="84"/>
        <v>2</v>
      </c>
      <c r="DN73">
        <f t="shared" si="96"/>
        <v>2</v>
      </c>
      <c r="DO73" s="139">
        <f>VLOOKUP($A73,'FuturesInfo (3)'!$A$2:$O$80,15)*DN73</f>
        <v>262275</v>
      </c>
      <c r="DP73" s="200">
        <f t="shared" si="85"/>
        <v>-1220.4750363551168</v>
      </c>
      <c r="DQ73" s="200">
        <f t="shared" si="97"/>
        <v>1220.4750363551168</v>
      </c>
      <c r="DS73">
        <v>-1</v>
      </c>
      <c r="DT73">
        <v>-1</v>
      </c>
      <c r="DU73">
        <v>1</v>
      </c>
      <c r="DV73">
        <v>1</v>
      </c>
      <c r="DW73">
        <v>0</v>
      </c>
      <c r="DX73">
        <v>1</v>
      </c>
      <c r="DY73" s="1">
        <v>6.2723149667100004E-3</v>
      </c>
      <c r="DZ73" s="2">
        <v>10</v>
      </c>
      <c r="EA73">
        <v>60</v>
      </c>
      <c r="EB73" t="s">
        <v>1273</v>
      </c>
      <c r="EC73">
        <v>3</v>
      </c>
      <c r="ED73" s="96">
        <v>0</v>
      </c>
      <c r="EE73">
        <v>3</v>
      </c>
      <c r="EF73" s="139">
        <v>391237.49999999994</v>
      </c>
      <c r="EG73" s="200">
        <v>-2453.9648267882035</v>
      </c>
      <c r="EH73" s="200">
        <v>2453.9648267882035</v>
      </c>
      <c r="EJ73">
        <v>-1</v>
      </c>
      <c r="EK73">
        <v>1</v>
      </c>
      <c r="EL73" s="218">
        <v>1</v>
      </c>
      <c r="EM73">
        <v>1</v>
      </c>
      <c r="EN73">
        <v>-1</v>
      </c>
      <c r="EO73">
        <v>0</v>
      </c>
      <c r="EP73">
        <v>0</v>
      </c>
      <c r="EQ73">
        <v>0</v>
      </c>
      <c r="ER73" s="1">
        <v>-4.0276179516699996E-3</v>
      </c>
      <c r="ES73" s="2">
        <v>10</v>
      </c>
      <c r="ET73">
        <v>60</v>
      </c>
      <c r="EU73" t="s">
        <v>1273</v>
      </c>
      <c r="EV73">
        <v>3</v>
      </c>
      <c r="EW73" s="96">
        <v>0</v>
      </c>
      <c r="EX73">
        <v>3</v>
      </c>
      <c r="EY73" s="139">
        <v>391237.49999999994</v>
      </c>
      <c r="EZ73" s="200">
        <v>-1575.7551783664912</v>
      </c>
      <c r="FA73" s="200">
        <v>-1575.7551783664912</v>
      </c>
      <c r="FB73" s="200">
        <v>-1575.7551783664912</v>
      </c>
      <c r="FD73">
        <v>-1</v>
      </c>
      <c r="FE73">
        <v>1</v>
      </c>
      <c r="FF73" s="218">
        <v>1</v>
      </c>
      <c r="FG73">
        <v>-1</v>
      </c>
      <c r="FH73">
        <v>-1</v>
      </c>
      <c r="FI73">
        <v>0</v>
      </c>
      <c r="FJ73">
        <v>0</v>
      </c>
      <c r="FK73">
        <v>1</v>
      </c>
      <c r="FL73" s="1">
        <v>-2.8884590270400001E-4</v>
      </c>
      <c r="FM73" s="2">
        <v>10</v>
      </c>
      <c r="FN73">
        <v>60</v>
      </c>
      <c r="FO73" t="s">
        <v>1273</v>
      </c>
      <c r="FP73">
        <v>3</v>
      </c>
      <c r="FQ73" s="96">
        <v>0</v>
      </c>
      <c r="FR73">
        <v>3</v>
      </c>
      <c r="FS73" s="139">
        <v>391237.49999999994</v>
      </c>
      <c r="FT73" s="200">
        <v>-113.0073488591562</v>
      </c>
      <c r="FU73" s="200">
        <v>-113.0073488591562</v>
      </c>
      <c r="FV73" s="200">
        <v>113.0073488591562</v>
      </c>
      <c r="FX73">
        <v>-1</v>
      </c>
      <c r="FY73" s="244">
        <v>1</v>
      </c>
      <c r="FZ73" s="218">
        <v>-1</v>
      </c>
      <c r="GA73" s="245">
        <v>-2</v>
      </c>
      <c r="GB73">
        <v>1</v>
      </c>
      <c r="GC73">
        <v>1</v>
      </c>
      <c r="GD73" s="218">
        <v>-1</v>
      </c>
      <c r="GE73">
        <v>0</v>
      </c>
      <c r="GF73">
        <v>1</v>
      </c>
      <c r="GG73">
        <v>0</v>
      </c>
      <c r="GH73">
        <v>0</v>
      </c>
      <c r="GI73" s="253">
        <v>-1.05434678424E-3</v>
      </c>
      <c r="GJ73" s="2">
        <v>10</v>
      </c>
      <c r="GK73">
        <v>60</v>
      </c>
      <c r="GL73" t="s">
        <v>1273</v>
      </c>
      <c r="GM73">
        <v>3</v>
      </c>
      <c r="GN73" s="96">
        <v>0</v>
      </c>
      <c r="GO73">
        <v>3</v>
      </c>
      <c r="GP73" s="139">
        <v>390825</v>
      </c>
      <c r="GQ73" s="200">
        <v>-412.06508195059803</v>
      </c>
      <c r="GR73" s="200">
        <v>412.06508195059803</v>
      </c>
      <c r="GS73" s="200">
        <v>-412.06508195059803</v>
      </c>
      <c r="GT73" s="200">
        <v>-412.06508195059803</v>
      </c>
      <c r="GV73">
        <v>1</v>
      </c>
      <c r="GW73" s="244">
        <v>1</v>
      </c>
      <c r="GX73" s="218">
        <v>1</v>
      </c>
      <c r="GY73" s="245">
        <v>-3</v>
      </c>
      <c r="GZ73">
        <v>-1</v>
      </c>
      <c r="HA73">
        <v>-1</v>
      </c>
      <c r="HB73" s="218">
        <v>1</v>
      </c>
      <c r="HC73">
        <v>1</v>
      </c>
      <c r="HD73">
        <v>1</v>
      </c>
      <c r="HE73">
        <v>0</v>
      </c>
      <c r="HF73">
        <v>0</v>
      </c>
      <c r="HG73" s="253">
        <v>1.1514104778400001E-3</v>
      </c>
      <c r="HH73" s="268">
        <v>42493</v>
      </c>
      <c r="HI73">
        <v>60</v>
      </c>
      <c r="HJ73" t="s">
        <v>1273</v>
      </c>
      <c r="HK73">
        <v>3</v>
      </c>
      <c r="HL73" s="257"/>
      <c r="HM73">
        <v>3</v>
      </c>
      <c r="HN73" s="139">
        <v>391275.00000000006</v>
      </c>
      <c r="HO73" s="200">
        <v>450.51813471684608</v>
      </c>
      <c r="HP73" s="200">
        <v>450.51813471684608</v>
      </c>
      <c r="HQ73" s="200">
        <v>-450.51813471684608</v>
      </c>
      <c r="HR73" s="200">
        <v>-450.51813471684608</v>
      </c>
      <c r="HT73">
        <v>1</v>
      </c>
      <c r="HU73" s="244">
        <v>1</v>
      </c>
      <c r="HV73" s="218">
        <v>1</v>
      </c>
      <c r="HW73" s="245">
        <v>-4</v>
      </c>
      <c r="HX73">
        <v>-1</v>
      </c>
      <c r="HY73">
        <v>-1</v>
      </c>
      <c r="HZ73" s="218">
        <v>1</v>
      </c>
      <c r="IA73">
        <v>1</v>
      </c>
      <c r="IB73">
        <v>1</v>
      </c>
      <c r="IC73">
        <v>0</v>
      </c>
      <c r="ID73">
        <v>0</v>
      </c>
      <c r="IE73" s="253">
        <v>2.3960130343099999E-3</v>
      </c>
      <c r="IF73" s="268">
        <v>42493</v>
      </c>
      <c r="IG73">
        <v>60</v>
      </c>
      <c r="IH73" t="s">
        <v>1273</v>
      </c>
      <c r="II73">
        <v>2</v>
      </c>
      <c r="IJ73" s="257">
        <v>1</v>
      </c>
      <c r="IK73">
        <v>2</v>
      </c>
      <c r="IL73" s="139">
        <v>260575</v>
      </c>
      <c r="IM73" s="139">
        <v>260575</v>
      </c>
      <c r="IN73" s="200">
        <v>624.34109641532825</v>
      </c>
      <c r="IO73" s="200">
        <v>624.34109641532825</v>
      </c>
      <c r="IP73" s="200">
        <v>624.34109641532825</v>
      </c>
      <c r="IQ73" s="200">
        <v>-624.34109641532825</v>
      </c>
      <c r="IR73" s="200">
        <v>-624.34109641532825</v>
      </c>
      <c r="IT73">
        <v>1</v>
      </c>
      <c r="IU73" s="244">
        <v>1</v>
      </c>
      <c r="IV73" s="218">
        <v>1</v>
      </c>
      <c r="IW73" s="245">
        <v>-5</v>
      </c>
      <c r="IX73">
        <v>1</v>
      </c>
      <c r="IY73">
        <v>-1</v>
      </c>
      <c r="IZ73" s="218">
        <v>-1</v>
      </c>
      <c r="JA73">
        <v>0</v>
      </c>
      <c r="JB73">
        <v>0</v>
      </c>
      <c r="JC73">
        <v>0</v>
      </c>
      <c r="JD73">
        <v>1</v>
      </c>
      <c r="JE73" s="253">
        <v>-3.4420116646000001E-3</v>
      </c>
      <c r="JF73" s="268">
        <v>42515</v>
      </c>
      <c r="JG73">
        <v>60</v>
      </c>
      <c r="JH73" t="s">
        <v>1273</v>
      </c>
      <c r="JI73">
        <v>2</v>
      </c>
      <c r="JJ73" s="257">
        <v>2</v>
      </c>
      <c r="JK73">
        <v>3</v>
      </c>
      <c r="JL73" s="139">
        <v>260575</v>
      </c>
      <c r="JM73" s="139">
        <v>390862.5</v>
      </c>
      <c r="JN73" s="200">
        <v>-896.902189503145</v>
      </c>
      <c r="JO73" s="200">
        <v>-1345.3532842547174</v>
      </c>
      <c r="JP73" s="200">
        <v>-896.902189503145</v>
      </c>
      <c r="JQ73" s="200">
        <v>-896.902189503145</v>
      </c>
      <c r="JR73" s="200">
        <v>896.902189503145</v>
      </c>
      <c r="JT73">
        <v>1</v>
      </c>
      <c r="JU73" s="244">
        <v>1</v>
      </c>
      <c r="JV73" s="218">
        <v>1</v>
      </c>
      <c r="JW73" s="245">
        <v>-6</v>
      </c>
      <c r="JX73">
        <v>1</v>
      </c>
      <c r="JY73">
        <v>-1</v>
      </c>
      <c r="JZ73" s="218">
        <v>1</v>
      </c>
      <c r="KA73">
        <v>1</v>
      </c>
      <c r="KB73">
        <v>1</v>
      </c>
      <c r="KC73">
        <v>1</v>
      </c>
      <c r="KD73">
        <v>0</v>
      </c>
      <c r="KE73" s="253">
        <v>3.5498416962500001E-3</v>
      </c>
      <c r="KF73" s="206">
        <v>42515</v>
      </c>
      <c r="KG73">
        <v>60</v>
      </c>
      <c r="KH73" t="s">
        <v>1273</v>
      </c>
      <c r="KI73">
        <v>2</v>
      </c>
      <c r="KJ73" s="257">
        <v>2</v>
      </c>
      <c r="KK73">
        <v>3</v>
      </c>
      <c r="KL73" s="139">
        <v>261500</v>
      </c>
      <c r="KM73" s="139">
        <v>392250</v>
      </c>
      <c r="KN73" s="200">
        <v>928.28360356937503</v>
      </c>
      <c r="KO73" s="200">
        <v>1392.4254053540626</v>
      </c>
      <c r="KP73" s="200">
        <v>928.28360356937503</v>
      </c>
      <c r="KQ73" s="200">
        <v>928.28360356937503</v>
      </c>
      <c r="KR73" s="200">
        <v>-928.28360356937503</v>
      </c>
      <c r="KT73">
        <v>1</v>
      </c>
      <c r="KU73">
        <v>1</v>
      </c>
      <c r="KV73" s="218">
        <v>1</v>
      </c>
      <c r="KW73" s="245">
        <v>-7</v>
      </c>
      <c r="KX73">
        <v>1</v>
      </c>
      <c r="KY73">
        <v>-1</v>
      </c>
      <c r="KZ73" s="218">
        <v>-1</v>
      </c>
      <c r="LA73">
        <v>0</v>
      </c>
      <c r="LB73">
        <v>0</v>
      </c>
      <c r="LC73">
        <v>0</v>
      </c>
      <c r="LD73">
        <v>1</v>
      </c>
      <c r="LE73" s="253">
        <v>-1.8164435946500001E-3</v>
      </c>
      <c r="LF73" s="206">
        <v>42529</v>
      </c>
      <c r="LG73">
        <v>60</v>
      </c>
      <c r="LH73" t="s">
        <v>1273</v>
      </c>
      <c r="LI73">
        <v>2</v>
      </c>
      <c r="LJ73" s="257">
        <v>2</v>
      </c>
      <c r="LK73">
        <v>3</v>
      </c>
      <c r="LL73" s="139">
        <v>261025</v>
      </c>
      <c r="LM73" s="139">
        <v>391537.5</v>
      </c>
      <c r="LN73" s="200">
        <v>-474.13718929351626</v>
      </c>
      <c r="LO73" s="200">
        <v>-711.20578394027439</v>
      </c>
      <c r="LP73" s="200">
        <v>-474.13718929351626</v>
      </c>
      <c r="LQ73" s="200">
        <v>-474.13718929351626</v>
      </c>
      <c r="LR73" s="200">
        <v>474.13718929351626</v>
      </c>
      <c r="LT73">
        <v>1</v>
      </c>
      <c r="LU73" s="244">
        <v>1</v>
      </c>
      <c r="LV73" s="218">
        <v>1</v>
      </c>
      <c r="LW73" s="245">
        <v>3</v>
      </c>
      <c r="LX73">
        <v>1</v>
      </c>
      <c r="LY73">
        <v>1</v>
      </c>
      <c r="LZ73" s="218">
        <v>1</v>
      </c>
      <c r="MA73">
        <v>1</v>
      </c>
      <c r="MB73">
        <v>1</v>
      </c>
      <c r="MC73">
        <v>1</v>
      </c>
      <c r="MD73">
        <v>1</v>
      </c>
      <c r="ME73" s="253">
        <v>9.5776266641099997E-4</v>
      </c>
      <c r="MF73" s="206">
        <v>42529</v>
      </c>
      <c r="MG73">
        <v>60</v>
      </c>
      <c r="MH73" t="s">
        <v>1273</v>
      </c>
      <c r="MI73">
        <v>2</v>
      </c>
      <c r="MJ73" s="257">
        <v>2</v>
      </c>
      <c r="MK73">
        <v>3</v>
      </c>
      <c r="ML73" s="139">
        <v>261274.99999999997</v>
      </c>
      <c r="MM73" s="139">
        <v>391912.49999999994</v>
      </c>
      <c r="MN73" s="200">
        <v>250.23944066653399</v>
      </c>
      <c r="MO73" s="200">
        <v>375.35916099980096</v>
      </c>
      <c r="MP73" s="200">
        <v>250.23944066653399</v>
      </c>
      <c r="MQ73" s="200">
        <v>250.23944066653399</v>
      </c>
      <c r="MR73" s="200">
        <v>250.23944066653399</v>
      </c>
      <c r="MT73">
        <v>1</v>
      </c>
      <c r="MU73" s="244">
        <v>1</v>
      </c>
      <c r="MV73" s="218">
        <v>1</v>
      </c>
      <c r="MW73" s="245">
        <v>-9</v>
      </c>
      <c r="MX73">
        <v>-1</v>
      </c>
      <c r="MY73">
        <v>-1</v>
      </c>
      <c r="MZ73" s="218">
        <v>1</v>
      </c>
      <c r="NA73">
        <v>1</v>
      </c>
      <c r="NB73">
        <v>1</v>
      </c>
      <c r="NC73">
        <v>0</v>
      </c>
      <c r="ND73">
        <v>0</v>
      </c>
      <c r="NE73" s="253">
        <v>3.15759257487E-3</v>
      </c>
      <c r="NF73" s="206">
        <v>42529</v>
      </c>
      <c r="NG73">
        <v>60</v>
      </c>
      <c r="NH73" t="s">
        <v>1273</v>
      </c>
      <c r="NI73">
        <v>2</v>
      </c>
      <c r="NJ73" s="257">
        <v>2</v>
      </c>
      <c r="NK73">
        <v>2</v>
      </c>
      <c r="NL73" s="139">
        <v>262275</v>
      </c>
      <c r="NM73" s="139">
        <v>262275</v>
      </c>
      <c r="NN73" s="200">
        <v>828.1575925740292</v>
      </c>
      <c r="NO73" s="200">
        <v>828.1575925740292</v>
      </c>
      <c r="NP73" s="200">
        <v>828.1575925740292</v>
      </c>
      <c r="NQ73" s="200">
        <v>-828.1575925740292</v>
      </c>
      <c r="NR73" s="200">
        <v>-828.1575925740292</v>
      </c>
      <c r="NT73">
        <v>1</v>
      </c>
      <c r="NU73" s="244">
        <v>-1</v>
      </c>
      <c r="NV73" s="218">
        <v>1</v>
      </c>
      <c r="NW73" s="245">
        <v>5</v>
      </c>
      <c r="NX73">
        <v>1</v>
      </c>
      <c r="NY73">
        <v>1</v>
      </c>
      <c r="NZ73" s="218">
        <v>1</v>
      </c>
      <c r="OA73">
        <v>0</v>
      </c>
      <c r="OB73">
        <v>1</v>
      </c>
      <c r="OC73">
        <v>1</v>
      </c>
      <c r="OD73">
        <v>1</v>
      </c>
      <c r="OE73" s="253">
        <v>6.6768409004199999E-4</v>
      </c>
      <c r="OF73" s="206">
        <v>42536</v>
      </c>
      <c r="OG73">
        <v>60</v>
      </c>
      <c r="OH73" t="s">
        <v>1273</v>
      </c>
      <c r="OI73">
        <v>2</v>
      </c>
      <c r="OJ73" s="257">
        <v>2</v>
      </c>
      <c r="OK73">
        <v>2</v>
      </c>
      <c r="OL73" s="139">
        <v>262275</v>
      </c>
      <c r="OM73" s="139">
        <v>262275</v>
      </c>
      <c r="ON73" s="200">
        <v>-175.11684471576555</v>
      </c>
      <c r="OO73" s="200">
        <v>-175.11684471576555</v>
      </c>
      <c r="OP73" s="200">
        <v>175.11684471576555</v>
      </c>
      <c r="OQ73" s="200">
        <v>175.11684471576555</v>
      </c>
      <c r="OR73" s="200">
        <v>175.11684471576555</v>
      </c>
      <c r="OT73">
        <f t="shared" si="98"/>
        <v>-1</v>
      </c>
      <c r="OU73" s="244">
        <v>1</v>
      </c>
      <c r="OV73" s="218">
        <v>1</v>
      </c>
      <c r="OW73" s="245">
        <v>6</v>
      </c>
      <c r="OX73">
        <f t="shared" si="141"/>
        <v>1</v>
      </c>
      <c r="OY73">
        <f t="shared" si="100"/>
        <v>1</v>
      </c>
      <c r="OZ73" s="218"/>
      <c r="PA73">
        <f t="shared" si="138"/>
        <v>0</v>
      </c>
      <c r="PB73">
        <f t="shared" si="101"/>
        <v>0</v>
      </c>
      <c r="PC73">
        <f t="shared" si="102"/>
        <v>0</v>
      </c>
      <c r="PD73">
        <f t="shared" si="103"/>
        <v>0</v>
      </c>
      <c r="PE73" s="253"/>
      <c r="PF73" s="206">
        <v>42536</v>
      </c>
      <c r="PG73">
        <v>60</v>
      </c>
      <c r="PH73" t="str">
        <f t="shared" si="86"/>
        <v>TRUE</v>
      </c>
      <c r="PI73">
        <f>VLOOKUP($A73,'FuturesInfo (3)'!$A$2:$V$80,22)</f>
        <v>2</v>
      </c>
      <c r="PJ73" s="257">
        <v>2</v>
      </c>
      <c r="PK73">
        <f t="shared" si="104"/>
        <v>2</v>
      </c>
      <c r="PL73" s="139">
        <f>VLOOKUP($A73,'FuturesInfo (3)'!$A$2:$O$80,15)*PI73</f>
        <v>262275</v>
      </c>
      <c r="PM73" s="139">
        <f>VLOOKUP($A73,'FuturesInfo (3)'!$A$2:$O$80,15)*PK73</f>
        <v>262275</v>
      </c>
      <c r="PN73" s="200">
        <f t="shared" si="105"/>
        <v>0</v>
      </c>
      <c r="PO73" s="200">
        <f t="shared" si="106"/>
        <v>0</v>
      </c>
      <c r="PP73" s="200">
        <f t="shared" si="107"/>
        <v>0</v>
      </c>
      <c r="PQ73" s="200">
        <f t="shared" si="108"/>
        <v>0</v>
      </c>
      <c r="PR73" s="200">
        <f t="shared" si="144"/>
        <v>0</v>
      </c>
      <c r="PT73">
        <f t="shared" si="110"/>
        <v>1</v>
      </c>
      <c r="PU73" s="244"/>
      <c r="PV73" s="218"/>
      <c r="PW73" s="245"/>
      <c r="PX73">
        <f t="shared" si="142"/>
        <v>0</v>
      </c>
      <c r="PY73">
        <f t="shared" si="112"/>
        <v>0</v>
      </c>
      <c r="PZ73" s="218"/>
      <c r="QA73">
        <f t="shared" si="139"/>
        <v>1</v>
      </c>
      <c r="QB73">
        <f t="shared" si="113"/>
        <v>1</v>
      </c>
      <c r="QC73">
        <f t="shared" si="114"/>
        <v>1</v>
      </c>
      <c r="QD73">
        <f t="shared" si="115"/>
        <v>1</v>
      </c>
      <c r="QE73" s="253"/>
      <c r="QF73" s="206"/>
      <c r="QG73">
        <v>60</v>
      </c>
      <c r="QH73" t="str">
        <f t="shared" si="87"/>
        <v>FALSE</v>
      </c>
      <c r="QI73">
        <f>VLOOKUP($A73,'FuturesInfo (3)'!$A$2:$V$80,22)</f>
        <v>2</v>
      </c>
      <c r="QJ73" s="257"/>
      <c r="QK73">
        <f t="shared" si="116"/>
        <v>2</v>
      </c>
      <c r="QL73" s="139">
        <f>VLOOKUP($A73,'FuturesInfo (3)'!$A$2:$O$80,15)*QI73</f>
        <v>262275</v>
      </c>
      <c r="QM73" s="139">
        <f>VLOOKUP($A73,'FuturesInfo (3)'!$A$2:$O$80,15)*QK73</f>
        <v>262275</v>
      </c>
      <c r="QN73" s="200">
        <f t="shared" si="117"/>
        <v>0</v>
      </c>
      <c r="QO73" s="200">
        <f t="shared" si="118"/>
        <v>0</v>
      </c>
      <c r="QP73" s="200">
        <f t="shared" si="119"/>
        <v>0</v>
      </c>
      <c r="QQ73" s="200">
        <f t="shared" si="120"/>
        <v>0</v>
      </c>
      <c r="QR73" s="200">
        <f t="shared" si="145"/>
        <v>0</v>
      </c>
      <c r="QT73">
        <f t="shared" si="122"/>
        <v>0</v>
      </c>
      <c r="QU73" s="244"/>
      <c r="QV73" s="218"/>
      <c r="QW73" s="245"/>
      <c r="QX73">
        <f t="shared" si="143"/>
        <v>0</v>
      </c>
      <c r="QY73">
        <f t="shared" si="124"/>
        <v>0</v>
      </c>
      <c r="QZ73" s="218"/>
      <c r="RA73">
        <f t="shared" si="140"/>
        <v>1</v>
      </c>
      <c r="RB73">
        <f t="shared" si="125"/>
        <v>1</v>
      </c>
      <c r="RC73">
        <f t="shared" si="126"/>
        <v>1</v>
      </c>
      <c r="RD73">
        <f t="shared" si="127"/>
        <v>1</v>
      </c>
      <c r="RE73" s="253"/>
      <c r="RF73" s="206"/>
      <c r="RG73">
        <v>60</v>
      </c>
      <c r="RH73" t="str">
        <f t="shared" si="88"/>
        <v>FALSE</v>
      </c>
      <c r="RI73">
        <f>VLOOKUP($A73,'FuturesInfo (3)'!$A$2:$V$80,22)</f>
        <v>2</v>
      </c>
      <c r="RJ73" s="257"/>
      <c r="RK73">
        <f t="shared" si="128"/>
        <v>2</v>
      </c>
      <c r="RL73" s="139">
        <f>VLOOKUP($A73,'FuturesInfo (3)'!$A$2:$O$80,15)*RI73</f>
        <v>262275</v>
      </c>
      <c r="RM73" s="139">
        <f>VLOOKUP($A73,'FuturesInfo (3)'!$A$2:$O$80,15)*RK73</f>
        <v>262275</v>
      </c>
      <c r="RN73" s="200">
        <f t="shared" si="129"/>
        <v>0</v>
      </c>
      <c r="RO73" s="200">
        <f t="shared" si="130"/>
        <v>0</v>
      </c>
      <c r="RP73" s="200">
        <f t="shared" si="131"/>
        <v>0</v>
      </c>
      <c r="RQ73" s="200">
        <f t="shared" si="132"/>
        <v>0</v>
      </c>
      <c r="RR73" s="200">
        <f t="shared" si="146"/>
        <v>0</v>
      </c>
    </row>
    <row r="74" spans="1:486" x14ac:dyDescent="0.25">
      <c r="A74" s="1" t="s">
        <v>403</v>
      </c>
      <c r="B74" s="153" t="str">
        <f>'FuturesInfo (3)'!M62</f>
        <v>QSI</v>
      </c>
      <c r="C74" s="204" t="str">
        <f>VLOOKUP(A74,'FuturesInfo (3)'!$A$2:$K$80,11)</f>
        <v>metal</v>
      </c>
      <c r="D74" s="2" t="s">
        <v>30</v>
      </c>
      <c r="E74">
        <v>60</v>
      </c>
      <c r="F74" t="e">
        <f>IF(#REF!="","FALSE","TRUE")</f>
        <v>#REF!</v>
      </c>
      <c r="G74">
        <f>ROUND(VLOOKUP($B74,MARGIN!$A$42:$P$172,16),0)</f>
        <v>3</v>
      </c>
      <c r="I74" t="e">
        <f>-#REF!+J74</f>
        <v>#REF!</v>
      </c>
      <c r="J74">
        <v>-1</v>
      </c>
      <c r="K74" s="2" t="s">
        <v>30</v>
      </c>
      <c r="L74">
        <v>60</v>
      </c>
      <c r="M74" t="str">
        <f>IF(J74="","FALSE","TRUE")</f>
        <v>TRUE</v>
      </c>
      <c r="N74">
        <f>ROUND(VLOOKUP($B74,MARGIN!$A$42:$P$172,16),0)</f>
        <v>3</v>
      </c>
      <c r="P74">
        <f>-J74+Q74</f>
        <v>0</v>
      </c>
      <c r="Q74">
        <v>-1</v>
      </c>
      <c r="R74">
        <v>-1</v>
      </c>
      <c r="S74" t="s">
        <v>948</v>
      </c>
      <c r="T74" s="2" t="s">
        <v>30</v>
      </c>
      <c r="U74">
        <v>60</v>
      </c>
      <c r="V74" t="str">
        <f>IF(Q74="","FALSE","TRUE")</f>
        <v>TRUE</v>
      </c>
      <c r="W74">
        <f>ROUND(VLOOKUP($B74,MARGIN!$A$42:$P$172,16),0)</f>
        <v>3</v>
      </c>
      <c r="X74">
        <f>IF(ABS(Q74+R74)=2,ROUND(W74*(1+$X$13),0),W74)</f>
        <v>4</v>
      </c>
      <c r="Z74">
        <f>-Q74+AA74</f>
        <v>2</v>
      </c>
      <c r="AA74">
        <v>1</v>
      </c>
      <c r="AB74">
        <v>-1</v>
      </c>
      <c r="AC74" t="s">
        <v>948</v>
      </c>
      <c r="AD74" s="2" t="s">
        <v>30</v>
      </c>
      <c r="AE74">
        <v>60</v>
      </c>
      <c r="AF74" t="str">
        <f>IF(AA74="","FALSE","TRUE")</f>
        <v>TRUE</v>
      </c>
      <c r="AG74">
        <f>ROUND(VLOOKUP($B74,MARGIN!$A$42:$P$172,16),0)</f>
        <v>3</v>
      </c>
      <c r="AH74">
        <f>IF(ABS(AA74+AB74)=2,ROUND(AG74*(1+$X$13),0),IF(AB74="",AG74,ROUND(AG74*(1+-$AH$13),0)))</f>
        <v>2</v>
      </c>
      <c r="AI74" s="139" t="e">
        <f>VLOOKUP($B74,#REF!,2)*AH74</f>
        <v>#REF!</v>
      </c>
      <c r="AK74">
        <f>-AB74+AL74</f>
        <v>2</v>
      </c>
      <c r="AL74">
        <v>1</v>
      </c>
      <c r="AM74">
        <v>-1</v>
      </c>
      <c r="AN74" t="s">
        <v>948</v>
      </c>
      <c r="AO74" s="2" t="s">
        <v>30</v>
      </c>
      <c r="AP74">
        <v>60</v>
      </c>
      <c r="AQ74" t="str">
        <f>IF(AL74="","FALSE","TRUE")</f>
        <v>TRUE</v>
      </c>
      <c r="AR74">
        <f>ROUND(VLOOKUP($B74,MARGIN!$A$42:$P$172,16),0)</f>
        <v>3</v>
      </c>
      <c r="AS74">
        <f>IF(ABS(AL74+AM74)=2,ROUND(AR74*(1+$X$13),0),IF(AM74="",AR74,ROUND(AR74*(1+-$AH$13),0)))</f>
        <v>2</v>
      </c>
      <c r="AT74" s="139" t="e">
        <f>VLOOKUP($B74,#REF!,2)*AS74</f>
        <v>#REF!</v>
      </c>
      <c r="AV74">
        <f>-AM74+AW74</f>
        <v>2</v>
      </c>
      <c r="AW74">
        <v>1</v>
      </c>
      <c r="AX74">
        <v>-1</v>
      </c>
      <c r="AY74">
        <v>-4.1890709015900002E-3</v>
      </c>
      <c r="AZ74" s="2" t="s">
        <v>30</v>
      </c>
      <c r="BA74">
        <v>60</v>
      </c>
      <c r="BB74" t="str">
        <f>IF(AW74="","FALSE","TRUE")</f>
        <v>TRUE</v>
      </c>
      <c r="BC74">
        <f>ROUND(VLOOKUP($B74,MARGIN!$A$42:$P$172,16),0)</f>
        <v>3</v>
      </c>
      <c r="BD74">
        <f>IF(ABS(AW74+AX74)=2,ROUND(BC74*(1+$X$13),0),IF(AX74="",BC74,ROUND(BC74*(1+-$AH$13),0)))</f>
        <v>2</v>
      </c>
      <c r="BE74" s="139" t="e">
        <f>VLOOKUP($B74,#REF!,2)*BD74</f>
        <v>#REF!</v>
      </c>
      <c r="BG74">
        <f t="shared" si="134"/>
        <v>0</v>
      </c>
      <c r="BH74">
        <v>-1</v>
      </c>
      <c r="BI74">
        <v>1</v>
      </c>
      <c r="BJ74">
        <f t="shared" si="89"/>
        <v>0</v>
      </c>
      <c r="BK74" s="1">
        <v>6.1530733973799998E-3</v>
      </c>
      <c r="BL74" s="2">
        <v>10</v>
      </c>
      <c r="BM74">
        <v>60</v>
      </c>
      <c r="BN74" t="str">
        <f t="shared" si="135"/>
        <v>TRUE</v>
      </c>
      <c r="BO74">
        <f>VLOOKUP($A74,'FuturesInfo (3)'!$A$2:$V$80,22)</f>
        <v>1</v>
      </c>
      <c r="BP74">
        <f t="shared" si="160"/>
        <v>1</v>
      </c>
      <c r="BQ74" s="139">
        <f>VLOOKUP($A74,'FuturesInfo (3)'!$A$2:$O$80,15)*BP74</f>
        <v>87050</v>
      </c>
      <c r="BR74" s="145">
        <f t="shared" si="90"/>
        <v>-535.62503924192902</v>
      </c>
      <c r="BT74">
        <f t="shared" si="91"/>
        <v>-1</v>
      </c>
      <c r="BU74">
        <v>-1</v>
      </c>
      <c r="BV74">
        <v>-1</v>
      </c>
      <c r="BW74">
        <v>1</v>
      </c>
      <c r="BX74">
        <f t="shared" si="161"/>
        <v>0</v>
      </c>
      <c r="BY74">
        <f t="shared" si="162"/>
        <v>0</v>
      </c>
      <c r="BZ74" s="188">
        <v>2.1216848673900002E-2</v>
      </c>
      <c r="CA74" s="2">
        <v>10</v>
      </c>
      <c r="CB74">
        <v>60</v>
      </c>
      <c r="CC74" t="str">
        <f t="shared" si="163"/>
        <v>TRUE</v>
      </c>
      <c r="CD74">
        <f>VLOOKUP($A74,'FuturesInfo (3)'!$A$2:$V$80,22)</f>
        <v>1</v>
      </c>
      <c r="CE74">
        <f t="shared" si="75"/>
        <v>1</v>
      </c>
      <c r="CF74">
        <f t="shared" si="75"/>
        <v>1</v>
      </c>
      <c r="CG74" s="139">
        <f>VLOOKUP($A74,'FuturesInfo (3)'!$A$2:$O$80,15)*CE74</f>
        <v>87050</v>
      </c>
      <c r="CH74" s="145">
        <f t="shared" si="164"/>
        <v>-1846.9266770629952</v>
      </c>
      <c r="CI74" s="145">
        <f t="shared" si="92"/>
        <v>-1846.9266770629952</v>
      </c>
      <c r="CK74">
        <f t="shared" si="165"/>
        <v>-1</v>
      </c>
      <c r="CL74">
        <v>1</v>
      </c>
      <c r="CM74">
        <v>-1</v>
      </c>
      <c r="CN74">
        <v>1</v>
      </c>
      <c r="CO74">
        <f t="shared" si="136"/>
        <v>1</v>
      </c>
      <c r="CP74">
        <f t="shared" si="166"/>
        <v>0</v>
      </c>
      <c r="CQ74" s="1">
        <v>5.0106935533100003E-3</v>
      </c>
      <c r="CR74" s="2">
        <v>10</v>
      </c>
      <c r="CS74">
        <v>60</v>
      </c>
      <c r="CT74" t="str">
        <f t="shared" si="167"/>
        <v>TRUE</v>
      </c>
      <c r="CU74">
        <f>VLOOKUP($A74,'FuturesInfo (3)'!$A$2:$V$80,22)</f>
        <v>1</v>
      </c>
      <c r="CV74">
        <f t="shared" si="168"/>
        <v>1</v>
      </c>
      <c r="CW74">
        <f t="shared" si="93"/>
        <v>1</v>
      </c>
      <c r="CX74" s="139">
        <f>VLOOKUP($A74,'FuturesInfo (3)'!$A$2:$O$80,15)*CW74</f>
        <v>87050</v>
      </c>
      <c r="CY74" s="200">
        <f t="shared" si="169"/>
        <v>436.18087381563555</v>
      </c>
      <c r="CZ74" s="200">
        <f t="shared" si="95"/>
        <v>-436.18087381563555</v>
      </c>
      <c r="DB74">
        <f t="shared" si="81"/>
        <v>1</v>
      </c>
      <c r="DC74">
        <v>1</v>
      </c>
      <c r="DD74">
        <v>-1</v>
      </c>
      <c r="DE74">
        <v>-1</v>
      </c>
      <c r="DF74">
        <f t="shared" si="137"/>
        <v>0</v>
      </c>
      <c r="DG74">
        <f t="shared" si="82"/>
        <v>1</v>
      </c>
      <c r="DH74" s="1">
        <v>-3.2224721833800001E-3</v>
      </c>
      <c r="DI74" s="2">
        <v>10</v>
      </c>
      <c r="DJ74">
        <v>60</v>
      </c>
      <c r="DK74" t="str">
        <f t="shared" si="83"/>
        <v>TRUE</v>
      </c>
      <c r="DL74">
        <f>VLOOKUP($A74,'FuturesInfo (3)'!$A$2:$V$80,22)</f>
        <v>1</v>
      </c>
      <c r="DM74">
        <f t="shared" si="84"/>
        <v>1</v>
      </c>
      <c r="DN74">
        <f t="shared" si="96"/>
        <v>1</v>
      </c>
      <c r="DO74" s="139">
        <f>VLOOKUP($A74,'FuturesInfo (3)'!$A$2:$O$80,15)*DN74</f>
        <v>87050</v>
      </c>
      <c r="DP74" s="200">
        <f t="shared" si="85"/>
        <v>-280.516203563229</v>
      </c>
      <c r="DQ74" s="200">
        <f t="shared" si="97"/>
        <v>280.516203563229</v>
      </c>
      <c r="DS74">
        <v>1</v>
      </c>
      <c r="DT74">
        <v>1</v>
      </c>
      <c r="DU74">
        <v>-1</v>
      </c>
      <c r="DV74">
        <v>1</v>
      </c>
      <c r="DW74">
        <v>1</v>
      </c>
      <c r="DX74">
        <v>0</v>
      </c>
      <c r="DY74" s="1">
        <v>3.6049774307699997E-2</v>
      </c>
      <c r="DZ74" s="2">
        <v>10</v>
      </c>
      <c r="EA74">
        <v>60</v>
      </c>
      <c r="EB74" t="s">
        <v>1273</v>
      </c>
      <c r="EC74">
        <v>1</v>
      </c>
      <c r="ED74" s="96">
        <v>0</v>
      </c>
      <c r="EE74">
        <v>1</v>
      </c>
      <c r="EF74" s="139">
        <v>86650</v>
      </c>
      <c r="EG74" s="200">
        <v>3123.7129437622048</v>
      </c>
      <c r="EH74" s="200">
        <v>-3123.7129437622048</v>
      </c>
      <c r="EJ74">
        <v>1</v>
      </c>
      <c r="EK74">
        <v>1</v>
      </c>
      <c r="EL74" s="218">
        <v>-1</v>
      </c>
      <c r="EM74">
        <v>1</v>
      </c>
      <c r="EN74">
        <v>1</v>
      </c>
      <c r="EO74">
        <v>1</v>
      </c>
      <c r="EP74">
        <v>0</v>
      </c>
      <c r="EQ74">
        <v>1</v>
      </c>
      <c r="ER74" s="1">
        <v>1.6661760376799999E-2</v>
      </c>
      <c r="ES74" s="2">
        <v>10</v>
      </c>
      <c r="ET74">
        <v>60</v>
      </c>
      <c r="EU74" t="s">
        <v>1273</v>
      </c>
      <c r="EV74">
        <v>1</v>
      </c>
      <c r="EW74" s="96">
        <v>0</v>
      </c>
      <c r="EX74">
        <v>1</v>
      </c>
      <c r="EY74" s="139">
        <v>86650</v>
      </c>
      <c r="EZ74" s="200">
        <v>1443.7415366497198</v>
      </c>
      <c r="FA74" s="200">
        <v>-1443.7415366497198</v>
      </c>
      <c r="FB74" s="200">
        <v>1443.7415366497198</v>
      </c>
      <c r="FD74">
        <v>1</v>
      </c>
      <c r="FE74">
        <v>-1</v>
      </c>
      <c r="FF74" s="218">
        <v>-1</v>
      </c>
      <c r="FG74">
        <v>-1</v>
      </c>
      <c r="FH74">
        <v>1</v>
      </c>
      <c r="FI74">
        <v>0</v>
      </c>
      <c r="FJ74">
        <v>0</v>
      </c>
      <c r="FK74">
        <v>0</v>
      </c>
      <c r="FL74" s="1">
        <v>3.5904563354200001E-3</v>
      </c>
      <c r="FM74" s="2">
        <v>10</v>
      </c>
      <c r="FN74">
        <v>60</v>
      </c>
      <c r="FO74" t="s">
        <v>1273</v>
      </c>
      <c r="FP74">
        <v>1</v>
      </c>
      <c r="FQ74" s="96">
        <v>0</v>
      </c>
      <c r="FR74">
        <v>1</v>
      </c>
      <c r="FS74" s="139">
        <v>86650</v>
      </c>
      <c r="FT74" s="200">
        <v>-311.11304146414301</v>
      </c>
      <c r="FU74" s="200">
        <v>-311.11304146414301</v>
      </c>
      <c r="FV74" s="200">
        <v>-311.11304146414301</v>
      </c>
      <c r="FX74">
        <v>1</v>
      </c>
      <c r="FY74" s="244">
        <v>1</v>
      </c>
      <c r="FZ74" s="218">
        <v>-1</v>
      </c>
      <c r="GA74" s="245">
        <v>-7</v>
      </c>
      <c r="GB74">
        <v>-1</v>
      </c>
      <c r="GC74">
        <v>1</v>
      </c>
      <c r="GD74" s="218">
        <v>1</v>
      </c>
      <c r="GE74">
        <v>1</v>
      </c>
      <c r="GF74">
        <v>0</v>
      </c>
      <c r="GG74">
        <v>0</v>
      </c>
      <c r="GH74">
        <v>1</v>
      </c>
      <c r="GI74" s="253">
        <v>6.5204847085999999E-3</v>
      </c>
      <c r="GJ74" s="2">
        <v>10</v>
      </c>
      <c r="GK74">
        <v>60</v>
      </c>
      <c r="GL74" t="s">
        <v>1273</v>
      </c>
      <c r="GM74">
        <v>1</v>
      </c>
      <c r="GN74" s="96">
        <v>0</v>
      </c>
      <c r="GO74">
        <v>1</v>
      </c>
      <c r="GP74" s="139">
        <v>87215</v>
      </c>
      <c r="GQ74" s="200">
        <v>568.68407386054901</v>
      </c>
      <c r="GR74" s="200">
        <v>-568.68407386054901</v>
      </c>
      <c r="GS74" s="200">
        <v>-568.68407386054901</v>
      </c>
      <c r="GT74" s="200">
        <v>568.68407386054901</v>
      </c>
      <c r="GV74">
        <v>1</v>
      </c>
      <c r="GW74" s="244">
        <v>-1</v>
      </c>
      <c r="GX74" s="218">
        <v>1</v>
      </c>
      <c r="GY74" s="245">
        <v>-8</v>
      </c>
      <c r="GZ74">
        <v>-1</v>
      </c>
      <c r="HA74">
        <v>-1</v>
      </c>
      <c r="HB74" s="218">
        <v>-1</v>
      </c>
      <c r="HC74">
        <v>1</v>
      </c>
      <c r="HD74">
        <v>0</v>
      </c>
      <c r="HE74">
        <v>1</v>
      </c>
      <c r="HF74">
        <v>1</v>
      </c>
      <c r="HG74" s="253">
        <v>-1.0892621682000001E-3</v>
      </c>
      <c r="HH74" s="268">
        <v>42489</v>
      </c>
      <c r="HI74">
        <v>60</v>
      </c>
      <c r="HJ74" t="s">
        <v>1273</v>
      </c>
      <c r="HK74">
        <v>1</v>
      </c>
      <c r="HL74" s="257"/>
      <c r="HM74">
        <v>1</v>
      </c>
      <c r="HN74" s="139">
        <v>87120</v>
      </c>
      <c r="HO74" s="200">
        <v>94.896520093584002</v>
      </c>
      <c r="HP74" s="200">
        <v>-94.896520093584002</v>
      </c>
      <c r="HQ74" s="200">
        <v>94.896520093584002</v>
      </c>
      <c r="HR74" s="200">
        <v>94.896520093584002</v>
      </c>
      <c r="HT74">
        <v>-1</v>
      </c>
      <c r="HU74" s="244">
        <v>-1</v>
      </c>
      <c r="HV74" s="218">
        <v>1</v>
      </c>
      <c r="HW74" s="245">
        <v>-9</v>
      </c>
      <c r="HX74">
        <v>1</v>
      </c>
      <c r="HY74">
        <v>-1</v>
      </c>
      <c r="HZ74" s="218">
        <v>1</v>
      </c>
      <c r="IA74">
        <v>0</v>
      </c>
      <c r="IB74">
        <v>1</v>
      </c>
      <c r="IC74">
        <v>1</v>
      </c>
      <c r="ID74">
        <v>0</v>
      </c>
      <c r="IE74" s="253">
        <v>4.5339761248899997E-3</v>
      </c>
      <c r="IF74" s="268">
        <v>42489</v>
      </c>
      <c r="IG74">
        <v>60</v>
      </c>
      <c r="IH74" t="s">
        <v>1273</v>
      </c>
      <c r="II74">
        <v>1</v>
      </c>
      <c r="IJ74" s="257">
        <v>2</v>
      </c>
      <c r="IK74">
        <v>1</v>
      </c>
      <c r="IL74" s="139">
        <v>88035</v>
      </c>
      <c r="IM74" s="139">
        <v>88035</v>
      </c>
      <c r="IN74" s="200">
        <v>-399.14858815469114</v>
      </c>
      <c r="IO74" s="200">
        <v>-399.14858815469114</v>
      </c>
      <c r="IP74" s="200">
        <v>399.14858815469114</v>
      </c>
      <c r="IQ74" s="200">
        <v>399.14858815469114</v>
      </c>
      <c r="IR74" s="200">
        <v>-399.14858815469114</v>
      </c>
      <c r="IT74">
        <v>-1</v>
      </c>
      <c r="IU74" s="244">
        <v>1</v>
      </c>
      <c r="IV74" s="218">
        <v>1</v>
      </c>
      <c r="IW74" s="245">
        <v>-10</v>
      </c>
      <c r="IX74">
        <v>1</v>
      </c>
      <c r="IY74">
        <v>-1</v>
      </c>
      <c r="IZ74" s="218">
        <v>1</v>
      </c>
      <c r="JA74">
        <v>1</v>
      </c>
      <c r="JB74">
        <v>1</v>
      </c>
      <c r="JC74">
        <v>1</v>
      </c>
      <c r="JD74">
        <v>0</v>
      </c>
      <c r="JE74" s="253">
        <v>5.9418385419599999E-3</v>
      </c>
      <c r="JF74" s="268">
        <v>42489</v>
      </c>
      <c r="JG74">
        <v>60</v>
      </c>
      <c r="JH74" t="s">
        <v>1273</v>
      </c>
      <c r="JI74">
        <v>1</v>
      </c>
      <c r="JJ74" s="257">
        <v>2</v>
      </c>
      <c r="JK74">
        <v>1</v>
      </c>
      <c r="JL74" s="139">
        <v>88035</v>
      </c>
      <c r="JM74" s="139">
        <v>88035</v>
      </c>
      <c r="JN74" s="200">
        <v>523.0897560414486</v>
      </c>
      <c r="JO74" s="200">
        <v>523.0897560414486</v>
      </c>
      <c r="JP74" s="200">
        <v>523.0897560414486</v>
      </c>
      <c r="JQ74" s="200">
        <v>523.0897560414486</v>
      </c>
      <c r="JR74" s="200">
        <v>-523.0897560414486</v>
      </c>
      <c r="JT74">
        <v>1</v>
      </c>
      <c r="JU74" s="244">
        <v>1</v>
      </c>
      <c r="JV74" s="218">
        <v>-1</v>
      </c>
      <c r="JW74" s="245">
        <v>-11</v>
      </c>
      <c r="JX74">
        <v>1</v>
      </c>
      <c r="JY74">
        <v>1</v>
      </c>
      <c r="JZ74" s="218">
        <v>-1</v>
      </c>
      <c r="KA74">
        <v>0</v>
      </c>
      <c r="KB74">
        <v>1</v>
      </c>
      <c r="KC74">
        <v>0</v>
      </c>
      <c r="KD74">
        <v>0</v>
      </c>
      <c r="KE74" s="253">
        <v>-1.1131936161800001E-2</v>
      </c>
      <c r="KF74" s="206">
        <v>42489</v>
      </c>
      <c r="KG74">
        <v>60</v>
      </c>
      <c r="KH74" t="s">
        <v>1273</v>
      </c>
      <c r="KI74">
        <v>1</v>
      </c>
      <c r="KJ74" s="257">
        <v>2</v>
      </c>
      <c r="KK74">
        <v>1</v>
      </c>
      <c r="KL74" s="139">
        <v>87055</v>
      </c>
      <c r="KM74" s="139">
        <v>87055</v>
      </c>
      <c r="KN74" s="200">
        <v>-969.0907025654991</v>
      </c>
      <c r="KO74" s="200">
        <v>-969.0907025654991</v>
      </c>
      <c r="KP74" s="200">
        <v>969.0907025654991</v>
      </c>
      <c r="KQ74" s="200">
        <v>-969.0907025654991</v>
      </c>
      <c r="KR74" s="200">
        <v>-969.0907025654991</v>
      </c>
      <c r="KT74">
        <v>1</v>
      </c>
      <c r="KU74">
        <v>1</v>
      </c>
      <c r="KV74" s="218">
        <v>-1</v>
      </c>
      <c r="KW74" s="245">
        <v>-12</v>
      </c>
      <c r="KX74">
        <v>-1</v>
      </c>
      <c r="KY74">
        <v>1</v>
      </c>
      <c r="KZ74" s="218">
        <v>1</v>
      </c>
      <c r="LA74">
        <v>1</v>
      </c>
      <c r="LB74">
        <v>0</v>
      </c>
      <c r="LC74">
        <v>0</v>
      </c>
      <c r="LD74">
        <v>1</v>
      </c>
      <c r="LE74" s="253">
        <v>5.9158003560999999E-3</v>
      </c>
      <c r="LF74" s="206">
        <v>42522</v>
      </c>
      <c r="LG74">
        <v>60</v>
      </c>
      <c r="LH74" t="s">
        <v>1273</v>
      </c>
      <c r="LI74">
        <v>1</v>
      </c>
      <c r="LJ74" s="257">
        <v>1</v>
      </c>
      <c r="LK74">
        <v>1</v>
      </c>
      <c r="LL74" s="139">
        <v>87570</v>
      </c>
      <c r="LM74" s="139">
        <v>87570</v>
      </c>
      <c r="LN74" s="200">
        <v>518.04663718367703</v>
      </c>
      <c r="LO74" s="200">
        <v>518.04663718367703</v>
      </c>
      <c r="LP74" s="200">
        <v>-518.04663718367703</v>
      </c>
      <c r="LQ74" s="200">
        <v>-518.04663718367703</v>
      </c>
      <c r="LR74" s="200">
        <v>518.04663718367703</v>
      </c>
      <c r="LT74">
        <v>1</v>
      </c>
      <c r="LU74" s="244">
        <v>1</v>
      </c>
      <c r="LV74" s="218">
        <v>-1</v>
      </c>
      <c r="LW74" s="245">
        <v>-13</v>
      </c>
      <c r="LX74">
        <v>1</v>
      </c>
      <c r="LY74">
        <v>1</v>
      </c>
      <c r="LZ74" s="218">
        <v>-1</v>
      </c>
      <c r="MA74">
        <v>0</v>
      </c>
      <c r="MB74">
        <v>1</v>
      </c>
      <c r="MC74">
        <v>0</v>
      </c>
      <c r="MD74">
        <v>0</v>
      </c>
      <c r="ME74" s="253">
        <v>-1.11339499829E-2</v>
      </c>
      <c r="MF74" s="206">
        <v>42522</v>
      </c>
      <c r="MG74">
        <v>60</v>
      </c>
      <c r="MH74" t="s">
        <v>1273</v>
      </c>
      <c r="MI74">
        <v>1</v>
      </c>
      <c r="MJ74" s="257">
        <v>2</v>
      </c>
      <c r="MK74">
        <v>1</v>
      </c>
      <c r="ML74" s="139">
        <v>86595</v>
      </c>
      <c r="MM74" s="139">
        <v>86595</v>
      </c>
      <c r="MN74" s="200">
        <v>-964.14439876922552</v>
      </c>
      <c r="MO74" s="200">
        <v>-964.14439876922552</v>
      </c>
      <c r="MP74" s="200">
        <v>964.14439876922552</v>
      </c>
      <c r="MQ74" s="200">
        <v>-964.14439876922552</v>
      </c>
      <c r="MR74" s="200">
        <v>-964.14439876922552</v>
      </c>
      <c r="MT74">
        <v>1</v>
      </c>
      <c r="MU74" s="244">
        <v>1</v>
      </c>
      <c r="MV74" s="218">
        <v>-1</v>
      </c>
      <c r="MW74" s="245">
        <v>-14</v>
      </c>
      <c r="MX74">
        <v>-1</v>
      </c>
      <c r="MY74">
        <v>1</v>
      </c>
      <c r="MZ74" s="218">
        <v>-1</v>
      </c>
      <c r="NA74">
        <v>0</v>
      </c>
      <c r="NB74">
        <v>1</v>
      </c>
      <c r="NC74">
        <v>1</v>
      </c>
      <c r="ND74">
        <v>0</v>
      </c>
      <c r="NE74" s="253">
        <v>-4.0418037992999997E-4</v>
      </c>
      <c r="NF74" s="206">
        <v>42522</v>
      </c>
      <c r="NG74">
        <v>60</v>
      </c>
      <c r="NH74" t="s">
        <v>1273</v>
      </c>
      <c r="NI74">
        <v>1</v>
      </c>
      <c r="NJ74" s="257">
        <v>1</v>
      </c>
      <c r="NK74">
        <v>1</v>
      </c>
      <c r="NL74" s="139">
        <v>87050</v>
      </c>
      <c r="NM74" s="139">
        <v>87050</v>
      </c>
      <c r="NN74" s="200">
        <v>-35.183902072906498</v>
      </c>
      <c r="NO74" s="200">
        <v>-35.183902072906498</v>
      </c>
      <c r="NP74" s="200">
        <v>35.183902072906498</v>
      </c>
      <c r="NQ74" s="200">
        <v>35.183902072906498</v>
      </c>
      <c r="NR74" s="200">
        <v>-35.183902072906498</v>
      </c>
      <c r="NT74">
        <v>1</v>
      </c>
      <c r="NU74" s="244">
        <v>-1</v>
      </c>
      <c r="NV74" s="218">
        <v>-1</v>
      </c>
      <c r="NW74" s="245">
        <v>-15</v>
      </c>
      <c r="NX74">
        <v>-1</v>
      </c>
      <c r="NY74">
        <v>1</v>
      </c>
      <c r="NZ74" s="218">
        <v>1</v>
      </c>
      <c r="OA74">
        <v>0</v>
      </c>
      <c r="OB74">
        <v>0</v>
      </c>
      <c r="OC74">
        <v>0</v>
      </c>
      <c r="OD74">
        <v>1</v>
      </c>
      <c r="OE74" s="253">
        <v>2.3682994443299998E-3</v>
      </c>
      <c r="OF74" s="206">
        <v>42522</v>
      </c>
      <c r="OG74">
        <v>60</v>
      </c>
      <c r="OH74" t="s">
        <v>1273</v>
      </c>
      <c r="OI74">
        <v>1</v>
      </c>
      <c r="OJ74" s="257">
        <v>1</v>
      </c>
      <c r="OK74">
        <v>1</v>
      </c>
      <c r="OL74" s="139">
        <v>87050</v>
      </c>
      <c r="OM74" s="139">
        <v>87050</v>
      </c>
      <c r="ON74" s="200">
        <v>-206.16046662892649</v>
      </c>
      <c r="OO74" s="200">
        <v>-206.16046662892649</v>
      </c>
      <c r="OP74" s="200">
        <v>-206.16046662892649</v>
      </c>
      <c r="OQ74" s="200">
        <v>-206.16046662892649</v>
      </c>
      <c r="OR74" s="200">
        <v>206.16046662892649</v>
      </c>
      <c r="OT74">
        <f t="shared" si="98"/>
        <v>-1</v>
      </c>
      <c r="OU74" s="244">
        <v>-1</v>
      </c>
      <c r="OV74" s="218">
        <v>1</v>
      </c>
      <c r="OW74" s="245">
        <v>-16</v>
      </c>
      <c r="OX74">
        <f t="shared" si="141"/>
        <v>1</v>
      </c>
      <c r="OY74">
        <f t="shared" si="100"/>
        <v>-1</v>
      </c>
      <c r="OZ74" s="218"/>
      <c r="PA74">
        <f t="shared" si="138"/>
        <v>0</v>
      </c>
      <c r="PB74">
        <f t="shared" si="101"/>
        <v>0</v>
      </c>
      <c r="PC74">
        <f t="shared" si="102"/>
        <v>0</v>
      </c>
      <c r="PD74">
        <f t="shared" si="103"/>
        <v>0</v>
      </c>
      <c r="PE74" s="253"/>
      <c r="PF74" s="206">
        <v>42522</v>
      </c>
      <c r="PG74">
        <v>60</v>
      </c>
      <c r="PH74" t="str">
        <f t="shared" si="86"/>
        <v>TRUE</v>
      </c>
      <c r="PI74">
        <f>VLOOKUP($A74,'FuturesInfo (3)'!$A$2:$V$80,22)</f>
        <v>1</v>
      </c>
      <c r="PJ74" s="257">
        <v>1</v>
      </c>
      <c r="PK74">
        <f t="shared" si="104"/>
        <v>1</v>
      </c>
      <c r="PL74" s="139">
        <f>VLOOKUP($A74,'FuturesInfo (3)'!$A$2:$O$80,15)*PI74</f>
        <v>87050</v>
      </c>
      <c r="PM74" s="139">
        <f>VLOOKUP($A74,'FuturesInfo (3)'!$A$2:$O$80,15)*PK74</f>
        <v>87050</v>
      </c>
      <c r="PN74" s="200">
        <f t="shared" si="105"/>
        <v>0</v>
      </c>
      <c r="PO74" s="200">
        <f t="shared" si="106"/>
        <v>0</v>
      </c>
      <c r="PP74" s="200">
        <f t="shared" si="107"/>
        <v>0</v>
      </c>
      <c r="PQ74" s="200">
        <f t="shared" si="108"/>
        <v>0</v>
      </c>
      <c r="PR74" s="200">
        <f t="shared" si="144"/>
        <v>0</v>
      </c>
      <c r="PT74">
        <f t="shared" si="110"/>
        <v>-1</v>
      </c>
      <c r="PU74" s="244"/>
      <c r="PV74" s="218"/>
      <c r="PW74" s="245"/>
      <c r="PX74">
        <f t="shared" si="142"/>
        <v>0</v>
      </c>
      <c r="PY74">
        <f t="shared" si="112"/>
        <v>0</v>
      </c>
      <c r="PZ74" s="218"/>
      <c r="QA74">
        <f t="shared" si="139"/>
        <v>1</v>
      </c>
      <c r="QB74">
        <f t="shared" si="113"/>
        <v>1</v>
      </c>
      <c r="QC74">
        <f t="shared" si="114"/>
        <v>1</v>
      </c>
      <c r="QD74">
        <f t="shared" si="115"/>
        <v>1</v>
      </c>
      <c r="QE74" s="253"/>
      <c r="QF74" s="206"/>
      <c r="QG74">
        <v>60</v>
      </c>
      <c r="QH74" t="str">
        <f t="shared" si="87"/>
        <v>FALSE</v>
      </c>
      <c r="QI74">
        <f>VLOOKUP($A74,'FuturesInfo (3)'!$A$2:$V$80,22)</f>
        <v>1</v>
      </c>
      <c r="QJ74" s="257"/>
      <c r="QK74">
        <f t="shared" si="116"/>
        <v>1</v>
      </c>
      <c r="QL74" s="139">
        <f>VLOOKUP($A74,'FuturesInfo (3)'!$A$2:$O$80,15)*QI74</f>
        <v>87050</v>
      </c>
      <c r="QM74" s="139">
        <f>VLOOKUP($A74,'FuturesInfo (3)'!$A$2:$O$80,15)*QK74</f>
        <v>87050</v>
      </c>
      <c r="QN74" s="200">
        <f t="shared" si="117"/>
        <v>0</v>
      </c>
      <c r="QO74" s="200">
        <f t="shared" si="118"/>
        <v>0</v>
      </c>
      <c r="QP74" s="200">
        <f t="shared" si="119"/>
        <v>0</v>
      </c>
      <c r="QQ74" s="200">
        <f t="shared" si="120"/>
        <v>0</v>
      </c>
      <c r="QR74" s="200">
        <f t="shared" si="145"/>
        <v>0</v>
      </c>
      <c r="QT74">
        <f t="shared" si="122"/>
        <v>0</v>
      </c>
      <c r="QU74" s="244"/>
      <c r="QV74" s="218"/>
      <c r="QW74" s="245"/>
      <c r="QX74">
        <f t="shared" si="143"/>
        <v>0</v>
      </c>
      <c r="QY74">
        <f t="shared" si="124"/>
        <v>0</v>
      </c>
      <c r="QZ74" s="218"/>
      <c r="RA74">
        <f t="shared" si="140"/>
        <v>1</v>
      </c>
      <c r="RB74">
        <f t="shared" si="125"/>
        <v>1</v>
      </c>
      <c r="RC74">
        <f t="shared" si="126"/>
        <v>1</v>
      </c>
      <c r="RD74">
        <f t="shared" si="127"/>
        <v>1</v>
      </c>
      <c r="RE74" s="253"/>
      <c r="RF74" s="206"/>
      <c r="RG74">
        <v>60</v>
      </c>
      <c r="RH74" t="str">
        <f t="shared" si="88"/>
        <v>FALSE</v>
      </c>
      <c r="RI74">
        <f>VLOOKUP($A74,'FuturesInfo (3)'!$A$2:$V$80,22)</f>
        <v>1</v>
      </c>
      <c r="RJ74" s="257"/>
      <c r="RK74">
        <f t="shared" si="128"/>
        <v>1</v>
      </c>
      <c r="RL74" s="139">
        <f>VLOOKUP($A74,'FuturesInfo (3)'!$A$2:$O$80,15)*RI74</f>
        <v>87050</v>
      </c>
      <c r="RM74" s="139">
        <f>VLOOKUP($A74,'FuturesInfo (3)'!$A$2:$O$80,15)*RK74</f>
        <v>87050</v>
      </c>
      <c r="RN74" s="200">
        <f t="shared" si="129"/>
        <v>0</v>
      </c>
      <c r="RO74" s="200">
        <f t="shared" si="130"/>
        <v>0</v>
      </c>
      <c r="RP74" s="200">
        <f t="shared" si="131"/>
        <v>0</v>
      </c>
      <c r="RQ74" s="200">
        <f t="shared" si="132"/>
        <v>0</v>
      </c>
      <c r="RR74" s="200">
        <f t="shared" si="146"/>
        <v>0</v>
      </c>
    </row>
    <row r="75" spans="1:486" x14ac:dyDescent="0.25">
      <c r="A75" s="1" t="s">
        <v>405</v>
      </c>
      <c r="B75" s="153" t="str">
        <f>'FuturesInfo (3)'!M63</f>
        <v>IN</v>
      </c>
      <c r="C75" s="204" t="str">
        <f>VLOOKUP(A75,'FuturesInfo (3)'!$A$2:$K$80,11)</f>
        <v>index</v>
      </c>
      <c r="D75" s="2"/>
      <c r="K75" s="2"/>
      <c r="T75" s="2"/>
      <c r="AD75" s="2"/>
      <c r="AI75" s="139"/>
      <c r="AO75" s="2"/>
      <c r="AT75" s="139"/>
      <c r="AX75">
        <v>1</v>
      </c>
      <c r="AY75">
        <v>1.77077608842E-3</v>
      </c>
      <c r="AZ75" s="2"/>
      <c r="BE75" s="139"/>
      <c r="BG75">
        <f t="shared" si="134"/>
        <v>-2</v>
      </c>
      <c r="BH75">
        <v>-1</v>
      </c>
      <c r="BI75">
        <v>1</v>
      </c>
      <c r="BJ75">
        <f t="shared" si="89"/>
        <v>0</v>
      </c>
      <c r="BK75" s="1">
        <v>3.7791052054099998E-3</v>
      </c>
      <c r="BL75" s="2">
        <v>10</v>
      </c>
      <c r="BM75">
        <v>60</v>
      </c>
      <c r="BN75" t="str">
        <f t="shared" si="135"/>
        <v>TRUE</v>
      </c>
      <c r="BO75">
        <f>VLOOKUP($A75,'FuturesInfo (3)'!$A$2:$V$80,22)</f>
        <v>11</v>
      </c>
      <c r="BP75">
        <f t="shared" si="160"/>
        <v>11</v>
      </c>
      <c r="BQ75" s="139">
        <f>VLOOKUP($A75,'FuturesInfo (3)'!$A$2:$O$80,15)*BP75</f>
        <v>182600</v>
      </c>
      <c r="BR75" s="145">
        <f t="shared" si="90"/>
        <v>-690.06461050786595</v>
      </c>
      <c r="BT75">
        <f t="shared" si="91"/>
        <v>-1</v>
      </c>
      <c r="BU75">
        <v>1</v>
      </c>
      <c r="BV75">
        <v>-1</v>
      </c>
      <c r="BW75">
        <v>1</v>
      </c>
      <c r="BX75">
        <f t="shared" si="161"/>
        <v>1</v>
      </c>
      <c r="BY75">
        <f t="shared" si="162"/>
        <v>0</v>
      </c>
      <c r="BZ75" s="188">
        <v>3.6434296818099997E-4</v>
      </c>
      <c r="CA75" s="2">
        <v>10</v>
      </c>
      <c r="CB75">
        <v>60</v>
      </c>
      <c r="CC75" t="str">
        <f t="shared" si="163"/>
        <v>TRUE</v>
      </c>
      <c r="CD75">
        <f>VLOOKUP($A75,'FuturesInfo (3)'!$A$2:$V$80,22)</f>
        <v>11</v>
      </c>
      <c r="CE75">
        <f t="shared" si="75"/>
        <v>11</v>
      </c>
      <c r="CF75">
        <f t="shared" si="75"/>
        <v>11</v>
      </c>
      <c r="CG75" s="139">
        <f>VLOOKUP($A75,'FuturesInfo (3)'!$A$2:$O$80,15)*CE75</f>
        <v>182600</v>
      </c>
      <c r="CH75" s="145">
        <f t="shared" si="164"/>
        <v>66.529025989850595</v>
      </c>
      <c r="CI75" s="145">
        <f t="shared" si="92"/>
        <v>-66.529025989850595</v>
      </c>
      <c r="CK75">
        <f t="shared" si="165"/>
        <v>1</v>
      </c>
      <c r="CL75">
        <v>1</v>
      </c>
      <c r="CM75">
        <v>-1</v>
      </c>
      <c r="CN75">
        <v>-1</v>
      </c>
      <c r="CO75">
        <f t="shared" si="136"/>
        <v>0</v>
      </c>
      <c r="CP75">
        <f t="shared" si="166"/>
        <v>1</v>
      </c>
      <c r="CQ75" s="1">
        <v>-3.0350855894100001E-4</v>
      </c>
      <c r="CR75" s="2">
        <v>10</v>
      </c>
      <c r="CS75">
        <v>60</v>
      </c>
      <c r="CT75" t="str">
        <f t="shared" si="167"/>
        <v>TRUE</v>
      </c>
      <c r="CU75">
        <f>VLOOKUP($A75,'FuturesInfo (3)'!$A$2:$V$80,22)</f>
        <v>11</v>
      </c>
      <c r="CV75">
        <f t="shared" si="168"/>
        <v>8</v>
      </c>
      <c r="CW75">
        <f t="shared" si="93"/>
        <v>11</v>
      </c>
      <c r="CX75" s="139">
        <f>VLOOKUP($A75,'FuturesInfo (3)'!$A$2:$O$80,15)*CW75</f>
        <v>182600</v>
      </c>
      <c r="CY75" s="200">
        <f t="shared" si="169"/>
        <v>-55.4206628626266</v>
      </c>
      <c r="CZ75" s="200">
        <f t="shared" si="95"/>
        <v>55.4206628626266</v>
      </c>
      <c r="DB75">
        <f t="shared" si="81"/>
        <v>1</v>
      </c>
      <c r="DC75">
        <v>-1</v>
      </c>
      <c r="DD75">
        <v>1</v>
      </c>
      <c r="DE75">
        <v>1</v>
      </c>
      <c r="DF75">
        <f t="shared" si="137"/>
        <v>0</v>
      </c>
      <c r="DG75">
        <f t="shared" si="82"/>
        <v>1</v>
      </c>
      <c r="DH75" s="1">
        <v>6.67921549578E-3</v>
      </c>
      <c r="DI75" s="2">
        <v>10</v>
      </c>
      <c r="DJ75">
        <v>60</v>
      </c>
      <c r="DK75" t="str">
        <f t="shared" si="83"/>
        <v>TRUE</v>
      </c>
      <c r="DL75">
        <f>VLOOKUP($A75,'FuturesInfo (3)'!$A$2:$V$80,22)</f>
        <v>11</v>
      </c>
      <c r="DM75">
        <f t="shared" si="84"/>
        <v>8</v>
      </c>
      <c r="DN75">
        <f t="shared" si="96"/>
        <v>11</v>
      </c>
      <c r="DO75" s="139">
        <f>VLOOKUP($A75,'FuturesInfo (3)'!$A$2:$O$80,15)*DN75</f>
        <v>182600</v>
      </c>
      <c r="DP75" s="200">
        <f t="shared" si="85"/>
        <v>-1219.6247495294281</v>
      </c>
      <c r="DQ75" s="200">
        <f t="shared" si="97"/>
        <v>1219.6247495294281</v>
      </c>
      <c r="DS75">
        <v>-1</v>
      </c>
      <c r="DT75">
        <v>1</v>
      </c>
      <c r="DU75">
        <v>1</v>
      </c>
      <c r="DV75">
        <v>-1</v>
      </c>
      <c r="DW75">
        <v>0</v>
      </c>
      <c r="DX75">
        <v>0</v>
      </c>
      <c r="DY75" s="1">
        <v>-6.6348995717500003E-4</v>
      </c>
      <c r="DZ75" s="2">
        <v>10</v>
      </c>
      <c r="EA75">
        <v>60</v>
      </c>
      <c r="EB75" t="s">
        <v>1273</v>
      </c>
      <c r="EC75">
        <v>12</v>
      </c>
      <c r="ED75" s="96">
        <v>0</v>
      </c>
      <c r="EE75">
        <v>12</v>
      </c>
      <c r="EF75" s="139">
        <v>196728</v>
      </c>
      <c r="EG75" s="200">
        <v>-130.52705229512341</v>
      </c>
      <c r="EH75" s="200">
        <v>-130.52705229512341</v>
      </c>
      <c r="EJ75">
        <v>1</v>
      </c>
      <c r="EK75">
        <v>1</v>
      </c>
      <c r="EL75" s="218">
        <v>1</v>
      </c>
      <c r="EM75">
        <v>1</v>
      </c>
      <c r="EN75">
        <v>-1</v>
      </c>
      <c r="EO75">
        <v>0</v>
      </c>
      <c r="EP75">
        <v>0</v>
      </c>
      <c r="EQ75">
        <v>0</v>
      </c>
      <c r="ER75" s="1">
        <v>-7.1221632061800001E-3</v>
      </c>
      <c r="ES75" s="2">
        <v>10</v>
      </c>
      <c r="ET75">
        <v>60</v>
      </c>
      <c r="EU75" t="s">
        <v>1273</v>
      </c>
      <c r="EV75">
        <v>12</v>
      </c>
      <c r="EW75" s="96">
        <v>0</v>
      </c>
      <c r="EX75">
        <v>12</v>
      </c>
      <c r="EY75" s="139">
        <v>196728</v>
      </c>
      <c r="EZ75" s="200">
        <v>-1401.1289232253791</v>
      </c>
      <c r="FA75" s="200">
        <v>-1401.1289232253791</v>
      </c>
      <c r="FB75" s="200">
        <v>-1401.1289232253791</v>
      </c>
      <c r="FD75">
        <v>-1</v>
      </c>
      <c r="FE75">
        <v>-1</v>
      </c>
      <c r="FF75" s="218">
        <v>1</v>
      </c>
      <c r="FG75">
        <v>1</v>
      </c>
      <c r="FH75">
        <v>-1</v>
      </c>
      <c r="FI75">
        <v>1</v>
      </c>
      <c r="FJ75">
        <v>0</v>
      </c>
      <c r="FK75">
        <v>0</v>
      </c>
      <c r="FL75" s="1">
        <v>-3.40425531915E-3</v>
      </c>
      <c r="FM75" s="2">
        <v>10</v>
      </c>
      <c r="FN75">
        <v>60</v>
      </c>
      <c r="FO75" t="s">
        <v>1273</v>
      </c>
      <c r="FP75">
        <v>12</v>
      </c>
      <c r="FQ75" s="96">
        <v>0</v>
      </c>
      <c r="FR75">
        <v>12</v>
      </c>
      <c r="FS75" s="139">
        <v>196728</v>
      </c>
      <c r="FT75" s="200">
        <v>669.71234042574122</v>
      </c>
      <c r="FU75" s="200">
        <v>-669.71234042574122</v>
      </c>
      <c r="FV75" s="200">
        <v>-669.71234042574122</v>
      </c>
      <c r="FX75">
        <v>-1</v>
      </c>
      <c r="FY75" s="244">
        <v>1</v>
      </c>
      <c r="FZ75" s="218">
        <v>-1</v>
      </c>
      <c r="GA75" s="245">
        <v>19</v>
      </c>
      <c r="GB75">
        <v>-1</v>
      </c>
      <c r="GC75">
        <v>-1</v>
      </c>
      <c r="GD75" s="218">
        <v>-1</v>
      </c>
      <c r="GE75">
        <v>0</v>
      </c>
      <c r="GF75">
        <v>1</v>
      </c>
      <c r="GG75">
        <v>1</v>
      </c>
      <c r="GH75">
        <v>1</v>
      </c>
      <c r="GI75" s="253">
        <v>-8.3567158716600001E-3</v>
      </c>
      <c r="GJ75" s="2">
        <v>10</v>
      </c>
      <c r="GK75">
        <v>60</v>
      </c>
      <c r="GL75" t="s">
        <v>1273</v>
      </c>
      <c r="GM75">
        <v>11</v>
      </c>
      <c r="GN75" s="96">
        <v>0</v>
      </c>
      <c r="GO75">
        <v>11</v>
      </c>
      <c r="GP75" s="139">
        <v>178827</v>
      </c>
      <c r="GQ75" s="200">
        <v>-1494.4064291813429</v>
      </c>
      <c r="GR75" s="200">
        <v>1494.4064291813429</v>
      </c>
      <c r="GS75" s="200">
        <v>1494.4064291813429</v>
      </c>
      <c r="GT75" s="200">
        <v>1494.4064291813429</v>
      </c>
      <c r="GV75">
        <v>1</v>
      </c>
      <c r="GW75" s="244">
        <v>-1</v>
      </c>
      <c r="GX75" s="218">
        <v>1</v>
      </c>
      <c r="GY75" s="245">
        <v>20</v>
      </c>
      <c r="GZ75">
        <v>1</v>
      </c>
      <c r="HA75">
        <v>1</v>
      </c>
      <c r="HB75" s="218">
        <v>-1</v>
      </c>
      <c r="HC75">
        <v>1</v>
      </c>
      <c r="HD75">
        <v>0</v>
      </c>
      <c r="HE75">
        <v>0</v>
      </c>
      <c r="HF75">
        <v>0</v>
      </c>
      <c r="HG75" s="253">
        <v>-1.3532632096899999E-3</v>
      </c>
      <c r="HH75" s="268">
        <v>42506</v>
      </c>
      <c r="HI75">
        <v>60</v>
      </c>
      <c r="HJ75" t="s">
        <v>1273</v>
      </c>
      <c r="HK75">
        <v>12</v>
      </c>
      <c r="HL75" s="257"/>
      <c r="HM75">
        <v>12</v>
      </c>
      <c r="HN75" s="139">
        <v>194820</v>
      </c>
      <c r="HO75" s="200">
        <v>263.64273851180576</v>
      </c>
      <c r="HP75" s="200">
        <v>-263.64273851180576</v>
      </c>
      <c r="HQ75" s="200">
        <v>-263.64273851180576</v>
      </c>
      <c r="HR75" s="200">
        <v>-263.64273851180576</v>
      </c>
      <c r="HT75">
        <v>-1</v>
      </c>
      <c r="HU75" s="244">
        <v>-1</v>
      </c>
      <c r="HV75" s="218">
        <v>1</v>
      </c>
      <c r="HW75" s="245">
        <v>21</v>
      </c>
      <c r="HX75">
        <v>1</v>
      </c>
      <c r="HY75">
        <v>1</v>
      </c>
      <c r="HZ75" s="218">
        <v>1</v>
      </c>
      <c r="IA75">
        <v>0</v>
      </c>
      <c r="IB75">
        <v>1</v>
      </c>
      <c r="IC75">
        <v>1</v>
      </c>
      <c r="ID75">
        <v>1</v>
      </c>
      <c r="IE75" s="253">
        <v>1.16415152448E-2</v>
      </c>
      <c r="IF75" s="268">
        <v>42506</v>
      </c>
      <c r="IG75">
        <v>60</v>
      </c>
      <c r="IH75" t="s">
        <v>1273</v>
      </c>
      <c r="II75">
        <v>11</v>
      </c>
      <c r="IJ75" s="257">
        <v>2</v>
      </c>
      <c r="IK75">
        <v>14</v>
      </c>
      <c r="IL75" s="139">
        <v>179388</v>
      </c>
      <c r="IM75" s="139">
        <v>228312</v>
      </c>
      <c r="IN75" s="200">
        <v>-2088.3481367341824</v>
      </c>
      <c r="IO75" s="200">
        <v>-2657.8976285707777</v>
      </c>
      <c r="IP75" s="200">
        <v>2088.3481367341824</v>
      </c>
      <c r="IQ75" s="200">
        <v>2088.3481367341824</v>
      </c>
      <c r="IR75" s="200">
        <v>2088.3481367341824</v>
      </c>
      <c r="IT75">
        <v>-1</v>
      </c>
      <c r="IU75" s="244">
        <v>1</v>
      </c>
      <c r="IV75" s="218">
        <v>1</v>
      </c>
      <c r="IW75" s="245">
        <v>22</v>
      </c>
      <c r="IX75">
        <v>-1</v>
      </c>
      <c r="IY75">
        <v>1</v>
      </c>
      <c r="IZ75" s="218">
        <v>-1</v>
      </c>
      <c r="JA75">
        <v>0</v>
      </c>
      <c r="JB75">
        <v>0</v>
      </c>
      <c r="JC75">
        <v>1</v>
      </c>
      <c r="JD75">
        <v>0</v>
      </c>
      <c r="JE75" s="253">
        <v>-7.06283487579E-3</v>
      </c>
      <c r="JF75" s="268">
        <v>42506</v>
      </c>
      <c r="JG75">
        <v>60</v>
      </c>
      <c r="JH75" t="s">
        <v>1273</v>
      </c>
      <c r="JI75">
        <v>11</v>
      </c>
      <c r="JJ75" s="257">
        <v>2</v>
      </c>
      <c r="JK75">
        <v>14</v>
      </c>
      <c r="JL75" s="139">
        <v>179388</v>
      </c>
      <c r="JM75" s="139">
        <v>228312</v>
      </c>
      <c r="JN75" s="200">
        <v>-1266.9878226982166</v>
      </c>
      <c r="JO75" s="200">
        <v>-1612.5299561613665</v>
      </c>
      <c r="JP75" s="200">
        <v>-1266.9878226982166</v>
      </c>
      <c r="JQ75" s="200">
        <v>1266.9878226982166</v>
      </c>
      <c r="JR75" s="200">
        <v>-1266.9878226982166</v>
      </c>
      <c r="JT75">
        <v>1</v>
      </c>
      <c r="JU75" s="244">
        <v>1</v>
      </c>
      <c r="JV75" s="218">
        <v>1</v>
      </c>
      <c r="JW75" s="245">
        <v>23</v>
      </c>
      <c r="JX75">
        <v>1</v>
      </c>
      <c r="JY75">
        <v>1</v>
      </c>
      <c r="JZ75" s="218">
        <v>1</v>
      </c>
      <c r="KA75">
        <v>1</v>
      </c>
      <c r="KB75">
        <v>1</v>
      </c>
      <c r="KC75">
        <v>1</v>
      </c>
      <c r="KD75">
        <v>1</v>
      </c>
      <c r="KE75" s="253">
        <v>3.0659798871700002E-4</v>
      </c>
      <c r="KF75" s="206">
        <v>42506</v>
      </c>
      <c r="KG75">
        <v>60</v>
      </c>
      <c r="KH75" t="s">
        <v>1273</v>
      </c>
      <c r="KI75">
        <v>11</v>
      </c>
      <c r="KJ75" s="257">
        <v>1</v>
      </c>
      <c r="KK75">
        <v>11</v>
      </c>
      <c r="KL75" s="139">
        <v>179443</v>
      </c>
      <c r="KM75" s="139">
        <v>179443</v>
      </c>
      <c r="KN75" s="200">
        <v>55.016862889344637</v>
      </c>
      <c r="KO75" s="200">
        <v>55.016862889344637</v>
      </c>
      <c r="KP75" s="200">
        <v>55.016862889344637</v>
      </c>
      <c r="KQ75" s="200">
        <v>55.016862889344637</v>
      </c>
      <c r="KR75" s="200">
        <v>55.016862889344637</v>
      </c>
      <c r="KT75">
        <v>1</v>
      </c>
      <c r="KU75">
        <v>1</v>
      </c>
      <c r="KV75" s="218">
        <v>1</v>
      </c>
      <c r="KW75" s="245">
        <v>24</v>
      </c>
      <c r="KX75">
        <v>1</v>
      </c>
      <c r="KY75">
        <v>1</v>
      </c>
      <c r="KZ75" s="218">
        <v>1</v>
      </c>
      <c r="LA75">
        <v>1</v>
      </c>
      <c r="LB75">
        <v>1</v>
      </c>
      <c r="LC75">
        <v>1</v>
      </c>
      <c r="LD75">
        <v>1</v>
      </c>
      <c r="LE75" s="253">
        <v>1.0543738122999999E-2</v>
      </c>
      <c r="LF75" s="206">
        <v>42513</v>
      </c>
      <c r="LG75">
        <v>60</v>
      </c>
      <c r="LH75" t="s">
        <v>1273</v>
      </c>
      <c r="LI75">
        <v>10</v>
      </c>
      <c r="LJ75" s="257">
        <v>1</v>
      </c>
      <c r="LK75">
        <v>10</v>
      </c>
      <c r="LL75" s="139">
        <v>164850</v>
      </c>
      <c r="LM75" s="139">
        <v>164850</v>
      </c>
      <c r="LN75" s="200">
        <v>1738.1352295765498</v>
      </c>
      <c r="LO75" s="200">
        <v>1738.1352295765498</v>
      </c>
      <c r="LP75" s="200">
        <v>1738.1352295765498</v>
      </c>
      <c r="LQ75" s="200">
        <v>1738.1352295765498</v>
      </c>
      <c r="LR75" s="200">
        <v>1738.1352295765498</v>
      </c>
      <c r="LT75">
        <v>1</v>
      </c>
      <c r="LU75" s="244">
        <v>1</v>
      </c>
      <c r="LV75" s="218">
        <v>1</v>
      </c>
      <c r="LW75" s="245">
        <v>20</v>
      </c>
      <c r="LX75">
        <v>1</v>
      </c>
      <c r="LY75">
        <v>1</v>
      </c>
      <c r="LZ75" s="218">
        <v>-1</v>
      </c>
      <c r="MA75">
        <v>0</v>
      </c>
      <c r="MB75">
        <v>0</v>
      </c>
      <c r="MC75">
        <v>0</v>
      </c>
      <c r="MD75">
        <v>0</v>
      </c>
      <c r="ME75" s="253">
        <v>-2.66909311495E-3</v>
      </c>
      <c r="MF75" s="206">
        <v>42513</v>
      </c>
      <c r="MG75">
        <v>60</v>
      </c>
      <c r="MH75" t="s">
        <v>1273</v>
      </c>
      <c r="MI75">
        <v>10</v>
      </c>
      <c r="MJ75" s="257">
        <v>1</v>
      </c>
      <c r="MK75">
        <v>10</v>
      </c>
      <c r="ML75" s="139">
        <v>164410</v>
      </c>
      <c r="MM75" s="139">
        <v>164410</v>
      </c>
      <c r="MN75" s="200">
        <v>-438.8255990289295</v>
      </c>
      <c r="MO75" s="200">
        <v>-438.8255990289295</v>
      </c>
      <c r="MP75" s="200">
        <v>-438.8255990289295</v>
      </c>
      <c r="MQ75" s="200">
        <v>-438.8255990289295</v>
      </c>
      <c r="MR75" s="200">
        <v>-438.8255990289295</v>
      </c>
      <c r="MT75">
        <v>1</v>
      </c>
      <c r="MU75" s="244">
        <v>1</v>
      </c>
      <c r="MV75" s="218">
        <v>1</v>
      </c>
      <c r="MW75" s="245">
        <v>21</v>
      </c>
      <c r="MX75">
        <v>-1</v>
      </c>
      <c r="MY75">
        <v>1</v>
      </c>
      <c r="MZ75" s="218">
        <v>-1</v>
      </c>
      <c r="NA75">
        <v>0</v>
      </c>
      <c r="NB75">
        <v>0</v>
      </c>
      <c r="NC75">
        <v>1</v>
      </c>
      <c r="ND75">
        <v>0</v>
      </c>
      <c r="NE75" s="253">
        <v>-2.0071771789999999E-3</v>
      </c>
      <c r="NF75" s="206">
        <v>42513</v>
      </c>
      <c r="NG75">
        <v>60</v>
      </c>
      <c r="NH75" t="s">
        <v>1273</v>
      </c>
      <c r="NI75">
        <v>11</v>
      </c>
      <c r="NJ75" s="257">
        <v>1</v>
      </c>
      <c r="NK75">
        <v>14</v>
      </c>
      <c r="NL75" s="139">
        <v>182600</v>
      </c>
      <c r="NM75" s="139">
        <v>232400</v>
      </c>
      <c r="NN75" s="200">
        <v>-366.51055288539999</v>
      </c>
      <c r="NO75" s="200">
        <v>-466.46797639959999</v>
      </c>
      <c r="NP75" s="200">
        <v>-366.51055288539999</v>
      </c>
      <c r="NQ75" s="200">
        <v>366.51055288539999</v>
      </c>
      <c r="NR75" s="200">
        <v>-366.51055288539999</v>
      </c>
      <c r="NT75">
        <v>1</v>
      </c>
      <c r="NU75" s="244">
        <v>1</v>
      </c>
      <c r="NV75" s="218">
        <v>-1</v>
      </c>
      <c r="NW75" s="245">
        <v>22</v>
      </c>
      <c r="NX75">
        <v>1</v>
      </c>
      <c r="NY75">
        <v>-1</v>
      </c>
      <c r="NZ75" s="218">
        <v>1</v>
      </c>
      <c r="OA75">
        <v>1</v>
      </c>
      <c r="OB75">
        <v>0</v>
      </c>
      <c r="OC75">
        <v>1</v>
      </c>
      <c r="OD75">
        <v>0</v>
      </c>
      <c r="OE75" s="253">
        <v>1.1701608971199999E-2</v>
      </c>
      <c r="OF75" s="206">
        <v>42513</v>
      </c>
      <c r="OG75">
        <v>60</v>
      </c>
      <c r="OH75" t="s">
        <v>1273</v>
      </c>
      <c r="OI75">
        <v>11</v>
      </c>
      <c r="OJ75" s="257">
        <v>1</v>
      </c>
      <c r="OK75">
        <v>14</v>
      </c>
      <c r="OL75" s="139">
        <v>182600</v>
      </c>
      <c r="OM75" s="139">
        <v>232400</v>
      </c>
      <c r="ON75" s="200">
        <v>2136.7137981411197</v>
      </c>
      <c r="OO75" s="200">
        <v>2719.4539249068798</v>
      </c>
      <c r="OP75" s="200">
        <v>-2136.7137981411197</v>
      </c>
      <c r="OQ75" s="200">
        <v>2136.7137981411197</v>
      </c>
      <c r="OR75" s="200">
        <v>-2136.7137981411197</v>
      </c>
      <c r="OT75">
        <f t="shared" si="98"/>
        <v>1</v>
      </c>
      <c r="OU75" s="244">
        <v>1</v>
      </c>
      <c r="OV75" s="218">
        <v>1</v>
      </c>
      <c r="OW75" s="245">
        <v>23</v>
      </c>
      <c r="OX75">
        <f t="shared" si="141"/>
        <v>1</v>
      </c>
      <c r="OY75">
        <f t="shared" si="100"/>
        <v>1</v>
      </c>
      <c r="OZ75" s="218"/>
      <c r="PA75">
        <f t="shared" si="138"/>
        <v>0</v>
      </c>
      <c r="PB75">
        <f t="shared" si="101"/>
        <v>0</v>
      </c>
      <c r="PC75">
        <f t="shared" si="102"/>
        <v>0</v>
      </c>
      <c r="PD75">
        <f t="shared" si="103"/>
        <v>0</v>
      </c>
      <c r="PE75" s="253"/>
      <c r="PF75" s="206">
        <v>42513</v>
      </c>
      <c r="PG75">
        <v>60</v>
      </c>
      <c r="PH75" t="str">
        <f t="shared" si="86"/>
        <v>TRUE</v>
      </c>
      <c r="PI75">
        <f>VLOOKUP($A75,'FuturesInfo (3)'!$A$2:$V$80,22)</f>
        <v>11</v>
      </c>
      <c r="PJ75" s="257">
        <v>2</v>
      </c>
      <c r="PK75">
        <f t="shared" si="104"/>
        <v>8</v>
      </c>
      <c r="PL75" s="139">
        <f>VLOOKUP($A75,'FuturesInfo (3)'!$A$2:$O$80,15)*PI75</f>
        <v>182600</v>
      </c>
      <c r="PM75" s="139">
        <f>VLOOKUP($A75,'FuturesInfo (3)'!$A$2:$O$80,15)*PK75</f>
        <v>132800</v>
      </c>
      <c r="PN75" s="200">
        <f t="shared" si="105"/>
        <v>0</v>
      </c>
      <c r="PO75" s="200">
        <f t="shared" si="106"/>
        <v>0</v>
      </c>
      <c r="PP75" s="200">
        <f t="shared" si="107"/>
        <v>0</v>
      </c>
      <c r="PQ75" s="200">
        <f t="shared" si="108"/>
        <v>0</v>
      </c>
      <c r="PR75" s="200">
        <f t="shared" si="144"/>
        <v>0</v>
      </c>
      <c r="PT75">
        <f t="shared" si="110"/>
        <v>1</v>
      </c>
      <c r="PU75" s="244"/>
      <c r="PV75" s="218"/>
      <c r="PW75" s="245"/>
      <c r="PX75">
        <f t="shared" si="142"/>
        <v>0</v>
      </c>
      <c r="PY75">
        <f t="shared" si="112"/>
        <v>0</v>
      </c>
      <c r="PZ75" s="218"/>
      <c r="QA75">
        <f t="shared" si="139"/>
        <v>1</v>
      </c>
      <c r="QB75">
        <f t="shared" si="113"/>
        <v>1</v>
      </c>
      <c r="QC75">
        <f t="shared" si="114"/>
        <v>1</v>
      </c>
      <c r="QD75">
        <f t="shared" si="115"/>
        <v>1</v>
      </c>
      <c r="QE75" s="253"/>
      <c r="QF75" s="206"/>
      <c r="QG75">
        <v>60</v>
      </c>
      <c r="QH75" t="str">
        <f t="shared" si="87"/>
        <v>FALSE</v>
      </c>
      <c r="QI75">
        <f>VLOOKUP($A75,'FuturesInfo (3)'!$A$2:$V$80,22)</f>
        <v>11</v>
      </c>
      <c r="QJ75" s="257"/>
      <c r="QK75">
        <f t="shared" si="116"/>
        <v>8</v>
      </c>
      <c r="QL75" s="139">
        <f>VLOOKUP($A75,'FuturesInfo (3)'!$A$2:$O$80,15)*QI75</f>
        <v>182600</v>
      </c>
      <c r="QM75" s="139">
        <f>VLOOKUP($A75,'FuturesInfo (3)'!$A$2:$O$80,15)*QK75</f>
        <v>132800</v>
      </c>
      <c r="QN75" s="200">
        <f t="shared" si="117"/>
        <v>0</v>
      </c>
      <c r="QO75" s="200">
        <f t="shared" si="118"/>
        <v>0</v>
      </c>
      <c r="QP75" s="200">
        <f t="shared" si="119"/>
        <v>0</v>
      </c>
      <c r="QQ75" s="200">
        <f t="shared" si="120"/>
        <v>0</v>
      </c>
      <c r="QR75" s="200">
        <f t="shared" si="145"/>
        <v>0</v>
      </c>
      <c r="QT75">
        <f t="shared" si="122"/>
        <v>0</v>
      </c>
      <c r="QU75" s="244"/>
      <c r="QV75" s="218"/>
      <c r="QW75" s="245"/>
      <c r="QX75">
        <f t="shared" si="143"/>
        <v>0</v>
      </c>
      <c r="QY75">
        <f t="shared" si="124"/>
        <v>0</v>
      </c>
      <c r="QZ75" s="218"/>
      <c r="RA75">
        <f t="shared" si="140"/>
        <v>1</v>
      </c>
      <c r="RB75">
        <f t="shared" si="125"/>
        <v>1</v>
      </c>
      <c r="RC75">
        <f t="shared" si="126"/>
        <v>1</v>
      </c>
      <c r="RD75">
        <f t="shared" si="127"/>
        <v>1</v>
      </c>
      <c r="RE75" s="253"/>
      <c r="RF75" s="206"/>
      <c r="RG75">
        <v>60</v>
      </c>
      <c r="RH75" t="str">
        <f t="shared" si="88"/>
        <v>FALSE</v>
      </c>
      <c r="RI75">
        <f>VLOOKUP($A75,'FuturesInfo (3)'!$A$2:$V$80,22)</f>
        <v>11</v>
      </c>
      <c r="RJ75" s="257"/>
      <c r="RK75">
        <f t="shared" si="128"/>
        <v>8</v>
      </c>
      <c r="RL75" s="139">
        <f>VLOOKUP($A75,'FuturesInfo (3)'!$A$2:$O$80,15)*RI75</f>
        <v>182600</v>
      </c>
      <c r="RM75" s="139">
        <f>VLOOKUP($A75,'FuturesInfo (3)'!$A$2:$O$80,15)*RK75</f>
        <v>132800</v>
      </c>
      <c r="RN75" s="200">
        <f t="shared" si="129"/>
        <v>0</v>
      </c>
      <c r="RO75" s="200">
        <f t="shared" si="130"/>
        <v>0</v>
      </c>
      <c r="RP75" s="200">
        <f t="shared" si="131"/>
        <v>0</v>
      </c>
      <c r="RQ75" s="200">
        <f t="shared" si="132"/>
        <v>0</v>
      </c>
      <c r="RR75" s="200">
        <f t="shared" si="146"/>
        <v>0</v>
      </c>
    </row>
    <row r="76" spans="1:486" x14ac:dyDescent="0.25">
      <c r="A76" s="1" t="s">
        <v>1078</v>
      </c>
      <c r="B76" s="153" t="str">
        <f>'FuturesInfo (3)'!M64</f>
        <v>BB</v>
      </c>
      <c r="C76" s="204" t="str">
        <f>VLOOKUP(A76,'FuturesInfo (3)'!$A$2:$K$80,11)</f>
        <v>rates</v>
      </c>
      <c r="D76" s="2"/>
      <c r="K76" s="2"/>
      <c r="T76" s="2"/>
      <c r="AD76" s="2"/>
      <c r="AI76" s="139"/>
      <c r="AO76" s="2"/>
      <c r="AT76" s="139"/>
      <c r="AX76">
        <v>1</v>
      </c>
      <c r="AY76">
        <v>9.2153765139600002E-4</v>
      </c>
      <c r="AZ76" s="2"/>
      <c r="BE76" s="139"/>
      <c r="BG76">
        <f t="shared" si="134"/>
        <v>-2</v>
      </c>
      <c r="BH76">
        <v>-1</v>
      </c>
      <c r="BI76">
        <v>-1</v>
      </c>
      <c r="BJ76">
        <f t="shared" si="89"/>
        <v>1</v>
      </c>
      <c r="BK76" s="1">
        <v>-7.2339865842399999E-4</v>
      </c>
      <c r="BL76" s="2">
        <v>10</v>
      </c>
      <c r="BM76">
        <v>60</v>
      </c>
      <c r="BN76" t="str">
        <f t="shared" si="135"/>
        <v>TRUE</v>
      </c>
      <c r="BO76">
        <f>VLOOKUP($A76,'FuturesInfo (3)'!$A$2:$V$80,22)</f>
        <v>10</v>
      </c>
      <c r="BP76">
        <f t="shared" si="160"/>
        <v>10</v>
      </c>
      <c r="BQ76" s="139">
        <f>VLOOKUP($A76,'FuturesInfo (3)'!$A$2:$O$80,15)*BP76</f>
        <v>1488514.5182750255</v>
      </c>
      <c r="BR76" s="145">
        <f t="shared" si="90"/>
        <v>1076.7894055648001</v>
      </c>
      <c r="BT76">
        <f t="shared" si="91"/>
        <v>-1</v>
      </c>
      <c r="BU76">
        <v>1</v>
      </c>
      <c r="BV76">
        <v>1</v>
      </c>
      <c r="BW76">
        <v>1</v>
      </c>
      <c r="BX76">
        <f t="shared" si="161"/>
        <v>1</v>
      </c>
      <c r="BY76">
        <f t="shared" si="162"/>
        <v>1</v>
      </c>
      <c r="BZ76" s="188">
        <v>3.2905561039800002E-4</v>
      </c>
      <c r="CA76" s="2">
        <v>10</v>
      </c>
      <c r="CB76">
        <v>60</v>
      </c>
      <c r="CC76" t="str">
        <f t="shared" si="163"/>
        <v>TRUE</v>
      </c>
      <c r="CD76">
        <f>VLOOKUP($A76,'FuturesInfo (3)'!$A$2:$V$80,22)</f>
        <v>10</v>
      </c>
      <c r="CE76">
        <f t="shared" si="75"/>
        <v>10</v>
      </c>
      <c r="CF76">
        <f t="shared" si="75"/>
        <v>10</v>
      </c>
      <c r="CG76" s="139">
        <f>VLOOKUP($A76,'FuturesInfo (3)'!$A$2:$O$80,15)*CE76</f>
        <v>1488514.5182750255</v>
      </c>
      <c r="CH76" s="145">
        <f t="shared" si="164"/>
        <v>489.80405339727349</v>
      </c>
      <c r="CI76" s="145">
        <f t="shared" si="92"/>
        <v>489.80405339727349</v>
      </c>
      <c r="CK76">
        <f t="shared" si="165"/>
        <v>1</v>
      </c>
      <c r="CL76">
        <v>1</v>
      </c>
      <c r="CM76">
        <v>1</v>
      </c>
      <c r="CN76">
        <v>1</v>
      </c>
      <c r="CO76">
        <f t="shared" si="136"/>
        <v>1</v>
      </c>
      <c r="CP76">
        <f t="shared" si="166"/>
        <v>1</v>
      </c>
      <c r="CQ76" s="1">
        <v>1.1184210526300001E-3</v>
      </c>
      <c r="CR76" s="2">
        <v>10</v>
      </c>
      <c r="CS76">
        <v>60</v>
      </c>
      <c r="CT76" t="str">
        <f t="shared" si="167"/>
        <v>TRUE</v>
      </c>
      <c r="CU76">
        <f>VLOOKUP($A76,'FuturesInfo (3)'!$A$2:$V$80,22)</f>
        <v>10</v>
      </c>
      <c r="CV76">
        <f t="shared" si="168"/>
        <v>13</v>
      </c>
      <c r="CW76">
        <f t="shared" si="93"/>
        <v>10</v>
      </c>
      <c r="CX76" s="139">
        <f>VLOOKUP($A76,'FuturesInfo (3)'!$A$2:$O$80,15)*CW76</f>
        <v>1488514.5182750255</v>
      </c>
      <c r="CY76" s="200">
        <f t="shared" si="169"/>
        <v>1664.7859743841916</v>
      </c>
      <c r="CZ76" s="200">
        <f t="shared" si="95"/>
        <v>1664.7859743841916</v>
      </c>
      <c r="DB76">
        <f t="shared" si="81"/>
        <v>1</v>
      </c>
      <c r="DC76">
        <v>1</v>
      </c>
      <c r="DD76">
        <v>1</v>
      </c>
      <c r="DE76">
        <v>-1</v>
      </c>
      <c r="DF76">
        <f t="shared" si="137"/>
        <v>0</v>
      </c>
      <c r="DG76">
        <f t="shared" si="82"/>
        <v>0</v>
      </c>
      <c r="DH76" s="1">
        <v>-5.25727804429E-4</v>
      </c>
      <c r="DI76" s="2">
        <v>10</v>
      </c>
      <c r="DJ76">
        <v>60</v>
      </c>
      <c r="DK76" t="str">
        <f t="shared" si="83"/>
        <v>TRUE</v>
      </c>
      <c r="DL76">
        <f>VLOOKUP($A76,'FuturesInfo (3)'!$A$2:$V$80,22)</f>
        <v>10</v>
      </c>
      <c r="DM76">
        <f t="shared" si="84"/>
        <v>13</v>
      </c>
      <c r="DN76">
        <f t="shared" si="96"/>
        <v>10</v>
      </c>
      <c r="DO76" s="139">
        <f>VLOOKUP($A76,'FuturesInfo (3)'!$A$2:$O$80,15)*DN76</f>
        <v>1488514.5182750255</v>
      </c>
      <c r="DP76" s="200">
        <f t="shared" si="85"/>
        <v>-782.55346955341975</v>
      </c>
      <c r="DQ76" s="200">
        <f t="shared" si="97"/>
        <v>-782.55346955341975</v>
      </c>
      <c r="DS76">
        <v>1</v>
      </c>
      <c r="DT76">
        <v>-1</v>
      </c>
      <c r="DU76">
        <v>1</v>
      </c>
      <c r="DV76">
        <v>-1</v>
      </c>
      <c r="DW76">
        <v>1</v>
      </c>
      <c r="DX76">
        <v>0</v>
      </c>
      <c r="DY76" s="1">
        <v>-4.60253774556E-4</v>
      </c>
      <c r="DZ76" s="2">
        <v>10</v>
      </c>
      <c r="EA76">
        <v>60</v>
      </c>
      <c r="EB76" t="s">
        <v>1273</v>
      </c>
      <c r="EC76">
        <v>12</v>
      </c>
      <c r="ED76" s="96">
        <v>0</v>
      </c>
      <c r="EE76">
        <v>12</v>
      </c>
      <c r="EF76" s="139">
        <v>1707657.8259245425</v>
      </c>
      <c r="EG76" s="200">
        <v>785.95596003186347</v>
      </c>
      <c r="EH76" s="200">
        <v>-785.95596003186347</v>
      </c>
      <c r="EJ76">
        <v>-1</v>
      </c>
      <c r="EK76">
        <v>-1</v>
      </c>
      <c r="EL76" s="218">
        <v>1</v>
      </c>
      <c r="EM76">
        <v>1</v>
      </c>
      <c r="EN76">
        <v>1</v>
      </c>
      <c r="EO76">
        <v>0</v>
      </c>
      <c r="EP76">
        <v>1</v>
      </c>
      <c r="EQ76">
        <v>1</v>
      </c>
      <c r="ER76" s="1">
        <v>1.31648235914E-3</v>
      </c>
      <c r="ES76" s="2">
        <v>10</v>
      </c>
      <c r="ET76">
        <v>60</v>
      </c>
      <c r="EU76" t="s">
        <v>1273</v>
      </c>
      <c r="EV76">
        <v>12</v>
      </c>
      <c r="EW76" s="96">
        <v>0</v>
      </c>
      <c r="EX76">
        <v>12</v>
      </c>
      <c r="EY76" s="139">
        <v>1707657.8259245425</v>
      </c>
      <c r="EZ76" s="200">
        <v>-2248.1014032770249</v>
      </c>
      <c r="FA76" s="200">
        <v>2248.1014032770249</v>
      </c>
      <c r="FB76" s="200">
        <v>2248.1014032770249</v>
      </c>
      <c r="FD76">
        <v>1</v>
      </c>
      <c r="FE76">
        <v>-1</v>
      </c>
      <c r="FF76" s="218">
        <v>1</v>
      </c>
      <c r="FG76">
        <v>1</v>
      </c>
      <c r="FH76">
        <v>1</v>
      </c>
      <c r="FI76">
        <v>0</v>
      </c>
      <c r="FJ76">
        <v>1</v>
      </c>
      <c r="FK76">
        <v>1</v>
      </c>
      <c r="FL76" s="1">
        <v>1.7091769655499999E-3</v>
      </c>
      <c r="FM76" s="2">
        <v>10</v>
      </c>
      <c r="FN76">
        <v>60</v>
      </c>
      <c r="FO76" t="s">
        <v>1273</v>
      </c>
      <c r="FP76">
        <v>12</v>
      </c>
      <c r="FQ76" s="96">
        <v>0</v>
      </c>
      <c r="FR76">
        <v>12</v>
      </c>
      <c r="FS76" s="139">
        <v>1707657.8259245425</v>
      </c>
      <c r="FT76" s="200">
        <v>-2918.6894211114195</v>
      </c>
      <c r="FU76" s="200">
        <v>2918.6894211114195</v>
      </c>
      <c r="FV76" s="200">
        <v>2918.6894211114195</v>
      </c>
      <c r="FX76">
        <v>1</v>
      </c>
      <c r="FY76" s="244">
        <v>1</v>
      </c>
      <c r="FZ76" s="218">
        <v>1</v>
      </c>
      <c r="GA76" s="245">
        <v>-6</v>
      </c>
      <c r="GB76">
        <v>1</v>
      </c>
      <c r="GC76">
        <v>-1</v>
      </c>
      <c r="GD76" s="218">
        <v>-1</v>
      </c>
      <c r="GE76">
        <v>0</v>
      </c>
      <c r="GF76">
        <v>0</v>
      </c>
      <c r="GG76">
        <v>0</v>
      </c>
      <c r="GH76">
        <v>1</v>
      </c>
      <c r="GI76" s="253">
        <v>-6.56254101588E-5</v>
      </c>
      <c r="GJ76" s="2">
        <v>10</v>
      </c>
      <c r="GK76">
        <v>60</v>
      </c>
      <c r="GL76" t="s">
        <v>1273</v>
      </c>
      <c r="GM76">
        <v>12</v>
      </c>
      <c r="GN76" s="96">
        <v>0</v>
      </c>
      <c r="GO76">
        <v>12</v>
      </c>
      <c r="GP76" s="139">
        <v>1707545.760179305</v>
      </c>
      <c r="GQ76" s="200">
        <v>-112.05839087668683</v>
      </c>
      <c r="GR76" s="200">
        <v>-112.05839087668683</v>
      </c>
      <c r="GS76" s="200">
        <v>-112.05839087668683</v>
      </c>
      <c r="GT76" s="200">
        <v>112.05839087668683</v>
      </c>
      <c r="GV76">
        <v>1</v>
      </c>
      <c r="GW76" s="244">
        <v>1</v>
      </c>
      <c r="GX76" s="218">
        <v>1</v>
      </c>
      <c r="GY76" s="245">
        <v>-7</v>
      </c>
      <c r="GZ76">
        <v>1</v>
      </c>
      <c r="HA76">
        <v>-1</v>
      </c>
      <c r="HB76" s="218">
        <v>1</v>
      </c>
      <c r="HC76">
        <v>1</v>
      </c>
      <c r="HD76">
        <v>1</v>
      </c>
      <c r="HE76">
        <v>1</v>
      </c>
      <c r="HF76">
        <v>0</v>
      </c>
      <c r="HG76" s="253">
        <v>9.8444575703900009E-4</v>
      </c>
      <c r="HH76" s="268">
        <v>42487</v>
      </c>
      <c r="HI76">
        <v>60</v>
      </c>
      <c r="HJ76" t="s">
        <v>1273</v>
      </c>
      <c r="HK76">
        <v>12</v>
      </c>
      <c r="HL76" s="257"/>
      <c r="HM76">
        <v>12</v>
      </c>
      <c r="HN76" s="139">
        <v>1727782.4978759559</v>
      </c>
      <c r="HO76" s="200">
        <v>1700.9081491202301</v>
      </c>
      <c r="HP76" s="200">
        <v>1700.9081491202301</v>
      </c>
      <c r="HQ76" s="200">
        <v>1700.9081491202301</v>
      </c>
      <c r="HR76" s="200">
        <v>-1700.9081491202301</v>
      </c>
      <c r="HT76">
        <v>1</v>
      </c>
      <c r="HU76" s="244">
        <v>1</v>
      </c>
      <c r="HV76" s="218">
        <v>1</v>
      </c>
      <c r="HW76" s="245">
        <v>-8</v>
      </c>
      <c r="HX76">
        <v>-1</v>
      </c>
      <c r="HY76">
        <v>-1</v>
      </c>
      <c r="HZ76" s="218">
        <v>1</v>
      </c>
      <c r="IA76">
        <v>1</v>
      </c>
      <c r="IB76">
        <v>1</v>
      </c>
      <c r="IC76">
        <v>0</v>
      </c>
      <c r="ID76">
        <v>0</v>
      </c>
      <c r="IE76" s="253">
        <v>1.3768686073999999E-3</v>
      </c>
      <c r="IF76" s="268">
        <v>42487</v>
      </c>
      <c r="IG76">
        <v>60</v>
      </c>
      <c r="IH76" t="s">
        <v>1273</v>
      </c>
      <c r="II76">
        <v>12</v>
      </c>
      <c r="IJ76" s="257">
        <v>2</v>
      </c>
      <c r="IK76">
        <v>15</v>
      </c>
      <c r="IL76" s="139">
        <v>1757338.5518590997</v>
      </c>
      <c r="IM76" s="139">
        <v>2196673.1898238747</v>
      </c>
      <c r="IN76" s="200">
        <v>2419.6242846285709</v>
      </c>
      <c r="IO76" s="200">
        <v>3024.5303557857142</v>
      </c>
      <c r="IP76" s="200">
        <v>2419.6242846285709</v>
      </c>
      <c r="IQ76" s="200">
        <v>-2419.6242846285709</v>
      </c>
      <c r="IR76" s="200">
        <v>-2419.6242846285709</v>
      </c>
      <c r="IT76">
        <v>1</v>
      </c>
      <c r="IU76" s="244">
        <v>1</v>
      </c>
      <c r="IV76" s="218">
        <v>1</v>
      </c>
      <c r="IW76" s="245">
        <v>5</v>
      </c>
      <c r="IX76">
        <v>1</v>
      </c>
      <c r="IY76">
        <v>1</v>
      </c>
      <c r="IZ76" s="218">
        <v>-1</v>
      </c>
      <c r="JA76">
        <v>0</v>
      </c>
      <c r="JB76">
        <v>0</v>
      </c>
      <c r="JC76">
        <v>0</v>
      </c>
      <c r="JD76">
        <v>0</v>
      </c>
      <c r="JE76" s="253">
        <v>-4.5832514895599997E-4</v>
      </c>
      <c r="JF76" s="268">
        <v>42487</v>
      </c>
      <c r="JG76">
        <v>60</v>
      </c>
      <c r="JH76" t="s">
        <v>1273</v>
      </c>
      <c r="JI76">
        <v>12</v>
      </c>
      <c r="JJ76" s="257">
        <v>2</v>
      </c>
      <c r="JK76">
        <v>15</v>
      </c>
      <c r="JL76" s="139">
        <v>1757338.5518590997</v>
      </c>
      <c r="JM76" s="139">
        <v>2196673.1898238747</v>
      </c>
      <c r="JN76" s="200">
        <v>-805.43245354694318</v>
      </c>
      <c r="JO76" s="200">
        <v>-1006.790566933679</v>
      </c>
      <c r="JP76" s="200">
        <v>-805.43245354694318</v>
      </c>
      <c r="JQ76" s="200">
        <v>-805.43245354694318</v>
      </c>
      <c r="JR76" s="200">
        <v>-805.43245354694318</v>
      </c>
      <c r="JT76">
        <v>1</v>
      </c>
      <c r="JU76" s="244">
        <v>1</v>
      </c>
      <c r="JV76" s="218">
        <v>-1</v>
      </c>
      <c r="JW76" s="245">
        <v>6</v>
      </c>
      <c r="JX76">
        <v>-1</v>
      </c>
      <c r="JY76">
        <v>-1</v>
      </c>
      <c r="JZ76" s="218">
        <v>-1</v>
      </c>
      <c r="KA76">
        <v>0</v>
      </c>
      <c r="KB76">
        <v>1</v>
      </c>
      <c r="KC76">
        <v>1</v>
      </c>
      <c r="KD76">
        <v>1</v>
      </c>
      <c r="KE76" s="253">
        <v>-2.5546967116500002E-3</v>
      </c>
      <c r="KF76" s="206">
        <v>42487</v>
      </c>
      <c r="KG76">
        <v>60</v>
      </c>
      <c r="KH76" t="s">
        <v>1273</v>
      </c>
      <c r="KI76">
        <v>10</v>
      </c>
      <c r="KJ76" s="257">
        <v>2</v>
      </c>
      <c r="KK76">
        <v>13</v>
      </c>
      <c r="KL76" s="139">
        <v>1460875.7387366646</v>
      </c>
      <c r="KM76" s="139">
        <v>1899138.4603576642</v>
      </c>
      <c r="KN76" s="200">
        <v>-3732.0944458798222</v>
      </c>
      <c r="KO76" s="200">
        <v>-4851.7227796437692</v>
      </c>
      <c r="KP76" s="200">
        <v>3732.0944458798222</v>
      </c>
      <c r="KQ76" s="200">
        <v>3732.0944458798222</v>
      </c>
      <c r="KR76" s="200">
        <v>3732.0944458798222</v>
      </c>
      <c r="KT76">
        <v>1</v>
      </c>
      <c r="KU76">
        <v>1</v>
      </c>
      <c r="KV76" s="218">
        <v>-1</v>
      </c>
      <c r="KW76" s="245">
        <v>37</v>
      </c>
      <c r="KX76">
        <v>1</v>
      </c>
      <c r="KY76">
        <v>-1</v>
      </c>
      <c r="KZ76" s="218">
        <v>-1</v>
      </c>
      <c r="LA76">
        <v>0</v>
      </c>
      <c r="LB76">
        <v>1</v>
      </c>
      <c r="LC76">
        <v>0</v>
      </c>
      <c r="LD76">
        <v>1</v>
      </c>
      <c r="LE76" s="253">
        <v>-3.94036908124E-4</v>
      </c>
      <c r="LF76" s="206">
        <v>42509</v>
      </c>
      <c r="LG76">
        <v>60</v>
      </c>
      <c r="LH76" t="s">
        <v>1273</v>
      </c>
      <c r="LI76">
        <v>10</v>
      </c>
      <c r="LJ76" s="257">
        <v>2</v>
      </c>
      <c r="LK76">
        <v>13</v>
      </c>
      <c r="LL76" s="139">
        <v>1460300.0997774196</v>
      </c>
      <c r="LM76" s="139">
        <v>1898390.1297106454</v>
      </c>
      <c r="LN76" s="200">
        <v>-575.41213624946306</v>
      </c>
      <c r="LO76" s="200">
        <v>-748.03577712430206</v>
      </c>
      <c r="LP76" s="200">
        <v>575.41213624946306</v>
      </c>
      <c r="LQ76" s="200">
        <v>-575.41213624946306</v>
      </c>
      <c r="LR76" s="200">
        <v>575.41213624946306</v>
      </c>
      <c r="LT76">
        <v>1</v>
      </c>
      <c r="LU76" s="244">
        <v>-1</v>
      </c>
      <c r="LV76" s="218">
        <v>1</v>
      </c>
      <c r="LW76" s="245">
        <v>1</v>
      </c>
      <c r="LX76">
        <v>-1</v>
      </c>
      <c r="LY76">
        <v>1</v>
      </c>
      <c r="LZ76" s="218">
        <v>-1</v>
      </c>
      <c r="MA76">
        <v>1</v>
      </c>
      <c r="MB76">
        <v>0</v>
      </c>
      <c r="MC76">
        <v>1</v>
      </c>
      <c r="MD76">
        <v>0</v>
      </c>
      <c r="ME76" s="253">
        <v>-2.6279482294199998E-4</v>
      </c>
      <c r="MF76" s="206">
        <v>42509</v>
      </c>
      <c r="MG76">
        <v>60</v>
      </c>
      <c r="MH76" t="s">
        <v>1273</v>
      </c>
      <c r="MI76">
        <v>9</v>
      </c>
      <c r="MJ76" s="257">
        <v>1</v>
      </c>
      <c r="MK76">
        <v>9</v>
      </c>
      <c r="ML76" s="139">
        <v>1310103.696334277</v>
      </c>
      <c r="MM76" s="139">
        <v>1310103.696334277</v>
      </c>
      <c r="MN76" s="200">
        <v>344.28846891382602</v>
      </c>
      <c r="MO76" s="200">
        <v>344.28846891382602</v>
      </c>
      <c r="MP76" s="200">
        <v>-344.28846891382602</v>
      </c>
      <c r="MQ76" s="200">
        <v>344.28846891382602</v>
      </c>
      <c r="MR76" s="200">
        <v>-344.28846891382602</v>
      </c>
      <c r="MT76">
        <v>-1</v>
      </c>
      <c r="MU76" s="244">
        <v>-1</v>
      </c>
      <c r="MV76" s="218">
        <v>-1</v>
      </c>
      <c r="MW76" s="245">
        <v>1</v>
      </c>
      <c r="MX76">
        <v>1</v>
      </c>
      <c r="MY76">
        <v>-1</v>
      </c>
      <c r="MZ76" s="218">
        <v>-1</v>
      </c>
      <c r="NA76">
        <v>1</v>
      </c>
      <c r="NB76">
        <v>1</v>
      </c>
      <c r="NC76">
        <v>0</v>
      </c>
      <c r="ND76">
        <v>1</v>
      </c>
      <c r="NE76" s="253">
        <v>-3.9429585332199999E-4</v>
      </c>
      <c r="NF76" s="206">
        <v>42536</v>
      </c>
      <c r="NG76">
        <v>60</v>
      </c>
      <c r="NH76" t="s">
        <v>1273</v>
      </c>
      <c r="NI76">
        <v>10</v>
      </c>
      <c r="NJ76" s="257">
        <v>1</v>
      </c>
      <c r="NK76">
        <v>13</v>
      </c>
      <c r="NL76" s="139">
        <v>1433646.163123775</v>
      </c>
      <c r="NM76" s="139">
        <v>1863740.0120609077</v>
      </c>
      <c r="NN76" s="200">
        <v>565.2807372507001</v>
      </c>
      <c r="NO76" s="200">
        <v>734.86495842591012</v>
      </c>
      <c r="NP76" s="200">
        <v>565.2807372507001</v>
      </c>
      <c r="NQ76" s="200">
        <v>-565.2807372507001</v>
      </c>
      <c r="NR76" s="200">
        <v>565.2807372507001</v>
      </c>
      <c r="NT76">
        <v>-1</v>
      </c>
      <c r="NU76" s="244">
        <v>-1</v>
      </c>
      <c r="NV76" s="218">
        <v>-1</v>
      </c>
      <c r="NW76" s="245">
        <v>2</v>
      </c>
      <c r="NX76">
        <v>-1</v>
      </c>
      <c r="NY76">
        <v>-1</v>
      </c>
      <c r="NZ76" s="218">
        <v>1</v>
      </c>
      <c r="OA76">
        <v>0</v>
      </c>
      <c r="OB76">
        <v>0</v>
      </c>
      <c r="OC76">
        <v>0</v>
      </c>
      <c r="OD76">
        <v>0</v>
      </c>
      <c r="OE76" s="253">
        <v>2.6296758924400002E-4</v>
      </c>
      <c r="OF76" s="206">
        <v>42536</v>
      </c>
      <c r="OG76">
        <v>60</v>
      </c>
      <c r="OH76" t="s">
        <v>1273</v>
      </c>
      <c r="OI76">
        <v>10</v>
      </c>
      <c r="OJ76" s="257">
        <v>2</v>
      </c>
      <c r="OK76">
        <v>8</v>
      </c>
      <c r="OL76" s="139">
        <v>1433646.163123775</v>
      </c>
      <c r="OM76" s="139">
        <v>1146916.93049902</v>
      </c>
      <c r="ON76" s="200">
        <v>-377.00247534556951</v>
      </c>
      <c r="OO76" s="200">
        <v>-301.60198027645561</v>
      </c>
      <c r="OP76" s="200">
        <v>-377.00247534556951</v>
      </c>
      <c r="OQ76" s="200">
        <v>-377.00247534556951</v>
      </c>
      <c r="OR76" s="200">
        <v>-377.00247534556951</v>
      </c>
      <c r="OT76">
        <f t="shared" si="98"/>
        <v>-1</v>
      </c>
      <c r="OU76" s="244">
        <v>1</v>
      </c>
      <c r="OV76" s="218">
        <v>-1</v>
      </c>
      <c r="OW76" s="245">
        <v>-6</v>
      </c>
      <c r="OX76">
        <f t="shared" si="141"/>
        <v>1</v>
      </c>
      <c r="OY76">
        <f t="shared" si="100"/>
        <v>1</v>
      </c>
      <c r="OZ76" s="218"/>
      <c r="PA76">
        <f t="shared" si="138"/>
        <v>0</v>
      </c>
      <c r="PB76">
        <f t="shared" si="101"/>
        <v>0</v>
      </c>
      <c r="PC76">
        <f t="shared" si="102"/>
        <v>0</v>
      </c>
      <c r="PD76">
        <f t="shared" si="103"/>
        <v>0</v>
      </c>
      <c r="PE76" s="253"/>
      <c r="PF76" s="206">
        <v>42536</v>
      </c>
      <c r="PG76">
        <v>60</v>
      </c>
      <c r="PH76" t="str">
        <f t="shared" si="86"/>
        <v>TRUE</v>
      </c>
      <c r="PI76">
        <f>VLOOKUP($A76,'FuturesInfo (3)'!$A$2:$V$80,22)</f>
        <v>10</v>
      </c>
      <c r="PJ76" s="257">
        <v>1</v>
      </c>
      <c r="PK76">
        <f t="shared" si="104"/>
        <v>13</v>
      </c>
      <c r="PL76" s="139">
        <f>VLOOKUP($A76,'FuturesInfo (3)'!$A$2:$O$80,15)*PI76</f>
        <v>1488514.5182750255</v>
      </c>
      <c r="PM76" s="139">
        <f>VLOOKUP($A76,'FuturesInfo (3)'!$A$2:$O$80,15)*PK76</f>
        <v>1935068.873757533</v>
      </c>
      <c r="PN76" s="200">
        <f t="shared" si="105"/>
        <v>0</v>
      </c>
      <c r="PO76" s="200">
        <f t="shared" si="106"/>
        <v>0</v>
      </c>
      <c r="PP76" s="200">
        <f t="shared" si="107"/>
        <v>0</v>
      </c>
      <c r="PQ76" s="200">
        <f t="shared" si="108"/>
        <v>0</v>
      </c>
      <c r="PR76" s="200">
        <f t="shared" si="144"/>
        <v>0</v>
      </c>
      <c r="PT76">
        <f t="shared" si="110"/>
        <v>1</v>
      </c>
      <c r="PU76" s="244"/>
      <c r="PV76" s="218"/>
      <c r="PW76" s="245"/>
      <c r="PX76">
        <f t="shared" si="142"/>
        <v>0</v>
      </c>
      <c r="PY76">
        <f t="shared" si="112"/>
        <v>0</v>
      </c>
      <c r="PZ76" s="218"/>
      <c r="QA76">
        <f t="shared" si="139"/>
        <v>1</v>
      </c>
      <c r="QB76">
        <f t="shared" si="113"/>
        <v>1</v>
      </c>
      <c r="QC76">
        <f t="shared" si="114"/>
        <v>1</v>
      </c>
      <c r="QD76">
        <f t="shared" si="115"/>
        <v>1</v>
      </c>
      <c r="QE76" s="253"/>
      <c r="QF76" s="206"/>
      <c r="QG76">
        <v>60</v>
      </c>
      <c r="QH76" t="str">
        <f t="shared" si="87"/>
        <v>FALSE</v>
      </c>
      <c r="QI76">
        <f>VLOOKUP($A76,'FuturesInfo (3)'!$A$2:$V$80,22)</f>
        <v>10</v>
      </c>
      <c r="QJ76" s="257"/>
      <c r="QK76">
        <f t="shared" si="116"/>
        <v>8</v>
      </c>
      <c r="QL76" s="139">
        <f>VLOOKUP($A76,'FuturesInfo (3)'!$A$2:$O$80,15)*QI76</f>
        <v>1488514.5182750255</v>
      </c>
      <c r="QM76" s="139">
        <f>VLOOKUP($A76,'FuturesInfo (3)'!$A$2:$O$80,15)*QK76</f>
        <v>1190811.6146200204</v>
      </c>
      <c r="QN76" s="200">
        <f t="shared" si="117"/>
        <v>0</v>
      </c>
      <c r="QO76" s="200">
        <f t="shared" si="118"/>
        <v>0</v>
      </c>
      <c r="QP76" s="200">
        <f t="shared" si="119"/>
        <v>0</v>
      </c>
      <c r="QQ76" s="200">
        <f t="shared" si="120"/>
        <v>0</v>
      </c>
      <c r="QR76" s="200">
        <f t="shared" si="145"/>
        <v>0</v>
      </c>
      <c r="QT76">
        <f t="shared" si="122"/>
        <v>0</v>
      </c>
      <c r="QU76" s="244"/>
      <c r="QV76" s="218"/>
      <c r="QW76" s="245"/>
      <c r="QX76">
        <f t="shared" si="143"/>
        <v>0</v>
      </c>
      <c r="QY76">
        <f t="shared" si="124"/>
        <v>0</v>
      </c>
      <c r="QZ76" s="218"/>
      <c r="RA76">
        <f t="shared" si="140"/>
        <v>1</v>
      </c>
      <c r="RB76">
        <f t="shared" si="125"/>
        <v>1</v>
      </c>
      <c r="RC76">
        <f t="shared" si="126"/>
        <v>1</v>
      </c>
      <c r="RD76">
        <f t="shared" si="127"/>
        <v>1</v>
      </c>
      <c r="RE76" s="253"/>
      <c r="RF76" s="206"/>
      <c r="RG76">
        <v>60</v>
      </c>
      <c r="RH76" t="str">
        <f t="shared" si="88"/>
        <v>FALSE</v>
      </c>
      <c r="RI76">
        <f>VLOOKUP($A76,'FuturesInfo (3)'!$A$2:$V$80,22)</f>
        <v>10</v>
      </c>
      <c r="RJ76" s="257"/>
      <c r="RK76">
        <f t="shared" si="128"/>
        <v>8</v>
      </c>
      <c r="RL76" s="139">
        <f>VLOOKUP($A76,'FuturesInfo (3)'!$A$2:$O$80,15)*RI76</f>
        <v>1488514.5182750255</v>
      </c>
      <c r="RM76" s="139">
        <f>VLOOKUP($A76,'FuturesInfo (3)'!$A$2:$O$80,15)*RK76</f>
        <v>1190811.6146200204</v>
      </c>
      <c r="RN76" s="200">
        <f t="shared" si="129"/>
        <v>0</v>
      </c>
      <c r="RO76" s="200">
        <f t="shared" si="130"/>
        <v>0</v>
      </c>
      <c r="RP76" s="200">
        <f t="shared" si="131"/>
        <v>0</v>
      </c>
      <c r="RQ76" s="200">
        <f t="shared" si="132"/>
        <v>0</v>
      </c>
      <c r="RR76" s="200">
        <f t="shared" si="146"/>
        <v>0</v>
      </c>
    </row>
    <row r="77" spans="1:486" x14ac:dyDescent="0.25">
      <c r="A77" s="1" t="s">
        <v>406</v>
      </c>
      <c r="B77" s="153" t="str">
        <f>'FuturesInfo (3)'!M65</f>
        <v>@SM</v>
      </c>
      <c r="C77" s="204" t="str">
        <f>VLOOKUP(A77,'FuturesInfo (3)'!$A$2:$K$80,11)</f>
        <v>grain</v>
      </c>
      <c r="D77" s="2" t="s">
        <v>432</v>
      </c>
      <c r="E77">
        <v>90</v>
      </c>
      <c r="F77" t="e">
        <f>IF(#REF!="","FALSE","TRUE")</f>
        <v>#REF!</v>
      </c>
      <c r="G77">
        <f>ROUND(VLOOKUP($B77,MARGIN!$A$42:$P$172,16),0)</f>
        <v>3</v>
      </c>
      <c r="I77" t="e">
        <f>-#REF!+J77</f>
        <v>#REF!</v>
      </c>
      <c r="J77">
        <v>1</v>
      </c>
      <c r="K77" s="2" t="s">
        <v>432</v>
      </c>
      <c r="L77">
        <v>90</v>
      </c>
      <c r="M77" t="str">
        <f>IF(J77="","FALSE","TRUE")</f>
        <v>TRUE</v>
      </c>
      <c r="N77">
        <f>ROUND(VLOOKUP($B77,MARGIN!$A$42:$P$172,16),0)</f>
        <v>3</v>
      </c>
      <c r="P77">
        <f>-J77+Q77</f>
        <v>0</v>
      </c>
      <c r="Q77">
        <v>1</v>
      </c>
      <c r="R77">
        <v>1</v>
      </c>
      <c r="S77" t="s">
        <v>947</v>
      </c>
      <c r="T77" s="2" t="s">
        <v>432</v>
      </c>
      <c r="U77">
        <v>90</v>
      </c>
      <c r="V77" t="str">
        <f>IF(Q77="","FALSE","TRUE")</f>
        <v>TRUE</v>
      </c>
      <c r="W77">
        <f>ROUND(VLOOKUP($B77,MARGIN!$A$42:$P$172,16),0)</f>
        <v>3</v>
      </c>
      <c r="X77">
        <f>IF(ABS(Q77+R77)=2,ROUND(W77*(1+$X$13),0),W77)</f>
        <v>4</v>
      </c>
      <c r="Z77">
        <f>-Q77+AA77</f>
        <v>0</v>
      </c>
      <c r="AA77">
        <v>1</v>
      </c>
      <c r="AB77">
        <v>1</v>
      </c>
      <c r="AC77" t="s">
        <v>947</v>
      </c>
      <c r="AD77" s="2" t="s">
        <v>432</v>
      </c>
      <c r="AE77">
        <v>90</v>
      </c>
      <c r="AF77" t="str">
        <f>IF(AA77="","FALSE","TRUE")</f>
        <v>TRUE</v>
      </c>
      <c r="AG77">
        <f>ROUND(VLOOKUP($B77,MARGIN!$A$42:$P$172,16),0)</f>
        <v>3</v>
      </c>
      <c r="AH77">
        <f>IF(ABS(AA77+AB77)=2,ROUND(AG77*(1+$X$13),0),IF(AB77="",AG77,ROUND(AG77*(1+-$AH$13),0)))</f>
        <v>4</v>
      </c>
      <c r="AI77" s="139" t="e">
        <f>VLOOKUP($B77,#REF!,2)*AH77</f>
        <v>#REF!</v>
      </c>
      <c r="AK77">
        <f>-AB77+AL77</f>
        <v>0</v>
      </c>
      <c r="AL77">
        <v>1</v>
      </c>
      <c r="AM77">
        <v>1</v>
      </c>
      <c r="AN77" t="s">
        <v>947</v>
      </c>
      <c r="AO77" s="2" t="s">
        <v>432</v>
      </c>
      <c r="AP77">
        <v>90</v>
      </c>
      <c r="AQ77" t="str">
        <f>IF(AL77="","FALSE","TRUE")</f>
        <v>TRUE</v>
      </c>
      <c r="AR77">
        <f>ROUND(VLOOKUP($B77,MARGIN!$A$42:$P$172,16),0)</f>
        <v>3</v>
      </c>
      <c r="AS77">
        <f>IF(ABS(AL77+AM77)=2,ROUND(AR77*(1+$X$13),0),IF(AM77="",AR77,ROUND(AR77*(1+-$AH$13),0)))</f>
        <v>4</v>
      </c>
      <c r="AT77" s="139" t="e">
        <f>VLOOKUP($B77,#REF!,2)*AS77</f>
        <v>#REF!</v>
      </c>
      <c r="AV77">
        <f>-AM77+AW77</f>
        <v>0</v>
      </c>
      <c r="AW77">
        <v>1</v>
      </c>
      <c r="AX77">
        <v>1</v>
      </c>
      <c r="AY77">
        <v>6.3035804336900002E-3</v>
      </c>
      <c r="AZ77" s="2" t="s">
        <v>432</v>
      </c>
      <c r="BA77">
        <v>90</v>
      </c>
      <c r="BB77" t="str">
        <f>IF(AW77="","FALSE","TRUE")</f>
        <v>TRUE</v>
      </c>
      <c r="BC77">
        <f>ROUND(VLOOKUP($B77,MARGIN!$A$42:$P$172,16),0)</f>
        <v>3</v>
      </c>
      <c r="BD77">
        <f>IF(ABS(AW77+AX77)=2,ROUND(BC77*(1+$X$13),0),IF(AX77="",BC77,ROUND(BC77*(1+-$AH$13),0)))</f>
        <v>4</v>
      </c>
      <c r="BE77" s="139" t="e">
        <f>VLOOKUP($B77,#REF!,2)*BD77</f>
        <v>#REF!</v>
      </c>
      <c r="BG77">
        <f t="shared" si="134"/>
        <v>0</v>
      </c>
      <c r="BH77">
        <v>1</v>
      </c>
      <c r="BI77">
        <v>1</v>
      </c>
      <c r="BJ77">
        <f t="shared" si="89"/>
        <v>1</v>
      </c>
      <c r="BK77" s="1">
        <v>4.8108243548000001E-2</v>
      </c>
      <c r="BL77" s="2">
        <v>10</v>
      </c>
      <c r="BM77">
        <v>60</v>
      </c>
      <c r="BN77" t="str">
        <f t="shared" si="135"/>
        <v>TRUE</v>
      </c>
      <c r="BO77">
        <f>VLOOKUP($A77,'FuturesInfo (3)'!$A$2:$V$80,22)</f>
        <v>2</v>
      </c>
      <c r="BP77">
        <f t="shared" si="160"/>
        <v>2</v>
      </c>
      <c r="BQ77" s="139">
        <f>VLOOKUP($A77,'FuturesInfo (3)'!$A$2:$O$80,15)*BP77</f>
        <v>76200</v>
      </c>
      <c r="BR77" s="145">
        <f t="shared" si="90"/>
        <v>3665.8481583575999</v>
      </c>
      <c r="BT77">
        <f t="shared" si="91"/>
        <v>1</v>
      </c>
      <c r="BU77">
        <v>1</v>
      </c>
      <c r="BV77">
        <v>-1</v>
      </c>
      <c r="BW77">
        <v>-1</v>
      </c>
      <c r="BX77">
        <f t="shared" si="161"/>
        <v>0</v>
      </c>
      <c r="BY77">
        <f t="shared" si="162"/>
        <v>1</v>
      </c>
      <c r="BZ77" s="188">
        <v>-9.5625149414299993E-3</v>
      </c>
      <c r="CA77" s="2">
        <v>10</v>
      </c>
      <c r="CB77">
        <v>60</v>
      </c>
      <c r="CC77" t="str">
        <f t="shared" si="163"/>
        <v>TRUE</v>
      </c>
      <c r="CD77">
        <f>VLOOKUP($A77,'FuturesInfo (3)'!$A$2:$V$80,22)</f>
        <v>2</v>
      </c>
      <c r="CE77">
        <f t="shared" si="75"/>
        <v>2</v>
      </c>
      <c r="CF77">
        <f t="shared" si="75"/>
        <v>2</v>
      </c>
      <c r="CG77" s="139">
        <f>VLOOKUP($A77,'FuturesInfo (3)'!$A$2:$O$80,15)*CE77</f>
        <v>76200</v>
      </c>
      <c r="CH77" s="145">
        <f t="shared" si="164"/>
        <v>-728.663638536966</v>
      </c>
      <c r="CI77" s="145">
        <f t="shared" si="92"/>
        <v>728.663638536966</v>
      </c>
      <c r="CK77">
        <f t="shared" si="165"/>
        <v>1</v>
      </c>
      <c r="CL77">
        <v>-1</v>
      </c>
      <c r="CM77">
        <v>-1</v>
      </c>
      <c r="CN77">
        <v>-1</v>
      </c>
      <c r="CO77">
        <f t="shared" si="136"/>
        <v>1</v>
      </c>
      <c r="CP77">
        <f t="shared" si="166"/>
        <v>1</v>
      </c>
      <c r="CQ77" s="1">
        <v>-6.2756456673899999E-3</v>
      </c>
      <c r="CR77" s="2">
        <v>10</v>
      </c>
      <c r="CS77">
        <v>60</v>
      </c>
      <c r="CT77" t="str">
        <f t="shared" si="167"/>
        <v>TRUE</v>
      </c>
      <c r="CU77">
        <f>VLOOKUP($A77,'FuturesInfo (3)'!$A$2:$V$80,22)</f>
        <v>2</v>
      </c>
      <c r="CV77">
        <f t="shared" si="168"/>
        <v>3</v>
      </c>
      <c r="CW77">
        <f t="shared" si="93"/>
        <v>2</v>
      </c>
      <c r="CX77" s="139">
        <f>VLOOKUP($A77,'FuturesInfo (3)'!$A$2:$O$80,15)*CW77</f>
        <v>76200</v>
      </c>
      <c r="CY77" s="200">
        <f t="shared" si="169"/>
        <v>478.20419985511796</v>
      </c>
      <c r="CZ77" s="200">
        <f t="shared" si="95"/>
        <v>478.20419985511796</v>
      </c>
      <c r="DB77">
        <f t="shared" si="81"/>
        <v>-1</v>
      </c>
      <c r="DC77">
        <v>-1</v>
      </c>
      <c r="DD77">
        <v>-1</v>
      </c>
      <c r="DE77">
        <v>-1</v>
      </c>
      <c r="DF77">
        <f t="shared" si="137"/>
        <v>1</v>
      </c>
      <c r="DG77">
        <f t="shared" si="82"/>
        <v>1</v>
      </c>
      <c r="DH77" s="1">
        <v>-9.4729171726999992E-3</v>
      </c>
      <c r="DI77" s="2">
        <v>10</v>
      </c>
      <c r="DJ77">
        <v>60</v>
      </c>
      <c r="DK77" t="str">
        <f t="shared" si="83"/>
        <v>TRUE</v>
      </c>
      <c r="DL77">
        <f>VLOOKUP($A77,'FuturesInfo (3)'!$A$2:$V$80,22)</f>
        <v>2</v>
      </c>
      <c r="DM77">
        <f t="shared" si="84"/>
        <v>3</v>
      </c>
      <c r="DN77">
        <f t="shared" si="96"/>
        <v>2</v>
      </c>
      <c r="DO77" s="139">
        <f>VLOOKUP($A77,'FuturesInfo (3)'!$A$2:$O$80,15)*DN77</f>
        <v>76200</v>
      </c>
      <c r="DP77" s="200">
        <f t="shared" si="85"/>
        <v>721.83628855973996</v>
      </c>
      <c r="DQ77" s="200">
        <f t="shared" si="97"/>
        <v>721.83628855973996</v>
      </c>
      <c r="DS77">
        <v>-1</v>
      </c>
      <c r="DT77">
        <v>1</v>
      </c>
      <c r="DU77">
        <v>-1</v>
      </c>
      <c r="DV77">
        <v>1</v>
      </c>
      <c r="DW77">
        <v>1</v>
      </c>
      <c r="DX77">
        <v>0</v>
      </c>
      <c r="DY77" s="1">
        <v>2.2805296714100001E-2</v>
      </c>
      <c r="DZ77" s="2">
        <v>10</v>
      </c>
      <c r="EA77">
        <v>60</v>
      </c>
      <c r="EB77" t="s">
        <v>1273</v>
      </c>
      <c r="EC77">
        <v>2</v>
      </c>
      <c r="ED77" s="96">
        <v>0</v>
      </c>
      <c r="EE77">
        <v>2</v>
      </c>
      <c r="EF77" s="139">
        <v>82800</v>
      </c>
      <c r="EG77" s="200">
        <v>1888.27856792748</v>
      </c>
      <c r="EH77" s="200">
        <v>-1888.27856792748</v>
      </c>
      <c r="EJ77">
        <v>1</v>
      </c>
      <c r="EK77">
        <v>1</v>
      </c>
      <c r="EL77" s="218">
        <v>-1</v>
      </c>
      <c r="EM77">
        <v>1</v>
      </c>
      <c r="EN77">
        <v>-1</v>
      </c>
      <c r="EO77">
        <v>0</v>
      </c>
      <c r="EP77">
        <v>1</v>
      </c>
      <c r="EQ77">
        <v>0</v>
      </c>
      <c r="ER77" s="1">
        <v>-8.6310237353199992E-3</v>
      </c>
      <c r="ES77" s="2">
        <v>10</v>
      </c>
      <c r="ET77">
        <v>60</v>
      </c>
      <c r="EU77" t="s">
        <v>1273</v>
      </c>
      <c r="EV77">
        <v>2</v>
      </c>
      <c r="EW77" s="96">
        <v>0</v>
      </c>
      <c r="EX77">
        <v>2</v>
      </c>
      <c r="EY77" s="139">
        <v>82800</v>
      </c>
      <c r="EZ77" s="200">
        <v>-714.64876528449588</v>
      </c>
      <c r="FA77" s="200">
        <v>714.64876528449588</v>
      </c>
      <c r="FB77" s="200">
        <v>-714.64876528449588</v>
      </c>
      <c r="FD77">
        <v>-1</v>
      </c>
      <c r="FE77">
        <v>1</v>
      </c>
      <c r="FF77" s="218">
        <v>-1</v>
      </c>
      <c r="FG77">
        <v>-1</v>
      </c>
      <c r="FH77">
        <v>1</v>
      </c>
      <c r="FI77">
        <v>1</v>
      </c>
      <c r="FJ77">
        <v>0</v>
      </c>
      <c r="FK77">
        <v>0</v>
      </c>
      <c r="FL77" s="1">
        <v>1.20918984281E-3</v>
      </c>
      <c r="FM77" s="2">
        <v>10</v>
      </c>
      <c r="FN77">
        <v>60</v>
      </c>
      <c r="FO77" t="s">
        <v>1273</v>
      </c>
      <c r="FP77">
        <v>2</v>
      </c>
      <c r="FQ77" s="96">
        <v>0</v>
      </c>
      <c r="FR77">
        <v>2</v>
      </c>
      <c r="FS77" s="139">
        <v>82800</v>
      </c>
      <c r="FT77" s="200">
        <v>100.12091898466799</v>
      </c>
      <c r="FU77" s="200">
        <v>-100.12091898466799</v>
      </c>
      <c r="FV77" s="200">
        <v>-100.12091898466799</v>
      </c>
      <c r="FX77">
        <v>1</v>
      </c>
      <c r="FY77" s="244">
        <v>1</v>
      </c>
      <c r="FZ77" s="218">
        <v>1</v>
      </c>
      <c r="GA77" s="245">
        <v>-15</v>
      </c>
      <c r="GB77">
        <v>1</v>
      </c>
      <c r="GC77">
        <v>-1</v>
      </c>
      <c r="GD77" s="218">
        <v>-1</v>
      </c>
      <c r="GE77">
        <v>0</v>
      </c>
      <c r="GF77">
        <v>0</v>
      </c>
      <c r="GG77">
        <v>0</v>
      </c>
      <c r="GH77">
        <v>1</v>
      </c>
      <c r="GI77" s="253">
        <v>-1.35265700412E-2</v>
      </c>
      <c r="GJ77" s="2">
        <v>10</v>
      </c>
      <c r="GK77">
        <v>60</v>
      </c>
      <c r="GL77" t="s">
        <v>1273</v>
      </c>
      <c r="GM77">
        <v>2</v>
      </c>
      <c r="GN77" s="96">
        <v>0</v>
      </c>
      <c r="GO77">
        <v>2</v>
      </c>
      <c r="GP77" s="139">
        <v>81480</v>
      </c>
      <c r="GQ77" s="200">
        <v>-1102.144926956976</v>
      </c>
      <c r="GR77" s="200">
        <v>-1102.144926956976</v>
      </c>
      <c r="GS77" s="200">
        <v>-1102.144926956976</v>
      </c>
      <c r="GT77" s="200">
        <v>1102.144926956976</v>
      </c>
      <c r="GV77">
        <v>1</v>
      </c>
      <c r="GW77" s="244">
        <v>1</v>
      </c>
      <c r="GX77" s="218">
        <v>1</v>
      </c>
      <c r="GY77" s="245">
        <v>-16</v>
      </c>
      <c r="GZ77">
        <v>1</v>
      </c>
      <c r="HA77">
        <v>-1</v>
      </c>
      <c r="HB77" s="218">
        <v>-1</v>
      </c>
      <c r="HC77">
        <v>0</v>
      </c>
      <c r="HD77">
        <v>0</v>
      </c>
      <c r="HE77">
        <v>0</v>
      </c>
      <c r="HF77">
        <v>1</v>
      </c>
      <c r="HG77" s="253">
        <v>-1.20274914089E-2</v>
      </c>
      <c r="HH77" s="268">
        <v>42509</v>
      </c>
      <c r="HI77">
        <v>60</v>
      </c>
      <c r="HJ77" t="s">
        <v>1273</v>
      </c>
      <c r="HK77">
        <v>2</v>
      </c>
      <c r="HL77" s="257"/>
      <c r="HM77">
        <v>2</v>
      </c>
      <c r="HN77" s="139">
        <v>80500</v>
      </c>
      <c r="HO77" s="200">
        <v>-968.21305841645005</v>
      </c>
      <c r="HP77" s="200">
        <v>-968.21305841645005</v>
      </c>
      <c r="HQ77" s="200">
        <v>-968.21305841645005</v>
      </c>
      <c r="HR77" s="200">
        <v>968.21305841645005</v>
      </c>
      <c r="HT77">
        <v>1</v>
      </c>
      <c r="HU77" s="244">
        <v>1</v>
      </c>
      <c r="HV77" s="218">
        <v>1</v>
      </c>
      <c r="HW77" s="245">
        <v>-17</v>
      </c>
      <c r="HX77">
        <v>1</v>
      </c>
      <c r="HY77">
        <v>-1</v>
      </c>
      <c r="HZ77" s="218">
        <v>-1</v>
      </c>
      <c r="IA77">
        <v>0</v>
      </c>
      <c r="IB77">
        <v>0</v>
      </c>
      <c r="IC77">
        <v>0</v>
      </c>
      <c r="ID77">
        <v>1</v>
      </c>
      <c r="IE77" s="253">
        <v>-1.9875776397499999E-3</v>
      </c>
      <c r="IF77" s="268">
        <v>42509</v>
      </c>
      <c r="IG77">
        <v>60</v>
      </c>
      <c r="IH77" t="s">
        <v>1273</v>
      </c>
      <c r="II77">
        <v>2</v>
      </c>
      <c r="IJ77" s="257">
        <v>2</v>
      </c>
      <c r="IK77">
        <v>3</v>
      </c>
      <c r="IL77" s="139">
        <v>78920</v>
      </c>
      <c r="IM77" s="139">
        <v>118380</v>
      </c>
      <c r="IN77" s="200">
        <v>-156.85962732906998</v>
      </c>
      <c r="IO77" s="200">
        <v>-235.28944099360498</v>
      </c>
      <c r="IP77" s="200">
        <v>-156.85962732906998</v>
      </c>
      <c r="IQ77" s="200">
        <v>-156.85962732906998</v>
      </c>
      <c r="IR77" s="200">
        <v>156.85962732906998</v>
      </c>
      <c r="IT77">
        <v>1</v>
      </c>
      <c r="IU77" s="244">
        <v>1</v>
      </c>
      <c r="IV77" s="218">
        <v>1</v>
      </c>
      <c r="IW77" s="245">
        <v>-18</v>
      </c>
      <c r="IX77">
        <v>-1</v>
      </c>
      <c r="IY77">
        <v>-1</v>
      </c>
      <c r="IZ77" s="218">
        <v>-1</v>
      </c>
      <c r="JA77">
        <v>0</v>
      </c>
      <c r="JB77">
        <v>0</v>
      </c>
      <c r="JC77">
        <v>1</v>
      </c>
      <c r="JD77">
        <v>1</v>
      </c>
      <c r="JE77" s="253">
        <v>-1.76748817526E-2</v>
      </c>
      <c r="JF77" s="268">
        <v>42509</v>
      </c>
      <c r="JG77">
        <v>60</v>
      </c>
      <c r="JH77" t="s">
        <v>1273</v>
      </c>
      <c r="JI77">
        <v>2</v>
      </c>
      <c r="JJ77" s="257">
        <v>2</v>
      </c>
      <c r="JK77">
        <v>3</v>
      </c>
      <c r="JL77" s="139">
        <v>78920</v>
      </c>
      <c r="JM77" s="139">
        <v>118380</v>
      </c>
      <c r="JN77" s="200">
        <v>-1394.9016679151919</v>
      </c>
      <c r="JO77" s="200">
        <v>-2092.3525018727878</v>
      </c>
      <c r="JP77" s="200">
        <v>-1394.9016679151919</v>
      </c>
      <c r="JQ77" s="200">
        <v>1394.9016679151919</v>
      </c>
      <c r="JR77" s="200">
        <v>1394.9016679151919</v>
      </c>
      <c r="JT77">
        <v>1</v>
      </c>
      <c r="JU77" s="244">
        <v>1</v>
      </c>
      <c r="JV77" s="218">
        <v>-1</v>
      </c>
      <c r="JW77" s="245">
        <v>10</v>
      </c>
      <c r="JX77">
        <v>1</v>
      </c>
      <c r="JY77">
        <v>-1</v>
      </c>
      <c r="JZ77" s="218">
        <v>1</v>
      </c>
      <c r="KA77">
        <v>1</v>
      </c>
      <c r="KB77">
        <v>0</v>
      </c>
      <c r="KC77">
        <v>1</v>
      </c>
      <c r="KD77">
        <v>0</v>
      </c>
      <c r="KE77" s="253">
        <v>2.7116066903199999E-2</v>
      </c>
      <c r="KF77" s="206">
        <v>42509</v>
      </c>
      <c r="KG77">
        <v>60</v>
      </c>
      <c r="KH77" t="s">
        <v>1273</v>
      </c>
      <c r="KI77">
        <v>2</v>
      </c>
      <c r="KJ77" s="257">
        <v>1</v>
      </c>
      <c r="KK77">
        <v>2</v>
      </c>
      <c r="KL77" s="139">
        <v>81060</v>
      </c>
      <c r="KM77" s="139">
        <v>81060</v>
      </c>
      <c r="KN77" s="200">
        <v>2198.0283831733918</v>
      </c>
      <c r="KO77" s="200">
        <v>2198.0283831733918</v>
      </c>
      <c r="KP77" s="200">
        <v>-2198.0283831733918</v>
      </c>
      <c r="KQ77" s="200">
        <v>2198.0283831733918</v>
      </c>
      <c r="KR77" s="200">
        <v>-2198.0283831733918</v>
      </c>
      <c r="KT77">
        <v>1</v>
      </c>
      <c r="KU77">
        <v>1</v>
      </c>
      <c r="KV77" s="218">
        <v>-1</v>
      </c>
      <c r="KW77" s="245">
        <v>11</v>
      </c>
      <c r="KX77">
        <v>1</v>
      </c>
      <c r="KY77">
        <v>-1</v>
      </c>
      <c r="KZ77" s="218">
        <v>-1</v>
      </c>
      <c r="LA77">
        <v>0</v>
      </c>
      <c r="LB77">
        <v>1</v>
      </c>
      <c r="LC77">
        <v>0</v>
      </c>
      <c r="LD77">
        <v>1</v>
      </c>
      <c r="LE77" s="253">
        <v>-1.13496175672E-2</v>
      </c>
      <c r="LF77" s="206">
        <v>42523</v>
      </c>
      <c r="LG77">
        <v>60</v>
      </c>
      <c r="LH77" t="s">
        <v>1273</v>
      </c>
      <c r="LI77">
        <v>2</v>
      </c>
      <c r="LJ77" s="257">
        <v>1</v>
      </c>
      <c r="LK77">
        <v>2</v>
      </c>
      <c r="LL77" s="139">
        <v>80140</v>
      </c>
      <c r="LM77" s="139">
        <v>80140</v>
      </c>
      <c r="LN77" s="200">
        <v>-909.55835183540796</v>
      </c>
      <c r="LO77" s="200">
        <v>-909.55835183540796</v>
      </c>
      <c r="LP77" s="200">
        <v>909.55835183540796</v>
      </c>
      <c r="LQ77" s="200">
        <v>-909.55835183540796</v>
      </c>
      <c r="LR77" s="200">
        <v>909.55835183540796</v>
      </c>
      <c r="LT77">
        <v>1</v>
      </c>
      <c r="LU77" s="244">
        <v>-1</v>
      </c>
      <c r="LV77" s="218">
        <v>-1</v>
      </c>
      <c r="LW77" s="245">
        <v>12</v>
      </c>
      <c r="LX77">
        <v>-1</v>
      </c>
      <c r="LY77">
        <v>-1</v>
      </c>
      <c r="LZ77" s="218">
        <v>-1</v>
      </c>
      <c r="MA77">
        <v>1</v>
      </c>
      <c r="MB77">
        <v>1</v>
      </c>
      <c r="MC77">
        <v>1</v>
      </c>
      <c r="MD77">
        <v>1</v>
      </c>
      <c r="ME77" s="253">
        <v>-2.2959820314400001E-2</v>
      </c>
      <c r="MF77" s="206">
        <v>42523</v>
      </c>
      <c r="MG77">
        <v>60</v>
      </c>
      <c r="MH77" t="s">
        <v>1273</v>
      </c>
      <c r="MI77">
        <v>2</v>
      </c>
      <c r="MJ77" s="257">
        <v>1</v>
      </c>
      <c r="MK77">
        <v>2</v>
      </c>
      <c r="ML77" s="139">
        <v>78300</v>
      </c>
      <c r="MM77" s="139">
        <v>78300</v>
      </c>
      <c r="MN77" s="200">
        <v>1797.7539306175202</v>
      </c>
      <c r="MO77" s="200">
        <v>1797.7539306175202</v>
      </c>
      <c r="MP77" s="200">
        <v>1797.7539306175202</v>
      </c>
      <c r="MQ77" s="200">
        <v>1797.7539306175202</v>
      </c>
      <c r="MR77" s="200">
        <v>1797.7539306175202</v>
      </c>
      <c r="MT77">
        <v>-1</v>
      </c>
      <c r="MU77" s="244">
        <v>1</v>
      </c>
      <c r="MV77" s="218">
        <v>-1</v>
      </c>
      <c r="MW77" s="245">
        <v>13</v>
      </c>
      <c r="MX77">
        <v>-1</v>
      </c>
      <c r="MY77">
        <v>-1</v>
      </c>
      <c r="MZ77" s="218">
        <v>-1</v>
      </c>
      <c r="NA77">
        <v>0</v>
      </c>
      <c r="NB77">
        <v>1</v>
      </c>
      <c r="NC77">
        <v>1</v>
      </c>
      <c r="ND77">
        <v>1</v>
      </c>
      <c r="NE77" s="253">
        <v>-1.27713920817E-3</v>
      </c>
      <c r="NF77" s="206">
        <v>42523</v>
      </c>
      <c r="NG77">
        <v>60</v>
      </c>
      <c r="NH77" t="s">
        <v>1273</v>
      </c>
      <c r="NI77">
        <v>2</v>
      </c>
      <c r="NJ77" s="257">
        <v>2</v>
      </c>
      <c r="NK77">
        <v>2</v>
      </c>
      <c r="NL77" s="139">
        <v>76200</v>
      </c>
      <c r="NM77" s="139">
        <v>76200</v>
      </c>
      <c r="NN77" s="200">
        <v>-97.318007662553995</v>
      </c>
      <c r="NO77" s="200">
        <v>-97.318007662553995</v>
      </c>
      <c r="NP77" s="200">
        <v>97.318007662553995</v>
      </c>
      <c r="NQ77" s="200">
        <v>97.318007662553995</v>
      </c>
      <c r="NR77" s="200">
        <v>97.318007662553995</v>
      </c>
      <c r="NT77">
        <v>1</v>
      </c>
      <c r="NU77" s="244">
        <v>1</v>
      </c>
      <c r="NV77" s="218">
        <v>-1</v>
      </c>
      <c r="NW77" s="245">
        <v>14</v>
      </c>
      <c r="NX77">
        <v>-1</v>
      </c>
      <c r="NY77">
        <v>-1</v>
      </c>
      <c r="NZ77" s="218">
        <v>-1</v>
      </c>
      <c r="OA77">
        <v>0</v>
      </c>
      <c r="OB77">
        <v>1</v>
      </c>
      <c r="OC77">
        <v>1</v>
      </c>
      <c r="OD77">
        <v>1</v>
      </c>
      <c r="OE77" s="253">
        <v>-2.5575447570299999E-2</v>
      </c>
      <c r="OF77" s="206">
        <v>42523</v>
      </c>
      <c r="OG77">
        <v>60</v>
      </c>
      <c r="OH77" t="s">
        <v>1273</v>
      </c>
      <c r="OI77">
        <v>2</v>
      </c>
      <c r="OJ77" s="257">
        <v>1</v>
      </c>
      <c r="OK77">
        <v>3</v>
      </c>
      <c r="OL77" s="139">
        <v>76200</v>
      </c>
      <c r="OM77" s="139">
        <v>114300</v>
      </c>
      <c r="ON77" s="200">
        <v>-1948.8491048568599</v>
      </c>
      <c r="OO77" s="200">
        <v>-2923.27365728529</v>
      </c>
      <c r="OP77" s="200">
        <v>1948.8491048568599</v>
      </c>
      <c r="OQ77" s="200">
        <v>1948.8491048568599</v>
      </c>
      <c r="OR77" s="200">
        <v>1948.8491048568599</v>
      </c>
      <c r="OT77">
        <f t="shared" si="98"/>
        <v>1</v>
      </c>
      <c r="OU77" s="244">
        <v>-1</v>
      </c>
      <c r="OV77" s="218">
        <v>-1</v>
      </c>
      <c r="OW77" s="245">
        <v>15</v>
      </c>
      <c r="OX77">
        <f t="shared" si="141"/>
        <v>-1</v>
      </c>
      <c r="OY77">
        <f t="shared" si="100"/>
        <v>-1</v>
      </c>
      <c r="OZ77" s="218"/>
      <c r="PA77">
        <f t="shared" si="138"/>
        <v>0</v>
      </c>
      <c r="PB77">
        <f t="shared" si="101"/>
        <v>0</v>
      </c>
      <c r="PC77">
        <f t="shared" si="102"/>
        <v>0</v>
      </c>
      <c r="PD77">
        <f t="shared" si="103"/>
        <v>0</v>
      </c>
      <c r="PE77" s="253"/>
      <c r="PF77" s="206">
        <v>42523</v>
      </c>
      <c r="PG77">
        <v>60</v>
      </c>
      <c r="PH77" t="str">
        <f t="shared" si="86"/>
        <v>TRUE</v>
      </c>
      <c r="PI77">
        <f>VLOOKUP($A77,'FuturesInfo (3)'!$A$2:$V$80,22)</f>
        <v>2</v>
      </c>
      <c r="PJ77" s="257">
        <v>2</v>
      </c>
      <c r="PK77">
        <f t="shared" si="104"/>
        <v>2</v>
      </c>
      <c r="PL77" s="139">
        <f>VLOOKUP($A77,'FuturesInfo (3)'!$A$2:$O$80,15)*PI77</f>
        <v>76200</v>
      </c>
      <c r="PM77" s="139">
        <f>VLOOKUP($A77,'FuturesInfo (3)'!$A$2:$O$80,15)*PK77</f>
        <v>76200</v>
      </c>
      <c r="PN77" s="200">
        <f t="shared" si="105"/>
        <v>0</v>
      </c>
      <c r="PO77" s="200">
        <f t="shared" si="106"/>
        <v>0</v>
      </c>
      <c r="PP77" s="200">
        <f t="shared" si="107"/>
        <v>0</v>
      </c>
      <c r="PQ77" s="200">
        <f t="shared" si="108"/>
        <v>0</v>
      </c>
      <c r="PR77" s="200">
        <f t="shared" si="144"/>
        <v>0</v>
      </c>
      <c r="PT77">
        <f t="shared" si="110"/>
        <v>-1</v>
      </c>
      <c r="PU77" s="244"/>
      <c r="PV77" s="218"/>
      <c r="PW77" s="245"/>
      <c r="PX77">
        <f t="shared" si="142"/>
        <v>0</v>
      </c>
      <c r="PY77">
        <f t="shared" si="112"/>
        <v>0</v>
      </c>
      <c r="PZ77" s="218"/>
      <c r="QA77">
        <f t="shared" si="139"/>
        <v>1</v>
      </c>
      <c r="QB77">
        <f t="shared" si="113"/>
        <v>1</v>
      </c>
      <c r="QC77">
        <f t="shared" si="114"/>
        <v>1</v>
      </c>
      <c r="QD77">
        <f t="shared" si="115"/>
        <v>1</v>
      </c>
      <c r="QE77" s="253"/>
      <c r="QF77" s="206"/>
      <c r="QG77">
        <v>60</v>
      </c>
      <c r="QH77" t="str">
        <f t="shared" si="87"/>
        <v>FALSE</v>
      </c>
      <c r="QI77">
        <f>VLOOKUP($A77,'FuturesInfo (3)'!$A$2:$V$80,22)</f>
        <v>2</v>
      </c>
      <c r="QJ77" s="257"/>
      <c r="QK77">
        <f t="shared" si="116"/>
        <v>2</v>
      </c>
      <c r="QL77" s="139">
        <f>VLOOKUP($A77,'FuturesInfo (3)'!$A$2:$O$80,15)*QI77</f>
        <v>76200</v>
      </c>
      <c r="QM77" s="139">
        <f>VLOOKUP($A77,'FuturesInfo (3)'!$A$2:$O$80,15)*QK77</f>
        <v>76200</v>
      </c>
      <c r="QN77" s="200">
        <f t="shared" si="117"/>
        <v>0</v>
      </c>
      <c r="QO77" s="200">
        <f t="shared" si="118"/>
        <v>0</v>
      </c>
      <c r="QP77" s="200">
        <f t="shared" si="119"/>
        <v>0</v>
      </c>
      <c r="QQ77" s="200">
        <f t="shared" si="120"/>
        <v>0</v>
      </c>
      <c r="QR77" s="200">
        <f t="shared" si="145"/>
        <v>0</v>
      </c>
      <c r="QT77">
        <f t="shared" si="122"/>
        <v>0</v>
      </c>
      <c r="QU77" s="244"/>
      <c r="QV77" s="218"/>
      <c r="QW77" s="245"/>
      <c r="QX77">
        <f t="shared" si="143"/>
        <v>0</v>
      </c>
      <c r="QY77">
        <f t="shared" si="124"/>
        <v>0</v>
      </c>
      <c r="QZ77" s="218"/>
      <c r="RA77">
        <f t="shared" si="140"/>
        <v>1</v>
      </c>
      <c r="RB77">
        <f t="shared" si="125"/>
        <v>1</v>
      </c>
      <c r="RC77">
        <f t="shared" si="126"/>
        <v>1</v>
      </c>
      <c r="RD77">
        <f t="shared" si="127"/>
        <v>1</v>
      </c>
      <c r="RE77" s="253"/>
      <c r="RF77" s="206"/>
      <c r="RG77">
        <v>60</v>
      </c>
      <c r="RH77" t="str">
        <f t="shared" si="88"/>
        <v>FALSE</v>
      </c>
      <c r="RI77">
        <f>VLOOKUP($A77,'FuturesInfo (3)'!$A$2:$V$80,22)</f>
        <v>2</v>
      </c>
      <c r="RJ77" s="257"/>
      <c r="RK77">
        <f t="shared" si="128"/>
        <v>2</v>
      </c>
      <c r="RL77" s="139">
        <f>VLOOKUP($A77,'FuturesInfo (3)'!$A$2:$O$80,15)*RI77</f>
        <v>76200</v>
      </c>
      <c r="RM77" s="139">
        <f>VLOOKUP($A77,'FuturesInfo (3)'!$A$2:$O$80,15)*RK77</f>
        <v>76200</v>
      </c>
      <c r="RN77" s="200">
        <f t="shared" si="129"/>
        <v>0</v>
      </c>
      <c r="RO77" s="200">
        <f t="shared" si="130"/>
        <v>0</v>
      </c>
      <c r="RP77" s="200">
        <f t="shared" si="131"/>
        <v>0</v>
      </c>
      <c r="RQ77" s="200">
        <f t="shared" si="132"/>
        <v>0</v>
      </c>
      <c r="RR77" s="200">
        <f t="shared" si="146"/>
        <v>0</v>
      </c>
    </row>
    <row r="78" spans="1:486" x14ac:dyDescent="0.25">
      <c r="A78" s="1" t="s">
        <v>881</v>
      </c>
      <c r="B78" s="153" t="str">
        <f>'FuturesInfo (3)'!M66</f>
        <v>SW</v>
      </c>
      <c r="C78" s="204" t="str">
        <f>VLOOKUP(A78,'FuturesInfo (3)'!$A$2:$K$80,11)</f>
        <v>index</v>
      </c>
      <c r="D78" s="2"/>
      <c r="K78" s="2"/>
      <c r="T78" s="2"/>
      <c r="AD78" s="2"/>
      <c r="AI78" s="139"/>
      <c r="AO78" s="2"/>
      <c r="AT78" s="139"/>
      <c r="AX78">
        <v>1</v>
      </c>
      <c r="AY78">
        <v>9.7799511002400006E-4</v>
      </c>
      <c r="AZ78" s="2"/>
      <c r="BE78" s="139"/>
      <c r="BG78">
        <f t="shared" si="134"/>
        <v>-2</v>
      </c>
      <c r="BH78">
        <v>-1</v>
      </c>
      <c r="BI78">
        <v>1</v>
      </c>
      <c r="BJ78">
        <f t="shared" si="89"/>
        <v>0</v>
      </c>
      <c r="BK78" s="1">
        <v>3.6638983878799999E-3</v>
      </c>
      <c r="BL78" s="2">
        <v>10</v>
      </c>
      <c r="BM78">
        <v>60</v>
      </c>
      <c r="BN78" t="str">
        <f t="shared" si="135"/>
        <v>TRUE</v>
      </c>
      <c r="BO78">
        <f>VLOOKUP($A78,'FuturesInfo (3)'!$A$2:$V$80,22)</f>
        <v>2</v>
      </c>
      <c r="BP78">
        <f t="shared" si="160"/>
        <v>2</v>
      </c>
      <c r="BQ78" s="139">
        <f>VLOOKUP($A78,'FuturesInfo (3)'!$A$2:$O$80,15)*BP78</f>
        <v>164470.22699405468</v>
      </c>
      <c r="BR78" s="145">
        <f t="shared" si="90"/>
        <v>-602.6021995377746</v>
      </c>
      <c r="BT78">
        <f t="shared" si="91"/>
        <v>-1</v>
      </c>
      <c r="BU78">
        <v>1</v>
      </c>
      <c r="BV78">
        <v>-1</v>
      </c>
      <c r="BW78">
        <v>-1</v>
      </c>
      <c r="BX78">
        <f t="shared" ref="BX78:BX92" si="183">IF(BU78=BW78,1,0)</f>
        <v>0</v>
      </c>
      <c r="BY78">
        <f t="shared" ref="BY78:BY92" si="184">IF(BW78=BV78,1,0)</f>
        <v>1</v>
      </c>
      <c r="BZ78" s="188">
        <v>-9.0046239961099998E-3</v>
      </c>
      <c r="CA78" s="2">
        <v>10</v>
      </c>
      <c r="CB78">
        <v>60</v>
      </c>
      <c r="CC78" t="str">
        <f t="shared" ref="CC78:CC92" si="185">IF(BU78="","FALSE","TRUE")</f>
        <v>TRUE</v>
      </c>
      <c r="CD78">
        <f>VLOOKUP($A78,'FuturesInfo (3)'!$A$2:$V$80,22)</f>
        <v>2</v>
      </c>
      <c r="CE78">
        <f t="shared" ref="CE78:CF92" si="186">CD78</f>
        <v>2</v>
      </c>
      <c r="CF78">
        <f t="shared" si="186"/>
        <v>2</v>
      </c>
      <c r="CG78" s="139">
        <f>VLOOKUP($A78,'FuturesInfo (3)'!$A$2:$O$80,15)*CE78</f>
        <v>164470.22699405468</v>
      </c>
      <c r="CH78" s="145">
        <f t="shared" ref="CH78:CH92" si="187">IF(BX78=1,ABS(CG78*BZ78),-ABS(CG78*BZ78))</f>
        <v>-1480.9925526363234</v>
      </c>
      <c r="CI78" s="145">
        <f t="shared" si="92"/>
        <v>1480.9925526363234</v>
      </c>
      <c r="CK78">
        <f t="shared" ref="CK78:CK92" si="188">BU78</f>
        <v>1</v>
      </c>
      <c r="CL78">
        <v>-1</v>
      </c>
      <c r="CM78">
        <v>-1</v>
      </c>
      <c r="CN78">
        <v>1</v>
      </c>
      <c r="CO78">
        <f t="shared" si="136"/>
        <v>0</v>
      </c>
      <c r="CP78">
        <f t="shared" ref="CP78:CP92" si="189">IF(CN78=CM78,1,0)</f>
        <v>0</v>
      </c>
      <c r="CQ78" s="1">
        <v>4.0520628683700004E-3</v>
      </c>
      <c r="CR78" s="2">
        <v>10</v>
      </c>
      <c r="CS78">
        <v>60</v>
      </c>
      <c r="CT78" t="str">
        <f t="shared" ref="CT78:CT92" si="190">IF(CL78="","FALSE","TRUE")</f>
        <v>TRUE</v>
      </c>
      <c r="CU78">
        <f>VLOOKUP($A78,'FuturesInfo (3)'!$A$2:$V$80,22)</f>
        <v>2</v>
      </c>
      <c r="CV78">
        <f t="shared" ref="CV78:CV92" si="191">ROUND(IF(CL78=CM78,CU78*(1+$CV$95),CU78*(1-$CV$95)),0)</f>
        <v>3</v>
      </c>
      <c r="CW78">
        <f t="shared" si="93"/>
        <v>2</v>
      </c>
      <c r="CX78" s="139">
        <f>VLOOKUP($A78,'FuturesInfo (3)'!$A$2:$O$80,15)*CW78</f>
        <v>164470.22699405468</v>
      </c>
      <c r="CY78" s="200">
        <f t="shared" ref="CY78:CY92" si="192">IF(CO78=1,ABS(CX78*CQ78),-ABS(CX78*CQ78))</f>
        <v>-666.44369975499433</v>
      </c>
      <c r="CZ78" s="200">
        <f t="shared" si="95"/>
        <v>-666.44369975499433</v>
      </c>
      <c r="DB78">
        <f t="shared" ref="DB78:DB92" si="193">CL78</f>
        <v>-1</v>
      </c>
      <c r="DC78">
        <v>-1</v>
      </c>
      <c r="DD78">
        <v>-1</v>
      </c>
      <c r="DE78">
        <v>1</v>
      </c>
      <c r="DF78">
        <f t="shared" si="137"/>
        <v>0</v>
      </c>
      <c r="DG78">
        <f t="shared" ref="DG78:DG92" si="194">IF(DE78=DD78,1,0)</f>
        <v>0</v>
      </c>
      <c r="DH78" s="1">
        <v>3.1796502384699998E-3</v>
      </c>
      <c r="DI78" s="2">
        <v>10</v>
      </c>
      <c r="DJ78">
        <v>60</v>
      </c>
      <c r="DK78" t="str">
        <f t="shared" ref="DK78:DK92" si="195">IF(DC78="","FALSE","TRUE")</f>
        <v>TRUE</v>
      </c>
      <c r="DL78">
        <f>VLOOKUP($A78,'FuturesInfo (3)'!$A$2:$V$80,22)</f>
        <v>2</v>
      </c>
      <c r="DM78">
        <f t="shared" ref="DM78:DM92" si="196">ROUND(IF(DC78=DD78,DL78*(1+$CV$95),DL78*(1-$CV$95)),0)</f>
        <v>3</v>
      </c>
      <c r="DN78">
        <f t="shared" si="96"/>
        <v>2</v>
      </c>
      <c r="DO78" s="139">
        <f>VLOOKUP($A78,'FuturesInfo (3)'!$A$2:$O$80,15)*DN78</f>
        <v>164470.22699405468</v>
      </c>
      <c r="DP78" s="200">
        <f t="shared" ref="DP78:DP92" si="197">IF(DF78=1,ABS(DO78*DH78),-ABS(DO78*DH78))</f>
        <v>-522.957796482861</v>
      </c>
      <c r="DQ78" s="200">
        <f t="shared" si="97"/>
        <v>-522.957796482861</v>
      </c>
      <c r="DS78">
        <v>-1</v>
      </c>
      <c r="DT78">
        <v>-1</v>
      </c>
      <c r="DU78">
        <v>-1</v>
      </c>
      <c r="DV78">
        <v>-1</v>
      </c>
      <c r="DW78">
        <v>1</v>
      </c>
      <c r="DX78">
        <v>1</v>
      </c>
      <c r="DY78" s="1">
        <v>-9.1429964647100001E-3</v>
      </c>
      <c r="DZ78" s="2">
        <v>10</v>
      </c>
      <c r="EA78">
        <v>60</v>
      </c>
      <c r="EB78" t="s">
        <v>1273</v>
      </c>
      <c r="EC78">
        <v>2</v>
      </c>
      <c r="ED78" s="96">
        <v>0</v>
      </c>
      <c r="EE78">
        <v>2</v>
      </c>
      <c r="EF78" s="139">
        <v>164262.52968443758</v>
      </c>
      <c r="EG78" s="200">
        <v>1501.8517281891343</v>
      </c>
      <c r="EH78" s="200">
        <v>1501.8517281891343</v>
      </c>
      <c r="EJ78">
        <v>-1</v>
      </c>
      <c r="EK78">
        <v>-1</v>
      </c>
      <c r="EL78" s="218">
        <v>-1</v>
      </c>
      <c r="EM78">
        <v>-1</v>
      </c>
      <c r="EN78">
        <v>-1</v>
      </c>
      <c r="EO78">
        <v>1</v>
      </c>
      <c r="EP78">
        <v>1</v>
      </c>
      <c r="EQ78">
        <v>1</v>
      </c>
      <c r="ER78" s="1">
        <v>-7.3818897637800002E-3</v>
      </c>
      <c r="ES78" s="2">
        <v>10</v>
      </c>
      <c r="ET78">
        <v>60</v>
      </c>
      <c r="EU78" t="s">
        <v>1273</v>
      </c>
      <c r="EV78">
        <v>2</v>
      </c>
      <c r="EW78" s="96">
        <v>0</v>
      </c>
      <c r="EX78">
        <v>2</v>
      </c>
      <c r="EY78" s="139">
        <v>164262.52968443758</v>
      </c>
      <c r="EZ78" s="200">
        <v>1212.5678864501583</v>
      </c>
      <c r="FA78" s="200">
        <v>1212.5678864501583</v>
      </c>
      <c r="FB78" s="200">
        <v>1212.5678864501583</v>
      </c>
      <c r="FD78">
        <v>-1</v>
      </c>
      <c r="FE78">
        <v>-1</v>
      </c>
      <c r="FF78" s="218">
        <v>-1</v>
      </c>
      <c r="FG78">
        <v>-1</v>
      </c>
      <c r="FH78">
        <v>-1</v>
      </c>
      <c r="FI78">
        <v>1</v>
      </c>
      <c r="FJ78">
        <v>1</v>
      </c>
      <c r="FK78">
        <v>1</v>
      </c>
      <c r="FL78" s="1">
        <v>-1.8344075359400001E-2</v>
      </c>
      <c r="FM78" s="2">
        <v>10</v>
      </c>
      <c r="FN78">
        <v>60</v>
      </c>
      <c r="FO78" t="s">
        <v>1273</v>
      </c>
      <c r="FP78">
        <v>2</v>
      </c>
      <c r="FQ78" s="96">
        <v>0</v>
      </c>
      <c r="FR78">
        <v>2</v>
      </c>
      <c r="FS78" s="139">
        <v>164262.52968443758</v>
      </c>
      <c r="FT78" s="200">
        <v>3013.2442232570029</v>
      </c>
      <c r="FU78" s="200">
        <v>3013.2442232570029</v>
      </c>
      <c r="FV78" s="200">
        <v>3013.2442232570029</v>
      </c>
      <c r="FX78">
        <v>-1</v>
      </c>
      <c r="FY78" s="244">
        <v>-1</v>
      </c>
      <c r="FZ78" s="218">
        <v>-1</v>
      </c>
      <c r="GA78" s="245">
        <v>10</v>
      </c>
      <c r="GB78">
        <v>-1</v>
      </c>
      <c r="GC78">
        <v>-1</v>
      </c>
      <c r="GD78" s="218">
        <v>-1</v>
      </c>
      <c r="GE78">
        <v>1</v>
      </c>
      <c r="GF78">
        <v>1</v>
      </c>
      <c r="GG78">
        <v>1</v>
      </c>
      <c r="GH78">
        <v>1</v>
      </c>
      <c r="GI78" s="253">
        <v>-1.5782828282800001E-2</v>
      </c>
      <c r="GJ78" s="2">
        <v>10</v>
      </c>
      <c r="GK78">
        <v>60</v>
      </c>
      <c r="GL78" t="s">
        <v>1273</v>
      </c>
      <c r="GM78">
        <v>2</v>
      </c>
      <c r="GN78" s="96">
        <v>0</v>
      </c>
      <c r="GO78">
        <v>2</v>
      </c>
      <c r="GP78" s="139">
        <v>161670.00238512512</v>
      </c>
      <c r="GQ78" s="200">
        <v>2551.6098861242963</v>
      </c>
      <c r="GR78" s="200">
        <v>2551.6098861242963</v>
      </c>
      <c r="GS78" s="200">
        <v>2551.6098861242963</v>
      </c>
      <c r="GT78" s="200">
        <v>2551.6098861242963</v>
      </c>
      <c r="GV78">
        <v>-1</v>
      </c>
      <c r="GW78" s="244">
        <v>-1</v>
      </c>
      <c r="GX78" s="218">
        <v>-1</v>
      </c>
      <c r="GY78" s="245">
        <v>11</v>
      </c>
      <c r="GZ78">
        <v>-1</v>
      </c>
      <c r="HA78">
        <v>-1</v>
      </c>
      <c r="HB78" s="218">
        <v>-1</v>
      </c>
      <c r="HC78">
        <v>1</v>
      </c>
      <c r="HD78">
        <v>1</v>
      </c>
      <c r="HE78">
        <v>1</v>
      </c>
      <c r="HF78">
        <v>1</v>
      </c>
      <c r="HG78" s="253">
        <v>-1.8216805644600001E-2</v>
      </c>
      <c r="HH78" s="268">
        <v>42508</v>
      </c>
      <c r="HI78">
        <v>60</v>
      </c>
      <c r="HJ78" t="s">
        <v>1273</v>
      </c>
      <c r="HK78">
        <v>2</v>
      </c>
      <c r="HL78" s="257"/>
      <c r="HM78">
        <v>2</v>
      </c>
      <c r="HN78" s="139">
        <v>158563.74768204373</v>
      </c>
      <c r="HO78" s="200">
        <v>2888.5249738031844</v>
      </c>
      <c r="HP78" s="200">
        <v>2888.5249738031844</v>
      </c>
      <c r="HQ78" s="200">
        <v>2888.5249738031844</v>
      </c>
      <c r="HR78" s="200">
        <v>2888.5249738031844</v>
      </c>
      <c r="HT78">
        <v>-1</v>
      </c>
      <c r="HU78" s="244">
        <v>-1</v>
      </c>
      <c r="HV78" s="218">
        <v>-1</v>
      </c>
      <c r="HW78" s="245">
        <v>12</v>
      </c>
      <c r="HX78">
        <v>-1</v>
      </c>
      <c r="HY78">
        <v>-1</v>
      </c>
      <c r="HZ78" s="218">
        <v>1</v>
      </c>
      <c r="IA78">
        <v>0</v>
      </c>
      <c r="IB78">
        <v>0</v>
      </c>
      <c r="IC78">
        <v>0</v>
      </c>
      <c r="ID78">
        <v>0</v>
      </c>
      <c r="IE78" s="253">
        <v>6.4027178884099997E-3</v>
      </c>
      <c r="IF78" s="268">
        <v>42508</v>
      </c>
      <c r="IG78">
        <v>60</v>
      </c>
      <c r="IH78" t="s">
        <v>1273</v>
      </c>
      <c r="II78">
        <v>2</v>
      </c>
      <c r="IJ78" s="257">
        <v>2</v>
      </c>
      <c r="IK78">
        <v>3</v>
      </c>
      <c r="IL78" s="139">
        <v>157084.66776530581</v>
      </c>
      <c r="IM78" s="139">
        <v>235627.00164795871</v>
      </c>
      <c r="IN78" s="200">
        <v>-1005.7688122958651</v>
      </c>
      <c r="IO78" s="200">
        <v>-1508.6532184437976</v>
      </c>
      <c r="IP78" s="200">
        <v>-1005.7688122958651</v>
      </c>
      <c r="IQ78" s="200">
        <v>-1005.7688122958651</v>
      </c>
      <c r="IR78" s="200">
        <v>-1005.7688122958651</v>
      </c>
      <c r="IT78">
        <v>-1</v>
      </c>
      <c r="IU78" s="244">
        <v>-1</v>
      </c>
      <c r="IV78" s="218">
        <v>-1</v>
      </c>
      <c r="IW78" s="245">
        <v>13</v>
      </c>
      <c r="IX78">
        <v>1</v>
      </c>
      <c r="IY78">
        <v>-1</v>
      </c>
      <c r="IZ78" s="218">
        <v>-1</v>
      </c>
      <c r="JA78">
        <v>1</v>
      </c>
      <c r="JB78">
        <v>1</v>
      </c>
      <c r="JC78">
        <v>0</v>
      </c>
      <c r="JD78">
        <v>1</v>
      </c>
      <c r="JE78" s="253">
        <v>-1.20747857694E-2</v>
      </c>
      <c r="JF78" s="268">
        <v>42508</v>
      </c>
      <c r="JG78">
        <v>60</v>
      </c>
      <c r="JH78" t="s">
        <v>1273</v>
      </c>
      <c r="JI78">
        <v>2</v>
      </c>
      <c r="JJ78" s="257">
        <v>2</v>
      </c>
      <c r="JK78">
        <v>3</v>
      </c>
      <c r="JL78" s="139">
        <v>157084.66776530581</v>
      </c>
      <c r="JM78" s="139">
        <v>235627.00164795871</v>
      </c>
      <c r="JN78" s="200">
        <v>1896.7637109234415</v>
      </c>
      <c r="JO78" s="200">
        <v>2845.1455663851621</v>
      </c>
      <c r="JP78" s="200">
        <v>1896.7637109234415</v>
      </c>
      <c r="JQ78" s="200">
        <v>-1896.7637109234415</v>
      </c>
      <c r="JR78" s="200">
        <v>1896.7637109234415</v>
      </c>
      <c r="JT78">
        <v>-1</v>
      </c>
      <c r="JU78" s="244">
        <v>-1</v>
      </c>
      <c r="JV78" s="218">
        <v>-1</v>
      </c>
      <c r="JW78" s="245">
        <v>14</v>
      </c>
      <c r="JX78">
        <v>-1</v>
      </c>
      <c r="JY78">
        <v>-1</v>
      </c>
      <c r="JZ78" s="218">
        <v>1</v>
      </c>
      <c r="KA78">
        <v>0</v>
      </c>
      <c r="KB78">
        <v>0</v>
      </c>
      <c r="KC78">
        <v>0</v>
      </c>
      <c r="KD78">
        <v>0</v>
      </c>
      <c r="KE78" s="253">
        <v>1.6099234626600002E-2</v>
      </c>
      <c r="KF78" s="206">
        <v>42517</v>
      </c>
      <c r="KG78">
        <v>60</v>
      </c>
      <c r="KH78" t="s">
        <v>1273</v>
      </c>
      <c r="KI78">
        <v>2</v>
      </c>
      <c r="KJ78" s="257">
        <v>2</v>
      </c>
      <c r="KK78">
        <v>3</v>
      </c>
      <c r="KL78" s="139">
        <v>160146.41958361931</v>
      </c>
      <c r="KM78" s="139">
        <v>240219.62937542895</v>
      </c>
      <c r="KN78" s="200">
        <v>-2578.2347834866164</v>
      </c>
      <c r="KO78" s="200">
        <v>-3867.3521752299248</v>
      </c>
      <c r="KP78" s="200">
        <v>-2578.2347834866164</v>
      </c>
      <c r="KQ78" s="200">
        <v>-2578.2347834866164</v>
      </c>
      <c r="KR78" s="200">
        <v>-2578.2347834866164</v>
      </c>
      <c r="KT78">
        <v>-1</v>
      </c>
      <c r="KU78">
        <v>1</v>
      </c>
      <c r="KV78" s="218">
        <v>-1</v>
      </c>
      <c r="KW78" s="245">
        <v>15</v>
      </c>
      <c r="KX78">
        <v>-1</v>
      </c>
      <c r="KY78">
        <v>-1</v>
      </c>
      <c r="KZ78" s="218">
        <v>1</v>
      </c>
      <c r="LA78">
        <v>1</v>
      </c>
      <c r="LB78">
        <v>0</v>
      </c>
      <c r="LC78">
        <v>0</v>
      </c>
      <c r="LD78">
        <v>0</v>
      </c>
      <c r="LE78" s="253">
        <v>2.1298701298699999E-2</v>
      </c>
      <c r="LF78" s="206">
        <v>42517</v>
      </c>
      <c r="LG78">
        <v>60</v>
      </c>
      <c r="LH78" t="s">
        <v>1273</v>
      </c>
      <c r="LI78">
        <v>2</v>
      </c>
      <c r="LJ78" s="257">
        <v>2</v>
      </c>
      <c r="LK78">
        <v>3</v>
      </c>
      <c r="LL78" s="139">
        <v>163557.33033838731</v>
      </c>
      <c r="LM78" s="139">
        <v>245335.99550758098</v>
      </c>
      <c r="LN78" s="200">
        <v>3483.5587240901145</v>
      </c>
      <c r="LO78" s="200">
        <v>5225.3380861351725</v>
      </c>
      <c r="LP78" s="200">
        <v>-3483.5587240901145</v>
      </c>
      <c r="LQ78" s="200">
        <v>-3483.5587240901145</v>
      </c>
      <c r="LR78" s="200">
        <v>-3483.5587240901145</v>
      </c>
      <c r="LT78">
        <v>1</v>
      </c>
      <c r="LU78" s="244">
        <v>-1</v>
      </c>
      <c r="LV78" s="218">
        <v>-1</v>
      </c>
      <c r="LW78" s="245">
        <v>-2</v>
      </c>
      <c r="LX78">
        <v>-1</v>
      </c>
      <c r="LY78">
        <v>1</v>
      </c>
      <c r="LZ78" s="218">
        <v>1</v>
      </c>
      <c r="MA78">
        <v>0</v>
      </c>
      <c r="MB78">
        <v>0</v>
      </c>
      <c r="MC78">
        <v>0</v>
      </c>
      <c r="MD78">
        <v>1</v>
      </c>
      <c r="ME78" s="253">
        <v>6.7395727365199996E-3</v>
      </c>
      <c r="MF78" s="206">
        <v>42517</v>
      </c>
      <c r="MG78">
        <v>60</v>
      </c>
      <c r="MH78" t="s">
        <v>1273</v>
      </c>
      <c r="MI78">
        <v>2</v>
      </c>
      <c r="MJ78" s="257">
        <v>2</v>
      </c>
      <c r="MK78">
        <v>3</v>
      </c>
      <c r="ML78" s="139">
        <v>164580.90803259602</v>
      </c>
      <c r="MM78" s="139">
        <v>246871.36204889405</v>
      </c>
      <c r="MN78" s="200">
        <v>-1109.2050007281896</v>
      </c>
      <c r="MO78" s="200">
        <v>-1663.8075010922844</v>
      </c>
      <c r="MP78" s="200">
        <v>-1109.2050007281896</v>
      </c>
      <c r="MQ78" s="200">
        <v>-1109.2050007281896</v>
      </c>
      <c r="MR78" s="200">
        <v>1109.2050007281896</v>
      </c>
      <c r="MT78">
        <v>-1</v>
      </c>
      <c r="MU78" s="244">
        <v>-1</v>
      </c>
      <c r="MV78" s="218">
        <v>-1</v>
      </c>
      <c r="MW78" s="245">
        <v>-3</v>
      </c>
      <c r="MX78">
        <v>1</v>
      </c>
      <c r="MY78">
        <v>1</v>
      </c>
      <c r="MZ78" s="218">
        <v>1</v>
      </c>
      <c r="NA78">
        <v>0</v>
      </c>
      <c r="NB78">
        <v>0</v>
      </c>
      <c r="NC78">
        <v>1</v>
      </c>
      <c r="ND78">
        <v>1</v>
      </c>
      <c r="NE78" s="253">
        <v>3.9156246052800001E-3</v>
      </c>
      <c r="NF78" s="206">
        <v>42517</v>
      </c>
      <c r="NG78">
        <v>60</v>
      </c>
      <c r="NH78" t="s">
        <v>1273</v>
      </c>
      <c r="NI78">
        <v>2</v>
      </c>
      <c r="NJ78" s="257">
        <v>1</v>
      </c>
      <c r="NK78">
        <v>3</v>
      </c>
      <c r="NL78" s="139">
        <v>166828.6666875699</v>
      </c>
      <c r="NM78" s="139">
        <v>250243.00003135484</v>
      </c>
      <c r="NN78" s="200">
        <v>-653.23843214790463</v>
      </c>
      <c r="NO78" s="200">
        <v>-979.85764822185683</v>
      </c>
      <c r="NP78" s="200">
        <v>-653.23843214790463</v>
      </c>
      <c r="NQ78" s="200">
        <v>653.23843214790463</v>
      </c>
      <c r="NR78" s="200">
        <v>653.23843214790463</v>
      </c>
      <c r="NT78">
        <v>-1</v>
      </c>
      <c r="NU78" s="244">
        <v>-1</v>
      </c>
      <c r="NV78" s="218">
        <v>-1</v>
      </c>
      <c r="NW78" s="245">
        <v>-4</v>
      </c>
      <c r="NX78">
        <v>1</v>
      </c>
      <c r="NY78">
        <v>1</v>
      </c>
      <c r="NZ78" s="218">
        <v>1</v>
      </c>
      <c r="OA78">
        <v>0</v>
      </c>
      <c r="OB78">
        <v>0</v>
      </c>
      <c r="OC78">
        <v>1</v>
      </c>
      <c r="OD78">
        <v>1</v>
      </c>
      <c r="OE78" s="253">
        <v>4.15198792149E-3</v>
      </c>
      <c r="OF78" s="206">
        <v>42537</v>
      </c>
      <c r="OG78">
        <v>60</v>
      </c>
      <c r="OH78" t="s">
        <v>1273</v>
      </c>
      <c r="OI78">
        <v>2</v>
      </c>
      <c r="OJ78" s="257">
        <v>1</v>
      </c>
      <c r="OK78">
        <v>3</v>
      </c>
      <c r="OL78" s="139">
        <v>166828.6666875699</v>
      </c>
      <c r="OM78" s="139">
        <v>250243.00003135484</v>
      </c>
      <c r="ON78" s="200">
        <v>-692.67060904507139</v>
      </c>
      <c r="OO78" s="200">
        <v>-1039.005913567607</v>
      </c>
      <c r="OP78" s="200">
        <v>-692.67060904507139</v>
      </c>
      <c r="OQ78" s="200">
        <v>692.67060904507139</v>
      </c>
      <c r="OR78" s="200">
        <v>692.67060904507139</v>
      </c>
      <c r="OT78">
        <f t="shared" si="98"/>
        <v>-1</v>
      </c>
      <c r="OU78" s="244">
        <v>1</v>
      </c>
      <c r="OV78" s="218">
        <v>-1</v>
      </c>
      <c r="OW78" s="245">
        <v>-5</v>
      </c>
      <c r="OX78">
        <f t="shared" si="141"/>
        <v>-1</v>
      </c>
      <c r="OY78">
        <f t="shared" si="100"/>
        <v>1</v>
      </c>
      <c r="OZ78" s="218"/>
      <c r="PA78">
        <f t="shared" si="138"/>
        <v>0</v>
      </c>
      <c r="PB78">
        <f t="shared" si="101"/>
        <v>0</v>
      </c>
      <c r="PC78">
        <f t="shared" si="102"/>
        <v>0</v>
      </c>
      <c r="PD78">
        <f t="shared" si="103"/>
        <v>0</v>
      </c>
      <c r="PE78" s="253"/>
      <c r="PF78" s="206">
        <v>42537</v>
      </c>
      <c r="PG78">
        <v>60</v>
      </c>
      <c r="PH78" t="str">
        <f t="shared" ref="PH78:PH92" si="198">IF(OU78="","FALSE","TRUE")</f>
        <v>TRUE</v>
      </c>
      <c r="PI78">
        <f>VLOOKUP($A78,'FuturesInfo (3)'!$A$2:$V$80,22)</f>
        <v>2</v>
      </c>
      <c r="PJ78" s="257">
        <v>2</v>
      </c>
      <c r="PK78">
        <f t="shared" si="104"/>
        <v>2</v>
      </c>
      <c r="PL78" s="139">
        <f>VLOOKUP($A78,'FuturesInfo (3)'!$A$2:$O$80,15)*PI78</f>
        <v>164470.22699405468</v>
      </c>
      <c r="PM78" s="139">
        <f>VLOOKUP($A78,'FuturesInfo (3)'!$A$2:$O$80,15)*PK78</f>
        <v>164470.22699405468</v>
      </c>
      <c r="PN78" s="200">
        <f t="shared" si="105"/>
        <v>0</v>
      </c>
      <c r="PO78" s="200">
        <f t="shared" si="106"/>
        <v>0</v>
      </c>
      <c r="PP78" s="200">
        <f t="shared" si="107"/>
        <v>0</v>
      </c>
      <c r="PQ78" s="200">
        <f t="shared" si="108"/>
        <v>0</v>
      </c>
      <c r="PR78" s="200">
        <f t="shared" si="144"/>
        <v>0</v>
      </c>
      <c r="PT78">
        <f t="shared" si="110"/>
        <v>1</v>
      </c>
      <c r="PU78" s="244"/>
      <c r="PV78" s="218"/>
      <c r="PW78" s="245"/>
      <c r="PX78">
        <f t="shared" si="142"/>
        <v>0</v>
      </c>
      <c r="PY78">
        <f t="shared" si="112"/>
        <v>0</v>
      </c>
      <c r="PZ78" s="218"/>
      <c r="QA78">
        <f t="shared" si="139"/>
        <v>1</v>
      </c>
      <c r="QB78">
        <f t="shared" si="113"/>
        <v>1</v>
      </c>
      <c r="QC78">
        <f t="shared" si="114"/>
        <v>1</v>
      </c>
      <c r="QD78">
        <f t="shared" si="115"/>
        <v>1</v>
      </c>
      <c r="QE78" s="253"/>
      <c r="QF78" s="206"/>
      <c r="QG78">
        <v>60</v>
      </c>
      <c r="QH78" t="str">
        <f t="shared" ref="QH78:QH92" si="199">IF(PU78="","FALSE","TRUE")</f>
        <v>FALSE</v>
      </c>
      <c r="QI78">
        <f>VLOOKUP($A78,'FuturesInfo (3)'!$A$2:$V$80,22)</f>
        <v>2</v>
      </c>
      <c r="QJ78" s="257"/>
      <c r="QK78">
        <f t="shared" si="116"/>
        <v>2</v>
      </c>
      <c r="QL78" s="139">
        <f>VLOOKUP($A78,'FuturesInfo (3)'!$A$2:$O$80,15)*QI78</f>
        <v>164470.22699405468</v>
      </c>
      <c r="QM78" s="139">
        <f>VLOOKUP($A78,'FuturesInfo (3)'!$A$2:$O$80,15)*QK78</f>
        <v>164470.22699405468</v>
      </c>
      <c r="QN78" s="200">
        <f t="shared" si="117"/>
        <v>0</v>
      </c>
      <c r="QO78" s="200">
        <f t="shared" si="118"/>
        <v>0</v>
      </c>
      <c r="QP78" s="200">
        <f t="shared" si="119"/>
        <v>0</v>
      </c>
      <c r="QQ78" s="200">
        <f t="shared" si="120"/>
        <v>0</v>
      </c>
      <c r="QR78" s="200">
        <f t="shared" si="145"/>
        <v>0</v>
      </c>
      <c r="QT78">
        <f t="shared" si="122"/>
        <v>0</v>
      </c>
      <c r="QU78" s="244"/>
      <c r="QV78" s="218"/>
      <c r="QW78" s="245"/>
      <c r="QX78">
        <f t="shared" si="143"/>
        <v>0</v>
      </c>
      <c r="QY78">
        <f t="shared" si="124"/>
        <v>0</v>
      </c>
      <c r="QZ78" s="218"/>
      <c r="RA78">
        <f t="shared" si="140"/>
        <v>1</v>
      </c>
      <c r="RB78">
        <f t="shared" si="125"/>
        <v>1</v>
      </c>
      <c r="RC78">
        <f t="shared" si="126"/>
        <v>1</v>
      </c>
      <c r="RD78">
        <f t="shared" si="127"/>
        <v>1</v>
      </c>
      <c r="RE78" s="253"/>
      <c r="RF78" s="206"/>
      <c r="RG78">
        <v>60</v>
      </c>
      <c r="RH78" t="str">
        <f t="shared" ref="RH78:RH92" si="200">IF(QU78="","FALSE","TRUE")</f>
        <v>FALSE</v>
      </c>
      <c r="RI78">
        <f>VLOOKUP($A78,'FuturesInfo (3)'!$A$2:$V$80,22)</f>
        <v>2</v>
      </c>
      <c r="RJ78" s="257"/>
      <c r="RK78">
        <f t="shared" si="128"/>
        <v>2</v>
      </c>
      <c r="RL78" s="139">
        <f>VLOOKUP($A78,'FuturesInfo (3)'!$A$2:$O$80,15)*RI78</f>
        <v>164470.22699405468</v>
      </c>
      <c r="RM78" s="139">
        <f>VLOOKUP($A78,'FuturesInfo (3)'!$A$2:$O$80,15)*RK78</f>
        <v>164470.22699405468</v>
      </c>
      <c r="RN78" s="200">
        <f t="shared" si="129"/>
        <v>0</v>
      </c>
      <c r="RO78" s="200">
        <f t="shared" si="130"/>
        <v>0</v>
      </c>
      <c r="RP78" s="200">
        <f t="shared" si="131"/>
        <v>0</v>
      </c>
      <c r="RQ78" s="200">
        <f t="shared" si="132"/>
        <v>0</v>
      </c>
      <c r="RR78" s="200">
        <f t="shared" si="146"/>
        <v>0</v>
      </c>
    </row>
    <row r="79" spans="1:486" x14ac:dyDescent="0.25">
      <c r="A79" s="1" t="s">
        <v>408</v>
      </c>
      <c r="B79" s="153" t="str">
        <f>'FuturesInfo (3)'!M67</f>
        <v>SS</v>
      </c>
      <c r="C79" s="204" t="str">
        <f>VLOOKUP(A79,'FuturesInfo (3)'!$A$2:$K$80,11)</f>
        <v>index</v>
      </c>
      <c r="D79" s="2"/>
      <c r="K79" s="2"/>
      <c r="T79" s="2"/>
      <c r="AD79" s="2"/>
      <c r="AI79" s="139"/>
      <c r="AO79" s="2"/>
      <c r="AT79" s="139"/>
      <c r="AX79">
        <v>-1</v>
      </c>
      <c r="AY79">
        <v>-2.0930606987599998E-3</v>
      </c>
      <c r="AZ79" s="2"/>
      <c r="BE79" s="139"/>
      <c r="BG79">
        <f t="shared" si="134"/>
        <v>0</v>
      </c>
      <c r="BH79">
        <v>-1</v>
      </c>
      <c r="BI79">
        <v>1</v>
      </c>
      <c r="BJ79">
        <f t="shared" ref="BJ79:BJ92" si="201">IF(BH79=BI79,1,0)</f>
        <v>0</v>
      </c>
      <c r="BK79" s="1">
        <v>2.4201355275899998E-3</v>
      </c>
      <c r="BL79" s="2">
        <v>10</v>
      </c>
      <c r="BM79">
        <v>60</v>
      </c>
      <c r="BN79" t="str">
        <f t="shared" si="135"/>
        <v>TRUE</v>
      </c>
      <c r="BO79">
        <f>VLOOKUP($A79,'FuturesInfo (3)'!$A$2:$V$80,22)</f>
        <v>3</v>
      </c>
      <c r="BP79">
        <f t="shared" si="160"/>
        <v>3</v>
      </c>
      <c r="BQ79" s="139">
        <f>VLOOKUP($A79,'FuturesInfo (3)'!$A$2:$O$80,15)*BP79</f>
        <v>137955.88235294117</v>
      </c>
      <c r="BR79" s="145">
        <f t="shared" ref="BR79:BR92" si="202">IF(BJ79=1,ABS(BQ79*BK79),-ABS(BQ79*BK79))</f>
        <v>-333.87193212237923</v>
      </c>
      <c r="BT79">
        <f t="shared" ref="BT79:BT92" si="203">BH79</f>
        <v>-1</v>
      </c>
      <c r="BU79">
        <v>-1</v>
      </c>
      <c r="BV79">
        <v>-1</v>
      </c>
      <c r="BW79">
        <v>1</v>
      </c>
      <c r="BX79">
        <f t="shared" si="183"/>
        <v>0</v>
      </c>
      <c r="BY79">
        <f t="shared" si="184"/>
        <v>0</v>
      </c>
      <c r="BZ79" s="188">
        <v>5.6333494286199999E-3</v>
      </c>
      <c r="CA79" s="2">
        <v>10</v>
      </c>
      <c r="CB79">
        <v>60</v>
      </c>
      <c r="CC79" t="str">
        <f t="shared" si="185"/>
        <v>TRUE</v>
      </c>
      <c r="CD79">
        <f>VLOOKUP($A79,'FuturesInfo (3)'!$A$2:$V$80,22)</f>
        <v>3</v>
      </c>
      <c r="CE79">
        <f t="shared" si="186"/>
        <v>3</v>
      </c>
      <c r="CF79">
        <f t="shared" si="186"/>
        <v>3</v>
      </c>
      <c r="CG79" s="139">
        <f>VLOOKUP($A79,'FuturesInfo (3)'!$A$2:$O$80,15)*CE79</f>
        <v>137955.88235294117</v>
      </c>
      <c r="CH79" s="145">
        <f t="shared" si="187"/>
        <v>-777.1536910277091</v>
      </c>
      <c r="CI79" s="145">
        <f t="shared" ref="CI79:CI92" si="204">IF(BY79=1,ABS(CG79*BZ79),-ABS(CG79*BZ79))</f>
        <v>-777.1536910277091</v>
      </c>
      <c r="CK79">
        <f t="shared" si="188"/>
        <v>-1</v>
      </c>
      <c r="CL79">
        <v>1</v>
      </c>
      <c r="CM79">
        <v>-1</v>
      </c>
      <c r="CN79">
        <v>1</v>
      </c>
      <c r="CO79">
        <f t="shared" ref="CO79:CO92" si="205">IF(CL79=CN79,1,0)</f>
        <v>1</v>
      </c>
      <c r="CP79">
        <f t="shared" si="189"/>
        <v>0</v>
      </c>
      <c r="CQ79" s="1">
        <v>6.7221510883500001E-3</v>
      </c>
      <c r="CR79" s="2">
        <v>10</v>
      </c>
      <c r="CS79">
        <v>60</v>
      </c>
      <c r="CT79" t="str">
        <f t="shared" si="190"/>
        <v>TRUE</v>
      </c>
      <c r="CU79">
        <f>VLOOKUP($A79,'FuturesInfo (3)'!$A$2:$V$80,22)</f>
        <v>3</v>
      </c>
      <c r="CV79">
        <f t="shared" si="191"/>
        <v>2</v>
      </c>
      <c r="CW79">
        <f t="shared" ref="CW79:CW92" si="206">CU79</f>
        <v>3</v>
      </c>
      <c r="CX79" s="139">
        <f>VLOOKUP($A79,'FuturesInfo (3)'!$A$2:$O$80,15)*CW79</f>
        <v>137955.88235294117</v>
      </c>
      <c r="CY79" s="200">
        <f t="shared" si="192"/>
        <v>927.36028470310805</v>
      </c>
      <c r="CZ79" s="200">
        <f t="shared" ref="CZ79:CZ92" si="207">IF(CP79=1,ABS(CX79*CQ79),-ABS(CX79*CQ79))</f>
        <v>-927.36028470310805</v>
      </c>
      <c r="DB79">
        <f t="shared" si="193"/>
        <v>1</v>
      </c>
      <c r="DC79">
        <v>1</v>
      </c>
      <c r="DD79">
        <v>-1</v>
      </c>
      <c r="DE79">
        <v>1</v>
      </c>
      <c r="DF79">
        <f t="shared" si="137"/>
        <v>1</v>
      </c>
      <c r="DG79">
        <f t="shared" si="194"/>
        <v>0</v>
      </c>
      <c r="DH79" s="1">
        <v>8.1081081081099994E-3</v>
      </c>
      <c r="DI79" s="2">
        <v>10</v>
      </c>
      <c r="DJ79">
        <v>60</v>
      </c>
      <c r="DK79" t="str">
        <f t="shared" si="195"/>
        <v>TRUE</v>
      </c>
      <c r="DL79">
        <f>VLOOKUP($A79,'FuturesInfo (3)'!$A$2:$V$80,22)</f>
        <v>3</v>
      </c>
      <c r="DM79">
        <f t="shared" si="196"/>
        <v>2</v>
      </c>
      <c r="DN79">
        <f t="shared" ref="DN79:DN92" si="208">DL79</f>
        <v>3</v>
      </c>
      <c r="DO79" s="139">
        <f>VLOOKUP($A79,'FuturesInfo (3)'!$A$2:$O$80,15)*DN79</f>
        <v>137955.88235294117</v>
      </c>
      <c r="DP79" s="200">
        <f t="shared" si="197"/>
        <v>1118.5612082673515</v>
      </c>
      <c r="DQ79" s="200">
        <f t="shared" ref="DQ79:DQ92" si="209">IF(DG79=1,ABS(DO79*DH79),-ABS(DO79*DH79))</f>
        <v>-1118.5612082673515</v>
      </c>
      <c r="DS79">
        <v>1</v>
      </c>
      <c r="DT79">
        <v>1</v>
      </c>
      <c r="DU79">
        <v>-1</v>
      </c>
      <c r="DV79">
        <v>1</v>
      </c>
      <c r="DW79">
        <v>1</v>
      </c>
      <c r="DX79">
        <v>0</v>
      </c>
      <c r="DY79" s="1">
        <v>3.9425958050800002E-3</v>
      </c>
      <c r="DZ79" s="2">
        <v>10</v>
      </c>
      <c r="EA79">
        <v>60</v>
      </c>
      <c r="EB79" t="s">
        <v>1273</v>
      </c>
      <c r="EC79">
        <v>3</v>
      </c>
      <c r="ED79" s="96">
        <v>0</v>
      </c>
      <c r="EE79">
        <v>3</v>
      </c>
      <c r="EF79" s="139">
        <v>137867.64705882352</v>
      </c>
      <c r="EG79" s="200">
        <v>543.55640695036766</v>
      </c>
      <c r="EH79" s="200">
        <v>-543.55640695036766</v>
      </c>
      <c r="EJ79">
        <v>1</v>
      </c>
      <c r="EK79">
        <v>1</v>
      </c>
      <c r="EL79" s="218">
        <v>-1</v>
      </c>
      <c r="EM79">
        <v>-1</v>
      </c>
      <c r="EN79">
        <v>-1</v>
      </c>
      <c r="EO79">
        <v>0</v>
      </c>
      <c r="EP79">
        <v>1</v>
      </c>
      <c r="EQ79">
        <v>1</v>
      </c>
      <c r="ER79" s="1">
        <v>-1.2566760917399999E-3</v>
      </c>
      <c r="ES79" s="2">
        <v>10</v>
      </c>
      <c r="ET79">
        <v>60</v>
      </c>
      <c r="EU79" t="s">
        <v>1273</v>
      </c>
      <c r="EV79">
        <v>3</v>
      </c>
      <c r="EW79" s="96">
        <v>0</v>
      </c>
      <c r="EX79">
        <v>3</v>
      </c>
      <c r="EY79" s="139">
        <v>137867.64705882352</v>
      </c>
      <c r="EZ79" s="200">
        <v>-173.25497588327204</v>
      </c>
      <c r="FA79" s="200">
        <v>173.25497588327204</v>
      </c>
      <c r="FB79" s="200">
        <v>173.25497588327204</v>
      </c>
      <c r="FD79">
        <v>-1</v>
      </c>
      <c r="FE79">
        <v>1</v>
      </c>
      <c r="FF79" s="218">
        <v>-1</v>
      </c>
      <c r="FG79">
        <v>-1</v>
      </c>
      <c r="FH79">
        <v>-1</v>
      </c>
      <c r="FI79">
        <v>0</v>
      </c>
      <c r="FJ79">
        <v>1</v>
      </c>
      <c r="FK79">
        <v>1</v>
      </c>
      <c r="FL79" s="1">
        <v>-1.6986473733900002E-2</v>
      </c>
      <c r="FM79" s="2">
        <v>10</v>
      </c>
      <c r="FN79">
        <v>60</v>
      </c>
      <c r="FO79" t="s">
        <v>1273</v>
      </c>
      <c r="FP79">
        <v>3</v>
      </c>
      <c r="FQ79" s="96">
        <v>0</v>
      </c>
      <c r="FR79">
        <v>3</v>
      </c>
      <c r="FS79" s="139">
        <v>137867.64705882352</v>
      </c>
      <c r="FT79" s="200">
        <v>-2341.8851655193016</v>
      </c>
      <c r="FU79" s="200">
        <v>2341.8851655193016</v>
      </c>
      <c r="FV79" s="200">
        <v>2341.8851655193016</v>
      </c>
      <c r="FX79">
        <v>-1</v>
      </c>
      <c r="FY79" s="244">
        <v>1</v>
      </c>
      <c r="FZ79" s="218">
        <v>1</v>
      </c>
      <c r="GA79" s="245">
        <v>-16</v>
      </c>
      <c r="GB79">
        <v>1</v>
      </c>
      <c r="GC79">
        <v>-1</v>
      </c>
      <c r="GD79" s="218">
        <v>-1</v>
      </c>
      <c r="GE79">
        <v>0</v>
      </c>
      <c r="GF79">
        <v>0</v>
      </c>
      <c r="GG79">
        <v>0</v>
      </c>
      <c r="GH79">
        <v>1</v>
      </c>
      <c r="GI79" s="253">
        <v>-1.472E-2</v>
      </c>
      <c r="GJ79" s="2">
        <v>10</v>
      </c>
      <c r="GK79">
        <v>60</v>
      </c>
      <c r="GL79" t="s">
        <v>1273</v>
      </c>
      <c r="GM79">
        <v>3</v>
      </c>
      <c r="GN79" s="96">
        <v>0</v>
      </c>
      <c r="GO79">
        <v>3</v>
      </c>
      <c r="GP79" s="139">
        <v>135838.23529411762</v>
      </c>
      <c r="GQ79" s="200">
        <v>-1999.5388235294115</v>
      </c>
      <c r="GR79" s="200">
        <v>-1999.5388235294115</v>
      </c>
      <c r="GS79" s="200">
        <v>-1999.5388235294115</v>
      </c>
      <c r="GT79" s="200">
        <v>1999.5388235294115</v>
      </c>
      <c r="GV79">
        <v>1</v>
      </c>
      <c r="GW79" s="244">
        <v>-1</v>
      </c>
      <c r="GX79" s="218">
        <v>1</v>
      </c>
      <c r="GY79" s="245">
        <v>-17</v>
      </c>
      <c r="GZ79">
        <v>1</v>
      </c>
      <c r="HA79">
        <v>-1</v>
      </c>
      <c r="HB79" s="218">
        <v>-1</v>
      </c>
      <c r="HC79">
        <v>1</v>
      </c>
      <c r="HD79">
        <v>0</v>
      </c>
      <c r="HE79">
        <v>0</v>
      </c>
      <c r="HF79">
        <v>1</v>
      </c>
      <c r="HG79" s="253">
        <v>-3.4101981162699998E-3</v>
      </c>
      <c r="HH79" s="268">
        <v>42509</v>
      </c>
      <c r="HI79">
        <v>60</v>
      </c>
      <c r="HJ79" t="s">
        <v>1273</v>
      </c>
      <c r="HK79">
        <v>3</v>
      </c>
      <c r="HL79" s="257"/>
      <c r="HM79">
        <v>3</v>
      </c>
      <c r="HN79" s="139">
        <v>135375</v>
      </c>
      <c r="HO79" s="200">
        <v>461.65556999005122</v>
      </c>
      <c r="HP79" s="200">
        <v>-461.65556999005122</v>
      </c>
      <c r="HQ79" s="200">
        <v>-461.65556999005122</v>
      </c>
      <c r="HR79" s="200">
        <v>461.65556999005122</v>
      </c>
      <c r="HT79">
        <v>-1</v>
      </c>
      <c r="HU79" s="244">
        <v>1</v>
      </c>
      <c r="HV79" s="218">
        <v>-1</v>
      </c>
      <c r="HW79" s="245">
        <v>4</v>
      </c>
      <c r="HX79">
        <v>-1</v>
      </c>
      <c r="HY79">
        <v>-1</v>
      </c>
      <c r="HZ79" s="218">
        <v>1</v>
      </c>
      <c r="IA79">
        <v>1</v>
      </c>
      <c r="IB79">
        <v>0</v>
      </c>
      <c r="IC79">
        <v>0</v>
      </c>
      <c r="ID79">
        <v>0</v>
      </c>
      <c r="IE79" s="253">
        <v>2.4441909727900002E-3</v>
      </c>
      <c r="IF79" s="268">
        <v>42509</v>
      </c>
      <c r="IG79">
        <v>60</v>
      </c>
      <c r="IH79" t="s">
        <v>1273</v>
      </c>
      <c r="II79">
        <v>4</v>
      </c>
      <c r="IJ79" s="257">
        <v>2</v>
      </c>
      <c r="IK79">
        <v>5</v>
      </c>
      <c r="IL79" s="139">
        <v>179382.35294117645</v>
      </c>
      <c r="IM79" s="139">
        <v>224227.94117647054</v>
      </c>
      <c r="IN79" s="200">
        <v>438.44472773665319</v>
      </c>
      <c r="IO79" s="200">
        <v>548.0559096708165</v>
      </c>
      <c r="IP79" s="200">
        <v>-438.44472773665319</v>
      </c>
      <c r="IQ79" s="200">
        <v>-438.44472773665319</v>
      </c>
      <c r="IR79" s="200">
        <v>-438.44472773665319</v>
      </c>
      <c r="IT79">
        <v>1</v>
      </c>
      <c r="IU79" s="244">
        <v>1</v>
      </c>
      <c r="IV79" s="218">
        <v>-1</v>
      </c>
      <c r="IW79" s="245">
        <v>5</v>
      </c>
      <c r="IX79">
        <v>1</v>
      </c>
      <c r="IY79">
        <v>-1</v>
      </c>
      <c r="IZ79" s="218">
        <v>-1</v>
      </c>
      <c r="JA79">
        <v>0</v>
      </c>
      <c r="JB79">
        <v>1</v>
      </c>
      <c r="JC79">
        <v>0</v>
      </c>
      <c r="JD79">
        <v>1</v>
      </c>
      <c r="JE79" s="253">
        <v>-8.6150845253600006E-3</v>
      </c>
      <c r="JF79" s="268">
        <v>42509</v>
      </c>
      <c r="JG79">
        <v>60</v>
      </c>
      <c r="JH79" t="s">
        <v>1273</v>
      </c>
      <c r="JI79">
        <v>4</v>
      </c>
      <c r="JJ79" s="257">
        <v>2</v>
      </c>
      <c r="JK79">
        <v>5</v>
      </c>
      <c r="JL79" s="139">
        <v>179382.35294117645</v>
      </c>
      <c r="JM79" s="139">
        <v>224227.94117647054</v>
      </c>
      <c r="JN79" s="200">
        <v>-1545.3941329461952</v>
      </c>
      <c r="JO79" s="200">
        <v>-1931.742666182744</v>
      </c>
      <c r="JP79" s="200">
        <v>1545.3941329461952</v>
      </c>
      <c r="JQ79" s="200">
        <v>-1545.3941329461952</v>
      </c>
      <c r="JR79" s="200">
        <v>1545.3941329461952</v>
      </c>
      <c r="JT79">
        <v>1</v>
      </c>
      <c r="JU79" s="244">
        <v>-1</v>
      </c>
      <c r="JV79" s="218">
        <v>-1</v>
      </c>
      <c r="JW79" s="245">
        <v>6</v>
      </c>
      <c r="JX79">
        <v>-1</v>
      </c>
      <c r="JY79">
        <v>-1</v>
      </c>
      <c r="JZ79" s="218">
        <v>1</v>
      </c>
      <c r="KA79">
        <v>0</v>
      </c>
      <c r="KB79">
        <v>0</v>
      </c>
      <c r="KC79">
        <v>0</v>
      </c>
      <c r="KD79">
        <v>0</v>
      </c>
      <c r="KE79" s="253">
        <v>5.4107230693599996E-3</v>
      </c>
      <c r="KF79" s="206">
        <v>42509</v>
      </c>
      <c r="KG79">
        <v>60</v>
      </c>
      <c r="KH79" t="s">
        <v>1273</v>
      </c>
      <c r="KI79">
        <v>4</v>
      </c>
      <c r="KJ79" s="257">
        <v>2</v>
      </c>
      <c r="KK79">
        <v>5</v>
      </c>
      <c r="KL79" s="139">
        <v>180352.9411764706</v>
      </c>
      <c r="KM79" s="139">
        <v>225441.17647058825</v>
      </c>
      <c r="KN79" s="200">
        <v>-975.8398194504565</v>
      </c>
      <c r="KO79" s="200">
        <v>-1219.7997743130707</v>
      </c>
      <c r="KP79" s="200">
        <v>-975.8398194504565</v>
      </c>
      <c r="KQ79" s="200">
        <v>-975.8398194504565</v>
      </c>
      <c r="KR79" s="200">
        <v>-975.8398194504565</v>
      </c>
      <c r="KT79">
        <v>-1</v>
      </c>
      <c r="KU79">
        <v>-1</v>
      </c>
      <c r="KV79" s="218">
        <v>-1</v>
      </c>
      <c r="KW79" s="245">
        <v>7</v>
      </c>
      <c r="KX79">
        <v>-1</v>
      </c>
      <c r="KY79">
        <v>-1</v>
      </c>
      <c r="KZ79" s="218">
        <v>1</v>
      </c>
      <c r="LA79">
        <v>0</v>
      </c>
      <c r="LB79">
        <v>0</v>
      </c>
      <c r="LC79">
        <v>0</v>
      </c>
      <c r="LD79">
        <v>0</v>
      </c>
      <c r="LE79" s="253">
        <v>1.6470971950399999E-2</v>
      </c>
      <c r="LF79" s="206">
        <v>42529</v>
      </c>
      <c r="LG79">
        <v>60</v>
      </c>
      <c r="LH79" t="s">
        <v>1273</v>
      </c>
      <c r="LI79">
        <v>3</v>
      </c>
      <c r="LJ79" s="257">
        <v>1</v>
      </c>
      <c r="LK79">
        <v>3</v>
      </c>
      <c r="LL79" s="139">
        <v>137492.6470588235</v>
      </c>
      <c r="LM79" s="139">
        <v>137492.6470588235</v>
      </c>
      <c r="LN79" s="200">
        <v>-2264.6375330921287</v>
      </c>
      <c r="LO79" s="200">
        <v>-2264.6375330921287</v>
      </c>
      <c r="LP79" s="200">
        <v>-2264.6375330921287</v>
      </c>
      <c r="LQ79" s="200">
        <v>-2264.6375330921287</v>
      </c>
      <c r="LR79" s="200">
        <v>-2264.6375330921287</v>
      </c>
      <c r="LT79">
        <v>-1</v>
      </c>
      <c r="LU79" s="244">
        <v>1</v>
      </c>
      <c r="LV79" s="218">
        <v>-1</v>
      </c>
      <c r="LW79" s="245">
        <v>8</v>
      </c>
      <c r="LX79">
        <v>-1</v>
      </c>
      <c r="LY79">
        <v>-1</v>
      </c>
      <c r="LZ79" s="218">
        <v>-1</v>
      </c>
      <c r="MA79">
        <v>0</v>
      </c>
      <c r="MB79">
        <v>1</v>
      </c>
      <c r="MC79">
        <v>1</v>
      </c>
      <c r="MD79">
        <v>1</v>
      </c>
      <c r="ME79" s="253">
        <v>-3.85047328734E-3</v>
      </c>
      <c r="MF79" s="206">
        <v>42529</v>
      </c>
      <c r="MG79">
        <v>60</v>
      </c>
      <c r="MH79" t="s">
        <v>1273</v>
      </c>
      <c r="MI79">
        <v>3</v>
      </c>
      <c r="MJ79" s="257">
        <v>2</v>
      </c>
      <c r="MK79">
        <v>4</v>
      </c>
      <c r="ML79" s="139">
        <v>136963.23529411765</v>
      </c>
      <c r="MM79" s="139">
        <v>182617.64705882352</v>
      </c>
      <c r="MN79" s="200">
        <v>-527.37327884766307</v>
      </c>
      <c r="MO79" s="200">
        <v>-703.1643717968841</v>
      </c>
      <c r="MP79" s="200">
        <v>527.37327884766307</v>
      </c>
      <c r="MQ79" s="200">
        <v>527.37327884766307</v>
      </c>
      <c r="MR79" s="200">
        <v>527.37327884766307</v>
      </c>
      <c r="MT79">
        <v>1</v>
      </c>
      <c r="MU79" s="244">
        <v>1</v>
      </c>
      <c r="MV79" s="218">
        <v>-1</v>
      </c>
      <c r="MW79" s="245">
        <v>9</v>
      </c>
      <c r="MX79">
        <v>1</v>
      </c>
      <c r="MY79">
        <v>-1</v>
      </c>
      <c r="MZ79" s="218">
        <v>1</v>
      </c>
      <c r="NA79">
        <v>1</v>
      </c>
      <c r="NB79">
        <v>0</v>
      </c>
      <c r="NC79">
        <v>1</v>
      </c>
      <c r="ND79">
        <v>0</v>
      </c>
      <c r="NE79" s="253">
        <v>2.7379610243200001E-3</v>
      </c>
      <c r="NF79" s="206">
        <v>42529</v>
      </c>
      <c r="NG79">
        <v>60</v>
      </c>
      <c r="NH79" t="s">
        <v>1273</v>
      </c>
      <c r="NI79">
        <v>3</v>
      </c>
      <c r="NJ79" s="257">
        <v>2</v>
      </c>
      <c r="NK79">
        <v>2</v>
      </c>
      <c r="NL79" s="139">
        <v>137955.88235294117</v>
      </c>
      <c r="NM79" s="139">
        <v>91970.588235294112</v>
      </c>
      <c r="NN79" s="200">
        <v>377.71782895802824</v>
      </c>
      <c r="NO79" s="200">
        <v>251.81188597201881</v>
      </c>
      <c r="NP79" s="200">
        <v>-377.71782895802824</v>
      </c>
      <c r="NQ79" s="200">
        <v>377.71782895802824</v>
      </c>
      <c r="NR79" s="200">
        <v>-377.71782895802824</v>
      </c>
      <c r="NT79">
        <v>1</v>
      </c>
      <c r="NU79" s="244">
        <v>1</v>
      </c>
      <c r="NV79" s="218">
        <v>-1</v>
      </c>
      <c r="NW79" s="245">
        <v>10</v>
      </c>
      <c r="NX79">
        <v>1</v>
      </c>
      <c r="NY79">
        <v>-1</v>
      </c>
      <c r="NZ79" s="218">
        <v>1</v>
      </c>
      <c r="OA79">
        <v>1</v>
      </c>
      <c r="OB79">
        <v>0</v>
      </c>
      <c r="OC79">
        <v>1</v>
      </c>
      <c r="OD79">
        <v>0</v>
      </c>
      <c r="OE79" s="253">
        <v>4.4972695149400003E-3</v>
      </c>
      <c r="OF79" s="206">
        <v>42529</v>
      </c>
      <c r="OG79">
        <v>60</v>
      </c>
      <c r="OH79" t="s">
        <v>1273</v>
      </c>
      <c r="OI79">
        <v>3</v>
      </c>
      <c r="OJ79" s="257">
        <v>2</v>
      </c>
      <c r="OK79">
        <v>2</v>
      </c>
      <c r="OL79" s="139">
        <v>137955.88235294117</v>
      </c>
      <c r="OM79" s="139">
        <v>91970.588235294112</v>
      </c>
      <c r="ON79" s="200">
        <v>620.42478411253148</v>
      </c>
      <c r="OO79" s="200">
        <v>413.61652274168762</v>
      </c>
      <c r="OP79" s="200">
        <v>-620.42478411253148</v>
      </c>
      <c r="OQ79" s="200">
        <v>620.42478411253148</v>
      </c>
      <c r="OR79" s="200">
        <v>-620.42478411253148</v>
      </c>
      <c r="OT79">
        <f t="shared" ref="OT79:OT92" si="210">NU79</f>
        <v>1</v>
      </c>
      <c r="OU79" s="244">
        <v>-1</v>
      </c>
      <c r="OV79" s="218">
        <v>1</v>
      </c>
      <c r="OW79" s="245">
        <v>-5</v>
      </c>
      <c r="OX79">
        <f t="shared" si="141"/>
        <v>1</v>
      </c>
      <c r="OY79">
        <f t="shared" ref="OY79:OY92" si="211">IF(OW79&lt;0,OV79*-1,OV79)</f>
        <v>-1</v>
      </c>
      <c r="OZ79" s="218"/>
      <c r="PA79">
        <f t="shared" si="138"/>
        <v>0</v>
      </c>
      <c r="PB79">
        <f t="shared" ref="PB79:PB92" si="212">IF(OZ79=OV79,1,0)</f>
        <v>0</v>
      </c>
      <c r="PC79">
        <f t="shared" ref="PC79:PC92" si="213">IF(OZ79=OX79,1,0)</f>
        <v>0</v>
      </c>
      <c r="PD79">
        <f t="shared" ref="PD79:PD92" si="214">IF(OZ79=OY79,1,0)</f>
        <v>0</v>
      </c>
      <c r="PE79" s="253"/>
      <c r="PF79" s="206">
        <v>42537</v>
      </c>
      <c r="PG79">
        <v>60</v>
      </c>
      <c r="PH79" t="str">
        <f t="shared" si="198"/>
        <v>TRUE</v>
      </c>
      <c r="PI79">
        <f>VLOOKUP($A79,'FuturesInfo (3)'!$A$2:$V$80,22)</f>
        <v>3</v>
      </c>
      <c r="PJ79" s="257">
        <v>2</v>
      </c>
      <c r="PK79">
        <f t="shared" ref="PK79:PK92" si="215">IF(PJ79=1,ROUND(PI79*(1+PK$13),0),ROUND(PI79*(1-PK$13),0))</f>
        <v>2</v>
      </c>
      <c r="PL79" s="139">
        <f>VLOOKUP($A79,'FuturesInfo (3)'!$A$2:$O$80,15)*PI79</f>
        <v>137955.88235294117</v>
      </c>
      <c r="PM79" s="139">
        <f>VLOOKUP($A79,'FuturesInfo (3)'!$A$2:$O$80,15)*PK79</f>
        <v>91970.588235294112</v>
      </c>
      <c r="PN79" s="200">
        <f t="shared" ref="PN79:PN92" si="216">IF(PA79=1,ABS(PL79*PE79),-ABS(PL79*PE79))</f>
        <v>0</v>
      </c>
      <c r="PO79" s="200">
        <f t="shared" ref="PO79:PO92" si="217">IF(PA79=1,ABS(PM79*PE79),-ABS(PM79*PE79))</f>
        <v>0</v>
      </c>
      <c r="PP79" s="200">
        <f t="shared" ref="PP79:PP92" si="218">IF(PB79=1,ABS(PL79*PE79),-ABS(PL79*PE79))</f>
        <v>0</v>
      </c>
      <c r="PQ79" s="200">
        <f t="shared" ref="PQ79:PQ92" si="219">IF(PC79=1,ABS(PL79*PE79),-ABS(PL79*PE79))</f>
        <v>0</v>
      </c>
      <c r="PR79" s="200">
        <f t="shared" si="144"/>
        <v>0</v>
      </c>
      <c r="PT79">
        <f t="shared" ref="PT79:PT92" si="220">OU79</f>
        <v>-1</v>
      </c>
      <c r="PU79" s="244"/>
      <c r="PV79" s="218"/>
      <c r="PW79" s="245"/>
      <c r="PX79">
        <f t="shared" si="142"/>
        <v>0</v>
      </c>
      <c r="PY79">
        <f t="shared" ref="PY79:PY92" si="221">IF(PW79&lt;0,PV79*-1,PV79)</f>
        <v>0</v>
      </c>
      <c r="PZ79" s="218"/>
      <c r="QA79">
        <f t="shared" si="139"/>
        <v>1</v>
      </c>
      <c r="QB79">
        <f t="shared" ref="QB79:QB92" si="222">IF(PZ79=PV79,1,0)</f>
        <v>1</v>
      </c>
      <c r="QC79">
        <f t="shared" ref="QC79:QC92" si="223">IF(PZ79=PX79,1,0)</f>
        <v>1</v>
      </c>
      <c r="QD79">
        <f t="shared" ref="QD79:QD92" si="224">IF(PZ79=PY79,1,0)</f>
        <v>1</v>
      </c>
      <c r="QE79" s="253"/>
      <c r="QF79" s="206"/>
      <c r="QG79">
        <v>60</v>
      </c>
      <c r="QH79" t="str">
        <f t="shared" si="199"/>
        <v>FALSE</v>
      </c>
      <c r="QI79">
        <f>VLOOKUP($A79,'FuturesInfo (3)'!$A$2:$V$80,22)</f>
        <v>3</v>
      </c>
      <c r="QJ79" s="257"/>
      <c r="QK79">
        <f t="shared" ref="QK79:QK92" si="225">IF(QJ79=1,ROUND(QI79*(1+QK$13),0),ROUND(QI79*(1-QK$13),0))</f>
        <v>2</v>
      </c>
      <c r="QL79" s="139">
        <f>VLOOKUP($A79,'FuturesInfo (3)'!$A$2:$O$80,15)*QI79</f>
        <v>137955.88235294117</v>
      </c>
      <c r="QM79" s="139">
        <f>VLOOKUP($A79,'FuturesInfo (3)'!$A$2:$O$80,15)*QK79</f>
        <v>91970.588235294112</v>
      </c>
      <c r="QN79" s="200">
        <f t="shared" ref="QN79:QN92" si="226">IF(QA79=1,ABS(QL79*QE79),-ABS(QL79*QE79))</f>
        <v>0</v>
      </c>
      <c r="QO79" s="200">
        <f t="shared" ref="QO79:QO92" si="227">IF(QA79=1,ABS(QM79*QE79),-ABS(QM79*QE79))</f>
        <v>0</v>
      </c>
      <c r="QP79" s="200">
        <f t="shared" ref="QP79:QP92" si="228">IF(QB79=1,ABS(QL79*QE79),-ABS(QL79*QE79))</f>
        <v>0</v>
      </c>
      <c r="QQ79" s="200">
        <f t="shared" ref="QQ79:QQ92" si="229">IF(QC79=1,ABS(QL79*QE79),-ABS(QL79*QE79))</f>
        <v>0</v>
      </c>
      <c r="QR79" s="200">
        <f t="shared" si="145"/>
        <v>0</v>
      </c>
      <c r="QT79">
        <f t="shared" ref="QT79:QT92" si="230">PU79</f>
        <v>0</v>
      </c>
      <c r="QU79" s="244"/>
      <c r="QV79" s="218"/>
      <c r="QW79" s="245"/>
      <c r="QX79">
        <f t="shared" si="143"/>
        <v>0</v>
      </c>
      <c r="QY79">
        <f t="shared" ref="QY79:QY92" si="231">IF(QW79&lt;0,QV79*-1,QV79)</f>
        <v>0</v>
      </c>
      <c r="QZ79" s="218"/>
      <c r="RA79">
        <f t="shared" si="140"/>
        <v>1</v>
      </c>
      <c r="RB79">
        <f t="shared" ref="RB79:RB92" si="232">IF(QZ79=QV79,1,0)</f>
        <v>1</v>
      </c>
      <c r="RC79">
        <f t="shared" ref="RC79:RC92" si="233">IF(QZ79=QX79,1,0)</f>
        <v>1</v>
      </c>
      <c r="RD79">
        <f t="shared" ref="RD79:RD92" si="234">IF(QZ79=QY79,1,0)</f>
        <v>1</v>
      </c>
      <c r="RE79" s="253"/>
      <c r="RF79" s="206"/>
      <c r="RG79">
        <v>60</v>
      </c>
      <c r="RH79" t="str">
        <f t="shared" si="200"/>
        <v>FALSE</v>
      </c>
      <c r="RI79">
        <f>VLOOKUP($A79,'FuturesInfo (3)'!$A$2:$V$80,22)</f>
        <v>3</v>
      </c>
      <c r="RJ79" s="257"/>
      <c r="RK79">
        <f t="shared" ref="RK79:RK92" si="235">IF(RJ79=1,ROUND(RI79*(1+RK$13),0),ROUND(RI79*(1-RK$13),0))</f>
        <v>2</v>
      </c>
      <c r="RL79" s="139">
        <f>VLOOKUP($A79,'FuturesInfo (3)'!$A$2:$O$80,15)*RI79</f>
        <v>137955.88235294117</v>
      </c>
      <c r="RM79" s="139">
        <f>VLOOKUP($A79,'FuturesInfo (3)'!$A$2:$O$80,15)*RK79</f>
        <v>91970.588235294112</v>
      </c>
      <c r="RN79" s="200">
        <f t="shared" ref="RN79:RN92" si="236">IF(RA79=1,ABS(RL79*RE79),-ABS(RL79*RE79))</f>
        <v>0</v>
      </c>
      <c r="RO79" s="200">
        <f t="shared" ref="RO79:RO92" si="237">IF(RA79=1,ABS(RM79*RE79),-ABS(RM79*RE79))</f>
        <v>0</v>
      </c>
      <c r="RP79" s="200">
        <f t="shared" ref="RP79:RP92" si="238">IF(RB79=1,ABS(RL79*RE79),-ABS(RL79*RE79))</f>
        <v>0</v>
      </c>
      <c r="RQ79" s="200">
        <f t="shared" ref="RQ79:RQ92" si="239">IF(RC79=1,ABS(RL79*RE79),-ABS(RL79*RE79))</f>
        <v>0</v>
      </c>
      <c r="RR79" s="200">
        <f t="shared" si="146"/>
        <v>0</v>
      </c>
    </row>
    <row r="80" spans="1:486" x14ac:dyDescent="0.25">
      <c r="A80" s="1" t="s">
        <v>410</v>
      </c>
      <c r="B80" s="153" t="str">
        <f>'FuturesInfo (3)'!M68</f>
        <v>TW</v>
      </c>
      <c r="C80" s="204" t="str">
        <f>VLOOKUP(A80,'FuturesInfo (3)'!$A$2:$K$80,11)</f>
        <v>index</v>
      </c>
      <c r="D80" s="2"/>
      <c r="K80" s="2"/>
      <c r="T80" s="2"/>
      <c r="AD80" s="2"/>
      <c r="AI80" s="139"/>
      <c r="AO80" s="2"/>
      <c r="AT80" s="139"/>
      <c r="AX80">
        <v>1</v>
      </c>
      <c r="AY80">
        <v>9.3008338678600005E-3</v>
      </c>
      <c r="AZ80" s="2"/>
      <c r="BE80" s="139"/>
      <c r="BG80">
        <f t="shared" ref="BG80:BG92" si="240">-AX80+BH80</f>
        <v>0</v>
      </c>
      <c r="BH80">
        <v>1</v>
      </c>
      <c r="BI80">
        <v>-1</v>
      </c>
      <c r="BJ80">
        <f t="shared" si="201"/>
        <v>0</v>
      </c>
      <c r="BK80" s="1">
        <v>-9.5328884652100005E-4</v>
      </c>
      <c r="BL80" s="2">
        <v>10</v>
      </c>
      <c r="BM80">
        <v>60</v>
      </c>
      <c r="BN80" t="str">
        <f t="shared" ref="BN80:BN92" si="241">IF(BH80="","FALSE","TRUE")</f>
        <v>TRUE</v>
      </c>
      <c r="BO80">
        <f>VLOOKUP($A80,'FuturesInfo (3)'!$A$2:$V$80,22)</f>
        <v>5</v>
      </c>
      <c r="BP80">
        <f t="shared" si="160"/>
        <v>5</v>
      </c>
      <c r="BQ80" s="139">
        <f>VLOOKUP($A80,'FuturesInfo (3)'!$A$2:$O$80,15)*BP80</f>
        <v>159750</v>
      </c>
      <c r="BR80" s="145">
        <f t="shared" si="202"/>
        <v>-152.28789323172975</v>
      </c>
      <c r="BT80">
        <f t="shared" si="203"/>
        <v>1</v>
      </c>
      <c r="BU80">
        <v>1</v>
      </c>
      <c r="BV80">
        <v>1</v>
      </c>
      <c r="BW80">
        <v>1</v>
      </c>
      <c r="BX80">
        <f t="shared" si="183"/>
        <v>1</v>
      </c>
      <c r="BY80">
        <f t="shared" si="184"/>
        <v>1</v>
      </c>
      <c r="BZ80" s="188">
        <v>5.0890585241700004E-3</v>
      </c>
      <c r="CA80" s="2">
        <v>10</v>
      </c>
      <c r="CB80">
        <v>60</v>
      </c>
      <c r="CC80" t="str">
        <f t="shared" si="185"/>
        <v>TRUE</v>
      </c>
      <c r="CD80">
        <f>VLOOKUP($A80,'FuturesInfo (3)'!$A$2:$V$80,22)</f>
        <v>5</v>
      </c>
      <c r="CE80">
        <f t="shared" si="186"/>
        <v>5</v>
      </c>
      <c r="CF80">
        <f t="shared" si="186"/>
        <v>5</v>
      </c>
      <c r="CG80" s="139">
        <f>VLOOKUP($A80,'FuturesInfo (3)'!$A$2:$O$80,15)*CE80</f>
        <v>159750</v>
      </c>
      <c r="CH80" s="145">
        <f t="shared" si="187"/>
        <v>812.97709923615753</v>
      </c>
      <c r="CI80" s="145">
        <f t="shared" si="204"/>
        <v>812.97709923615753</v>
      </c>
      <c r="CK80">
        <f t="shared" si="188"/>
        <v>1</v>
      </c>
      <c r="CL80">
        <v>1</v>
      </c>
      <c r="CM80">
        <v>1</v>
      </c>
      <c r="CN80">
        <v>-1</v>
      </c>
      <c r="CO80">
        <f t="shared" si="205"/>
        <v>0</v>
      </c>
      <c r="CP80">
        <f t="shared" si="189"/>
        <v>0</v>
      </c>
      <c r="CQ80" s="1">
        <v>-1.89873417722E-3</v>
      </c>
      <c r="CR80" s="2">
        <v>20</v>
      </c>
      <c r="CS80">
        <v>60</v>
      </c>
      <c r="CT80" t="str">
        <f t="shared" si="190"/>
        <v>TRUE</v>
      </c>
      <c r="CU80">
        <f>VLOOKUP($A80,'FuturesInfo (3)'!$A$2:$V$80,22)</f>
        <v>5</v>
      </c>
      <c r="CV80">
        <f t="shared" si="191"/>
        <v>6</v>
      </c>
      <c r="CW80">
        <f t="shared" si="206"/>
        <v>5</v>
      </c>
      <c r="CX80" s="139">
        <f>VLOOKUP($A80,'FuturesInfo (3)'!$A$2:$O$80,15)*CW80</f>
        <v>159750</v>
      </c>
      <c r="CY80" s="200">
        <f t="shared" si="192"/>
        <v>-303.32278481089497</v>
      </c>
      <c r="CZ80" s="200">
        <f t="shared" si="207"/>
        <v>-303.32278481089497</v>
      </c>
      <c r="DB80">
        <f t="shared" si="193"/>
        <v>1</v>
      </c>
      <c r="DC80">
        <v>1</v>
      </c>
      <c r="DD80">
        <v>-1</v>
      </c>
      <c r="DE80">
        <v>1</v>
      </c>
      <c r="DF80">
        <f t="shared" si="137"/>
        <v>1</v>
      </c>
      <c r="DG80">
        <f t="shared" si="194"/>
        <v>0</v>
      </c>
      <c r="DH80" s="1">
        <v>1.2682308180100001E-2</v>
      </c>
      <c r="DI80" s="2">
        <v>20</v>
      </c>
      <c r="DJ80">
        <v>60</v>
      </c>
      <c r="DK80" t="str">
        <f t="shared" si="195"/>
        <v>TRUE</v>
      </c>
      <c r="DL80">
        <f>VLOOKUP($A80,'FuturesInfo (3)'!$A$2:$V$80,22)</f>
        <v>5</v>
      </c>
      <c r="DM80">
        <f t="shared" si="196"/>
        <v>4</v>
      </c>
      <c r="DN80">
        <f t="shared" si="208"/>
        <v>5</v>
      </c>
      <c r="DO80" s="139">
        <f>VLOOKUP($A80,'FuturesInfo (3)'!$A$2:$O$80,15)*DN80</f>
        <v>159750</v>
      </c>
      <c r="DP80" s="200">
        <f t="shared" si="197"/>
        <v>2025.9987317709752</v>
      </c>
      <c r="DQ80" s="200">
        <f t="shared" si="209"/>
        <v>-2025.9987317709752</v>
      </c>
      <c r="DS80">
        <v>1</v>
      </c>
      <c r="DT80">
        <v>1</v>
      </c>
      <c r="DU80">
        <v>-1</v>
      </c>
      <c r="DV80">
        <v>1</v>
      </c>
      <c r="DW80">
        <v>1</v>
      </c>
      <c r="DX80">
        <v>0</v>
      </c>
      <c r="DY80" s="1">
        <v>5.3224796493399999E-3</v>
      </c>
      <c r="DZ80" s="2">
        <v>20</v>
      </c>
      <c r="EA80">
        <v>60</v>
      </c>
      <c r="EB80" t="s">
        <v>1273</v>
      </c>
      <c r="EC80">
        <v>5</v>
      </c>
      <c r="ED80" s="96">
        <v>0</v>
      </c>
      <c r="EE80">
        <v>5</v>
      </c>
      <c r="EF80" s="139">
        <v>160550.00000000003</v>
      </c>
      <c r="EG80" s="200">
        <v>854.5241077015371</v>
      </c>
      <c r="EH80" s="200">
        <v>-854.5241077015371</v>
      </c>
      <c r="EJ80">
        <v>1</v>
      </c>
      <c r="EK80">
        <v>1</v>
      </c>
      <c r="EL80" s="218">
        <v>-1</v>
      </c>
      <c r="EM80">
        <v>-1</v>
      </c>
      <c r="EN80">
        <v>0</v>
      </c>
      <c r="EO80">
        <v>0</v>
      </c>
      <c r="EP80">
        <v>0</v>
      </c>
      <c r="EQ80">
        <v>0</v>
      </c>
      <c r="ER80" s="1">
        <v>5.3224796493399999E-3</v>
      </c>
      <c r="ES80" s="2">
        <v>20</v>
      </c>
      <c r="ET80">
        <v>60</v>
      </c>
      <c r="EU80" t="s">
        <v>1273</v>
      </c>
      <c r="EV80">
        <v>5</v>
      </c>
      <c r="EW80" s="96">
        <v>0</v>
      </c>
      <c r="EX80">
        <v>5</v>
      </c>
      <c r="EY80" s="139">
        <v>160550.00000000003</v>
      </c>
      <c r="EZ80" s="200">
        <v>-854.5241077015371</v>
      </c>
      <c r="FA80" s="200">
        <v>-854.5241077015371</v>
      </c>
      <c r="FB80" s="200">
        <v>-854.5241077015371</v>
      </c>
      <c r="FD80">
        <v>0</v>
      </c>
      <c r="FE80">
        <v>1</v>
      </c>
      <c r="FF80" s="218">
        <v>-1</v>
      </c>
      <c r="FG80">
        <v>-1</v>
      </c>
      <c r="FI80">
        <v>0</v>
      </c>
      <c r="FJ80">
        <v>0</v>
      </c>
      <c r="FK80">
        <v>0</v>
      </c>
      <c r="FL80" s="1"/>
      <c r="FM80" s="2">
        <v>20</v>
      </c>
      <c r="FN80">
        <v>60</v>
      </c>
      <c r="FO80" t="s">
        <v>1273</v>
      </c>
      <c r="FP80">
        <v>5</v>
      </c>
      <c r="FQ80" s="96">
        <v>0</v>
      </c>
      <c r="FR80">
        <v>5</v>
      </c>
      <c r="FS80" s="139">
        <v>160550.00000000003</v>
      </c>
      <c r="FT80" s="200">
        <v>0</v>
      </c>
      <c r="FU80" s="200">
        <v>0</v>
      </c>
      <c r="FV80" s="200">
        <v>0</v>
      </c>
      <c r="FX80">
        <v>0</v>
      </c>
      <c r="FY80" s="244">
        <v>1</v>
      </c>
      <c r="FZ80" s="218">
        <v>-1</v>
      </c>
      <c r="GA80" s="245">
        <v>-18</v>
      </c>
      <c r="GB80">
        <v>-1</v>
      </c>
      <c r="GC80">
        <v>1</v>
      </c>
      <c r="GD80" s="218">
        <v>-1</v>
      </c>
      <c r="GE80">
        <v>0</v>
      </c>
      <c r="GF80">
        <v>1</v>
      </c>
      <c r="GG80">
        <v>1</v>
      </c>
      <c r="GH80">
        <v>0</v>
      </c>
      <c r="GI80" s="253">
        <v>-2.4602927436899999E-2</v>
      </c>
      <c r="GJ80" s="2">
        <v>20</v>
      </c>
      <c r="GK80">
        <v>60</v>
      </c>
      <c r="GL80" t="s">
        <v>1273</v>
      </c>
      <c r="GM80">
        <v>5</v>
      </c>
      <c r="GN80" s="96">
        <v>0</v>
      </c>
      <c r="GO80">
        <v>5</v>
      </c>
      <c r="GP80" s="139">
        <v>156600</v>
      </c>
      <c r="GQ80" s="200">
        <v>-3852.8184366185396</v>
      </c>
      <c r="GR80" s="200">
        <v>3852.8184366185396</v>
      </c>
      <c r="GS80" s="200">
        <v>3852.8184366185396</v>
      </c>
      <c r="GT80" s="200">
        <v>-3852.8184366185396</v>
      </c>
      <c r="GV80">
        <v>1</v>
      </c>
      <c r="GW80" s="244">
        <v>1</v>
      </c>
      <c r="GX80" s="218">
        <v>1</v>
      </c>
      <c r="GY80" s="245">
        <v>-20</v>
      </c>
      <c r="GZ80">
        <v>1</v>
      </c>
      <c r="HA80">
        <v>-1</v>
      </c>
      <c r="HB80" s="218">
        <v>1</v>
      </c>
      <c r="HC80">
        <v>1</v>
      </c>
      <c r="HD80">
        <v>1</v>
      </c>
      <c r="HE80">
        <v>1</v>
      </c>
      <c r="HF80">
        <v>0</v>
      </c>
      <c r="HG80" s="253">
        <v>5.7471264367800002E-3</v>
      </c>
      <c r="HH80" s="268">
        <v>42503</v>
      </c>
      <c r="HI80">
        <v>60</v>
      </c>
      <c r="HJ80" t="s">
        <v>1273</v>
      </c>
      <c r="HK80">
        <v>5</v>
      </c>
      <c r="HL80" s="257"/>
      <c r="HM80">
        <v>5</v>
      </c>
      <c r="HN80" s="139">
        <v>157500</v>
      </c>
      <c r="HO80" s="200">
        <v>905.17241379285008</v>
      </c>
      <c r="HP80" s="200">
        <v>905.17241379285008</v>
      </c>
      <c r="HQ80" s="200">
        <v>905.17241379285008</v>
      </c>
      <c r="HR80" s="200">
        <v>-905.17241379285008</v>
      </c>
      <c r="HT80">
        <v>1</v>
      </c>
      <c r="HU80" s="244">
        <v>1</v>
      </c>
      <c r="HV80" s="218">
        <v>1</v>
      </c>
      <c r="HW80" s="245">
        <v>-21</v>
      </c>
      <c r="HX80">
        <v>1</v>
      </c>
      <c r="HY80">
        <v>-1</v>
      </c>
      <c r="HZ80" s="218">
        <v>1</v>
      </c>
      <c r="IA80">
        <v>1</v>
      </c>
      <c r="IB80">
        <v>1</v>
      </c>
      <c r="IC80">
        <v>1</v>
      </c>
      <c r="ID80">
        <v>0</v>
      </c>
      <c r="IE80" s="253">
        <v>4.1269841269799996E-3</v>
      </c>
      <c r="IF80" s="268">
        <v>42503</v>
      </c>
      <c r="IG80">
        <v>60</v>
      </c>
      <c r="IH80" t="s">
        <v>1273</v>
      </c>
      <c r="II80">
        <v>4</v>
      </c>
      <c r="IJ80" s="257">
        <v>2</v>
      </c>
      <c r="IK80">
        <v>5</v>
      </c>
      <c r="IL80" s="139">
        <v>124400</v>
      </c>
      <c r="IM80" s="139">
        <v>155500</v>
      </c>
      <c r="IN80" s="200">
        <v>513.39682539631201</v>
      </c>
      <c r="IO80" s="200">
        <v>641.74603174538993</v>
      </c>
      <c r="IP80" s="200">
        <v>513.39682539631201</v>
      </c>
      <c r="IQ80" s="200">
        <v>513.39682539631201</v>
      </c>
      <c r="IR80" s="200">
        <v>-513.39682539631201</v>
      </c>
      <c r="IT80">
        <v>1</v>
      </c>
      <c r="IU80" s="244">
        <v>1</v>
      </c>
      <c r="IV80" s="218">
        <v>1</v>
      </c>
      <c r="IW80" s="245">
        <v>-22</v>
      </c>
      <c r="IX80">
        <v>-1</v>
      </c>
      <c r="IY80">
        <v>-1</v>
      </c>
      <c r="IZ80" s="218">
        <v>-1</v>
      </c>
      <c r="JA80">
        <v>0</v>
      </c>
      <c r="JB80">
        <v>0</v>
      </c>
      <c r="JC80">
        <v>1</v>
      </c>
      <c r="JD80">
        <v>1</v>
      </c>
      <c r="JE80" s="253">
        <v>-1.67562440721E-2</v>
      </c>
      <c r="JF80" s="268">
        <v>42503</v>
      </c>
      <c r="JG80">
        <v>60</v>
      </c>
      <c r="JH80" t="s">
        <v>1273</v>
      </c>
      <c r="JI80">
        <v>4</v>
      </c>
      <c r="JJ80" s="257">
        <v>2</v>
      </c>
      <c r="JK80">
        <v>5</v>
      </c>
      <c r="JL80" s="139">
        <v>124400</v>
      </c>
      <c r="JM80" s="139">
        <v>155500</v>
      </c>
      <c r="JN80" s="200">
        <v>-2084.4767625692398</v>
      </c>
      <c r="JO80" s="200">
        <v>-2605.5959532115498</v>
      </c>
      <c r="JP80" s="200">
        <v>-2084.4767625692398</v>
      </c>
      <c r="JQ80" s="200">
        <v>2084.4767625692398</v>
      </c>
      <c r="JR80" s="200">
        <v>2084.4767625692398</v>
      </c>
      <c r="JT80">
        <v>1</v>
      </c>
      <c r="JU80" s="244">
        <v>1</v>
      </c>
      <c r="JV80" s="218">
        <v>1</v>
      </c>
      <c r="JW80" s="245">
        <v>-22</v>
      </c>
      <c r="JX80">
        <v>1</v>
      </c>
      <c r="JY80">
        <v>-1</v>
      </c>
      <c r="JZ80" s="218">
        <v>1</v>
      </c>
      <c r="KA80">
        <v>1</v>
      </c>
      <c r="KB80">
        <v>1</v>
      </c>
      <c r="KC80">
        <v>1</v>
      </c>
      <c r="KD80">
        <v>0</v>
      </c>
      <c r="KE80" s="253">
        <v>1.1897106109300001E-2</v>
      </c>
      <c r="KF80" s="206">
        <v>42503</v>
      </c>
      <c r="KG80">
        <v>60</v>
      </c>
      <c r="KH80" t="s">
        <v>1273</v>
      </c>
      <c r="KI80">
        <v>4</v>
      </c>
      <c r="KJ80" s="257">
        <v>1</v>
      </c>
      <c r="KK80">
        <v>4</v>
      </c>
      <c r="KL80" s="139">
        <v>125880</v>
      </c>
      <c r="KM80" s="139">
        <v>125880</v>
      </c>
      <c r="KN80" s="200">
        <v>1497.6077170386841</v>
      </c>
      <c r="KO80" s="200">
        <v>1497.6077170386841</v>
      </c>
      <c r="KP80" s="200">
        <v>1497.6077170386841</v>
      </c>
      <c r="KQ80" s="200">
        <v>1497.6077170386841</v>
      </c>
      <c r="KR80" s="200">
        <v>-1497.6077170386841</v>
      </c>
      <c r="KT80">
        <v>1</v>
      </c>
      <c r="KU80">
        <v>-1</v>
      </c>
      <c r="KV80" s="218">
        <v>1</v>
      </c>
      <c r="KW80" s="245">
        <v>-23</v>
      </c>
      <c r="KX80">
        <v>1</v>
      </c>
      <c r="KY80">
        <v>-1</v>
      </c>
      <c r="KZ80" s="218">
        <v>1</v>
      </c>
      <c r="LA80">
        <v>0</v>
      </c>
      <c r="LB80">
        <v>1</v>
      </c>
      <c r="LC80">
        <v>1</v>
      </c>
      <c r="LD80">
        <v>0</v>
      </c>
      <c r="LE80" s="253">
        <v>8.5795996186799998E-3</v>
      </c>
      <c r="LF80" s="206">
        <v>42529</v>
      </c>
      <c r="LG80">
        <v>60</v>
      </c>
      <c r="LH80" t="s">
        <v>1273</v>
      </c>
      <c r="LI80">
        <v>4</v>
      </c>
      <c r="LJ80" s="257">
        <v>1</v>
      </c>
      <c r="LK80">
        <v>4</v>
      </c>
      <c r="LL80" s="139">
        <v>126959.99999999999</v>
      </c>
      <c r="LM80" s="139">
        <v>126959.99999999999</v>
      </c>
      <c r="LN80" s="200">
        <v>-1089.2659675876127</v>
      </c>
      <c r="LO80" s="200">
        <v>-1089.2659675876127</v>
      </c>
      <c r="LP80" s="200">
        <v>1089.2659675876127</v>
      </c>
      <c r="LQ80" s="200">
        <v>1089.2659675876127</v>
      </c>
      <c r="LR80" s="200">
        <v>-1089.2659675876127</v>
      </c>
      <c r="LT80">
        <v>-1</v>
      </c>
      <c r="LU80" s="244">
        <v>-1</v>
      </c>
      <c r="LV80" s="218">
        <v>-1</v>
      </c>
      <c r="LW80" s="245">
        <v>6</v>
      </c>
      <c r="LX80">
        <v>-1</v>
      </c>
      <c r="LY80">
        <v>-1</v>
      </c>
      <c r="LZ80" s="218">
        <v>1</v>
      </c>
      <c r="MA80">
        <v>0</v>
      </c>
      <c r="MB80">
        <v>0</v>
      </c>
      <c r="MC80">
        <v>0</v>
      </c>
      <c r="MD80">
        <v>0</v>
      </c>
      <c r="ME80" s="253">
        <v>5.9861373661E-3</v>
      </c>
      <c r="MF80" s="206">
        <v>42529</v>
      </c>
      <c r="MG80">
        <v>60</v>
      </c>
      <c r="MH80" t="s">
        <v>1273</v>
      </c>
      <c r="MI80">
        <v>4</v>
      </c>
      <c r="MJ80" s="257">
        <v>2</v>
      </c>
      <c r="MK80">
        <v>5</v>
      </c>
      <c r="ML80" s="139">
        <v>127720</v>
      </c>
      <c r="MM80" s="139">
        <v>159650</v>
      </c>
      <c r="MN80" s="200">
        <v>-764.549464398292</v>
      </c>
      <c r="MO80" s="200">
        <v>-955.686830497865</v>
      </c>
      <c r="MP80" s="200">
        <v>-764.549464398292</v>
      </c>
      <c r="MQ80" s="200">
        <v>-764.549464398292</v>
      </c>
      <c r="MR80" s="200">
        <v>-764.549464398292</v>
      </c>
      <c r="MT80">
        <v>-1</v>
      </c>
      <c r="MU80" s="244">
        <v>-1</v>
      </c>
      <c r="MV80" s="218">
        <v>-1</v>
      </c>
      <c r="MW80" s="245">
        <v>-3</v>
      </c>
      <c r="MX80">
        <v>1</v>
      </c>
      <c r="MY80">
        <v>1</v>
      </c>
      <c r="MZ80" s="218">
        <v>-1</v>
      </c>
      <c r="NA80">
        <v>1</v>
      </c>
      <c r="NB80">
        <v>1</v>
      </c>
      <c r="NC80">
        <v>0</v>
      </c>
      <c r="ND80">
        <v>0</v>
      </c>
      <c r="NE80" s="253">
        <v>-6.2637018477900005E-4</v>
      </c>
      <c r="NF80" s="206">
        <v>42529</v>
      </c>
      <c r="NG80">
        <v>60</v>
      </c>
      <c r="NH80" t="s">
        <v>1273</v>
      </c>
      <c r="NI80">
        <v>5</v>
      </c>
      <c r="NJ80" s="257">
        <v>1</v>
      </c>
      <c r="NK80">
        <v>6</v>
      </c>
      <c r="NL80" s="139">
        <v>159750</v>
      </c>
      <c r="NM80" s="139">
        <v>191700</v>
      </c>
      <c r="NN80" s="200">
        <v>100.06263701844526</v>
      </c>
      <c r="NO80" s="200">
        <v>120.07516442213431</v>
      </c>
      <c r="NP80" s="200">
        <v>100.06263701844526</v>
      </c>
      <c r="NQ80" s="200">
        <v>-100.06263701844526</v>
      </c>
      <c r="NR80" s="200">
        <v>-100.06263701844526</v>
      </c>
      <c r="NT80">
        <v>-1</v>
      </c>
      <c r="NU80" s="244">
        <v>1</v>
      </c>
      <c r="NV80" s="218">
        <v>-1</v>
      </c>
      <c r="NW80" s="245">
        <v>4</v>
      </c>
      <c r="NX80">
        <v>1</v>
      </c>
      <c r="NY80">
        <v>-1</v>
      </c>
      <c r="NZ80" s="218">
        <v>1</v>
      </c>
      <c r="OA80">
        <v>1</v>
      </c>
      <c r="OB80">
        <v>0</v>
      </c>
      <c r="OC80">
        <v>1</v>
      </c>
      <c r="OD80">
        <v>0</v>
      </c>
      <c r="OE80" s="253">
        <v>1.2535255405799999E-3</v>
      </c>
      <c r="OF80" s="206">
        <v>42537</v>
      </c>
      <c r="OG80">
        <v>60</v>
      </c>
      <c r="OH80" t="s">
        <v>1273</v>
      </c>
      <c r="OI80">
        <v>5</v>
      </c>
      <c r="OJ80" s="257">
        <v>1</v>
      </c>
      <c r="OK80">
        <v>6</v>
      </c>
      <c r="OL80" s="139">
        <v>159750</v>
      </c>
      <c r="OM80" s="139">
        <v>191700</v>
      </c>
      <c r="ON80" s="200">
        <v>200.25070510765499</v>
      </c>
      <c r="OO80" s="200">
        <v>240.300846129186</v>
      </c>
      <c r="OP80" s="200">
        <v>-200.25070510765499</v>
      </c>
      <c r="OQ80" s="200">
        <v>200.25070510765499</v>
      </c>
      <c r="OR80" s="200">
        <v>-200.25070510765499</v>
      </c>
      <c r="OT80">
        <f t="shared" si="210"/>
        <v>1</v>
      </c>
      <c r="OU80" s="244">
        <v>-1</v>
      </c>
      <c r="OV80" s="218">
        <v>1</v>
      </c>
      <c r="OW80" s="245">
        <v>-1</v>
      </c>
      <c r="OX80">
        <f t="shared" si="141"/>
        <v>1</v>
      </c>
      <c r="OY80">
        <f t="shared" si="211"/>
        <v>-1</v>
      </c>
      <c r="OZ80" s="218"/>
      <c r="PA80">
        <f t="shared" si="138"/>
        <v>0</v>
      </c>
      <c r="PB80">
        <f t="shared" si="212"/>
        <v>0</v>
      </c>
      <c r="PC80">
        <f t="shared" si="213"/>
        <v>0</v>
      </c>
      <c r="PD80">
        <f t="shared" si="214"/>
        <v>0</v>
      </c>
      <c r="PE80" s="253"/>
      <c r="PF80" s="206">
        <v>42537</v>
      </c>
      <c r="PG80">
        <v>60</v>
      </c>
      <c r="PH80" t="str">
        <f t="shared" si="198"/>
        <v>TRUE</v>
      </c>
      <c r="PI80">
        <f>VLOOKUP($A80,'FuturesInfo (3)'!$A$2:$V$80,22)</f>
        <v>5</v>
      </c>
      <c r="PJ80" s="257">
        <v>2</v>
      </c>
      <c r="PK80">
        <f t="shared" si="215"/>
        <v>4</v>
      </c>
      <c r="PL80" s="139">
        <f>VLOOKUP($A80,'FuturesInfo (3)'!$A$2:$O$80,15)*PI80</f>
        <v>159750</v>
      </c>
      <c r="PM80" s="139">
        <f>VLOOKUP($A80,'FuturesInfo (3)'!$A$2:$O$80,15)*PK80</f>
        <v>127800</v>
      </c>
      <c r="PN80" s="200">
        <f t="shared" si="216"/>
        <v>0</v>
      </c>
      <c r="PO80" s="200">
        <f t="shared" si="217"/>
        <v>0</v>
      </c>
      <c r="PP80" s="200">
        <f t="shared" si="218"/>
        <v>0</v>
      </c>
      <c r="PQ80" s="200">
        <f t="shared" si="219"/>
        <v>0</v>
      </c>
      <c r="PR80" s="200">
        <f t="shared" si="144"/>
        <v>0</v>
      </c>
      <c r="PT80">
        <f t="shared" si="220"/>
        <v>-1</v>
      </c>
      <c r="PU80" s="244"/>
      <c r="PV80" s="218"/>
      <c r="PW80" s="245"/>
      <c r="PX80">
        <f t="shared" si="142"/>
        <v>0</v>
      </c>
      <c r="PY80">
        <f t="shared" si="221"/>
        <v>0</v>
      </c>
      <c r="PZ80" s="218"/>
      <c r="QA80">
        <f t="shared" si="139"/>
        <v>1</v>
      </c>
      <c r="QB80">
        <f t="shared" si="222"/>
        <v>1</v>
      </c>
      <c r="QC80">
        <f t="shared" si="223"/>
        <v>1</v>
      </c>
      <c r="QD80">
        <f t="shared" si="224"/>
        <v>1</v>
      </c>
      <c r="QE80" s="253"/>
      <c r="QF80" s="206"/>
      <c r="QG80">
        <v>60</v>
      </c>
      <c r="QH80" t="str">
        <f t="shared" si="199"/>
        <v>FALSE</v>
      </c>
      <c r="QI80">
        <f>VLOOKUP($A80,'FuturesInfo (3)'!$A$2:$V$80,22)</f>
        <v>5</v>
      </c>
      <c r="QJ80" s="257"/>
      <c r="QK80">
        <f t="shared" si="225"/>
        <v>4</v>
      </c>
      <c r="QL80" s="139">
        <f>VLOOKUP($A80,'FuturesInfo (3)'!$A$2:$O$80,15)*QI80</f>
        <v>159750</v>
      </c>
      <c r="QM80" s="139">
        <f>VLOOKUP($A80,'FuturesInfo (3)'!$A$2:$O$80,15)*QK80</f>
        <v>127800</v>
      </c>
      <c r="QN80" s="200">
        <f t="shared" si="226"/>
        <v>0</v>
      </c>
      <c r="QO80" s="200">
        <f t="shared" si="227"/>
        <v>0</v>
      </c>
      <c r="QP80" s="200">
        <f t="shared" si="228"/>
        <v>0</v>
      </c>
      <c r="QQ80" s="200">
        <f t="shared" si="229"/>
        <v>0</v>
      </c>
      <c r="QR80" s="200">
        <f t="shared" si="145"/>
        <v>0</v>
      </c>
      <c r="QT80">
        <f t="shared" si="230"/>
        <v>0</v>
      </c>
      <c r="QU80" s="244"/>
      <c r="QV80" s="218"/>
      <c r="QW80" s="245"/>
      <c r="QX80">
        <f t="shared" si="143"/>
        <v>0</v>
      </c>
      <c r="QY80">
        <f t="shared" si="231"/>
        <v>0</v>
      </c>
      <c r="QZ80" s="218"/>
      <c r="RA80">
        <f t="shared" si="140"/>
        <v>1</v>
      </c>
      <c r="RB80">
        <f t="shared" si="232"/>
        <v>1</v>
      </c>
      <c r="RC80">
        <f t="shared" si="233"/>
        <v>1</v>
      </c>
      <c r="RD80">
        <f t="shared" si="234"/>
        <v>1</v>
      </c>
      <c r="RE80" s="253"/>
      <c r="RF80" s="206"/>
      <c r="RG80">
        <v>60</v>
      </c>
      <c r="RH80" t="str">
        <f t="shared" si="200"/>
        <v>FALSE</v>
      </c>
      <c r="RI80">
        <f>VLOOKUP($A80,'FuturesInfo (3)'!$A$2:$V$80,22)</f>
        <v>5</v>
      </c>
      <c r="RJ80" s="257"/>
      <c r="RK80">
        <f t="shared" si="235"/>
        <v>4</v>
      </c>
      <c r="RL80" s="139">
        <f>VLOOKUP($A80,'FuturesInfo (3)'!$A$2:$O$80,15)*RI80</f>
        <v>159750</v>
      </c>
      <c r="RM80" s="139">
        <f>VLOOKUP($A80,'FuturesInfo (3)'!$A$2:$O$80,15)*RK80</f>
        <v>127800</v>
      </c>
      <c r="RN80" s="200">
        <f t="shared" si="236"/>
        <v>0</v>
      </c>
      <c r="RO80" s="200">
        <f t="shared" si="237"/>
        <v>0</v>
      </c>
      <c r="RP80" s="200">
        <f t="shared" si="238"/>
        <v>0</v>
      </c>
      <c r="RQ80" s="200">
        <f t="shared" si="239"/>
        <v>0</v>
      </c>
      <c r="RR80" s="200">
        <f t="shared" si="146"/>
        <v>0</v>
      </c>
    </row>
    <row r="81" spans="1:486" x14ac:dyDescent="0.25">
      <c r="A81" s="1" t="s">
        <v>413</v>
      </c>
      <c r="B81" s="153" t="str">
        <f>'FuturesInfo (3)'!M69</f>
        <v>EX</v>
      </c>
      <c r="C81" s="204" t="str">
        <f>VLOOKUP(A81,'FuturesInfo (3)'!$A$2:$K$80,11)</f>
        <v>index</v>
      </c>
      <c r="D81" s="2" t="s">
        <v>30</v>
      </c>
      <c r="E81">
        <v>60</v>
      </c>
      <c r="F81" t="e">
        <f>IF(#REF!="","FALSE","TRUE")</f>
        <v>#REF!</v>
      </c>
      <c r="G81">
        <f>ROUND(VLOOKUP($B81,MARGIN!$A$42:$P$172,16),0)</f>
        <v>4</v>
      </c>
      <c r="H81" s="3"/>
      <c r="I81" t="e">
        <f>-#REF!+J81</f>
        <v>#REF!</v>
      </c>
      <c r="J81">
        <v>1</v>
      </c>
      <c r="K81" s="2" t="s">
        <v>30</v>
      </c>
      <c r="L81">
        <v>60</v>
      </c>
      <c r="M81" t="str">
        <f>IF(J81="","FALSE","TRUE")</f>
        <v>TRUE</v>
      </c>
      <c r="N81">
        <f>ROUND(VLOOKUP($B81,MARGIN!$A$42:$P$172,16),0)</f>
        <v>4</v>
      </c>
      <c r="O81" s="3"/>
      <c r="P81">
        <f>-J81+Q81</f>
        <v>0</v>
      </c>
      <c r="Q81">
        <v>1</v>
      </c>
      <c r="R81">
        <v>1</v>
      </c>
      <c r="S81" s="113" t="s">
        <v>950</v>
      </c>
      <c r="T81" s="2" t="s">
        <v>30</v>
      </c>
      <c r="U81">
        <v>60</v>
      </c>
      <c r="V81" t="str">
        <f>IF(Q81="","FALSE","TRUE")</f>
        <v>TRUE</v>
      </c>
      <c r="W81">
        <f>ROUND(VLOOKUP($B81,MARGIN!$A$42:$P$172,16),0)</f>
        <v>4</v>
      </c>
      <c r="X81">
        <f>IF(ABS(Q81+R81)=2,ROUND(W81*(1+$X$13),0),W81)</f>
        <v>5</v>
      </c>
      <c r="Y81" s="3"/>
      <c r="Z81">
        <f>-Q81+AA81</f>
        <v>-2</v>
      </c>
      <c r="AA81">
        <v>-1</v>
      </c>
      <c r="AB81">
        <v>1</v>
      </c>
      <c r="AC81" s="113" t="s">
        <v>950</v>
      </c>
      <c r="AD81" s="2" t="s">
        <v>30</v>
      </c>
      <c r="AE81">
        <v>60</v>
      </c>
      <c r="AF81" t="str">
        <f>IF(AA81="","FALSE","TRUE")</f>
        <v>TRUE</v>
      </c>
      <c r="AG81">
        <f>ROUND(VLOOKUP($B81,MARGIN!$A$42:$P$172,16),0)</f>
        <v>4</v>
      </c>
      <c r="AH81">
        <f>IF(ABS(AA81+AB81)=2,ROUND(AG81*(1+$X$13),0),IF(AB81="",AG81,ROUND(AG81*(1+-$AH$13),0)))</f>
        <v>3</v>
      </c>
      <c r="AI81" s="139" t="e">
        <f>VLOOKUP($B81,#REF!,2)*AH81</f>
        <v>#REF!</v>
      </c>
      <c r="AJ81" s="3"/>
      <c r="AK81">
        <f>-AB81+AL81</f>
        <v>-2</v>
      </c>
      <c r="AL81">
        <v>-1</v>
      </c>
      <c r="AM81">
        <v>1</v>
      </c>
      <c r="AN81" s="113" t="s">
        <v>950</v>
      </c>
      <c r="AO81" s="2" t="s">
        <v>30</v>
      </c>
      <c r="AP81">
        <v>60</v>
      </c>
      <c r="AQ81" t="str">
        <f>IF(AL81="","FALSE","TRUE")</f>
        <v>TRUE</v>
      </c>
      <c r="AR81">
        <f>ROUND(VLOOKUP($B81,MARGIN!$A$42:$P$172,16),0)</f>
        <v>4</v>
      </c>
      <c r="AS81">
        <f>IF(ABS(AL81+AM81)=2,ROUND(AR81*(1+$X$13),0),IF(AM81="",AR81,ROUND(AR81*(1+-$AH$13),0)))</f>
        <v>3</v>
      </c>
      <c r="AT81" s="139" t="e">
        <f>VLOOKUP($B81,#REF!,2)*AS81</f>
        <v>#REF!</v>
      </c>
      <c r="AU81" s="3"/>
      <c r="AV81">
        <f>-AM81+AW81</f>
        <v>-2</v>
      </c>
      <c r="AW81">
        <v>-1</v>
      </c>
      <c r="AX81">
        <v>-1</v>
      </c>
      <c r="AY81" s="113">
        <v>-8.8437602358300005E-3</v>
      </c>
      <c r="AZ81" s="2" t="s">
        <v>30</v>
      </c>
      <c r="BA81">
        <v>60</v>
      </c>
      <c r="BB81" t="str">
        <f>IF(AW81="","FALSE","TRUE")</f>
        <v>TRUE</v>
      </c>
      <c r="BC81">
        <f>ROUND(VLOOKUP($B81,MARGIN!$A$42:$P$172,16),0)</f>
        <v>4</v>
      </c>
      <c r="BD81">
        <f>IF(ABS(AW81+AX81)=2,ROUND(BC81*(1+$X$13),0),IF(AX81="",BC81,ROUND(BC81*(1+-$AH$13),0)))</f>
        <v>5</v>
      </c>
      <c r="BE81" s="139" t="e">
        <f>VLOOKUP($B81,#REF!,2)*BD81</f>
        <v>#REF!</v>
      </c>
      <c r="BF81" s="3"/>
      <c r="BG81">
        <f t="shared" si="240"/>
        <v>0</v>
      </c>
      <c r="BH81">
        <v>-1</v>
      </c>
      <c r="BI81">
        <v>1</v>
      </c>
      <c r="BJ81">
        <f t="shared" si="201"/>
        <v>0</v>
      </c>
      <c r="BK81" s="1">
        <v>1.6523463317900001E-3</v>
      </c>
      <c r="BL81" s="2">
        <v>10</v>
      </c>
      <c r="BM81">
        <v>60</v>
      </c>
      <c r="BN81" t="str">
        <f t="shared" si="241"/>
        <v>TRUE</v>
      </c>
      <c r="BO81">
        <f>VLOOKUP($A81,'FuturesInfo (3)'!$A$2:$V$80,22)</f>
        <v>3</v>
      </c>
      <c r="BP81">
        <f t="shared" si="160"/>
        <v>3</v>
      </c>
      <c r="BQ81" s="139">
        <f>VLOOKUP($A81,'FuturesInfo (3)'!$A$2:$O$80,15)*BP81</f>
        <v>101386.6407</v>
      </c>
      <c r="BR81" s="145">
        <f t="shared" si="202"/>
        <v>-167.52584385315572</v>
      </c>
      <c r="BT81">
        <f t="shared" si="203"/>
        <v>-1</v>
      </c>
      <c r="BU81">
        <v>-1</v>
      </c>
      <c r="BV81">
        <v>-1</v>
      </c>
      <c r="BW81">
        <v>-1</v>
      </c>
      <c r="BX81">
        <f t="shared" si="183"/>
        <v>1</v>
      </c>
      <c r="BY81">
        <f t="shared" si="184"/>
        <v>1</v>
      </c>
      <c r="BZ81" s="188">
        <v>-1.3856812933E-2</v>
      </c>
      <c r="CA81" s="2">
        <v>10</v>
      </c>
      <c r="CB81">
        <v>60</v>
      </c>
      <c r="CC81" t="str">
        <f t="shared" si="185"/>
        <v>TRUE</v>
      </c>
      <c r="CD81">
        <f>VLOOKUP($A81,'FuturesInfo (3)'!$A$2:$V$80,22)</f>
        <v>3</v>
      </c>
      <c r="CE81">
        <f t="shared" si="186"/>
        <v>3</v>
      </c>
      <c r="CF81">
        <f t="shared" si="186"/>
        <v>3</v>
      </c>
      <c r="CG81" s="139">
        <f>VLOOKUP($A81,'FuturesInfo (3)'!$A$2:$O$80,15)*CE81</f>
        <v>101386.6407</v>
      </c>
      <c r="CH81" s="145">
        <f t="shared" si="187"/>
        <v>1404.8957140851842</v>
      </c>
      <c r="CI81" s="145">
        <f t="shared" si="204"/>
        <v>1404.8957140851842</v>
      </c>
      <c r="CK81">
        <f t="shared" si="188"/>
        <v>-1</v>
      </c>
      <c r="CL81">
        <v>-1</v>
      </c>
      <c r="CM81">
        <v>-1</v>
      </c>
      <c r="CN81">
        <v>1</v>
      </c>
      <c r="CO81">
        <f t="shared" si="205"/>
        <v>0</v>
      </c>
      <c r="CP81">
        <f t="shared" si="189"/>
        <v>0</v>
      </c>
      <c r="CQ81" s="1">
        <v>4.0147206423599997E-3</v>
      </c>
      <c r="CR81" s="2">
        <v>10</v>
      </c>
      <c r="CS81">
        <v>60</v>
      </c>
      <c r="CT81" t="str">
        <f t="shared" si="190"/>
        <v>TRUE</v>
      </c>
      <c r="CU81">
        <f>VLOOKUP($A81,'FuturesInfo (3)'!$A$2:$V$80,22)</f>
        <v>3</v>
      </c>
      <c r="CV81">
        <f t="shared" si="191"/>
        <v>4</v>
      </c>
      <c r="CW81">
        <f t="shared" si="206"/>
        <v>3</v>
      </c>
      <c r="CX81" s="139">
        <f>VLOOKUP($A81,'FuturesInfo (3)'!$A$2:$O$80,15)*CW81</f>
        <v>101386.6407</v>
      </c>
      <c r="CY81" s="200">
        <f t="shared" si="192"/>
        <v>-407.03903927782648</v>
      </c>
      <c r="CZ81" s="200">
        <f t="shared" si="207"/>
        <v>-407.03903927782648</v>
      </c>
      <c r="DB81">
        <f t="shared" si="193"/>
        <v>-1</v>
      </c>
      <c r="DC81">
        <v>1</v>
      </c>
      <c r="DD81">
        <v>-1</v>
      </c>
      <c r="DE81">
        <v>1</v>
      </c>
      <c r="DF81">
        <f t="shared" ref="DF81:DF92" si="242">IF(DC81=DE81,1,0)</f>
        <v>1</v>
      </c>
      <c r="DG81">
        <f t="shared" si="194"/>
        <v>0</v>
      </c>
      <c r="DH81" s="1">
        <v>1.26624458514E-2</v>
      </c>
      <c r="DI81" s="2">
        <v>10</v>
      </c>
      <c r="DJ81">
        <v>60</v>
      </c>
      <c r="DK81" t="str">
        <f t="shared" si="195"/>
        <v>TRUE</v>
      </c>
      <c r="DL81">
        <f>VLOOKUP($A81,'FuturesInfo (3)'!$A$2:$V$80,22)</f>
        <v>3</v>
      </c>
      <c r="DM81">
        <f t="shared" si="196"/>
        <v>2</v>
      </c>
      <c r="DN81">
        <f t="shared" si="208"/>
        <v>3</v>
      </c>
      <c r="DO81" s="139">
        <f>VLOOKUP($A81,'FuturesInfo (3)'!$A$2:$O$80,15)*DN81</f>
        <v>101386.6407</v>
      </c>
      <c r="DP81" s="200">
        <f t="shared" si="197"/>
        <v>1283.8028479190975</v>
      </c>
      <c r="DQ81" s="200">
        <f t="shared" si="209"/>
        <v>-1283.8028479190975</v>
      </c>
      <c r="DS81">
        <v>1</v>
      </c>
      <c r="DT81">
        <v>1</v>
      </c>
      <c r="DU81">
        <v>-1</v>
      </c>
      <c r="DV81">
        <v>-1</v>
      </c>
      <c r="DW81">
        <v>0</v>
      </c>
      <c r="DX81">
        <v>1</v>
      </c>
      <c r="DY81" s="1">
        <v>-8.2263902599500009E-3</v>
      </c>
      <c r="DZ81" s="2">
        <v>10</v>
      </c>
      <c r="EA81">
        <v>60</v>
      </c>
      <c r="EB81" t="s">
        <v>1273</v>
      </c>
      <c r="EC81">
        <v>4</v>
      </c>
      <c r="ED81" s="96">
        <v>0</v>
      </c>
      <c r="EE81">
        <v>4</v>
      </c>
      <c r="EF81" s="139">
        <v>131813.42720000001</v>
      </c>
      <c r="EG81" s="200">
        <v>-1084.3486936487086</v>
      </c>
      <c r="EH81" s="200">
        <v>1084.3486936487086</v>
      </c>
      <c r="EJ81">
        <v>1</v>
      </c>
      <c r="EK81">
        <v>-1</v>
      </c>
      <c r="EL81" s="218">
        <v>-1</v>
      </c>
      <c r="EM81">
        <v>-1</v>
      </c>
      <c r="EN81">
        <v>-1</v>
      </c>
      <c r="EO81">
        <v>1</v>
      </c>
      <c r="EP81">
        <v>1</v>
      </c>
      <c r="EQ81">
        <v>1</v>
      </c>
      <c r="ER81" s="1">
        <v>-8.6264100862600002E-3</v>
      </c>
      <c r="ES81" s="2">
        <v>10</v>
      </c>
      <c r="ET81">
        <v>60</v>
      </c>
      <c r="EU81" t="s">
        <v>1273</v>
      </c>
      <c r="EV81">
        <v>4</v>
      </c>
      <c r="EW81" s="96">
        <v>0</v>
      </c>
      <c r="EX81">
        <v>4</v>
      </c>
      <c r="EY81" s="139">
        <v>131813.42720000001</v>
      </c>
      <c r="EZ81" s="200">
        <v>1137.0766779025782</v>
      </c>
      <c r="FA81" s="200">
        <v>1137.0766779025782</v>
      </c>
      <c r="FB81" s="200">
        <v>1137.0766779025782</v>
      </c>
      <c r="FD81">
        <v>-1</v>
      </c>
      <c r="FE81">
        <v>-1</v>
      </c>
      <c r="FF81" s="218">
        <v>-1</v>
      </c>
      <c r="FG81">
        <v>-1</v>
      </c>
      <c r="FH81">
        <v>-1</v>
      </c>
      <c r="FI81">
        <v>1</v>
      </c>
      <c r="FJ81">
        <v>1</v>
      </c>
      <c r="FK81">
        <v>1</v>
      </c>
      <c r="FL81" s="1">
        <v>-2.5435073627799999E-2</v>
      </c>
      <c r="FM81" s="2">
        <v>10</v>
      </c>
      <c r="FN81">
        <v>60</v>
      </c>
      <c r="FO81" t="s">
        <v>1273</v>
      </c>
      <c r="FP81">
        <v>4</v>
      </c>
      <c r="FQ81" s="96">
        <v>0</v>
      </c>
      <c r="FR81">
        <v>4</v>
      </c>
      <c r="FS81" s="139">
        <v>131813.42720000001</v>
      </c>
      <c r="FT81" s="200">
        <v>3352.6842259646551</v>
      </c>
      <c r="FU81" s="200">
        <v>3352.6842259646551</v>
      </c>
      <c r="FV81" s="200">
        <v>3352.6842259646551</v>
      </c>
      <c r="FX81">
        <v>-1</v>
      </c>
      <c r="FY81" s="244">
        <v>-1</v>
      </c>
      <c r="FZ81" s="218">
        <v>-1</v>
      </c>
      <c r="GA81" s="245">
        <v>8</v>
      </c>
      <c r="GB81">
        <v>-1</v>
      </c>
      <c r="GC81">
        <v>-1</v>
      </c>
      <c r="GD81" s="218">
        <v>-1</v>
      </c>
      <c r="GE81">
        <v>1</v>
      </c>
      <c r="GF81">
        <v>1</v>
      </c>
      <c r="GG81">
        <v>1</v>
      </c>
      <c r="GH81">
        <v>1</v>
      </c>
      <c r="GI81" s="253">
        <v>-1.7513736263700001E-2</v>
      </c>
      <c r="GJ81" s="2">
        <v>10</v>
      </c>
      <c r="GK81">
        <v>60</v>
      </c>
      <c r="GL81" t="s">
        <v>1273</v>
      </c>
      <c r="GM81">
        <v>4</v>
      </c>
      <c r="GN81" s="96">
        <v>0</v>
      </c>
      <c r="GO81">
        <v>4</v>
      </c>
      <c r="GP81" s="139">
        <v>129504.88160000001</v>
      </c>
      <c r="GQ81" s="200">
        <v>2268.1143412040951</v>
      </c>
      <c r="GR81" s="200">
        <v>2268.1143412040951</v>
      </c>
      <c r="GS81" s="200">
        <v>2268.1143412040951</v>
      </c>
      <c r="GT81" s="200">
        <v>2268.1143412040951</v>
      </c>
      <c r="GV81">
        <v>-1</v>
      </c>
      <c r="GW81" s="244">
        <v>1</v>
      </c>
      <c r="GX81" s="218">
        <v>1</v>
      </c>
      <c r="GY81" s="245">
        <v>9</v>
      </c>
      <c r="GZ81">
        <v>1</v>
      </c>
      <c r="HA81">
        <v>1</v>
      </c>
      <c r="HB81" s="218">
        <v>-1</v>
      </c>
      <c r="HC81">
        <v>0</v>
      </c>
      <c r="HD81">
        <v>0</v>
      </c>
      <c r="HE81">
        <v>0</v>
      </c>
      <c r="HF81">
        <v>0</v>
      </c>
      <c r="HG81" s="253">
        <v>-2.3418385180000001E-2</v>
      </c>
      <c r="HH81" s="268">
        <v>42514</v>
      </c>
      <c r="HI81">
        <v>60</v>
      </c>
      <c r="HJ81" t="s">
        <v>1273</v>
      </c>
      <c r="HK81">
        <v>4</v>
      </c>
      <c r="HL81" s="257"/>
      <c r="HM81">
        <v>4</v>
      </c>
      <c r="HN81" s="139">
        <v>125583.59440000002</v>
      </c>
      <c r="HO81" s="200">
        <v>-2940.9649859480915</v>
      </c>
      <c r="HP81" s="200">
        <v>-2940.9649859480915</v>
      </c>
      <c r="HQ81" s="200">
        <v>-2940.9649859480915</v>
      </c>
      <c r="HR81" s="200">
        <v>-2940.9649859480915</v>
      </c>
      <c r="HT81">
        <v>1</v>
      </c>
      <c r="HU81" s="244">
        <v>-1</v>
      </c>
      <c r="HV81" s="218">
        <v>1</v>
      </c>
      <c r="HW81" s="245">
        <v>10</v>
      </c>
      <c r="HX81">
        <v>1</v>
      </c>
      <c r="HY81">
        <v>1</v>
      </c>
      <c r="HZ81" s="218">
        <v>1</v>
      </c>
      <c r="IA81">
        <v>0</v>
      </c>
      <c r="IB81">
        <v>1</v>
      </c>
      <c r="IC81">
        <v>1</v>
      </c>
      <c r="ID81">
        <v>1</v>
      </c>
      <c r="IE81" s="253">
        <v>1.39584824624E-2</v>
      </c>
      <c r="IF81" s="268">
        <v>42514</v>
      </c>
      <c r="IG81">
        <v>60</v>
      </c>
      <c r="IH81" t="s">
        <v>1273</v>
      </c>
      <c r="II81">
        <v>4</v>
      </c>
      <c r="IJ81" s="257">
        <v>2</v>
      </c>
      <c r="IK81">
        <v>5</v>
      </c>
      <c r="IL81" s="139">
        <v>126203.78039999999</v>
      </c>
      <c r="IM81" s="139">
        <v>157754.7255</v>
      </c>
      <c r="IN81" s="200">
        <v>-1761.6132554019807</v>
      </c>
      <c r="IO81" s="200">
        <v>-2202.0165692524761</v>
      </c>
      <c r="IP81" s="200">
        <v>1761.6132554019807</v>
      </c>
      <c r="IQ81" s="200">
        <v>1761.6132554019807</v>
      </c>
      <c r="IR81" s="200">
        <v>1761.6132554019807</v>
      </c>
      <c r="IT81">
        <v>-1</v>
      </c>
      <c r="IU81" s="244">
        <v>1</v>
      </c>
      <c r="IV81" s="218">
        <v>1</v>
      </c>
      <c r="IW81" s="245">
        <v>11</v>
      </c>
      <c r="IX81">
        <v>-1</v>
      </c>
      <c r="IY81">
        <v>1</v>
      </c>
      <c r="IZ81" s="218">
        <v>-1</v>
      </c>
      <c r="JA81">
        <v>0</v>
      </c>
      <c r="JB81">
        <v>0</v>
      </c>
      <c r="JC81">
        <v>1</v>
      </c>
      <c r="JD81">
        <v>0</v>
      </c>
      <c r="JE81" s="253">
        <v>-3.8828097430000002E-3</v>
      </c>
      <c r="JF81" s="268">
        <v>42514</v>
      </c>
      <c r="JG81">
        <v>60</v>
      </c>
      <c r="JH81" t="s">
        <v>1273</v>
      </c>
      <c r="JI81">
        <v>4</v>
      </c>
      <c r="JJ81" s="257">
        <v>1</v>
      </c>
      <c r="JK81">
        <v>4</v>
      </c>
      <c r="JL81" s="139">
        <v>126203.78039999999</v>
      </c>
      <c r="JM81" s="139">
        <v>126203.78039999999</v>
      </c>
      <c r="JN81" s="200">
        <v>-490.02526814055238</v>
      </c>
      <c r="JO81" s="200">
        <v>-490.02526814055238</v>
      </c>
      <c r="JP81" s="200">
        <v>-490.02526814055238</v>
      </c>
      <c r="JQ81" s="200">
        <v>490.02526814055238</v>
      </c>
      <c r="JR81" s="200">
        <v>-490.02526814055238</v>
      </c>
      <c r="JT81">
        <v>1</v>
      </c>
      <c r="JU81" s="244">
        <v>-1</v>
      </c>
      <c r="JV81" s="218">
        <v>1</v>
      </c>
      <c r="JW81" s="245">
        <v>12</v>
      </c>
      <c r="JX81">
        <v>1</v>
      </c>
      <c r="JY81">
        <v>1</v>
      </c>
      <c r="JZ81" s="218">
        <v>1</v>
      </c>
      <c r="KA81">
        <v>0</v>
      </c>
      <c r="KB81">
        <v>1</v>
      </c>
      <c r="KC81">
        <v>1</v>
      </c>
      <c r="KD81">
        <v>1</v>
      </c>
      <c r="KE81" s="253">
        <v>7.4706510138699998E-3</v>
      </c>
      <c r="KF81" s="206">
        <v>42513</v>
      </c>
      <c r="KG81">
        <v>60</v>
      </c>
      <c r="KH81" t="s">
        <v>1273</v>
      </c>
      <c r="KI81">
        <v>4</v>
      </c>
      <c r="KJ81" s="257">
        <v>2</v>
      </c>
      <c r="KK81">
        <v>5</v>
      </c>
      <c r="KL81" s="139">
        <v>128168.39039999999</v>
      </c>
      <c r="KM81" s="139">
        <v>160210.48799999998</v>
      </c>
      <c r="KN81" s="200">
        <v>-957.50131568784582</v>
      </c>
      <c r="KO81" s="200">
        <v>-1196.8766446098073</v>
      </c>
      <c r="KP81" s="200">
        <v>957.50131568784582</v>
      </c>
      <c r="KQ81" s="200">
        <v>957.50131568784582</v>
      </c>
      <c r="KR81" s="200">
        <v>957.50131568784582</v>
      </c>
      <c r="KT81">
        <v>-1</v>
      </c>
      <c r="KU81">
        <v>-1</v>
      </c>
      <c r="KV81" s="218">
        <v>1</v>
      </c>
      <c r="KW81" s="245">
        <v>13</v>
      </c>
      <c r="KX81">
        <v>1</v>
      </c>
      <c r="KY81">
        <v>1</v>
      </c>
      <c r="KZ81" s="218">
        <v>1</v>
      </c>
      <c r="LA81">
        <v>0</v>
      </c>
      <c r="LB81">
        <v>1</v>
      </c>
      <c r="LC81">
        <v>1</v>
      </c>
      <c r="LD81">
        <v>1</v>
      </c>
      <c r="LE81" s="253">
        <v>3.6723163841800001E-2</v>
      </c>
      <c r="LF81" s="206">
        <v>42521</v>
      </c>
      <c r="LG81">
        <v>60</v>
      </c>
      <c r="LH81" t="s">
        <v>1273</v>
      </c>
      <c r="LI81">
        <v>4</v>
      </c>
      <c r="LJ81" s="257">
        <v>1</v>
      </c>
      <c r="LK81">
        <v>4</v>
      </c>
      <c r="LL81" s="139">
        <v>132875.13919999998</v>
      </c>
      <c r="LM81" s="139">
        <v>132875.13919999998</v>
      </c>
      <c r="LN81" s="200">
        <v>-4879.5955073435807</v>
      </c>
      <c r="LO81" s="200">
        <v>-4879.5955073435807</v>
      </c>
      <c r="LP81" s="200">
        <v>4879.5955073435807</v>
      </c>
      <c r="LQ81" s="200">
        <v>4879.5955073435807</v>
      </c>
      <c r="LR81" s="200">
        <v>4879.5955073435807</v>
      </c>
      <c r="LT81">
        <v>-1</v>
      </c>
      <c r="LU81" s="244">
        <v>1</v>
      </c>
      <c r="LV81" s="218">
        <v>-1</v>
      </c>
      <c r="LW81" s="245">
        <v>4</v>
      </c>
      <c r="LX81">
        <v>-1</v>
      </c>
      <c r="LY81">
        <v>-1</v>
      </c>
      <c r="LZ81" s="218">
        <v>1</v>
      </c>
      <c r="MA81">
        <v>1</v>
      </c>
      <c r="MB81">
        <v>0</v>
      </c>
      <c r="MC81">
        <v>0</v>
      </c>
      <c r="MD81">
        <v>0</v>
      </c>
      <c r="ME81" s="253">
        <v>1.05585831063E-2</v>
      </c>
      <c r="MF81" s="206">
        <v>42535</v>
      </c>
      <c r="MG81">
        <v>60</v>
      </c>
      <c r="MH81" t="s">
        <v>1273</v>
      </c>
      <c r="MI81">
        <v>3</v>
      </c>
      <c r="MJ81" s="257">
        <v>2</v>
      </c>
      <c r="MK81">
        <v>4</v>
      </c>
      <c r="ML81" s="139">
        <v>100064.1519</v>
      </c>
      <c r="MM81" s="139">
        <v>133418.86919999999</v>
      </c>
      <c r="MN81" s="200">
        <v>1056.5356637975769</v>
      </c>
      <c r="MO81" s="200">
        <v>1408.7142183967692</v>
      </c>
      <c r="MP81" s="200">
        <v>-1056.5356637975769</v>
      </c>
      <c r="MQ81" s="200">
        <v>-1056.5356637975769</v>
      </c>
      <c r="MR81" s="200">
        <v>-1056.5356637975769</v>
      </c>
      <c r="MT81">
        <v>1</v>
      </c>
      <c r="MU81" s="244">
        <v>1</v>
      </c>
      <c r="MV81" s="218">
        <v>-1</v>
      </c>
      <c r="MW81" s="245">
        <v>-2</v>
      </c>
      <c r="MX81">
        <v>1</v>
      </c>
      <c r="MY81">
        <v>1</v>
      </c>
      <c r="MZ81" s="218">
        <v>1</v>
      </c>
      <c r="NA81">
        <v>1</v>
      </c>
      <c r="NB81">
        <v>0</v>
      </c>
      <c r="NC81">
        <v>1</v>
      </c>
      <c r="ND81">
        <v>1</v>
      </c>
      <c r="NE81" s="253">
        <v>8.4260195483700003E-3</v>
      </c>
      <c r="NF81" s="206">
        <v>42535</v>
      </c>
      <c r="NG81">
        <v>60</v>
      </c>
      <c r="NH81" t="s">
        <v>1273</v>
      </c>
      <c r="NI81">
        <v>3</v>
      </c>
      <c r="NJ81" s="257">
        <v>2</v>
      </c>
      <c r="NK81">
        <v>2</v>
      </c>
      <c r="NL81" s="139">
        <v>103379.01209999999</v>
      </c>
      <c r="NM81" s="139">
        <v>68919.34139999999</v>
      </c>
      <c r="NN81" s="200">
        <v>871.07357684577869</v>
      </c>
      <c r="NO81" s="200">
        <v>580.71571789718575</v>
      </c>
      <c r="NP81" s="200">
        <v>-871.07357684577869</v>
      </c>
      <c r="NQ81" s="200">
        <v>871.07357684577869</v>
      </c>
      <c r="NR81" s="200">
        <v>871.07357684577869</v>
      </c>
      <c r="NT81">
        <v>1</v>
      </c>
      <c r="NU81" s="244">
        <v>1</v>
      </c>
      <c r="NV81" s="218">
        <v>-1</v>
      </c>
      <c r="NW81" s="245">
        <v>-3</v>
      </c>
      <c r="NX81">
        <v>1</v>
      </c>
      <c r="NY81">
        <v>1</v>
      </c>
      <c r="NZ81" s="218">
        <v>1</v>
      </c>
      <c r="OA81">
        <v>1</v>
      </c>
      <c r="OB81">
        <v>0</v>
      </c>
      <c r="OC81">
        <v>1</v>
      </c>
      <c r="OD81">
        <v>1</v>
      </c>
      <c r="OE81" s="253">
        <v>1.1697860962600001E-2</v>
      </c>
      <c r="OF81" s="206">
        <v>42535</v>
      </c>
      <c r="OG81">
        <v>60</v>
      </c>
      <c r="OH81" t="s">
        <v>1273</v>
      </c>
      <c r="OI81">
        <v>3</v>
      </c>
      <c r="OJ81" s="257">
        <v>2</v>
      </c>
      <c r="OK81">
        <v>2</v>
      </c>
      <c r="OL81" s="139">
        <v>103379.01209999999</v>
      </c>
      <c r="OM81" s="139">
        <v>68919.34139999999</v>
      </c>
      <c r="ON81" s="200">
        <v>1209.3133099967431</v>
      </c>
      <c r="OO81" s="200">
        <v>806.20887333116195</v>
      </c>
      <c r="OP81" s="200">
        <v>-1209.3133099967431</v>
      </c>
      <c r="OQ81" s="200">
        <v>1209.3133099967431</v>
      </c>
      <c r="OR81" s="200">
        <v>1209.3133099967431</v>
      </c>
      <c r="OT81">
        <f t="shared" si="210"/>
        <v>1</v>
      </c>
      <c r="OU81" s="244">
        <v>1</v>
      </c>
      <c r="OV81" s="218">
        <v>1</v>
      </c>
      <c r="OW81" s="245">
        <v>-4</v>
      </c>
      <c r="OX81">
        <f t="shared" si="141"/>
        <v>1</v>
      </c>
      <c r="OY81">
        <f t="shared" si="211"/>
        <v>-1</v>
      </c>
      <c r="OZ81" s="218"/>
      <c r="PA81">
        <f t="shared" ref="PA81:PA92" si="243">IF(OU81=OZ81,1,0)</f>
        <v>0</v>
      </c>
      <c r="PB81">
        <f t="shared" si="212"/>
        <v>0</v>
      </c>
      <c r="PC81">
        <f t="shared" si="213"/>
        <v>0</v>
      </c>
      <c r="PD81">
        <f t="shared" si="214"/>
        <v>0</v>
      </c>
      <c r="PE81" s="253"/>
      <c r="PF81" s="206">
        <v>42538</v>
      </c>
      <c r="PG81">
        <v>60</v>
      </c>
      <c r="PH81" t="str">
        <f t="shared" si="198"/>
        <v>TRUE</v>
      </c>
      <c r="PI81">
        <f>VLOOKUP($A81,'FuturesInfo (3)'!$A$2:$V$80,22)</f>
        <v>3</v>
      </c>
      <c r="PJ81" s="257">
        <v>2</v>
      </c>
      <c r="PK81">
        <f t="shared" si="215"/>
        <v>2</v>
      </c>
      <c r="PL81" s="139">
        <f>VLOOKUP($A81,'FuturesInfo (3)'!$A$2:$O$80,15)*PI81</f>
        <v>101386.6407</v>
      </c>
      <c r="PM81" s="139">
        <f>VLOOKUP($A81,'FuturesInfo (3)'!$A$2:$O$80,15)*PK81</f>
        <v>67591.093800000002</v>
      </c>
      <c r="PN81" s="200">
        <f t="shared" si="216"/>
        <v>0</v>
      </c>
      <c r="PO81" s="200">
        <f t="shared" si="217"/>
        <v>0</v>
      </c>
      <c r="PP81" s="200">
        <f t="shared" si="218"/>
        <v>0</v>
      </c>
      <c r="PQ81" s="200">
        <f t="shared" si="219"/>
        <v>0</v>
      </c>
      <c r="PR81" s="200">
        <f t="shared" si="144"/>
        <v>0</v>
      </c>
      <c r="PT81">
        <f t="shared" si="220"/>
        <v>1</v>
      </c>
      <c r="PU81" s="244"/>
      <c r="PV81" s="218"/>
      <c r="PW81" s="245"/>
      <c r="PX81">
        <f t="shared" si="142"/>
        <v>0</v>
      </c>
      <c r="PY81">
        <f t="shared" si="221"/>
        <v>0</v>
      </c>
      <c r="PZ81" s="218"/>
      <c r="QA81">
        <f t="shared" ref="QA81:QA92" si="244">IF(PU81=PZ81,1,0)</f>
        <v>1</v>
      </c>
      <c r="QB81">
        <f t="shared" si="222"/>
        <v>1</v>
      </c>
      <c r="QC81">
        <f t="shared" si="223"/>
        <v>1</v>
      </c>
      <c r="QD81">
        <f t="shared" si="224"/>
        <v>1</v>
      </c>
      <c r="QE81" s="253"/>
      <c r="QF81" s="206"/>
      <c r="QG81">
        <v>60</v>
      </c>
      <c r="QH81" t="str">
        <f t="shared" si="199"/>
        <v>FALSE</v>
      </c>
      <c r="QI81">
        <f>VLOOKUP($A81,'FuturesInfo (3)'!$A$2:$V$80,22)</f>
        <v>3</v>
      </c>
      <c r="QJ81" s="257"/>
      <c r="QK81">
        <f t="shared" si="225"/>
        <v>2</v>
      </c>
      <c r="QL81" s="139">
        <f>VLOOKUP($A81,'FuturesInfo (3)'!$A$2:$O$80,15)*QI81</f>
        <v>101386.6407</v>
      </c>
      <c r="QM81" s="139">
        <f>VLOOKUP($A81,'FuturesInfo (3)'!$A$2:$O$80,15)*QK81</f>
        <v>67591.093800000002</v>
      </c>
      <c r="QN81" s="200">
        <f t="shared" si="226"/>
        <v>0</v>
      </c>
      <c r="QO81" s="200">
        <f t="shared" si="227"/>
        <v>0</v>
      </c>
      <c r="QP81" s="200">
        <f t="shared" si="228"/>
        <v>0</v>
      </c>
      <c r="QQ81" s="200">
        <f t="shared" si="229"/>
        <v>0</v>
      </c>
      <c r="QR81" s="200">
        <f t="shared" si="145"/>
        <v>0</v>
      </c>
      <c r="QT81">
        <f t="shared" si="230"/>
        <v>0</v>
      </c>
      <c r="QU81" s="244"/>
      <c r="QV81" s="218"/>
      <c r="QW81" s="245"/>
      <c r="QX81">
        <f t="shared" si="143"/>
        <v>0</v>
      </c>
      <c r="QY81">
        <f t="shared" si="231"/>
        <v>0</v>
      </c>
      <c r="QZ81" s="218"/>
      <c r="RA81">
        <f t="shared" ref="RA81:RA92" si="245">IF(QU81=QZ81,1,0)</f>
        <v>1</v>
      </c>
      <c r="RB81">
        <f t="shared" si="232"/>
        <v>1</v>
      </c>
      <c r="RC81">
        <f t="shared" si="233"/>
        <v>1</v>
      </c>
      <c r="RD81">
        <f t="shared" si="234"/>
        <v>1</v>
      </c>
      <c r="RE81" s="253"/>
      <c r="RF81" s="206"/>
      <c r="RG81">
        <v>60</v>
      </c>
      <c r="RH81" t="str">
        <f t="shared" si="200"/>
        <v>FALSE</v>
      </c>
      <c r="RI81">
        <f>VLOOKUP($A81,'FuturesInfo (3)'!$A$2:$V$80,22)</f>
        <v>3</v>
      </c>
      <c r="RJ81" s="257"/>
      <c r="RK81">
        <f t="shared" si="235"/>
        <v>2</v>
      </c>
      <c r="RL81" s="139">
        <f>VLOOKUP($A81,'FuturesInfo (3)'!$A$2:$O$80,15)*RI81</f>
        <v>101386.6407</v>
      </c>
      <c r="RM81" s="139">
        <f>VLOOKUP($A81,'FuturesInfo (3)'!$A$2:$O$80,15)*RK81</f>
        <v>67591.093800000002</v>
      </c>
      <c r="RN81" s="200">
        <f t="shared" si="236"/>
        <v>0</v>
      </c>
      <c r="RO81" s="200">
        <f t="shared" si="237"/>
        <v>0</v>
      </c>
      <c r="RP81" s="200">
        <f t="shared" si="238"/>
        <v>0</v>
      </c>
      <c r="RQ81" s="200">
        <f t="shared" si="239"/>
        <v>0</v>
      </c>
      <c r="RR81" s="200">
        <f t="shared" si="146"/>
        <v>0</v>
      </c>
    </row>
    <row r="82" spans="1:486" x14ac:dyDescent="0.25">
      <c r="A82" s="1" t="s">
        <v>1138</v>
      </c>
      <c r="B82" s="153" t="str">
        <f>'FuturesInfo (3)'!M70</f>
        <v>@TFS</v>
      </c>
      <c r="C82" s="204" t="str">
        <f>VLOOKUP(A82,'FuturesInfo (3)'!$A$2:$K$80,11)</f>
        <v>index</v>
      </c>
      <c r="D82" s="2" t="s">
        <v>434</v>
      </c>
      <c r="E82">
        <v>90</v>
      </c>
      <c r="F82" t="e">
        <f>IF(#REF!="","FALSE","TRUE")</f>
        <v>#REF!</v>
      </c>
      <c r="G82">
        <f>ROUND(VLOOKUP($B82,MARGIN!$A$42:$P$172,16),0)</f>
        <v>1</v>
      </c>
      <c r="I82" t="e">
        <f>-#REF!+J82</f>
        <v>#REF!</v>
      </c>
      <c r="J82">
        <v>-1</v>
      </c>
      <c r="K82" s="2" t="s">
        <v>434</v>
      </c>
      <c r="L82">
        <v>90</v>
      </c>
      <c r="M82" t="str">
        <f>IF(J82="","FALSE","TRUE")</f>
        <v>TRUE</v>
      </c>
      <c r="N82">
        <f>ROUND(VLOOKUP($B82,MARGIN!$A$42:$P$172,16),0)</f>
        <v>1</v>
      </c>
      <c r="P82">
        <f>-J82+Q82</f>
        <v>0</v>
      </c>
      <c r="Q82">
        <v>-1</v>
      </c>
      <c r="S82" t="s">
        <v>80</v>
      </c>
      <c r="T82" s="2" t="s">
        <v>434</v>
      </c>
      <c r="U82">
        <v>90</v>
      </c>
      <c r="V82" t="str">
        <f>IF(Q82="","FALSE","TRUE")</f>
        <v>TRUE</v>
      </c>
      <c r="W82">
        <f>ROUND(VLOOKUP($B82,MARGIN!$A$42:$P$172,16),0)</f>
        <v>1</v>
      </c>
      <c r="X82">
        <f>IF(ABS(Q82+R82)=2,ROUND(W82*(1+$X$13),0),W82)</f>
        <v>1</v>
      </c>
      <c r="Z82">
        <f>-Q82+AA82</f>
        <v>2</v>
      </c>
      <c r="AA82">
        <v>1</v>
      </c>
      <c r="AB82">
        <v>1</v>
      </c>
      <c r="AC82" t="s">
        <v>982</v>
      </c>
      <c r="AD82" s="2" t="s">
        <v>434</v>
      </c>
      <c r="AE82">
        <v>90</v>
      </c>
      <c r="AF82" t="str">
        <f>IF(AA82="","FALSE","TRUE")</f>
        <v>TRUE</v>
      </c>
      <c r="AG82">
        <f>ROUND(VLOOKUP($B82,MARGIN!$A$42:$P$172,16),0)</f>
        <v>1</v>
      </c>
      <c r="AH82">
        <f>IF(ABS(AA82+AB82)=2,ROUND(AG82*(1+$X$13),0),IF(AB82="",AG82,ROUND(AG82*(1+-$AH$13),0)))</f>
        <v>1</v>
      </c>
      <c r="AI82" s="139" t="e">
        <f>VLOOKUP($B82,#REF!,2)*AH82</f>
        <v>#REF!</v>
      </c>
      <c r="AK82">
        <f>-AB82+AL82</f>
        <v>0</v>
      </c>
      <c r="AL82">
        <v>1</v>
      </c>
      <c r="AM82">
        <v>1</v>
      </c>
      <c r="AN82" t="s">
        <v>982</v>
      </c>
      <c r="AO82" s="2" t="s">
        <v>434</v>
      </c>
      <c r="AP82">
        <v>90</v>
      </c>
      <c r="AQ82" t="str">
        <f>IF(AL82="","FALSE","TRUE")</f>
        <v>TRUE</v>
      </c>
      <c r="AR82">
        <f>ROUND(VLOOKUP($B82,MARGIN!$A$42:$P$172,16),0)</f>
        <v>1</v>
      </c>
      <c r="AS82">
        <f>IF(ABS(AL82+AM82)=2,ROUND(AR82*(1+$X$13),0),IF(AM82="",AR82,ROUND(AR82*(1+-$AH$13),0)))</f>
        <v>1</v>
      </c>
      <c r="AT82" s="139" t="e">
        <f>VLOOKUP($B82,#REF!,2)*AS82</f>
        <v>#REF!</v>
      </c>
      <c r="AV82">
        <f>-AM82+AW82</f>
        <v>0</v>
      </c>
      <c r="AW82">
        <v>1</v>
      </c>
      <c r="AX82">
        <v>1</v>
      </c>
      <c r="AY82">
        <v>7.0227154499700002E-3</v>
      </c>
      <c r="AZ82" s="2" t="s">
        <v>434</v>
      </c>
      <c r="BA82">
        <v>90</v>
      </c>
      <c r="BB82" t="str">
        <f>IF(AW82="","FALSE","TRUE")</f>
        <v>TRUE</v>
      </c>
      <c r="BC82">
        <f>ROUND(VLOOKUP($B82,MARGIN!$A$42:$P$172,16),0)</f>
        <v>1</v>
      </c>
      <c r="BD82">
        <f>IF(ABS(AW82+AX82)=2,ROUND(BC82*(1+$X$13),0),IF(AX82="",BC82,ROUND(BC82*(1+-$AH$13),0)))</f>
        <v>1</v>
      </c>
      <c r="BE82" s="139" t="e">
        <f>VLOOKUP($B82,#REF!,2)*BD82</f>
        <v>#REF!</v>
      </c>
      <c r="BG82">
        <f t="shared" si="240"/>
        <v>0</v>
      </c>
      <c r="BH82">
        <v>1</v>
      </c>
      <c r="BI82">
        <v>1</v>
      </c>
      <c r="BJ82">
        <f t="shared" si="201"/>
        <v>1</v>
      </c>
      <c r="BK82" s="1">
        <v>8.2651743435200008E-3</v>
      </c>
      <c r="BL82" s="2">
        <v>10</v>
      </c>
      <c r="BM82">
        <v>60</v>
      </c>
      <c r="BN82" t="str">
        <f t="shared" si="241"/>
        <v>TRUE</v>
      </c>
      <c r="BO82">
        <f>VLOOKUP($A82,'FuturesInfo (3)'!$A$2:$V$80,22)</f>
        <v>1</v>
      </c>
      <c r="BP82">
        <f t="shared" si="160"/>
        <v>1</v>
      </c>
      <c r="BQ82" s="139">
        <f>VLOOKUP($A82,'FuturesInfo (3)'!$A$2:$O$80,15)*BP82</f>
        <v>116980</v>
      </c>
      <c r="BR82" s="145">
        <f t="shared" si="202"/>
        <v>966.8600947049697</v>
      </c>
      <c r="BT82">
        <f t="shared" si="203"/>
        <v>1</v>
      </c>
      <c r="BU82">
        <v>1</v>
      </c>
      <c r="BV82">
        <v>-1</v>
      </c>
      <c r="BW82">
        <v>-1</v>
      </c>
      <c r="BX82">
        <f t="shared" si="183"/>
        <v>0</v>
      </c>
      <c r="BY82">
        <f t="shared" si="184"/>
        <v>1</v>
      </c>
      <c r="BZ82" s="188">
        <v>-7.7704722056199998E-3</v>
      </c>
      <c r="CA82" s="2">
        <v>10</v>
      </c>
      <c r="CB82">
        <v>60</v>
      </c>
      <c r="CC82" t="str">
        <f t="shared" si="185"/>
        <v>TRUE</v>
      </c>
      <c r="CD82">
        <f>VLOOKUP($A82,'FuturesInfo (3)'!$A$2:$V$80,22)</f>
        <v>1</v>
      </c>
      <c r="CE82">
        <f t="shared" si="186"/>
        <v>1</v>
      </c>
      <c r="CF82">
        <f t="shared" si="186"/>
        <v>1</v>
      </c>
      <c r="CG82" s="139">
        <f>VLOOKUP($A82,'FuturesInfo (3)'!$A$2:$O$80,15)*CE82</f>
        <v>116980</v>
      </c>
      <c r="CH82" s="145">
        <f t="shared" si="187"/>
        <v>-908.98983861342754</v>
      </c>
      <c r="CI82" s="145">
        <f t="shared" si="204"/>
        <v>908.98983861342754</v>
      </c>
      <c r="CK82">
        <f t="shared" si="188"/>
        <v>1</v>
      </c>
      <c r="CL82">
        <v>1</v>
      </c>
      <c r="CM82">
        <v>-1</v>
      </c>
      <c r="CN82">
        <v>1</v>
      </c>
      <c r="CO82">
        <f t="shared" si="205"/>
        <v>1</v>
      </c>
      <c r="CP82">
        <f t="shared" si="189"/>
        <v>0</v>
      </c>
      <c r="CQ82" s="1">
        <v>1.23063683305E-2</v>
      </c>
      <c r="CR82" s="2">
        <v>10</v>
      </c>
      <c r="CS82">
        <v>60</v>
      </c>
      <c r="CT82" t="str">
        <f t="shared" si="190"/>
        <v>TRUE</v>
      </c>
      <c r="CU82">
        <f>VLOOKUP($A82,'FuturesInfo (3)'!$A$2:$V$80,22)</f>
        <v>1</v>
      </c>
      <c r="CV82">
        <f t="shared" si="191"/>
        <v>1</v>
      </c>
      <c r="CW82">
        <f t="shared" si="206"/>
        <v>1</v>
      </c>
      <c r="CX82" s="139">
        <f>VLOOKUP($A82,'FuturesInfo (3)'!$A$2:$O$80,15)*CW82</f>
        <v>116980</v>
      </c>
      <c r="CY82" s="200">
        <f t="shared" si="192"/>
        <v>1439.5989673018901</v>
      </c>
      <c r="CZ82" s="200">
        <f t="shared" si="207"/>
        <v>-1439.5989673018901</v>
      </c>
      <c r="DB82">
        <f t="shared" si="193"/>
        <v>1</v>
      </c>
      <c r="DC82">
        <v>1</v>
      </c>
      <c r="DD82">
        <v>-1</v>
      </c>
      <c r="DE82">
        <v>1</v>
      </c>
      <c r="DF82">
        <f t="shared" si="242"/>
        <v>1</v>
      </c>
      <c r="DG82">
        <f t="shared" si="194"/>
        <v>0</v>
      </c>
      <c r="DH82" s="1">
        <v>2.63538213041E-3</v>
      </c>
      <c r="DI82" s="2">
        <v>10</v>
      </c>
      <c r="DJ82">
        <v>60</v>
      </c>
      <c r="DK82" t="str">
        <f t="shared" si="195"/>
        <v>TRUE</v>
      </c>
      <c r="DL82">
        <f>VLOOKUP($A82,'FuturesInfo (3)'!$A$2:$V$80,22)</f>
        <v>1</v>
      </c>
      <c r="DM82">
        <f t="shared" si="196"/>
        <v>1</v>
      </c>
      <c r="DN82">
        <f t="shared" si="208"/>
        <v>1</v>
      </c>
      <c r="DO82" s="139">
        <f>VLOOKUP($A82,'FuturesInfo (3)'!$A$2:$O$80,15)*DN82</f>
        <v>116980</v>
      </c>
      <c r="DP82" s="200">
        <f t="shared" si="197"/>
        <v>308.28700161536182</v>
      </c>
      <c r="DQ82" s="200">
        <f t="shared" si="209"/>
        <v>-308.28700161536182</v>
      </c>
      <c r="DS82">
        <v>1</v>
      </c>
      <c r="DT82">
        <v>1</v>
      </c>
      <c r="DU82">
        <v>-1</v>
      </c>
      <c r="DV82">
        <v>1</v>
      </c>
      <c r="DW82">
        <v>1</v>
      </c>
      <c r="DX82">
        <v>0</v>
      </c>
      <c r="DY82" s="1">
        <v>7.88536544005E-3</v>
      </c>
      <c r="DZ82" s="2">
        <v>10</v>
      </c>
      <c r="EA82">
        <v>60</v>
      </c>
      <c r="EB82" t="s">
        <v>1273</v>
      </c>
      <c r="EC82">
        <v>1</v>
      </c>
      <c r="ED82" s="96">
        <v>0</v>
      </c>
      <c r="EE82">
        <v>1</v>
      </c>
      <c r="EF82" s="139">
        <v>116420</v>
      </c>
      <c r="EG82" s="200">
        <v>918.014244530621</v>
      </c>
      <c r="EH82" s="200">
        <v>-918.014244530621</v>
      </c>
      <c r="EJ82">
        <v>1</v>
      </c>
      <c r="EK82">
        <v>1</v>
      </c>
      <c r="EL82" s="218">
        <v>-1</v>
      </c>
      <c r="EM82">
        <v>-1</v>
      </c>
      <c r="EN82">
        <v>-1</v>
      </c>
      <c r="EO82">
        <v>0</v>
      </c>
      <c r="EP82">
        <v>1</v>
      </c>
      <c r="EQ82">
        <v>1</v>
      </c>
      <c r="ER82" s="1">
        <v>-7.6554218894600004E-3</v>
      </c>
      <c r="ES82" s="2">
        <v>10</v>
      </c>
      <c r="ET82">
        <v>60</v>
      </c>
      <c r="EU82" t="s">
        <v>1273</v>
      </c>
      <c r="EV82">
        <v>1</v>
      </c>
      <c r="EW82" s="96">
        <v>0</v>
      </c>
      <c r="EX82">
        <v>1</v>
      </c>
      <c r="EY82" s="139">
        <v>116420</v>
      </c>
      <c r="EZ82" s="200">
        <v>-891.24421637093326</v>
      </c>
      <c r="FA82" s="200">
        <v>891.24421637093326</v>
      </c>
      <c r="FB82" s="200">
        <v>891.24421637093326</v>
      </c>
      <c r="FD82">
        <v>-1</v>
      </c>
      <c r="FE82">
        <v>1</v>
      </c>
      <c r="FF82" s="218">
        <v>-1</v>
      </c>
      <c r="FG82">
        <v>-1</v>
      </c>
      <c r="FH82">
        <v>-1</v>
      </c>
      <c r="FI82">
        <v>0</v>
      </c>
      <c r="FJ82">
        <v>1</v>
      </c>
      <c r="FK82">
        <v>1</v>
      </c>
      <c r="FL82" s="1">
        <v>-1.30552729739E-2</v>
      </c>
      <c r="FM82" s="2">
        <v>10</v>
      </c>
      <c r="FN82">
        <v>60</v>
      </c>
      <c r="FO82" t="s">
        <v>1273</v>
      </c>
      <c r="FP82">
        <v>1</v>
      </c>
      <c r="FQ82" s="96">
        <v>0</v>
      </c>
      <c r="FR82">
        <v>1</v>
      </c>
      <c r="FS82" s="139">
        <v>116420</v>
      </c>
      <c r="FT82" s="200">
        <v>-1519.8948796214381</v>
      </c>
      <c r="FU82" s="200">
        <v>1519.8948796214381</v>
      </c>
      <c r="FV82" s="200">
        <v>1519.8948796214381</v>
      </c>
      <c r="FX82">
        <v>-1</v>
      </c>
      <c r="FY82" s="244">
        <v>-1</v>
      </c>
      <c r="FZ82" s="218">
        <v>-1</v>
      </c>
      <c r="GA82" s="245">
        <v>-9</v>
      </c>
      <c r="GB82">
        <v>-1</v>
      </c>
      <c r="GC82">
        <v>1</v>
      </c>
      <c r="GD82" s="218">
        <v>-1</v>
      </c>
      <c r="GE82">
        <v>1</v>
      </c>
      <c r="GF82">
        <v>1</v>
      </c>
      <c r="GG82">
        <v>1</v>
      </c>
      <c r="GH82">
        <v>0</v>
      </c>
      <c r="GI82" s="253">
        <v>-1.2798488232300001E-2</v>
      </c>
      <c r="GJ82" s="2">
        <v>10</v>
      </c>
      <c r="GK82">
        <v>60</v>
      </c>
      <c r="GL82" t="s">
        <v>1273</v>
      </c>
      <c r="GM82">
        <v>1</v>
      </c>
      <c r="GN82" s="96">
        <v>0</v>
      </c>
      <c r="GO82">
        <v>1</v>
      </c>
      <c r="GP82" s="139">
        <v>114930</v>
      </c>
      <c r="GQ82" s="200">
        <v>1470.9302525382391</v>
      </c>
      <c r="GR82" s="200">
        <v>1470.9302525382391</v>
      </c>
      <c r="GS82" s="200">
        <v>1470.9302525382391</v>
      </c>
      <c r="GT82" s="200">
        <v>-1470.9302525382391</v>
      </c>
      <c r="GV82">
        <v>-1</v>
      </c>
      <c r="GW82" s="244">
        <v>1</v>
      </c>
      <c r="GX82" s="218">
        <v>1</v>
      </c>
      <c r="GY82" s="245">
        <v>-10</v>
      </c>
      <c r="GZ82">
        <v>1</v>
      </c>
      <c r="HA82">
        <v>-1</v>
      </c>
      <c r="HB82" s="218">
        <v>-1</v>
      </c>
      <c r="HC82">
        <v>0</v>
      </c>
      <c r="HD82">
        <v>0</v>
      </c>
      <c r="HE82">
        <v>0</v>
      </c>
      <c r="HF82">
        <v>1</v>
      </c>
      <c r="HG82" s="253">
        <v>-3.4803793613500002E-4</v>
      </c>
      <c r="HH82" s="268">
        <v>42509</v>
      </c>
      <c r="HI82">
        <v>60</v>
      </c>
      <c r="HJ82" t="s">
        <v>1273</v>
      </c>
      <c r="HK82">
        <v>1</v>
      </c>
      <c r="HL82" s="257"/>
      <c r="HM82">
        <v>1</v>
      </c>
      <c r="HN82" s="139">
        <v>114890.00000000001</v>
      </c>
      <c r="HO82" s="200">
        <v>-39.986078482550155</v>
      </c>
      <c r="HP82" s="200">
        <v>-39.986078482550155</v>
      </c>
      <c r="HQ82" s="200">
        <v>-39.986078482550155</v>
      </c>
      <c r="HR82" s="200">
        <v>39.986078482550155</v>
      </c>
      <c r="HT82">
        <v>1</v>
      </c>
      <c r="HU82" s="244">
        <v>-1</v>
      </c>
      <c r="HV82" s="218">
        <v>1</v>
      </c>
      <c r="HW82" s="245">
        <v>-11</v>
      </c>
      <c r="HX82">
        <v>1</v>
      </c>
      <c r="HY82">
        <v>-1</v>
      </c>
      <c r="HZ82" s="218">
        <v>1</v>
      </c>
      <c r="IA82">
        <v>0</v>
      </c>
      <c r="IB82">
        <v>1</v>
      </c>
      <c r="IC82">
        <v>1</v>
      </c>
      <c r="ID82">
        <v>0</v>
      </c>
      <c r="IE82" s="253">
        <v>3.4815911175100001E-4</v>
      </c>
      <c r="IF82" s="268">
        <v>42509</v>
      </c>
      <c r="IG82">
        <v>60</v>
      </c>
      <c r="IH82" t="s">
        <v>1273</v>
      </c>
      <c r="II82">
        <v>2</v>
      </c>
      <c r="IJ82" s="257">
        <v>2</v>
      </c>
      <c r="IK82">
        <v>3</v>
      </c>
      <c r="IL82" s="139">
        <v>229000</v>
      </c>
      <c r="IM82" s="139">
        <v>343500</v>
      </c>
      <c r="IN82" s="200">
        <v>-79.728436590979001</v>
      </c>
      <c r="IO82" s="200">
        <v>-119.59265488646851</v>
      </c>
      <c r="IP82" s="200">
        <v>79.728436590979001</v>
      </c>
      <c r="IQ82" s="200">
        <v>79.728436590979001</v>
      </c>
      <c r="IR82" s="200">
        <v>-79.728436590979001</v>
      </c>
      <c r="IT82">
        <v>-1</v>
      </c>
      <c r="IU82" s="244">
        <v>1</v>
      </c>
      <c r="IV82" s="218">
        <v>1</v>
      </c>
      <c r="IW82" s="245">
        <v>-12</v>
      </c>
      <c r="IX82">
        <v>-1</v>
      </c>
      <c r="IY82">
        <v>-1</v>
      </c>
      <c r="IZ82" s="218">
        <v>1</v>
      </c>
      <c r="JA82">
        <v>1</v>
      </c>
      <c r="JB82">
        <v>1</v>
      </c>
      <c r="JC82">
        <v>0</v>
      </c>
      <c r="JD82">
        <v>0</v>
      </c>
      <c r="JE82" s="253">
        <v>6.9917846530299997E-4</v>
      </c>
      <c r="JF82" s="268">
        <v>42509</v>
      </c>
      <c r="JG82">
        <v>60</v>
      </c>
      <c r="JH82" t="s">
        <v>1273</v>
      </c>
      <c r="JI82">
        <v>2</v>
      </c>
      <c r="JJ82" s="257">
        <v>1</v>
      </c>
      <c r="JK82">
        <v>2</v>
      </c>
      <c r="JL82" s="139">
        <v>229000</v>
      </c>
      <c r="JM82" s="139">
        <v>229000</v>
      </c>
      <c r="JN82" s="200">
        <v>160.111868554387</v>
      </c>
      <c r="JO82" s="200">
        <v>160.111868554387</v>
      </c>
      <c r="JP82" s="200">
        <v>160.111868554387</v>
      </c>
      <c r="JQ82" s="200">
        <v>-160.111868554387</v>
      </c>
      <c r="JR82" s="200">
        <v>-160.111868554387</v>
      </c>
      <c r="JT82">
        <v>1</v>
      </c>
      <c r="JU82" s="244">
        <v>-1</v>
      </c>
      <c r="JV82" s="218">
        <v>1</v>
      </c>
      <c r="JW82" s="245">
        <v>-13</v>
      </c>
      <c r="JX82">
        <v>1</v>
      </c>
      <c r="JY82">
        <v>-1</v>
      </c>
      <c r="JZ82" s="218">
        <v>-1</v>
      </c>
      <c r="KA82">
        <v>1</v>
      </c>
      <c r="KB82">
        <v>0</v>
      </c>
      <c r="KC82">
        <v>0</v>
      </c>
      <c r="KD82">
        <v>1</v>
      </c>
      <c r="KE82" s="253">
        <v>-6.2882096069900003E-3</v>
      </c>
      <c r="KF82" s="206">
        <v>42509</v>
      </c>
      <c r="KG82">
        <v>60</v>
      </c>
      <c r="KH82" t="s">
        <v>1273</v>
      </c>
      <c r="KI82">
        <v>1</v>
      </c>
      <c r="KJ82" s="257">
        <v>1</v>
      </c>
      <c r="KK82">
        <v>1</v>
      </c>
      <c r="KL82" s="139">
        <v>113780</v>
      </c>
      <c r="KM82" s="139">
        <v>113780</v>
      </c>
      <c r="KN82" s="200">
        <v>715.47248908332222</v>
      </c>
      <c r="KO82" s="200">
        <v>715.47248908332222</v>
      </c>
      <c r="KP82" s="200">
        <v>-715.47248908332222</v>
      </c>
      <c r="KQ82" s="200">
        <v>-715.47248908332222</v>
      </c>
      <c r="KR82" s="200">
        <v>715.47248908332222</v>
      </c>
      <c r="KT82">
        <v>-1</v>
      </c>
      <c r="KU82">
        <v>-1</v>
      </c>
      <c r="KV82" s="218">
        <v>1</v>
      </c>
      <c r="KW82" s="245">
        <v>7</v>
      </c>
      <c r="KX82">
        <v>1</v>
      </c>
      <c r="KY82">
        <v>1</v>
      </c>
      <c r="KZ82" s="218">
        <v>1</v>
      </c>
      <c r="LA82">
        <v>0</v>
      </c>
      <c r="LB82">
        <v>1</v>
      </c>
      <c r="LC82">
        <v>1</v>
      </c>
      <c r="LD82">
        <v>1</v>
      </c>
      <c r="LE82" s="253">
        <v>1.13376691861E-2</v>
      </c>
      <c r="LF82" s="206">
        <v>42529</v>
      </c>
      <c r="LG82">
        <v>60</v>
      </c>
      <c r="LH82" t="s">
        <v>1273</v>
      </c>
      <c r="LI82">
        <v>2</v>
      </c>
      <c r="LJ82" s="257">
        <v>2</v>
      </c>
      <c r="LK82">
        <v>3</v>
      </c>
      <c r="LL82" s="139">
        <v>230140</v>
      </c>
      <c r="LM82" s="139">
        <v>345210</v>
      </c>
      <c r="LN82" s="200">
        <v>-2609.2511864890539</v>
      </c>
      <c r="LO82" s="200">
        <v>-3913.8767797335809</v>
      </c>
      <c r="LP82" s="200">
        <v>2609.2511864890539</v>
      </c>
      <c r="LQ82" s="200">
        <v>2609.2511864890539</v>
      </c>
      <c r="LR82" s="200">
        <v>2609.2511864890539</v>
      </c>
      <c r="LT82">
        <v>-1</v>
      </c>
      <c r="LU82" s="244">
        <v>1</v>
      </c>
      <c r="LV82" s="218">
        <v>1</v>
      </c>
      <c r="LW82" s="245">
        <v>8</v>
      </c>
      <c r="LX82">
        <v>1</v>
      </c>
      <c r="LY82">
        <v>1</v>
      </c>
      <c r="LZ82" s="218">
        <v>-1</v>
      </c>
      <c r="MA82">
        <v>0</v>
      </c>
      <c r="MB82">
        <v>0</v>
      </c>
      <c r="MC82">
        <v>0</v>
      </c>
      <c r="MD82">
        <v>0</v>
      </c>
      <c r="ME82" s="253">
        <v>-1.91187972538E-3</v>
      </c>
      <c r="MF82" s="206">
        <v>42529</v>
      </c>
      <c r="MG82">
        <v>60</v>
      </c>
      <c r="MH82" t="s">
        <v>1273</v>
      </c>
      <c r="MI82">
        <v>1</v>
      </c>
      <c r="MJ82" s="257">
        <v>2</v>
      </c>
      <c r="MK82">
        <v>1</v>
      </c>
      <c r="ML82" s="139">
        <v>114850</v>
      </c>
      <c r="MM82" s="139">
        <v>114850</v>
      </c>
      <c r="MN82" s="200">
        <v>-219.57938645989299</v>
      </c>
      <c r="MO82" s="200">
        <v>-219.57938645989299</v>
      </c>
      <c r="MP82" s="200">
        <v>-219.57938645989299</v>
      </c>
      <c r="MQ82" s="200">
        <v>-219.57938645989299</v>
      </c>
      <c r="MR82" s="200">
        <v>-219.57938645989299</v>
      </c>
      <c r="MT82">
        <v>1</v>
      </c>
      <c r="MU82" s="244">
        <v>1</v>
      </c>
      <c r="MV82" s="218">
        <v>1</v>
      </c>
      <c r="MW82" s="245">
        <v>9</v>
      </c>
      <c r="MX82">
        <v>-1</v>
      </c>
      <c r="MY82">
        <v>1</v>
      </c>
      <c r="MZ82" s="218">
        <v>-1</v>
      </c>
      <c r="NA82">
        <v>0</v>
      </c>
      <c r="NB82">
        <v>0</v>
      </c>
      <c r="NC82">
        <v>1</v>
      </c>
      <c r="ND82">
        <v>0</v>
      </c>
      <c r="NE82" s="253">
        <v>-4.7017849368699996E-3</v>
      </c>
      <c r="NF82" s="206">
        <v>42529</v>
      </c>
      <c r="NG82">
        <v>60</v>
      </c>
      <c r="NH82" t="s">
        <v>1273</v>
      </c>
      <c r="NI82">
        <v>1</v>
      </c>
      <c r="NJ82" s="257">
        <v>1</v>
      </c>
      <c r="NK82">
        <v>1</v>
      </c>
      <c r="NL82" s="139">
        <v>116980</v>
      </c>
      <c r="NM82" s="139">
        <v>116980</v>
      </c>
      <c r="NN82" s="200">
        <v>-550.01480191505254</v>
      </c>
      <c r="NO82" s="200">
        <v>-550.01480191505254</v>
      </c>
      <c r="NP82" s="200">
        <v>-550.01480191505254</v>
      </c>
      <c r="NQ82" s="200">
        <v>550.01480191505254</v>
      </c>
      <c r="NR82" s="200">
        <v>-550.01480191505254</v>
      </c>
      <c r="NT82">
        <v>1</v>
      </c>
      <c r="NU82" s="244">
        <v>-1</v>
      </c>
      <c r="NV82" s="218">
        <v>1</v>
      </c>
      <c r="NW82" s="245">
        <v>10</v>
      </c>
      <c r="NX82">
        <v>-1</v>
      </c>
      <c r="NY82">
        <v>1</v>
      </c>
      <c r="NZ82" s="218">
        <v>1</v>
      </c>
      <c r="OA82">
        <v>0</v>
      </c>
      <c r="OB82">
        <v>1</v>
      </c>
      <c r="OC82">
        <v>0</v>
      </c>
      <c r="OD82">
        <v>1</v>
      </c>
      <c r="OE82" s="253">
        <v>2.3357536523499998E-2</v>
      </c>
      <c r="OF82" s="206">
        <v>42529</v>
      </c>
      <c r="OG82">
        <v>60</v>
      </c>
      <c r="OH82" t="s">
        <v>1273</v>
      </c>
      <c r="OI82">
        <v>1</v>
      </c>
      <c r="OJ82" s="257">
        <v>2</v>
      </c>
      <c r="OK82">
        <v>1</v>
      </c>
      <c r="OL82" s="139">
        <v>116980</v>
      </c>
      <c r="OM82" s="139">
        <v>116980</v>
      </c>
      <c r="ON82" s="200">
        <v>-2732.36462251903</v>
      </c>
      <c r="OO82" s="200">
        <v>-2732.36462251903</v>
      </c>
      <c r="OP82" s="200">
        <v>2732.36462251903</v>
      </c>
      <c r="OQ82" s="200">
        <v>-2732.36462251903</v>
      </c>
      <c r="OR82" s="200">
        <v>2732.36462251903</v>
      </c>
      <c r="OT82">
        <f t="shared" si="210"/>
        <v>-1</v>
      </c>
      <c r="OU82" s="244">
        <v>1</v>
      </c>
      <c r="OV82" s="218">
        <v>1</v>
      </c>
      <c r="OW82" s="245">
        <v>-4</v>
      </c>
      <c r="OX82">
        <f t="shared" si="141"/>
        <v>1</v>
      </c>
      <c r="OY82">
        <f t="shared" si="211"/>
        <v>-1</v>
      </c>
      <c r="OZ82" s="218"/>
      <c r="PA82">
        <f t="shared" si="243"/>
        <v>0</v>
      </c>
      <c r="PB82">
        <f t="shared" si="212"/>
        <v>0</v>
      </c>
      <c r="PC82">
        <f t="shared" si="213"/>
        <v>0</v>
      </c>
      <c r="PD82">
        <f t="shared" si="214"/>
        <v>0</v>
      </c>
      <c r="PE82" s="253"/>
      <c r="PF82" s="206">
        <v>42538</v>
      </c>
      <c r="PG82">
        <v>60</v>
      </c>
      <c r="PH82" t="str">
        <f t="shared" si="198"/>
        <v>TRUE</v>
      </c>
      <c r="PI82">
        <f>VLOOKUP($A82,'FuturesInfo (3)'!$A$2:$V$80,22)</f>
        <v>1</v>
      </c>
      <c r="PJ82" s="257">
        <v>2</v>
      </c>
      <c r="PK82">
        <f t="shared" si="215"/>
        <v>1</v>
      </c>
      <c r="PL82" s="139">
        <f>VLOOKUP($A82,'FuturesInfo (3)'!$A$2:$O$80,15)*PI82</f>
        <v>116980</v>
      </c>
      <c r="PM82" s="139">
        <f>VLOOKUP($A82,'FuturesInfo (3)'!$A$2:$O$80,15)*PK82</f>
        <v>116980</v>
      </c>
      <c r="PN82" s="200">
        <f t="shared" si="216"/>
        <v>0</v>
      </c>
      <c r="PO82" s="200">
        <f t="shared" si="217"/>
        <v>0</v>
      </c>
      <c r="PP82" s="200">
        <f t="shared" si="218"/>
        <v>0</v>
      </c>
      <c r="PQ82" s="200">
        <f t="shared" si="219"/>
        <v>0</v>
      </c>
      <c r="PR82" s="200">
        <f t="shared" si="144"/>
        <v>0</v>
      </c>
      <c r="PT82">
        <f t="shared" si="220"/>
        <v>1</v>
      </c>
      <c r="PU82" s="244"/>
      <c r="PV82" s="218"/>
      <c r="PW82" s="245"/>
      <c r="PX82">
        <f t="shared" si="142"/>
        <v>0</v>
      </c>
      <c r="PY82">
        <f t="shared" si="221"/>
        <v>0</v>
      </c>
      <c r="PZ82" s="218"/>
      <c r="QA82">
        <f t="shared" si="244"/>
        <v>1</v>
      </c>
      <c r="QB82">
        <f t="shared" si="222"/>
        <v>1</v>
      </c>
      <c r="QC82">
        <f t="shared" si="223"/>
        <v>1</v>
      </c>
      <c r="QD82">
        <f t="shared" si="224"/>
        <v>1</v>
      </c>
      <c r="QE82" s="253"/>
      <c r="QF82" s="206"/>
      <c r="QG82">
        <v>60</v>
      </c>
      <c r="QH82" t="str">
        <f t="shared" si="199"/>
        <v>FALSE</v>
      </c>
      <c r="QI82">
        <f>VLOOKUP($A82,'FuturesInfo (3)'!$A$2:$V$80,22)</f>
        <v>1</v>
      </c>
      <c r="QJ82" s="257"/>
      <c r="QK82">
        <f t="shared" si="225"/>
        <v>1</v>
      </c>
      <c r="QL82" s="139">
        <f>VLOOKUP($A82,'FuturesInfo (3)'!$A$2:$O$80,15)*QI82</f>
        <v>116980</v>
      </c>
      <c r="QM82" s="139">
        <f>VLOOKUP($A82,'FuturesInfo (3)'!$A$2:$O$80,15)*QK82</f>
        <v>116980</v>
      </c>
      <c r="QN82" s="200">
        <f t="shared" si="226"/>
        <v>0</v>
      </c>
      <c r="QO82" s="200">
        <f t="shared" si="227"/>
        <v>0</v>
      </c>
      <c r="QP82" s="200">
        <f t="shared" si="228"/>
        <v>0</v>
      </c>
      <c r="QQ82" s="200">
        <f t="shared" si="229"/>
        <v>0</v>
      </c>
      <c r="QR82" s="200">
        <f t="shared" si="145"/>
        <v>0</v>
      </c>
      <c r="QT82">
        <f t="shared" si="230"/>
        <v>0</v>
      </c>
      <c r="QU82" s="244"/>
      <c r="QV82" s="218"/>
      <c r="QW82" s="245"/>
      <c r="QX82">
        <f t="shared" si="143"/>
        <v>0</v>
      </c>
      <c r="QY82">
        <f t="shared" si="231"/>
        <v>0</v>
      </c>
      <c r="QZ82" s="218"/>
      <c r="RA82">
        <f t="shared" si="245"/>
        <v>1</v>
      </c>
      <c r="RB82">
        <f t="shared" si="232"/>
        <v>1</v>
      </c>
      <c r="RC82">
        <f t="shared" si="233"/>
        <v>1</v>
      </c>
      <c r="RD82">
        <f t="shared" si="234"/>
        <v>1</v>
      </c>
      <c r="RE82" s="253"/>
      <c r="RF82" s="206"/>
      <c r="RG82">
        <v>60</v>
      </c>
      <c r="RH82" t="str">
        <f t="shared" si="200"/>
        <v>FALSE</v>
      </c>
      <c r="RI82">
        <f>VLOOKUP($A82,'FuturesInfo (3)'!$A$2:$V$80,22)</f>
        <v>1</v>
      </c>
      <c r="RJ82" s="257"/>
      <c r="RK82">
        <f t="shared" si="235"/>
        <v>1</v>
      </c>
      <c r="RL82" s="139">
        <f>VLOOKUP($A82,'FuturesInfo (3)'!$A$2:$O$80,15)*RI82</f>
        <v>116980</v>
      </c>
      <c r="RM82" s="139">
        <f>VLOOKUP($A82,'FuturesInfo (3)'!$A$2:$O$80,15)*RK82</f>
        <v>116980</v>
      </c>
      <c r="RN82" s="200">
        <f t="shared" si="236"/>
        <v>0</v>
      </c>
      <c r="RO82" s="200">
        <f t="shared" si="237"/>
        <v>0</v>
      </c>
      <c r="RP82" s="200">
        <f t="shared" si="238"/>
        <v>0</v>
      </c>
      <c r="RQ82" s="200">
        <f t="shared" si="239"/>
        <v>0</v>
      </c>
      <c r="RR82" s="200">
        <f t="shared" si="146"/>
        <v>0</v>
      </c>
    </row>
    <row r="83" spans="1:486" x14ac:dyDescent="0.25">
      <c r="A83" s="1" t="s">
        <v>417</v>
      </c>
      <c r="B83" s="153" t="str">
        <f>'FuturesInfo (3)'!M71</f>
        <v>@TU</v>
      </c>
      <c r="C83" s="204" t="str">
        <f>VLOOKUP(A83,'FuturesInfo (3)'!$A$2:$K$80,11)</f>
        <v>rates</v>
      </c>
      <c r="D83" s="2" t="s">
        <v>30</v>
      </c>
      <c r="E83">
        <v>60</v>
      </c>
      <c r="F83" t="e">
        <f>IF(#REF!="","FALSE","TRUE")</f>
        <v>#REF!</v>
      </c>
      <c r="G83">
        <f>ROUND(VLOOKUP($B83,MARGIN!$A$42:$P$172,16),0)</f>
        <v>15</v>
      </c>
      <c r="I83" t="e">
        <f>-#REF!+J83</f>
        <v>#REF!</v>
      </c>
      <c r="J83">
        <v>-1</v>
      </c>
      <c r="K83" s="2" t="s">
        <v>30</v>
      </c>
      <c r="L83">
        <v>60</v>
      </c>
      <c r="M83" t="str">
        <f>IF(J83="","FALSE","TRUE")</f>
        <v>TRUE</v>
      </c>
      <c r="N83">
        <f>ROUND(VLOOKUP($B83,MARGIN!$A$42:$P$172,16),0)</f>
        <v>15</v>
      </c>
      <c r="P83">
        <f>-J83+Q83</f>
        <v>2</v>
      </c>
      <c r="Q83">
        <v>1</v>
      </c>
      <c r="S83" t="s">
        <v>118</v>
      </c>
      <c r="T83" s="2" t="s">
        <v>30</v>
      </c>
      <c r="U83">
        <v>60</v>
      </c>
      <c r="V83" t="str">
        <f>IF(Q83="","FALSE","TRUE")</f>
        <v>TRUE</v>
      </c>
      <c r="W83">
        <f>ROUND(VLOOKUP($B83,MARGIN!$A$42:$P$172,16),0)</f>
        <v>15</v>
      </c>
      <c r="X83">
        <f>IF(ABS(Q83+R83)=2,ROUND(W83*(1+$X$13),0),W83)</f>
        <v>15</v>
      </c>
      <c r="Z83">
        <f>-Q83+AA83</f>
        <v>-2</v>
      </c>
      <c r="AA83">
        <v>-1</v>
      </c>
      <c r="AB83">
        <v>1</v>
      </c>
      <c r="AC83" t="s">
        <v>996</v>
      </c>
      <c r="AD83" s="2" t="s">
        <v>30</v>
      </c>
      <c r="AE83">
        <v>60</v>
      </c>
      <c r="AF83" t="str">
        <f>IF(AA83="","FALSE","TRUE")</f>
        <v>TRUE</v>
      </c>
      <c r="AG83">
        <f>ROUND(VLOOKUP($B83,MARGIN!$A$42:$P$172,16),0)</f>
        <v>15</v>
      </c>
      <c r="AH83">
        <f>IF(ABS(AA83+AB83)=2,ROUND(AG83*(1+$X$13),0),IF(AB83="",AG83,ROUND(AG83*(1+-$AH$13),0)))</f>
        <v>11</v>
      </c>
      <c r="AI83" s="139" t="e">
        <f>VLOOKUP($B83,#REF!,2)*AH83</f>
        <v>#REF!</v>
      </c>
      <c r="AK83">
        <f>-AB83+AL83</f>
        <v>-2</v>
      </c>
      <c r="AL83">
        <v>-1</v>
      </c>
      <c r="AM83">
        <v>1</v>
      </c>
      <c r="AN83" t="s">
        <v>996</v>
      </c>
      <c r="AO83" s="2" t="s">
        <v>30</v>
      </c>
      <c r="AP83">
        <v>60</v>
      </c>
      <c r="AQ83" t="str">
        <f>IF(AL83="","FALSE","TRUE")</f>
        <v>TRUE</v>
      </c>
      <c r="AR83">
        <f>ROUND(VLOOKUP($B83,MARGIN!$A$42:$P$172,16),0)</f>
        <v>15</v>
      </c>
      <c r="AS83">
        <f>IF(ABS(AL83+AM83)=2,ROUND(AR83*(1+$X$13),0),IF(AM83="",AR83,ROUND(AR83*(1+-$AH$13),0)))</f>
        <v>11</v>
      </c>
      <c r="AT83" s="139" t="e">
        <f>VLOOKUP($B83,#REF!,2)*AS83</f>
        <v>#REF!</v>
      </c>
      <c r="AV83">
        <f>-AM83+AW83</f>
        <v>-2</v>
      </c>
      <c r="AW83">
        <v>-1</v>
      </c>
      <c r="AX83">
        <v>-1</v>
      </c>
      <c r="AY83">
        <v>-5.7364118743700001E-4</v>
      </c>
      <c r="AZ83" s="2" t="s">
        <v>30</v>
      </c>
      <c r="BA83">
        <v>60</v>
      </c>
      <c r="BB83" t="str">
        <f>IF(AW83="","FALSE","TRUE")</f>
        <v>TRUE</v>
      </c>
      <c r="BC83">
        <f>ROUND(VLOOKUP($B83,MARGIN!$A$42:$P$172,16),0)</f>
        <v>15</v>
      </c>
      <c r="BD83">
        <f>IF(ABS(AW83+AX83)=2,ROUND(BC83*(1+$X$13),0),IF(AX83="",BC83,ROUND(BC83*(1+-$AH$13),0)))</f>
        <v>19</v>
      </c>
      <c r="BE83" s="139" t="e">
        <f>VLOOKUP($B83,#REF!,2)*BD83</f>
        <v>#REF!</v>
      </c>
      <c r="BG83">
        <f t="shared" si="240"/>
        <v>0</v>
      </c>
      <c r="BH83">
        <v>-1</v>
      </c>
      <c r="BI83">
        <v>1</v>
      </c>
      <c r="BJ83">
        <f t="shared" si="201"/>
        <v>0</v>
      </c>
      <c r="BK83" s="1">
        <v>2.86985220261E-4</v>
      </c>
      <c r="BL83" s="2">
        <v>10</v>
      </c>
      <c r="BM83">
        <v>60</v>
      </c>
      <c r="BN83" t="str">
        <f t="shared" si="241"/>
        <v>TRUE</v>
      </c>
      <c r="BO83">
        <f>VLOOKUP($A83,'FuturesInfo (3)'!$A$2:$V$80,22)</f>
        <v>9</v>
      </c>
      <c r="BP83">
        <f t="shared" si="160"/>
        <v>9</v>
      </c>
      <c r="BQ83" s="139">
        <f>VLOOKUP($A83,'FuturesInfo (3)'!$A$2:$O$80,15)*BP83</f>
        <v>1966500</v>
      </c>
      <c r="BR83" s="145">
        <f t="shared" si="202"/>
        <v>-564.35643564325653</v>
      </c>
      <c r="BT83">
        <f t="shared" si="203"/>
        <v>-1</v>
      </c>
      <c r="BU83">
        <v>-1</v>
      </c>
      <c r="BV83">
        <v>1</v>
      </c>
      <c r="BW83">
        <v>1</v>
      </c>
      <c r="BX83">
        <f t="shared" si="183"/>
        <v>0</v>
      </c>
      <c r="BY83">
        <f t="shared" si="184"/>
        <v>1</v>
      </c>
      <c r="BZ83" s="188">
        <v>2.3669487878400001E-3</v>
      </c>
      <c r="CA83" s="2">
        <v>10</v>
      </c>
      <c r="CB83">
        <v>60</v>
      </c>
      <c r="CC83" t="str">
        <f t="shared" si="185"/>
        <v>TRUE</v>
      </c>
      <c r="CD83">
        <f>VLOOKUP($A83,'FuturesInfo (3)'!$A$2:$V$80,22)</f>
        <v>9</v>
      </c>
      <c r="CE83">
        <f t="shared" si="186"/>
        <v>9</v>
      </c>
      <c r="CF83">
        <f t="shared" si="186"/>
        <v>9</v>
      </c>
      <c r="CG83" s="139">
        <f>VLOOKUP($A83,'FuturesInfo (3)'!$A$2:$O$80,15)*CE83</f>
        <v>1966500</v>
      </c>
      <c r="CH83" s="145">
        <f t="shared" si="187"/>
        <v>-4654.6047912873601</v>
      </c>
      <c r="CI83" s="145">
        <f t="shared" si="204"/>
        <v>4654.6047912873601</v>
      </c>
      <c r="CK83">
        <f t="shared" si="188"/>
        <v>-1</v>
      </c>
      <c r="CL83">
        <v>1</v>
      </c>
      <c r="CM83">
        <v>1</v>
      </c>
      <c r="CN83">
        <v>-1</v>
      </c>
      <c r="CO83">
        <f t="shared" si="205"/>
        <v>0</v>
      </c>
      <c r="CP83">
        <f t="shared" si="189"/>
        <v>0</v>
      </c>
      <c r="CQ83" s="1">
        <v>-2.86225402504E-4</v>
      </c>
      <c r="CR83" s="2">
        <v>10</v>
      </c>
      <c r="CS83">
        <v>60</v>
      </c>
      <c r="CT83" t="str">
        <f t="shared" si="190"/>
        <v>TRUE</v>
      </c>
      <c r="CU83">
        <f>VLOOKUP($A83,'FuturesInfo (3)'!$A$2:$V$80,22)</f>
        <v>9</v>
      </c>
      <c r="CV83">
        <f t="shared" si="191"/>
        <v>11</v>
      </c>
      <c r="CW83">
        <f t="shared" si="206"/>
        <v>9</v>
      </c>
      <c r="CX83" s="139">
        <f>VLOOKUP($A83,'FuturesInfo (3)'!$A$2:$O$80,15)*CW83</f>
        <v>1966500</v>
      </c>
      <c r="CY83" s="200">
        <f t="shared" si="192"/>
        <v>-562.86225402411594</v>
      </c>
      <c r="CZ83" s="200">
        <f t="shared" si="207"/>
        <v>-562.86225402411594</v>
      </c>
      <c r="DB83">
        <f t="shared" si="193"/>
        <v>1</v>
      </c>
      <c r="DC83">
        <v>-1</v>
      </c>
      <c r="DD83">
        <v>1</v>
      </c>
      <c r="DE83">
        <v>1</v>
      </c>
      <c r="DF83">
        <f t="shared" si="242"/>
        <v>0</v>
      </c>
      <c r="DG83">
        <f t="shared" si="194"/>
        <v>1</v>
      </c>
      <c r="DH83" s="1">
        <v>2.8630735094100002E-4</v>
      </c>
      <c r="DI83" s="2">
        <v>10</v>
      </c>
      <c r="DJ83">
        <v>60</v>
      </c>
      <c r="DK83" t="str">
        <f t="shared" si="195"/>
        <v>TRUE</v>
      </c>
      <c r="DL83">
        <f>VLOOKUP($A83,'FuturesInfo (3)'!$A$2:$V$80,22)</f>
        <v>9</v>
      </c>
      <c r="DM83">
        <f t="shared" si="196"/>
        <v>7</v>
      </c>
      <c r="DN83">
        <f t="shared" si="208"/>
        <v>9</v>
      </c>
      <c r="DO83" s="139">
        <f>VLOOKUP($A83,'FuturesInfo (3)'!$A$2:$O$80,15)*DN83</f>
        <v>1966500</v>
      </c>
      <c r="DP83" s="200">
        <f t="shared" si="197"/>
        <v>-563.02340562547658</v>
      </c>
      <c r="DQ83" s="200">
        <f t="shared" si="209"/>
        <v>563.02340562547658</v>
      </c>
      <c r="DS83">
        <v>-1</v>
      </c>
      <c r="DT83">
        <v>1</v>
      </c>
      <c r="DU83">
        <v>1</v>
      </c>
      <c r="DV83">
        <v>1</v>
      </c>
      <c r="DW83">
        <v>1</v>
      </c>
      <c r="DX83">
        <v>1</v>
      </c>
      <c r="DY83" s="1">
        <v>7.1556350626199994E-5</v>
      </c>
      <c r="DZ83" s="2">
        <v>10</v>
      </c>
      <c r="EA83">
        <v>60</v>
      </c>
      <c r="EB83" t="s">
        <v>1273</v>
      </c>
      <c r="EC83">
        <v>10</v>
      </c>
      <c r="ED83" s="96">
        <v>0</v>
      </c>
      <c r="EE83">
        <v>10</v>
      </c>
      <c r="EF83" s="139">
        <v>2186093.75</v>
      </c>
      <c r="EG83" s="200">
        <v>156.42889087674439</v>
      </c>
      <c r="EH83" s="200">
        <v>156.42889087674439</v>
      </c>
      <c r="EJ83">
        <v>1</v>
      </c>
      <c r="EK83">
        <v>-1</v>
      </c>
      <c r="EL83" s="218">
        <v>1</v>
      </c>
      <c r="EM83">
        <v>1</v>
      </c>
      <c r="EN83">
        <v>1</v>
      </c>
      <c r="EO83">
        <v>0</v>
      </c>
      <c r="EP83">
        <v>1</v>
      </c>
      <c r="EQ83">
        <v>1</v>
      </c>
      <c r="ER83" s="1">
        <v>3.5775615340600002E-4</v>
      </c>
      <c r="ES83" s="2">
        <v>10</v>
      </c>
      <c r="ET83">
        <v>60</v>
      </c>
      <c r="EU83" t="s">
        <v>1273</v>
      </c>
      <c r="EV83">
        <v>10</v>
      </c>
      <c r="EW83" s="96">
        <v>0</v>
      </c>
      <c r="EX83">
        <v>10</v>
      </c>
      <c r="EY83" s="139">
        <v>2186093.75</v>
      </c>
      <c r="EZ83" s="200">
        <v>-782.08849098489782</v>
      </c>
      <c r="FA83" s="200">
        <v>782.08849098489782</v>
      </c>
      <c r="FB83" s="200">
        <v>782.08849098489782</v>
      </c>
      <c r="FD83">
        <v>1</v>
      </c>
      <c r="FE83">
        <v>1</v>
      </c>
      <c r="FF83" s="218">
        <v>1</v>
      </c>
      <c r="FG83">
        <v>1</v>
      </c>
      <c r="FH83">
        <v>1</v>
      </c>
      <c r="FI83">
        <v>1</v>
      </c>
      <c r="FJ83">
        <v>1</v>
      </c>
      <c r="FK83">
        <v>1</v>
      </c>
      <c r="FL83" s="1">
        <v>7.1525641942599995E-4</v>
      </c>
      <c r="FM83" s="2">
        <v>10</v>
      </c>
      <c r="FN83">
        <v>60</v>
      </c>
      <c r="FO83" t="s">
        <v>1273</v>
      </c>
      <c r="FP83">
        <v>10</v>
      </c>
      <c r="FQ83" s="96">
        <v>0</v>
      </c>
      <c r="FR83">
        <v>10</v>
      </c>
      <c r="FS83" s="139">
        <v>2186093.75</v>
      </c>
      <c r="FT83" s="200">
        <v>1563.6175881545571</v>
      </c>
      <c r="FU83" s="200">
        <v>1563.6175881545571</v>
      </c>
      <c r="FV83" s="200">
        <v>1563.6175881545571</v>
      </c>
      <c r="FX83">
        <v>1</v>
      </c>
      <c r="FY83" s="244">
        <v>1</v>
      </c>
      <c r="FZ83" s="218">
        <v>1</v>
      </c>
      <c r="GA83" s="245">
        <v>-5</v>
      </c>
      <c r="GB83">
        <v>1</v>
      </c>
      <c r="GC83">
        <v>-1</v>
      </c>
      <c r="GD83" s="218">
        <v>1</v>
      </c>
      <c r="GE83">
        <v>1</v>
      </c>
      <c r="GF83">
        <v>1</v>
      </c>
      <c r="GG83">
        <v>1</v>
      </c>
      <c r="GH83">
        <v>0</v>
      </c>
      <c r="GI83" s="253">
        <v>4.2884711600300001E-4</v>
      </c>
      <c r="GJ83" s="2">
        <v>10</v>
      </c>
      <c r="GK83">
        <v>60</v>
      </c>
      <c r="GL83" t="s">
        <v>1273</v>
      </c>
      <c r="GM83">
        <v>10</v>
      </c>
      <c r="GN83" s="96">
        <v>0</v>
      </c>
      <c r="GO83">
        <v>10</v>
      </c>
      <c r="GP83" s="139">
        <v>2187031.25</v>
      </c>
      <c r="GQ83" s="200">
        <v>937.90204417093616</v>
      </c>
      <c r="GR83" s="200">
        <v>937.90204417093616</v>
      </c>
      <c r="GS83" s="200">
        <v>937.90204417093616</v>
      </c>
      <c r="GT83" s="200">
        <v>-937.90204417093616</v>
      </c>
      <c r="GV83">
        <v>1</v>
      </c>
      <c r="GW83" s="244">
        <v>1</v>
      </c>
      <c r="GX83" s="218">
        <v>1</v>
      </c>
      <c r="GY83" s="245">
        <v>-6</v>
      </c>
      <c r="GZ83">
        <v>1</v>
      </c>
      <c r="HA83">
        <v>-1</v>
      </c>
      <c r="HB83" s="218">
        <v>-1</v>
      </c>
      <c r="HC83">
        <v>0</v>
      </c>
      <c r="HD83">
        <v>0</v>
      </c>
      <c r="HE83">
        <v>0</v>
      </c>
      <c r="HF83">
        <v>1</v>
      </c>
      <c r="HG83" s="253">
        <v>-7.1443880831600001E-5</v>
      </c>
      <c r="HH83" s="268">
        <v>42508</v>
      </c>
      <c r="HI83">
        <v>60</v>
      </c>
      <c r="HJ83" t="s">
        <v>1273</v>
      </c>
      <c r="HK83">
        <v>10</v>
      </c>
      <c r="HL83" s="257"/>
      <c r="HM83">
        <v>10</v>
      </c>
      <c r="HN83" s="139">
        <v>2186875</v>
      </c>
      <c r="HO83" s="200">
        <v>-156.23883689360525</v>
      </c>
      <c r="HP83" s="200">
        <v>-156.23883689360525</v>
      </c>
      <c r="HQ83" s="200">
        <v>-156.23883689360525</v>
      </c>
      <c r="HR83" s="200">
        <v>156.23883689360525</v>
      </c>
      <c r="HT83">
        <v>1</v>
      </c>
      <c r="HU83" s="244">
        <v>1</v>
      </c>
      <c r="HV83" s="218">
        <v>-1</v>
      </c>
      <c r="HW83" s="245">
        <v>-7</v>
      </c>
      <c r="HX83">
        <v>1</v>
      </c>
      <c r="HY83">
        <v>1</v>
      </c>
      <c r="HZ83" s="218">
        <v>1</v>
      </c>
      <c r="IA83">
        <v>1</v>
      </c>
      <c r="IB83">
        <v>0</v>
      </c>
      <c r="IC83">
        <v>1</v>
      </c>
      <c r="ID83">
        <v>1</v>
      </c>
      <c r="IE83" s="253">
        <v>8.5738782509300004E-4</v>
      </c>
      <c r="IF83" s="268">
        <v>42508</v>
      </c>
      <c r="IG83">
        <v>60</v>
      </c>
      <c r="IH83" t="s">
        <v>1273</v>
      </c>
      <c r="II83">
        <v>9</v>
      </c>
      <c r="IJ83" s="257">
        <v>2</v>
      </c>
      <c r="IK83">
        <v>11</v>
      </c>
      <c r="IL83" s="139">
        <v>1969875</v>
      </c>
      <c r="IM83" s="139">
        <v>2407625</v>
      </c>
      <c r="IN83" s="200">
        <v>1688.9468419550735</v>
      </c>
      <c r="IO83" s="200">
        <v>2064.2683623895341</v>
      </c>
      <c r="IP83" s="200">
        <v>-1688.9468419550735</v>
      </c>
      <c r="IQ83" s="200">
        <v>1688.9468419550735</v>
      </c>
      <c r="IR83" s="200">
        <v>1688.9468419550735</v>
      </c>
      <c r="IT83">
        <v>1</v>
      </c>
      <c r="IU83" s="244">
        <v>1</v>
      </c>
      <c r="IV83" s="218">
        <v>-1</v>
      </c>
      <c r="IW83" s="245">
        <v>3</v>
      </c>
      <c r="IX83">
        <v>-1</v>
      </c>
      <c r="IY83">
        <v>-1</v>
      </c>
      <c r="IZ83" s="218">
        <v>1</v>
      </c>
      <c r="JA83">
        <v>1</v>
      </c>
      <c r="JB83">
        <v>0</v>
      </c>
      <c r="JC83">
        <v>0</v>
      </c>
      <c r="JD83">
        <v>0</v>
      </c>
      <c r="JE83" s="253">
        <v>0</v>
      </c>
      <c r="JF83" s="268">
        <v>42508</v>
      </c>
      <c r="JG83">
        <v>60</v>
      </c>
      <c r="JH83" t="s">
        <v>1273</v>
      </c>
      <c r="JI83">
        <v>9</v>
      </c>
      <c r="JJ83" s="257">
        <v>2</v>
      </c>
      <c r="JK83">
        <v>11</v>
      </c>
      <c r="JL83" s="139">
        <v>1969875</v>
      </c>
      <c r="JM83" s="139">
        <v>2407625</v>
      </c>
      <c r="JN83" s="200">
        <v>0</v>
      </c>
      <c r="JO83" s="200">
        <v>0</v>
      </c>
      <c r="JP83" s="200">
        <v>0</v>
      </c>
      <c r="JQ83" s="200">
        <v>0</v>
      </c>
      <c r="JR83" s="200">
        <v>0</v>
      </c>
      <c r="JT83">
        <v>1</v>
      </c>
      <c r="JU83" s="244">
        <v>1</v>
      </c>
      <c r="JV83" s="218">
        <v>-1</v>
      </c>
      <c r="JW83" s="245">
        <v>4</v>
      </c>
      <c r="JX83">
        <v>-1</v>
      </c>
      <c r="JY83">
        <v>-1</v>
      </c>
      <c r="JZ83" s="218">
        <v>-1</v>
      </c>
      <c r="KA83">
        <v>0</v>
      </c>
      <c r="KB83">
        <v>1</v>
      </c>
      <c r="KC83">
        <v>1</v>
      </c>
      <c r="KD83">
        <v>1</v>
      </c>
      <c r="KE83" s="253">
        <v>-2.8555111364899998E-4</v>
      </c>
      <c r="KF83" s="206">
        <v>42508</v>
      </c>
      <c r="KG83">
        <v>60</v>
      </c>
      <c r="KH83" t="s">
        <v>1273</v>
      </c>
      <c r="KI83">
        <v>9</v>
      </c>
      <c r="KJ83" s="257">
        <v>2</v>
      </c>
      <c r="KK83">
        <v>11</v>
      </c>
      <c r="KL83" s="139">
        <v>1969312.5</v>
      </c>
      <c r="KM83" s="139">
        <v>2406937.5</v>
      </c>
      <c r="KN83" s="200">
        <v>-562.33937749789629</v>
      </c>
      <c r="KO83" s="200">
        <v>-687.30368360853993</v>
      </c>
      <c r="KP83" s="200">
        <v>562.33937749789629</v>
      </c>
      <c r="KQ83" s="200">
        <v>562.33937749789629</v>
      </c>
      <c r="KR83" s="200">
        <v>562.33937749789629</v>
      </c>
      <c r="KT83">
        <v>1</v>
      </c>
      <c r="KU83">
        <v>1</v>
      </c>
      <c r="KV83" s="218">
        <v>-1</v>
      </c>
      <c r="KW83" s="245">
        <v>5</v>
      </c>
      <c r="KX83">
        <v>1</v>
      </c>
      <c r="KY83">
        <v>-1</v>
      </c>
      <c r="KZ83" s="218">
        <v>-1</v>
      </c>
      <c r="LA83">
        <v>0</v>
      </c>
      <c r="LB83">
        <v>1</v>
      </c>
      <c r="LC83">
        <v>0</v>
      </c>
      <c r="LD83">
        <v>1</v>
      </c>
      <c r="LE83" s="253">
        <v>-6.4267352185099999E-4</v>
      </c>
      <c r="LF83" s="206">
        <v>42531</v>
      </c>
      <c r="LG83">
        <v>60</v>
      </c>
      <c r="LH83" t="s">
        <v>1273</v>
      </c>
      <c r="LI83">
        <v>9</v>
      </c>
      <c r="LJ83" s="257">
        <v>2</v>
      </c>
      <c r="LK83">
        <v>11</v>
      </c>
      <c r="LL83" s="139">
        <v>1968046.875</v>
      </c>
      <c r="LM83" s="139">
        <v>2405390.625</v>
      </c>
      <c r="LN83" s="200">
        <v>-1264.8116163241048</v>
      </c>
      <c r="LO83" s="200">
        <v>-1545.8808643961281</v>
      </c>
      <c r="LP83" s="200">
        <v>1264.8116163241048</v>
      </c>
      <c r="LQ83" s="200">
        <v>-1264.8116163241048</v>
      </c>
      <c r="LR83" s="200">
        <v>1264.8116163241048</v>
      </c>
      <c r="LT83">
        <v>1</v>
      </c>
      <c r="LU83" s="244">
        <v>1</v>
      </c>
      <c r="LV83" s="218">
        <v>1</v>
      </c>
      <c r="LW83" s="245">
        <v>-1</v>
      </c>
      <c r="LX83">
        <v>-1</v>
      </c>
      <c r="LY83">
        <v>-1</v>
      </c>
      <c r="LZ83" s="218">
        <v>-1</v>
      </c>
      <c r="MA83">
        <v>0</v>
      </c>
      <c r="MB83">
        <v>0</v>
      </c>
      <c r="MC83">
        <v>1</v>
      </c>
      <c r="MD83">
        <v>1</v>
      </c>
      <c r="ME83" s="253">
        <v>-2.1436227224E-4</v>
      </c>
      <c r="MF83" s="206">
        <v>42531</v>
      </c>
      <c r="MG83">
        <v>60</v>
      </c>
      <c r="MH83" t="s">
        <v>1273</v>
      </c>
      <c r="MI83">
        <v>9</v>
      </c>
      <c r="MJ83" s="257">
        <v>1</v>
      </c>
      <c r="MK83">
        <v>9</v>
      </c>
      <c r="ML83" s="139">
        <v>1967625</v>
      </c>
      <c r="MM83" s="139">
        <v>1967625</v>
      </c>
      <c r="MN83" s="200">
        <v>-421.78456591623001</v>
      </c>
      <c r="MO83" s="200">
        <v>-421.78456591623001</v>
      </c>
      <c r="MP83" s="200">
        <v>-421.78456591623001</v>
      </c>
      <c r="MQ83" s="200">
        <v>421.78456591623001</v>
      </c>
      <c r="MR83" s="200">
        <v>421.78456591623001</v>
      </c>
      <c r="MT83">
        <v>1</v>
      </c>
      <c r="MU83" s="244">
        <v>1</v>
      </c>
      <c r="MV83" s="218">
        <v>1</v>
      </c>
      <c r="MW83" s="245">
        <v>-2</v>
      </c>
      <c r="MX83">
        <v>-1</v>
      </c>
      <c r="MY83">
        <v>-1</v>
      </c>
      <c r="MZ83" s="218">
        <v>1</v>
      </c>
      <c r="NA83">
        <v>1</v>
      </c>
      <c r="NB83">
        <v>1</v>
      </c>
      <c r="NC83">
        <v>0</v>
      </c>
      <c r="ND83">
        <v>0</v>
      </c>
      <c r="NE83" s="253">
        <v>2.8587764436800001E-4</v>
      </c>
      <c r="NF83" s="206">
        <v>42531</v>
      </c>
      <c r="NG83">
        <v>60</v>
      </c>
      <c r="NH83" t="s">
        <v>1273</v>
      </c>
      <c r="NI83">
        <v>9</v>
      </c>
      <c r="NJ83" s="257">
        <v>1</v>
      </c>
      <c r="NK83">
        <v>11</v>
      </c>
      <c r="NL83" s="139">
        <v>1966500</v>
      </c>
      <c r="NM83" s="139">
        <v>2403500</v>
      </c>
      <c r="NN83" s="200">
        <v>562.178387649672</v>
      </c>
      <c r="NO83" s="200">
        <v>687.10691823848799</v>
      </c>
      <c r="NP83" s="200">
        <v>562.178387649672</v>
      </c>
      <c r="NQ83" s="200">
        <v>-562.178387649672</v>
      </c>
      <c r="NR83" s="200">
        <v>-562.178387649672</v>
      </c>
      <c r="NT83">
        <v>1</v>
      </c>
      <c r="NU83" s="244">
        <v>-1</v>
      </c>
      <c r="NV83" s="218">
        <v>1</v>
      </c>
      <c r="NW83" s="245">
        <v>-3</v>
      </c>
      <c r="NX83">
        <v>1</v>
      </c>
      <c r="NY83">
        <v>-1</v>
      </c>
      <c r="NZ83" s="218">
        <v>-1</v>
      </c>
      <c r="OA83">
        <v>1</v>
      </c>
      <c r="OB83">
        <v>0</v>
      </c>
      <c r="OC83">
        <v>0</v>
      </c>
      <c r="OD83">
        <v>1</v>
      </c>
      <c r="OE83" s="253">
        <v>-8.5738782509300004E-4</v>
      </c>
      <c r="OF83" s="206">
        <v>42531</v>
      </c>
      <c r="OG83">
        <v>60</v>
      </c>
      <c r="OH83" t="s">
        <v>1273</v>
      </c>
      <c r="OI83">
        <v>9</v>
      </c>
      <c r="OJ83" s="257">
        <v>1</v>
      </c>
      <c r="OK83">
        <v>11</v>
      </c>
      <c r="OL83" s="139">
        <v>1966500</v>
      </c>
      <c r="OM83" s="139">
        <v>2403500</v>
      </c>
      <c r="ON83" s="200">
        <v>1686.0531580453846</v>
      </c>
      <c r="OO83" s="200">
        <v>2060.7316376110257</v>
      </c>
      <c r="OP83" s="200">
        <v>-1686.0531580453846</v>
      </c>
      <c r="OQ83" s="200">
        <v>-1686.0531580453846</v>
      </c>
      <c r="OR83" s="200">
        <v>1686.0531580453846</v>
      </c>
      <c r="OT83">
        <f t="shared" si="210"/>
        <v>-1</v>
      </c>
      <c r="OU83" s="244">
        <v>-1</v>
      </c>
      <c r="OV83" s="218">
        <v>1</v>
      </c>
      <c r="OW83" s="245">
        <v>4</v>
      </c>
      <c r="OX83">
        <f t="shared" si="141"/>
        <v>-1</v>
      </c>
      <c r="OY83">
        <f t="shared" si="211"/>
        <v>1</v>
      </c>
      <c r="OZ83" s="218"/>
      <c r="PA83">
        <f t="shared" si="243"/>
        <v>0</v>
      </c>
      <c r="PB83">
        <f t="shared" si="212"/>
        <v>0</v>
      </c>
      <c r="PC83">
        <f t="shared" si="213"/>
        <v>0</v>
      </c>
      <c r="PD83">
        <f t="shared" si="214"/>
        <v>0</v>
      </c>
      <c r="PE83" s="253"/>
      <c r="PF83" s="206">
        <v>42538</v>
      </c>
      <c r="PG83">
        <v>60</v>
      </c>
      <c r="PH83" t="str">
        <f t="shared" si="198"/>
        <v>TRUE</v>
      </c>
      <c r="PI83">
        <f>VLOOKUP($A83,'FuturesInfo (3)'!$A$2:$V$80,22)</f>
        <v>9</v>
      </c>
      <c r="PJ83" s="257">
        <v>2</v>
      </c>
      <c r="PK83">
        <f t="shared" si="215"/>
        <v>7</v>
      </c>
      <c r="PL83" s="139">
        <f>VLOOKUP($A83,'FuturesInfo (3)'!$A$2:$O$80,15)*PI83</f>
        <v>1966500</v>
      </c>
      <c r="PM83" s="139">
        <f>VLOOKUP($A83,'FuturesInfo (3)'!$A$2:$O$80,15)*PK83</f>
        <v>1529500</v>
      </c>
      <c r="PN83" s="200">
        <f t="shared" si="216"/>
        <v>0</v>
      </c>
      <c r="PO83" s="200">
        <f t="shared" si="217"/>
        <v>0</v>
      </c>
      <c r="PP83" s="200">
        <f t="shared" si="218"/>
        <v>0</v>
      </c>
      <c r="PQ83" s="200">
        <f t="shared" si="219"/>
        <v>0</v>
      </c>
      <c r="PR83" s="200">
        <f t="shared" si="144"/>
        <v>0</v>
      </c>
      <c r="PT83">
        <f t="shared" si="220"/>
        <v>-1</v>
      </c>
      <c r="PU83" s="244"/>
      <c r="PV83" s="218"/>
      <c r="PW83" s="245"/>
      <c r="PX83">
        <f t="shared" si="142"/>
        <v>0</v>
      </c>
      <c r="PY83">
        <f t="shared" si="221"/>
        <v>0</v>
      </c>
      <c r="PZ83" s="218"/>
      <c r="QA83">
        <f t="shared" si="244"/>
        <v>1</v>
      </c>
      <c r="QB83">
        <f t="shared" si="222"/>
        <v>1</v>
      </c>
      <c r="QC83">
        <f t="shared" si="223"/>
        <v>1</v>
      </c>
      <c r="QD83">
        <f t="shared" si="224"/>
        <v>1</v>
      </c>
      <c r="QE83" s="253"/>
      <c r="QF83" s="206"/>
      <c r="QG83">
        <v>60</v>
      </c>
      <c r="QH83" t="str">
        <f t="shared" si="199"/>
        <v>FALSE</v>
      </c>
      <c r="QI83">
        <f>VLOOKUP($A83,'FuturesInfo (3)'!$A$2:$V$80,22)</f>
        <v>9</v>
      </c>
      <c r="QJ83" s="257"/>
      <c r="QK83">
        <f t="shared" si="225"/>
        <v>7</v>
      </c>
      <c r="QL83" s="139">
        <f>VLOOKUP($A83,'FuturesInfo (3)'!$A$2:$O$80,15)*QI83</f>
        <v>1966500</v>
      </c>
      <c r="QM83" s="139">
        <f>VLOOKUP($A83,'FuturesInfo (3)'!$A$2:$O$80,15)*QK83</f>
        <v>1529500</v>
      </c>
      <c r="QN83" s="200">
        <f t="shared" si="226"/>
        <v>0</v>
      </c>
      <c r="QO83" s="200">
        <f t="shared" si="227"/>
        <v>0</v>
      </c>
      <c r="QP83" s="200">
        <f t="shared" si="228"/>
        <v>0</v>
      </c>
      <c r="QQ83" s="200">
        <f t="shared" si="229"/>
        <v>0</v>
      </c>
      <c r="QR83" s="200">
        <f t="shared" si="145"/>
        <v>0</v>
      </c>
      <c r="QT83">
        <f t="shared" si="230"/>
        <v>0</v>
      </c>
      <c r="QU83" s="244"/>
      <c r="QV83" s="218"/>
      <c r="QW83" s="245"/>
      <c r="QX83">
        <f t="shared" si="143"/>
        <v>0</v>
      </c>
      <c r="QY83">
        <f t="shared" si="231"/>
        <v>0</v>
      </c>
      <c r="QZ83" s="218"/>
      <c r="RA83">
        <f t="shared" si="245"/>
        <v>1</v>
      </c>
      <c r="RB83">
        <f t="shared" si="232"/>
        <v>1</v>
      </c>
      <c r="RC83">
        <f t="shared" si="233"/>
        <v>1</v>
      </c>
      <c r="RD83">
        <f t="shared" si="234"/>
        <v>1</v>
      </c>
      <c r="RE83" s="253"/>
      <c r="RF83" s="206"/>
      <c r="RG83">
        <v>60</v>
      </c>
      <c r="RH83" t="str">
        <f t="shared" si="200"/>
        <v>FALSE</v>
      </c>
      <c r="RI83">
        <f>VLOOKUP($A83,'FuturesInfo (3)'!$A$2:$V$80,22)</f>
        <v>9</v>
      </c>
      <c r="RJ83" s="257"/>
      <c r="RK83">
        <f t="shared" si="235"/>
        <v>7</v>
      </c>
      <c r="RL83" s="139">
        <f>VLOOKUP($A83,'FuturesInfo (3)'!$A$2:$O$80,15)*RI83</f>
        <v>1966500</v>
      </c>
      <c r="RM83" s="139">
        <f>VLOOKUP($A83,'FuturesInfo (3)'!$A$2:$O$80,15)*RK83</f>
        <v>1529500</v>
      </c>
      <c r="RN83" s="200">
        <f t="shared" si="236"/>
        <v>0</v>
      </c>
      <c r="RO83" s="200">
        <f t="shared" si="237"/>
        <v>0</v>
      </c>
      <c r="RP83" s="200">
        <f t="shared" si="238"/>
        <v>0</v>
      </c>
      <c r="RQ83" s="200">
        <f t="shared" si="239"/>
        <v>0</v>
      </c>
      <c r="RR83" s="200">
        <f t="shared" si="146"/>
        <v>0</v>
      </c>
    </row>
    <row r="84" spans="1:486" x14ac:dyDescent="0.25">
      <c r="A84" s="1" t="s">
        <v>418</v>
      </c>
      <c r="B84" s="153" t="str">
        <f>'FuturesInfo (3)'!M72</f>
        <v>@TY</v>
      </c>
      <c r="C84" s="204" t="str">
        <f>VLOOKUP(A84,'FuturesInfo (3)'!$A$2:$K$80,11)</f>
        <v>rates</v>
      </c>
      <c r="D84" s="2" t="s">
        <v>434</v>
      </c>
      <c r="E84">
        <v>90</v>
      </c>
      <c r="F84" t="e">
        <f>IF(#REF!="","FALSE","TRUE")</f>
        <v>#REF!</v>
      </c>
      <c r="G84">
        <f>ROUND(VLOOKUP($B84,MARGIN!$A$42:$P$172,16),0)</f>
        <v>6</v>
      </c>
      <c r="I84" t="e">
        <f>-#REF!+J84</f>
        <v>#REF!</v>
      </c>
      <c r="J84">
        <v>1</v>
      </c>
      <c r="K84" s="2" t="s">
        <v>434</v>
      </c>
      <c r="L84">
        <v>90</v>
      </c>
      <c r="M84" t="str">
        <f>IF(J84="","FALSE","TRUE")</f>
        <v>TRUE</v>
      </c>
      <c r="N84">
        <f>ROUND(VLOOKUP($B84,MARGIN!$A$42:$P$172,16),0)</f>
        <v>6</v>
      </c>
      <c r="P84">
        <f>-J84+Q84</f>
        <v>0</v>
      </c>
      <c r="Q84">
        <v>1</v>
      </c>
      <c r="S84" t="s">
        <v>123</v>
      </c>
      <c r="T84" s="2" t="s">
        <v>434</v>
      </c>
      <c r="U84">
        <v>90</v>
      </c>
      <c r="V84" t="str">
        <f>IF(Q84="","FALSE","TRUE")</f>
        <v>TRUE</v>
      </c>
      <c r="W84">
        <f>ROUND(VLOOKUP($B84,MARGIN!$A$42:$P$172,16),0)</f>
        <v>6</v>
      </c>
      <c r="X84">
        <f>IF(ABS(Q84+R84)=2,ROUND(W84*(1+$X$13),0),W84)</f>
        <v>6</v>
      </c>
      <c r="Z84">
        <f>-Q84+AA84</f>
        <v>0</v>
      </c>
      <c r="AA84">
        <v>1</v>
      </c>
      <c r="AB84">
        <v>1</v>
      </c>
      <c r="AC84" t="s">
        <v>997</v>
      </c>
      <c r="AD84" s="2" t="s">
        <v>434</v>
      </c>
      <c r="AE84">
        <v>90</v>
      </c>
      <c r="AF84" t="str">
        <f>IF(AA84="","FALSE","TRUE")</f>
        <v>TRUE</v>
      </c>
      <c r="AG84">
        <f>ROUND(VLOOKUP($B84,MARGIN!$A$42:$P$172,16),0)</f>
        <v>6</v>
      </c>
      <c r="AH84">
        <f>IF(ABS(AA84+AB84)=2,ROUND(AG84*(1+$X$13),0),IF(AB84="",AG84,ROUND(AG84*(1+-$AH$13),0)))</f>
        <v>8</v>
      </c>
      <c r="AI84" s="139" t="e">
        <f>VLOOKUP($B84,#REF!,2)*AH84</f>
        <v>#REF!</v>
      </c>
      <c r="AK84">
        <f>-AB84+AL84</f>
        <v>0</v>
      </c>
      <c r="AL84">
        <v>1</v>
      </c>
      <c r="AM84">
        <v>1</v>
      </c>
      <c r="AN84" t="s">
        <v>997</v>
      </c>
      <c r="AO84" s="2" t="s">
        <v>434</v>
      </c>
      <c r="AP84">
        <v>90</v>
      </c>
      <c r="AQ84" t="str">
        <f>IF(AL84="","FALSE","TRUE")</f>
        <v>TRUE</v>
      </c>
      <c r="AR84">
        <f>ROUND(VLOOKUP($B84,MARGIN!$A$42:$P$172,16),0)</f>
        <v>6</v>
      </c>
      <c r="AS84">
        <f>IF(ABS(AL84+AM84)=2,ROUND(AR84*(1+$X$13),0),IF(AM84="",AR84,ROUND(AR84*(1+-$AH$13),0)))</f>
        <v>8</v>
      </c>
      <c r="AT84" s="139" t="e">
        <f>VLOOKUP($B84,#REF!,2)*AS84</f>
        <v>#REF!</v>
      </c>
      <c r="AV84">
        <f>-AM84+AW84</f>
        <v>0</v>
      </c>
      <c r="AW84">
        <v>1</v>
      </c>
      <c r="AX84">
        <v>-1</v>
      </c>
      <c r="AY84">
        <v>-1.0843373493999999E-3</v>
      </c>
      <c r="AZ84" s="2" t="s">
        <v>434</v>
      </c>
      <c r="BA84">
        <v>90</v>
      </c>
      <c r="BB84" t="str">
        <f>IF(AW84="","FALSE","TRUE")</f>
        <v>TRUE</v>
      </c>
      <c r="BC84">
        <f>ROUND(VLOOKUP($B84,MARGIN!$A$42:$P$172,16),0)</f>
        <v>6</v>
      </c>
      <c r="BD84">
        <f>IF(ABS(AW84+AX84)=2,ROUND(BC84*(1+$X$13),0),IF(AX84="",BC84,ROUND(BC84*(1+-$AH$13),0)))</f>
        <v>5</v>
      </c>
      <c r="BE84" s="139" t="e">
        <f>VLOOKUP($B84,#REF!,2)*BD84</f>
        <v>#REF!</v>
      </c>
      <c r="BG84">
        <f t="shared" si="240"/>
        <v>0</v>
      </c>
      <c r="BH84">
        <v>-1</v>
      </c>
      <c r="BI84">
        <v>1</v>
      </c>
      <c r="BJ84">
        <f t="shared" si="201"/>
        <v>0</v>
      </c>
      <c r="BK84" s="1">
        <v>2.5328669641800001E-3</v>
      </c>
      <c r="BL84" s="2">
        <v>10</v>
      </c>
      <c r="BM84">
        <v>60</v>
      </c>
      <c r="BN84" t="str">
        <f t="shared" si="241"/>
        <v>TRUE</v>
      </c>
      <c r="BO84">
        <f>VLOOKUP($A84,'FuturesInfo (3)'!$A$2:$V$80,22)</f>
        <v>4</v>
      </c>
      <c r="BP84">
        <f t="shared" ref="BP84:BP92" si="246">BO84</f>
        <v>4</v>
      </c>
      <c r="BQ84" s="139">
        <f>VLOOKUP($A84,'FuturesInfo (3)'!$A$2:$O$80,15)*BP84</f>
        <v>523250</v>
      </c>
      <c r="BR84" s="145">
        <f t="shared" si="202"/>
        <v>-1325.322639007185</v>
      </c>
      <c r="BT84">
        <f t="shared" si="203"/>
        <v>-1</v>
      </c>
      <c r="BU84">
        <v>-1</v>
      </c>
      <c r="BV84">
        <v>1</v>
      </c>
      <c r="BW84">
        <v>1</v>
      </c>
      <c r="BX84">
        <f t="shared" si="183"/>
        <v>0</v>
      </c>
      <c r="BY84">
        <f t="shared" si="184"/>
        <v>1</v>
      </c>
      <c r="BZ84" s="188">
        <v>8.4215591915300005E-3</v>
      </c>
      <c r="CA84" s="2">
        <v>10</v>
      </c>
      <c r="CB84">
        <v>60</v>
      </c>
      <c r="CC84" t="str">
        <f t="shared" si="185"/>
        <v>TRUE</v>
      </c>
      <c r="CD84">
        <f>VLOOKUP($A84,'FuturesInfo (3)'!$A$2:$V$80,22)</f>
        <v>4</v>
      </c>
      <c r="CE84">
        <f t="shared" si="186"/>
        <v>4</v>
      </c>
      <c r="CF84">
        <f t="shared" si="186"/>
        <v>4</v>
      </c>
      <c r="CG84" s="139">
        <f>VLOOKUP($A84,'FuturesInfo (3)'!$A$2:$O$80,15)*CE84</f>
        <v>523250</v>
      </c>
      <c r="CH84" s="145">
        <f t="shared" si="187"/>
        <v>-4406.5808469680724</v>
      </c>
      <c r="CI84" s="145">
        <f t="shared" si="204"/>
        <v>4406.5808469680724</v>
      </c>
      <c r="CK84">
        <f t="shared" si="188"/>
        <v>-1</v>
      </c>
      <c r="CL84">
        <v>1</v>
      </c>
      <c r="CM84">
        <v>1</v>
      </c>
      <c r="CN84">
        <v>-1</v>
      </c>
      <c r="CO84">
        <f t="shared" si="205"/>
        <v>0</v>
      </c>
      <c r="CP84">
        <f t="shared" si="189"/>
        <v>0</v>
      </c>
      <c r="CQ84" s="1">
        <v>-7.1581961345699996E-4</v>
      </c>
      <c r="CR84" s="2">
        <v>10</v>
      </c>
      <c r="CS84">
        <v>60</v>
      </c>
      <c r="CT84" t="str">
        <f t="shared" si="190"/>
        <v>TRUE</v>
      </c>
      <c r="CU84">
        <f>VLOOKUP($A84,'FuturesInfo (3)'!$A$2:$V$80,22)</f>
        <v>4</v>
      </c>
      <c r="CV84">
        <f t="shared" si="191"/>
        <v>5</v>
      </c>
      <c r="CW84">
        <f t="shared" si="206"/>
        <v>4</v>
      </c>
      <c r="CX84" s="139">
        <f>VLOOKUP($A84,'FuturesInfo (3)'!$A$2:$O$80,15)*CW84</f>
        <v>523250</v>
      </c>
      <c r="CY84" s="200">
        <f t="shared" si="192"/>
        <v>-374.55261274137524</v>
      </c>
      <c r="CZ84" s="200">
        <f t="shared" si="207"/>
        <v>-374.55261274137524</v>
      </c>
      <c r="DB84">
        <f t="shared" si="193"/>
        <v>1</v>
      </c>
      <c r="DC84">
        <v>1</v>
      </c>
      <c r="DD84">
        <v>1</v>
      </c>
      <c r="DE84">
        <v>1</v>
      </c>
      <c r="DF84">
        <f t="shared" si="242"/>
        <v>1</v>
      </c>
      <c r="DG84">
        <f t="shared" si="194"/>
        <v>1</v>
      </c>
      <c r="DH84" s="1">
        <v>5.9694364852000002E-4</v>
      </c>
      <c r="DI84" s="2">
        <v>10</v>
      </c>
      <c r="DJ84">
        <v>60</v>
      </c>
      <c r="DK84" t="str">
        <f t="shared" si="195"/>
        <v>TRUE</v>
      </c>
      <c r="DL84">
        <f>VLOOKUP($A84,'FuturesInfo (3)'!$A$2:$V$80,22)</f>
        <v>4</v>
      </c>
      <c r="DM84">
        <f t="shared" si="196"/>
        <v>5</v>
      </c>
      <c r="DN84">
        <f t="shared" si="208"/>
        <v>4</v>
      </c>
      <c r="DO84" s="139">
        <f>VLOOKUP($A84,'FuturesInfo (3)'!$A$2:$O$80,15)*DN84</f>
        <v>523250</v>
      </c>
      <c r="DP84" s="200">
        <f t="shared" si="197"/>
        <v>312.35076408808999</v>
      </c>
      <c r="DQ84" s="200">
        <f t="shared" si="209"/>
        <v>312.35076408808999</v>
      </c>
      <c r="DS84">
        <v>1</v>
      </c>
      <c r="DT84">
        <v>1</v>
      </c>
      <c r="DU84">
        <v>1</v>
      </c>
      <c r="DV84">
        <v>-1</v>
      </c>
      <c r="DW84">
        <v>0</v>
      </c>
      <c r="DX84">
        <v>0</v>
      </c>
      <c r="DY84" s="1">
        <v>-3.5795251163400001E-4</v>
      </c>
      <c r="DZ84" s="2">
        <v>10</v>
      </c>
      <c r="EA84">
        <v>60</v>
      </c>
      <c r="EB84" t="s">
        <v>1273</v>
      </c>
      <c r="EC84">
        <v>4</v>
      </c>
      <c r="ED84" s="96">
        <v>0</v>
      </c>
      <c r="EE84">
        <v>4</v>
      </c>
      <c r="EF84" s="139">
        <v>526125</v>
      </c>
      <c r="EG84" s="200">
        <v>-188.32776518343826</v>
      </c>
      <c r="EH84" s="200">
        <v>-188.32776518343826</v>
      </c>
      <c r="EJ84">
        <v>1</v>
      </c>
      <c r="EK84">
        <v>1</v>
      </c>
      <c r="EL84" s="218">
        <v>1</v>
      </c>
      <c r="EM84">
        <v>1</v>
      </c>
      <c r="EN84">
        <v>1</v>
      </c>
      <c r="EO84">
        <v>1</v>
      </c>
      <c r="EP84">
        <v>1</v>
      </c>
      <c r="EQ84">
        <v>1</v>
      </c>
      <c r="ER84" s="1">
        <v>1.43232275006E-3</v>
      </c>
      <c r="ES84" s="2">
        <v>10</v>
      </c>
      <c r="ET84">
        <v>60</v>
      </c>
      <c r="EU84" t="s">
        <v>1273</v>
      </c>
      <c r="EV84">
        <v>4</v>
      </c>
      <c r="EW84" s="96">
        <v>0</v>
      </c>
      <c r="EX84">
        <v>4</v>
      </c>
      <c r="EY84" s="139">
        <v>526125</v>
      </c>
      <c r="EZ84" s="200">
        <v>753.58080687531753</v>
      </c>
      <c r="FA84" s="200">
        <v>753.58080687531753</v>
      </c>
      <c r="FB84" s="200">
        <v>753.58080687531753</v>
      </c>
      <c r="FD84">
        <v>1</v>
      </c>
      <c r="FE84">
        <v>1</v>
      </c>
      <c r="FF84" s="218">
        <v>1</v>
      </c>
      <c r="FG84">
        <v>1</v>
      </c>
      <c r="FH84">
        <v>1</v>
      </c>
      <c r="FI84">
        <v>1</v>
      </c>
      <c r="FJ84">
        <v>1</v>
      </c>
      <c r="FK84">
        <v>1</v>
      </c>
      <c r="FL84" s="1">
        <v>3.3373063170400001E-3</v>
      </c>
      <c r="FM84" s="2">
        <v>10</v>
      </c>
      <c r="FN84">
        <v>60</v>
      </c>
      <c r="FO84" t="s">
        <v>1273</v>
      </c>
      <c r="FP84">
        <v>4</v>
      </c>
      <c r="FQ84" s="96">
        <v>0</v>
      </c>
      <c r="FR84">
        <v>4</v>
      </c>
      <c r="FS84" s="139">
        <v>526125</v>
      </c>
      <c r="FT84" s="200">
        <v>1755.8402860526701</v>
      </c>
      <c r="FU84" s="200">
        <v>1755.8402860526701</v>
      </c>
      <c r="FV84" s="200">
        <v>1755.8402860526701</v>
      </c>
      <c r="FX84">
        <v>1</v>
      </c>
      <c r="FY84" s="244">
        <v>1</v>
      </c>
      <c r="FZ84" s="218">
        <v>1</v>
      </c>
      <c r="GA84" s="245">
        <v>16</v>
      </c>
      <c r="GB84">
        <v>1</v>
      </c>
      <c r="GC84">
        <v>1</v>
      </c>
      <c r="GD84" s="218">
        <v>1</v>
      </c>
      <c r="GE84">
        <v>1</v>
      </c>
      <c r="GF84">
        <v>1</v>
      </c>
      <c r="GG84">
        <v>1</v>
      </c>
      <c r="GH84">
        <v>1</v>
      </c>
      <c r="GI84" s="253">
        <v>1.7818959372800001E-3</v>
      </c>
      <c r="GJ84" s="2">
        <v>10</v>
      </c>
      <c r="GK84">
        <v>60</v>
      </c>
      <c r="GL84" t="s">
        <v>1273</v>
      </c>
      <c r="GM84">
        <v>5</v>
      </c>
      <c r="GN84" s="96">
        <v>0</v>
      </c>
      <c r="GO84">
        <v>5</v>
      </c>
      <c r="GP84" s="139">
        <v>658828.125</v>
      </c>
      <c r="GQ84" s="200">
        <v>1173.9631593033</v>
      </c>
      <c r="GR84" s="200">
        <v>1173.9631593033</v>
      </c>
      <c r="GS84" s="200">
        <v>1173.9631593033</v>
      </c>
      <c r="GT84" s="200">
        <v>1173.9631593033</v>
      </c>
      <c r="GV84">
        <v>1</v>
      </c>
      <c r="GW84" s="244">
        <v>1</v>
      </c>
      <c r="GX84" s="218">
        <v>1</v>
      </c>
      <c r="GY84" s="245">
        <v>17</v>
      </c>
      <c r="GZ84">
        <v>1</v>
      </c>
      <c r="HA84">
        <v>1</v>
      </c>
      <c r="HB84" s="218">
        <v>1</v>
      </c>
      <c r="HC84">
        <v>1</v>
      </c>
      <c r="HD84">
        <v>1</v>
      </c>
      <c r="HE84">
        <v>1</v>
      </c>
      <c r="HF84">
        <v>1</v>
      </c>
      <c r="HG84" s="253">
        <v>1.18581762125E-4</v>
      </c>
      <c r="HH84" s="268">
        <v>42508</v>
      </c>
      <c r="HI84">
        <v>60</v>
      </c>
      <c r="HJ84" t="s">
        <v>1273</v>
      </c>
      <c r="HK84">
        <v>4</v>
      </c>
      <c r="HL84" s="257"/>
      <c r="HM84">
        <v>4</v>
      </c>
      <c r="HN84" s="139">
        <v>527125</v>
      </c>
      <c r="HO84" s="200">
        <v>62.507411360140622</v>
      </c>
      <c r="HP84" s="200">
        <v>62.507411360140622</v>
      </c>
      <c r="HQ84" s="200">
        <v>62.507411360140622</v>
      </c>
      <c r="HR84" s="200">
        <v>62.507411360140622</v>
      </c>
      <c r="HT84">
        <v>1</v>
      </c>
      <c r="HU84" s="244">
        <v>1</v>
      </c>
      <c r="HV84" s="218">
        <v>1</v>
      </c>
      <c r="HW84" s="245">
        <v>18</v>
      </c>
      <c r="HX84">
        <v>-1</v>
      </c>
      <c r="HY84">
        <v>1</v>
      </c>
      <c r="HZ84" s="218">
        <v>1</v>
      </c>
      <c r="IA84">
        <v>1</v>
      </c>
      <c r="IB84">
        <v>1</v>
      </c>
      <c r="IC84">
        <v>0</v>
      </c>
      <c r="ID84">
        <v>1</v>
      </c>
      <c r="IE84" s="253">
        <v>2.252786341E-3</v>
      </c>
      <c r="IF84" s="268">
        <v>42508</v>
      </c>
      <c r="IG84">
        <v>60</v>
      </c>
      <c r="IH84" t="s">
        <v>1273</v>
      </c>
      <c r="II84">
        <v>5</v>
      </c>
      <c r="IJ84" s="257">
        <v>2</v>
      </c>
      <c r="IK84">
        <v>6</v>
      </c>
      <c r="IL84" s="139">
        <v>661406.25</v>
      </c>
      <c r="IM84" s="139">
        <v>793687.5</v>
      </c>
      <c r="IN84" s="200">
        <v>1490.0069658520313</v>
      </c>
      <c r="IO84" s="200">
        <v>1788.0083590224376</v>
      </c>
      <c r="IP84" s="200">
        <v>1490.0069658520313</v>
      </c>
      <c r="IQ84" s="200">
        <v>-1490.0069658520313</v>
      </c>
      <c r="IR84" s="200">
        <v>1490.0069658520313</v>
      </c>
      <c r="IT84">
        <v>1</v>
      </c>
      <c r="IU84" s="244">
        <v>1</v>
      </c>
      <c r="IV84" s="218">
        <v>1</v>
      </c>
      <c r="IW84" s="245">
        <v>19</v>
      </c>
      <c r="IX84">
        <v>1</v>
      </c>
      <c r="IY84">
        <v>1</v>
      </c>
      <c r="IZ84" s="218">
        <v>1</v>
      </c>
      <c r="JA84">
        <v>1</v>
      </c>
      <c r="JB84">
        <v>1</v>
      </c>
      <c r="JC84">
        <v>1</v>
      </c>
      <c r="JD84">
        <v>1</v>
      </c>
      <c r="JE84" s="253">
        <v>1.53791553295E-3</v>
      </c>
      <c r="JF84" s="268">
        <v>42508</v>
      </c>
      <c r="JG84">
        <v>60</v>
      </c>
      <c r="JH84" t="s">
        <v>1273</v>
      </c>
      <c r="JI84">
        <v>5</v>
      </c>
      <c r="JJ84" s="257">
        <v>2</v>
      </c>
      <c r="JK84">
        <v>6</v>
      </c>
      <c r="JL84" s="139">
        <v>661406.25</v>
      </c>
      <c r="JM84" s="139">
        <v>793687.5</v>
      </c>
      <c r="JN84" s="200">
        <v>1017.186945465211</v>
      </c>
      <c r="JO84" s="200">
        <v>1220.6243345582532</v>
      </c>
      <c r="JP84" s="200">
        <v>1017.186945465211</v>
      </c>
      <c r="JQ84" s="200">
        <v>1017.186945465211</v>
      </c>
      <c r="JR84" s="200">
        <v>1017.186945465211</v>
      </c>
      <c r="JT84">
        <v>1</v>
      </c>
      <c r="JU84" s="244">
        <v>1</v>
      </c>
      <c r="JV84" s="218">
        <v>1</v>
      </c>
      <c r="JW84" s="245">
        <v>-1</v>
      </c>
      <c r="JX84">
        <v>1</v>
      </c>
      <c r="JY84">
        <v>-1</v>
      </c>
      <c r="JZ84" s="218">
        <v>-1</v>
      </c>
      <c r="KA84">
        <v>0</v>
      </c>
      <c r="KB84">
        <v>0</v>
      </c>
      <c r="KC84">
        <v>0</v>
      </c>
      <c r="KD84">
        <v>1</v>
      </c>
      <c r="KE84" s="253">
        <v>-3.18922749823E-3</v>
      </c>
      <c r="KF84" s="206">
        <v>42508</v>
      </c>
      <c r="KG84">
        <v>60</v>
      </c>
      <c r="KH84" t="s">
        <v>1273</v>
      </c>
      <c r="KI84">
        <v>4</v>
      </c>
      <c r="KJ84" s="257">
        <v>2</v>
      </c>
      <c r="KK84">
        <v>5</v>
      </c>
      <c r="KL84" s="139">
        <v>527437.5</v>
      </c>
      <c r="KM84" s="139">
        <v>659296.875</v>
      </c>
      <c r="KN84" s="200">
        <v>-1682.1181785976855</v>
      </c>
      <c r="KO84" s="200">
        <v>-2102.647723247107</v>
      </c>
      <c r="KP84" s="200">
        <v>-1682.1181785976855</v>
      </c>
      <c r="KQ84" s="200">
        <v>-1682.1181785976855</v>
      </c>
      <c r="KR84" s="200">
        <v>1682.1181785976855</v>
      </c>
      <c r="KT84">
        <v>1</v>
      </c>
      <c r="KU84">
        <v>1</v>
      </c>
      <c r="KV84" s="218">
        <v>1</v>
      </c>
      <c r="KW84" s="245">
        <v>21</v>
      </c>
      <c r="KX84">
        <v>-1</v>
      </c>
      <c r="KY84">
        <v>1</v>
      </c>
      <c r="KZ84" s="218">
        <v>-1</v>
      </c>
      <c r="LA84">
        <v>0</v>
      </c>
      <c r="LB84">
        <v>0</v>
      </c>
      <c r="LC84">
        <v>1</v>
      </c>
      <c r="LD84">
        <v>0</v>
      </c>
      <c r="LE84" s="253">
        <v>-3.0809337599199999E-3</v>
      </c>
      <c r="LF84" s="206">
        <v>42508</v>
      </c>
      <c r="LG84">
        <v>60</v>
      </c>
      <c r="LH84" t="s">
        <v>1273</v>
      </c>
      <c r="LI84">
        <v>4</v>
      </c>
      <c r="LJ84" s="257">
        <v>1</v>
      </c>
      <c r="LK84">
        <v>4</v>
      </c>
      <c r="LL84" s="139">
        <v>525812.5</v>
      </c>
      <c r="LM84" s="139">
        <v>525812.5</v>
      </c>
      <c r="LN84" s="200">
        <v>-1619.9934826379349</v>
      </c>
      <c r="LO84" s="200">
        <v>-1619.9934826379349</v>
      </c>
      <c r="LP84" s="200">
        <v>-1619.9934826379349</v>
      </c>
      <c r="LQ84" s="200">
        <v>1619.9934826379349</v>
      </c>
      <c r="LR84" s="200">
        <v>-1619.9934826379349</v>
      </c>
      <c r="LT84">
        <v>1</v>
      </c>
      <c r="LU84" s="244">
        <v>1</v>
      </c>
      <c r="LV84" s="218">
        <v>1</v>
      </c>
      <c r="LW84" s="245">
        <v>22</v>
      </c>
      <c r="LX84">
        <v>-1</v>
      </c>
      <c r="LY84">
        <v>1</v>
      </c>
      <c r="LZ84" s="218">
        <v>-1</v>
      </c>
      <c r="MA84">
        <v>0</v>
      </c>
      <c r="MB84">
        <v>0</v>
      </c>
      <c r="MC84">
        <v>1</v>
      </c>
      <c r="MD84">
        <v>0</v>
      </c>
      <c r="ME84" s="253">
        <v>-1.54522762392E-3</v>
      </c>
      <c r="MF84" s="206">
        <v>42508</v>
      </c>
      <c r="MG84">
        <v>60</v>
      </c>
      <c r="MH84" t="s">
        <v>1273</v>
      </c>
      <c r="MI84">
        <v>4</v>
      </c>
      <c r="MJ84" s="257">
        <v>2</v>
      </c>
      <c r="MK84">
        <v>5</v>
      </c>
      <c r="ML84" s="139">
        <v>525000</v>
      </c>
      <c r="MM84" s="139">
        <v>656250</v>
      </c>
      <c r="MN84" s="200">
        <v>-811.24450255800002</v>
      </c>
      <c r="MO84" s="200">
        <v>-1014.0556281975</v>
      </c>
      <c r="MP84" s="200">
        <v>-811.24450255800002</v>
      </c>
      <c r="MQ84" s="200">
        <v>811.24450255800002</v>
      </c>
      <c r="MR84" s="200">
        <v>-811.24450255800002</v>
      </c>
      <c r="MT84">
        <v>1</v>
      </c>
      <c r="MU84" s="244">
        <v>-1</v>
      </c>
      <c r="MV84" s="218">
        <v>1</v>
      </c>
      <c r="MW84" s="245">
        <v>-3</v>
      </c>
      <c r="MX84">
        <v>-1</v>
      </c>
      <c r="MY84">
        <v>-1</v>
      </c>
      <c r="MZ84" s="218">
        <v>1</v>
      </c>
      <c r="NA84">
        <v>0</v>
      </c>
      <c r="NB84">
        <v>1</v>
      </c>
      <c r="NC84">
        <v>0</v>
      </c>
      <c r="ND84">
        <v>0</v>
      </c>
      <c r="NE84" s="253">
        <v>7.1428571428599997E-4</v>
      </c>
      <c r="NF84" s="206">
        <v>42508</v>
      </c>
      <c r="NG84">
        <v>60</v>
      </c>
      <c r="NH84" t="s">
        <v>1273</v>
      </c>
      <c r="NI84">
        <v>4</v>
      </c>
      <c r="NJ84" s="257">
        <v>2</v>
      </c>
      <c r="NK84">
        <v>3</v>
      </c>
      <c r="NL84" s="139">
        <v>523250</v>
      </c>
      <c r="NM84" s="139">
        <v>392437.5</v>
      </c>
      <c r="NN84" s="200">
        <v>-373.7500000001495</v>
      </c>
      <c r="NO84" s="200">
        <v>-280.3125000001121</v>
      </c>
      <c r="NP84" s="200">
        <v>373.7500000001495</v>
      </c>
      <c r="NQ84" s="200">
        <v>-373.7500000001495</v>
      </c>
      <c r="NR84" s="200">
        <v>-373.7500000001495</v>
      </c>
      <c r="NT84">
        <v>-1</v>
      </c>
      <c r="NU84" s="244">
        <v>-1</v>
      </c>
      <c r="NV84" s="218">
        <v>1</v>
      </c>
      <c r="NW84" s="245">
        <v>-4</v>
      </c>
      <c r="NX84">
        <v>1</v>
      </c>
      <c r="NY84">
        <v>-1</v>
      </c>
      <c r="NZ84" s="218">
        <v>-1</v>
      </c>
      <c r="OA84">
        <v>1</v>
      </c>
      <c r="OB84">
        <v>0</v>
      </c>
      <c r="OC84">
        <v>0</v>
      </c>
      <c r="OD84">
        <v>1</v>
      </c>
      <c r="OE84" s="253">
        <v>-4.04472995479E-3</v>
      </c>
      <c r="OF84" s="206">
        <v>42537</v>
      </c>
      <c r="OG84">
        <v>60</v>
      </c>
      <c r="OH84" t="s">
        <v>1273</v>
      </c>
      <c r="OI84">
        <v>4</v>
      </c>
      <c r="OJ84" s="257">
        <v>1</v>
      </c>
      <c r="OK84">
        <v>5</v>
      </c>
      <c r="OL84" s="139">
        <v>523250</v>
      </c>
      <c r="OM84" s="139">
        <v>654062.5</v>
      </c>
      <c r="ON84" s="200">
        <v>2116.4049488438677</v>
      </c>
      <c r="OO84" s="200">
        <v>2645.5061860548344</v>
      </c>
      <c r="OP84" s="200">
        <v>-2116.4049488438677</v>
      </c>
      <c r="OQ84" s="200">
        <v>-2116.4049488438677</v>
      </c>
      <c r="OR84" s="200">
        <v>2116.4049488438677</v>
      </c>
      <c r="OT84">
        <f t="shared" si="210"/>
        <v>-1</v>
      </c>
      <c r="OU84" s="244">
        <v>-1</v>
      </c>
      <c r="OV84" s="218">
        <v>1</v>
      </c>
      <c r="OW84" s="245">
        <v>-5</v>
      </c>
      <c r="OX84">
        <f t="shared" si="141"/>
        <v>-1</v>
      </c>
      <c r="OY84">
        <f t="shared" si="211"/>
        <v>-1</v>
      </c>
      <c r="OZ84" s="218"/>
      <c r="PA84">
        <f t="shared" si="243"/>
        <v>0</v>
      </c>
      <c r="PB84">
        <f t="shared" si="212"/>
        <v>0</v>
      </c>
      <c r="PC84">
        <f t="shared" si="213"/>
        <v>0</v>
      </c>
      <c r="PD84">
        <f t="shared" si="214"/>
        <v>0</v>
      </c>
      <c r="PE84" s="253"/>
      <c r="PF84" s="206">
        <v>42537</v>
      </c>
      <c r="PG84">
        <v>60</v>
      </c>
      <c r="PH84" t="str">
        <f t="shared" si="198"/>
        <v>TRUE</v>
      </c>
      <c r="PI84">
        <f>VLOOKUP($A84,'FuturesInfo (3)'!$A$2:$V$80,22)</f>
        <v>4</v>
      </c>
      <c r="PJ84" s="257">
        <v>2</v>
      </c>
      <c r="PK84">
        <f t="shared" si="215"/>
        <v>3</v>
      </c>
      <c r="PL84" s="139">
        <f>VLOOKUP($A84,'FuturesInfo (3)'!$A$2:$O$80,15)*PI84</f>
        <v>523250</v>
      </c>
      <c r="PM84" s="139">
        <f>VLOOKUP($A84,'FuturesInfo (3)'!$A$2:$O$80,15)*PK84</f>
        <v>392437.5</v>
      </c>
      <c r="PN84" s="200">
        <f t="shared" si="216"/>
        <v>0</v>
      </c>
      <c r="PO84" s="200">
        <f t="shared" si="217"/>
        <v>0</v>
      </c>
      <c r="PP84" s="200">
        <f t="shared" si="218"/>
        <v>0</v>
      </c>
      <c r="PQ84" s="200">
        <f t="shared" si="219"/>
        <v>0</v>
      </c>
      <c r="PR84" s="200">
        <f t="shared" si="144"/>
        <v>0</v>
      </c>
      <c r="PT84">
        <f t="shared" si="220"/>
        <v>-1</v>
      </c>
      <c r="PU84" s="244"/>
      <c r="PV84" s="218"/>
      <c r="PW84" s="245"/>
      <c r="PX84">
        <f t="shared" si="142"/>
        <v>0</v>
      </c>
      <c r="PY84">
        <f t="shared" si="221"/>
        <v>0</v>
      </c>
      <c r="PZ84" s="218"/>
      <c r="QA84">
        <f t="shared" si="244"/>
        <v>1</v>
      </c>
      <c r="QB84">
        <f t="shared" si="222"/>
        <v>1</v>
      </c>
      <c r="QC84">
        <f t="shared" si="223"/>
        <v>1</v>
      </c>
      <c r="QD84">
        <f t="shared" si="224"/>
        <v>1</v>
      </c>
      <c r="QE84" s="253"/>
      <c r="QF84" s="206"/>
      <c r="QG84">
        <v>60</v>
      </c>
      <c r="QH84" t="str">
        <f t="shared" si="199"/>
        <v>FALSE</v>
      </c>
      <c r="QI84">
        <f>VLOOKUP($A84,'FuturesInfo (3)'!$A$2:$V$80,22)</f>
        <v>4</v>
      </c>
      <c r="QJ84" s="257"/>
      <c r="QK84">
        <f t="shared" si="225"/>
        <v>3</v>
      </c>
      <c r="QL84" s="139">
        <f>VLOOKUP($A84,'FuturesInfo (3)'!$A$2:$O$80,15)*QI84</f>
        <v>523250</v>
      </c>
      <c r="QM84" s="139">
        <f>VLOOKUP($A84,'FuturesInfo (3)'!$A$2:$O$80,15)*QK84</f>
        <v>392437.5</v>
      </c>
      <c r="QN84" s="200">
        <f t="shared" si="226"/>
        <v>0</v>
      </c>
      <c r="QO84" s="200">
        <f t="shared" si="227"/>
        <v>0</v>
      </c>
      <c r="QP84" s="200">
        <f t="shared" si="228"/>
        <v>0</v>
      </c>
      <c r="QQ84" s="200">
        <f t="shared" si="229"/>
        <v>0</v>
      </c>
      <c r="QR84" s="200">
        <f t="shared" si="145"/>
        <v>0</v>
      </c>
      <c r="QT84">
        <f t="shared" si="230"/>
        <v>0</v>
      </c>
      <c r="QU84" s="244"/>
      <c r="QV84" s="218"/>
      <c r="QW84" s="245"/>
      <c r="QX84">
        <f t="shared" si="143"/>
        <v>0</v>
      </c>
      <c r="QY84">
        <f t="shared" si="231"/>
        <v>0</v>
      </c>
      <c r="QZ84" s="218"/>
      <c r="RA84">
        <f t="shared" si="245"/>
        <v>1</v>
      </c>
      <c r="RB84">
        <f t="shared" si="232"/>
        <v>1</v>
      </c>
      <c r="RC84">
        <f t="shared" si="233"/>
        <v>1</v>
      </c>
      <c r="RD84">
        <f t="shared" si="234"/>
        <v>1</v>
      </c>
      <c r="RE84" s="253"/>
      <c r="RF84" s="206"/>
      <c r="RG84">
        <v>60</v>
      </c>
      <c r="RH84" t="str">
        <f t="shared" si="200"/>
        <v>FALSE</v>
      </c>
      <c r="RI84">
        <f>VLOOKUP($A84,'FuturesInfo (3)'!$A$2:$V$80,22)</f>
        <v>4</v>
      </c>
      <c r="RJ84" s="257"/>
      <c r="RK84">
        <f t="shared" si="235"/>
        <v>3</v>
      </c>
      <c r="RL84" s="139">
        <f>VLOOKUP($A84,'FuturesInfo (3)'!$A$2:$O$80,15)*RI84</f>
        <v>523250</v>
      </c>
      <c r="RM84" s="139">
        <f>VLOOKUP($A84,'FuturesInfo (3)'!$A$2:$O$80,15)*RK84</f>
        <v>392437.5</v>
      </c>
      <c r="RN84" s="200">
        <f t="shared" si="236"/>
        <v>0</v>
      </c>
      <c r="RO84" s="200">
        <f t="shared" si="237"/>
        <v>0</v>
      </c>
      <c r="RP84" s="200">
        <f t="shared" si="238"/>
        <v>0</v>
      </c>
      <c r="RQ84" s="200">
        <f t="shared" si="239"/>
        <v>0</v>
      </c>
      <c r="RR84" s="200">
        <f t="shared" si="146"/>
        <v>0</v>
      </c>
    </row>
    <row r="85" spans="1:486" x14ac:dyDescent="0.25">
      <c r="A85" s="1" t="s">
        <v>419</v>
      </c>
      <c r="B85" s="153" t="str">
        <f>'FuturesInfo (3)'!M73</f>
        <v>@US</v>
      </c>
      <c r="C85" s="204" t="str">
        <f>VLOOKUP(A85,'FuturesInfo (3)'!$A$2:$K$80,11)</f>
        <v>rates</v>
      </c>
      <c r="D85" s="2" t="s">
        <v>30</v>
      </c>
      <c r="E85">
        <v>45</v>
      </c>
      <c r="F85" t="e">
        <f>IF(#REF!="","FALSE","TRUE")</f>
        <v>#REF!</v>
      </c>
      <c r="G85">
        <f>ROUND(VLOOKUP($B85,MARGIN!$A$42:$P$172,16),0)</f>
        <v>2</v>
      </c>
      <c r="I85" t="e">
        <f>-#REF!+J85</f>
        <v>#REF!</v>
      </c>
      <c r="J85">
        <v>-1</v>
      </c>
      <c r="K85" s="2" t="s">
        <v>30</v>
      </c>
      <c r="L85">
        <v>45</v>
      </c>
      <c r="M85" t="str">
        <f>IF(J85="","FALSE","TRUE")</f>
        <v>TRUE</v>
      </c>
      <c r="N85">
        <f>ROUND(VLOOKUP($B85,MARGIN!$A$42:$P$172,16),0)</f>
        <v>2</v>
      </c>
      <c r="P85">
        <f>-J85+Q85</f>
        <v>2</v>
      </c>
      <c r="Q85">
        <v>1</v>
      </c>
      <c r="R85">
        <v>1</v>
      </c>
      <c r="S85" t="s">
        <v>941</v>
      </c>
      <c r="T85" s="2" t="s">
        <v>942</v>
      </c>
      <c r="U85">
        <v>45</v>
      </c>
      <c r="V85" t="str">
        <f>IF(Q85="","FALSE","TRUE")</f>
        <v>TRUE</v>
      </c>
      <c r="W85">
        <f>ROUND(VLOOKUP($B85,MARGIN!$A$42:$P$172,16),0)</f>
        <v>2</v>
      </c>
      <c r="X85">
        <f>IF(ABS(Q85+R85)=2,ROUND(W85*(1+$X$13),0),W85)</f>
        <v>3</v>
      </c>
      <c r="Z85">
        <f>-Q85+AA85</f>
        <v>0</v>
      </c>
      <c r="AA85">
        <v>1</v>
      </c>
      <c r="AB85">
        <v>1</v>
      </c>
      <c r="AC85" t="s">
        <v>941</v>
      </c>
      <c r="AD85" s="2" t="s">
        <v>942</v>
      </c>
      <c r="AE85">
        <v>45</v>
      </c>
      <c r="AF85" t="str">
        <f>IF(AA85="","FALSE","TRUE")</f>
        <v>TRUE</v>
      </c>
      <c r="AG85">
        <f>ROUND(VLOOKUP($B85,MARGIN!$A$42:$P$172,16),0)</f>
        <v>2</v>
      </c>
      <c r="AH85">
        <f>IF(ABS(AA85+AB85)=2,ROUND(AG85*(1+$X$13),0),IF(AB85="",AG85,ROUND(AG85*(1+-$AH$13),0)))</f>
        <v>3</v>
      </c>
      <c r="AI85" s="139" t="e">
        <f>VLOOKUP($B85,#REF!,2)*AH85</f>
        <v>#REF!</v>
      </c>
      <c r="AK85">
        <f>-AB85+AL85</f>
        <v>0</v>
      </c>
      <c r="AL85">
        <v>1</v>
      </c>
      <c r="AM85">
        <v>1</v>
      </c>
      <c r="AN85" t="s">
        <v>941</v>
      </c>
      <c r="AO85" s="2" t="s">
        <v>942</v>
      </c>
      <c r="AP85">
        <v>45</v>
      </c>
      <c r="AQ85" t="str">
        <f>IF(AL85="","FALSE","TRUE")</f>
        <v>TRUE</v>
      </c>
      <c r="AR85">
        <f>ROUND(VLOOKUP($B85,MARGIN!$A$42:$P$172,16),0)</f>
        <v>2</v>
      </c>
      <c r="AS85">
        <f>IF(ABS(AL85+AM85)=2,ROUND(AR85*(1+$X$13),0),IF(AM85="",AR85,ROUND(AR85*(1+-$AH$13),0)))</f>
        <v>3</v>
      </c>
      <c r="AT85" s="139" t="e">
        <f>VLOOKUP($B85,#REF!,2)*AS85</f>
        <v>#REF!</v>
      </c>
      <c r="AV85">
        <f>-AM85+AW85</f>
        <v>0</v>
      </c>
      <c r="AW85">
        <v>1</v>
      </c>
      <c r="AX85">
        <v>1</v>
      </c>
      <c r="AY85">
        <v>1.33945656334E-3</v>
      </c>
      <c r="AZ85" s="2" t="s">
        <v>942</v>
      </c>
      <c r="BA85">
        <v>45</v>
      </c>
      <c r="BB85" t="str">
        <f>IF(AW85="","FALSE","TRUE")</f>
        <v>TRUE</v>
      </c>
      <c r="BC85">
        <f>ROUND(VLOOKUP($B85,MARGIN!$A$42:$P$172,16),0)</f>
        <v>2</v>
      </c>
      <c r="BD85">
        <f>IF(ABS(AW85+AX85)=2,ROUND(BC85*(1+$X$13),0),IF(AX85="",BC85,ROUND(BC85*(1+-$AH$13),0)))</f>
        <v>3</v>
      </c>
      <c r="BE85" s="139" t="e">
        <f>VLOOKUP($B85,#REF!,2)*BD85</f>
        <v>#REF!</v>
      </c>
      <c r="BG85">
        <f t="shared" si="240"/>
        <v>0</v>
      </c>
      <c r="BH85">
        <v>1</v>
      </c>
      <c r="BI85">
        <v>1</v>
      </c>
      <c r="BJ85">
        <f t="shared" si="201"/>
        <v>1</v>
      </c>
      <c r="BK85" s="1">
        <v>6.8794190712799996E-3</v>
      </c>
      <c r="BL85" s="2">
        <v>10</v>
      </c>
      <c r="BM85">
        <v>60</v>
      </c>
      <c r="BN85" t="str">
        <f t="shared" si="241"/>
        <v>TRUE</v>
      </c>
      <c r="BO85">
        <f>VLOOKUP($A85,'FuturesInfo (3)'!$A$2:$V$80,22)</f>
        <v>2</v>
      </c>
      <c r="BP85">
        <f t="shared" si="246"/>
        <v>2</v>
      </c>
      <c r="BQ85" s="139">
        <f>VLOOKUP($A85,'FuturesInfo (3)'!$A$2:$O$80,15)*BP85</f>
        <v>332187.5</v>
      </c>
      <c r="BR85" s="145">
        <f t="shared" si="202"/>
        <v>2285.2570227408251</v>
      </c>
      <c r="BT85">
        <f t="shared" si="203"/>
        <v>1</v>
      </c>
      <c r="BU85">
        <v>1</v>
      </c>
      <c r="BV85">
        <v>1</v>
      </c>
      <c r="BW85">
        <v>1</v>
      </c>
      <c r="BX85">
        <f t="shared" si="183"/>
        <v>1</v>
      </c>
      <c r="BY85">
        <f t="shared" si="184"/>
        <v>1</v>
      </c>
      <c r="BZ85" s="188">
        <v>1.1766938697999999E-2</v>
      </c>
      <c r="CA85" s="2">
        <v>10</v>
      </c>
      <c r="CB85">
        <v>60</v>
      </c>
      <c r="CC85" t="str">
        <f t="shared" si="185"/>
        <v>TRUE</v>
      </c>
      <c r="CD85">
        <f>VLOOKUP($A85,'FuturesInfo (3)'!$A$2:$V$80,22)</f>
        <v>2</v>
      </c>
      <c r="CE85">
        <f t="shared" si="186"/>
        <v>2</v>
      </c>
      <c r="CF85">
        <f t="shared" si="186"/>
        <v>2</v>
      </c>
      <c r="CG85" s="139">
        <f>VLOOKUP($A85,'FuturesInfo (3)'!$A$2:$O$80,15)*CE85</f>
        <v>332187.5</v>
      </c>
      <c r="CH85" s="145">
        <f t="shared" si="187"/>
        <v>3908.8299487418749</v>
      </c>
      <c r="CI85" s="145">
        <f t="shared" si="204"/>
        <v>3908.8299487418749</v>
      </c>
      <c r="CK85">
        <f t="shared" si="188"/>
        <v>1</v>
      </c>
      <c r="CL85">
        <v>1</v>
      </c>
      <c r="CM85">
        <v>1</v>
      </c>
      <c r="CN85">
        <v>-1</v>
      </c>
      <c r="CO85">
        <f t="shared" si="205"/>
        <v>0</v>
      </c>
      <c r="CP85">
        <f t="shared" si="189"/>
        <v>0</v>
      </c>
      <c r="CQ85" s="1">
        <v>-3.0013130744699999E-3</v>
      </c>
      <c r="CR85" s="2">
        <v>10</v>
      </c>
      <c r="CS85">
        <v>60</v>
      </c>
      <c r="CT85" t="str">
        <f t="shared" si="190"/>
        <v>TRUE</v>
      </c>
      <c r="CU85">
        <f>VLOOKUP($A85,'FuturesInfo (3)'!$A$2:$V$80,22)</f>
        <v>2</v>
      </c>
      <c r="CV85">
        <f t="shared" si="191"/>
        <v>3</v>
      </c>
      <c r="CW85">
        <f t="shared" si="206"/>
        <v>2</v>
      </c>
      <c r="CX85" s="139">
        <f>VLOOKUP($A85,'FuturesInfo (3)'!$A$2:$O$80,15)*CW85</f>
        <v>332187.5</v>
      </c>
      <c r="CY85" s="200">
        <f t="shared" si="192"/>
        <v>-996.99868692550308</v>
      </c>
      <c r="CZ85" s="200">
        <f t="shared" si="207"/>
        <v>-996.99868692550308</v>
      </c>
      <c r="DB85">
        <f t="shared" si="193"/>
        <v>1</v>
      </c>
      <c r="DC85">
        <v>-1</v>
      </c>
      <c r="DD85">
        <v>1</v>
      </c>
      <c r="DE85">
        <v>1</v>
      </c>
      <c r="DF85">
        <f t="shared" si="242"/>
        <v>0</v>
      </c>
      <c r="DG85">
        <f t="shared" si="194"/>
        <v>1</v>
      </c>
      <c r="DH85" s="1">
        <v>2.25776105362E-3</v>
      </c>
      <c r="DI85" s="2">
        <v>10</v>
      </c>
      <c r="DJ85">
        <v>60</v>
      </c>
      <c r="DK85" t="str">
        <f t="shared" si="195"/>
        <v>TRUE</v>
      </c>
      <c r="DL85">
        <f>VLOOKUP($A85,'FuturesInfo (3)'!$A$2:$V$80,22)</f>
        <v>2</v>
      </c>
      <c r="DM85">
        <f t="shared" si="196"/>
        <v>2</v>
      </c>
      <c r="DN85">
        <f t="shared" si="208"/>
        <v>2</v>
      </c>
      <c r="DO85" s="139">
        <f>VLOOKUP($A85,'FuturesInfo (3)'!$A$2:$O$80,15)*DN85</f>
        <v>332187.5</v>
      </c>
      <c r="DP85" s="200">
        <f t="shared" si="197"/>
        <v>-749.99999999939371</v>
      </c>
      <c r="DQ85" s="200">
        <f t="shared" si="209"/>
        <v>749.99999999939371</v>
      </c>
      <c r="DS85">
        <v>-1</v>
      </c>
      <c r="DT85">
        <v>-1</v>
      </c>
      <c r="DU85">
        <v>1</v>
      </c>
      <c r="DV85">
        <v>1</v>
      </c>
      <c r="DW85">
        <v>0</v>
      </c>
      <c r="DX85">
        <v>1</v>
      </c>
      <c r="DY85" s="1">
        <v>2.2526750516199999E-3</v>
      </c>
      <c r="DZ85" s="2">
        <v>10</v>
      </c>
      <c r="EA85">
        <v>60</v>
      </c>
      <c r="EB85" t="s">
        <v>1273</v>
      </c>
      <c r="EC85">
        <v>2</v>
      </c>
      <c r="ED85" s="96">
        <v>0</v>
      </c>
      <c r="EE85">
        <v>2</v>
      </c>
      <c r="EF85" s="139">
        <v>336687.5</v>
      </c>
      <c r="EG85" s="200">
        <v>-758.44753144230867</v>
      </c>
      <c r="EH85" s="200">
        <v>758.44753144230867</v>
      </c>
      <c r="EJ85">
        <v>-1</v>
      </c>
      <c r="EK85">
        <v>1</v>
      </c>
      <c r="EL85" s="218">
        <v>1</v>
      </c>
      <c r="EM85">
        <v>1</v>
      </c>
      <c r="EN85">
        <v>1</v>
      </c>
      <c r="EO85">
        <v>1</v>
      </c>
      <c r="EP85">
        <v>1</v>
      </c>
      <c r="EQ85">
        <v>1</v>
      </c>
      <c r="ER85" s="1">
        <v>4.1206218392999998E-3</v>
      </c>
      <c r="ES85" s="2">
        <v>10</v>
      </c>
      <c r="ET85">
        <v>60</v>
      </c>
      <c r="EU85" t="s">
        <v>1273</v>
      </c>
      <c r="EV85">
        <v>2</v>
      </c>
      <c r="EW85" s="96">
        <v>0</v>
      </c>
      <c r="EX85">
        <v>2</v>
      </c>
      <c r="EY85" s="139">
        <v>336687.5</v>
      </c>
      <c r="EZ85" s="200">
        <v>1387.3618655193186</v>
      </c>
      <c r="FA85" s="200">
        <v>1387.3618655193186</v>
      </c>
      <c r="FB85" s="200">
        <v>1387.3618655193186</v>
      </c>
      <c r="FD85">
        <v>1</v>
      </c>
      <c r="FE85">
        <v>1</v>
      </c>
      <c r="FF85" s="218">
        <v>1</v>
      </c>
      <c r="FG85">
        <v>1</v>
      </c>
      <c r="FH85">
        <v>1</v>
      </c>
      <c r="FI85">
        <v>1</v>
      </c>
      <c r="FJ85">
        <v>1</v>
      </c>
      <c r="FK85">
        <v>1</v>
      </c>
      <c r="FL85" s="1">
        <v>4.8498414474899996E-3</v>
      </c>
      <c r="FM85" s="2">
        <v>10</v>
      </c>
      <c r="FN85">
        <v>60</v>
      </c>
      <c r="FO85" t="s">
        <v>1273</v>
      </c>
      <c r="FP85">
        <v>2</v>
      </c>
      <c r="FQ85" s="96">
        <v>0</v>
      </c>
      <c r="FR85">
        <v>2</v>
      </c>
      <c r="FS85" s="139">
        <v>336687.5</v>
      </c>
      <c r="FT85" s="200">
        <v>1632.8809923517892</v>
      </c>
      <c r="FU85" s="200">
        <v>1632.8809923517892</v>
      </c>
      <c r="FV85" s="200">
        <v>1632.8809923517892</v>
      </c>
      <c r="FX85">
        <v>1</v>
      </c>
      <c r="FY85" s="244">
        <v>1</v>
      </c>
      <c r="FZ85" s="218">
        <v>1</v>
      </c>
      <c r="GA85" s="245">
        <v>30</v>
      </c>
      <c r="GB85">
        <v>1</v>
      </c>
      <c r="GC85">
        <v>1</v>
      </c>
      <c r="GD85" s="218">
        <v>1</v>
      </c>
      <c r="GE85">
        <v>1</v>
      </c>
      <c r="GF85">
        <v>1</v>
      </c>
      <c r="GG85">
        <v>1</v>
      </c>
      <c r="GH85">
        <v>1</v>
      </c>
      <c r="GI85" s="253">
        <v>2.5988490811199999E-3</v>
      </c>
      <c r="GJ85" s="2">
        <v>10</v>
      </c>
      <c r="GK85">
        <v>60</v>
      </c>
      <c r="GL85" t="s">
        <v>1273</v>
      </c>
      <c r="GM85">
        <v>2</v>
      </c>
      <c r="GN85" s="96">
        <v>0</v>
      </c>
      <c r="GO85">
        <v>2</v>
      </c>
      <c r="GP85" s="139">
        <v>337562.5</v>
      </c>
      <c r="GQ85" s="200">
        <v>877.27399294556994</v>
      </c>
      <c r="GR85" s="200">
        <v>877.27399294556994</v>
      </c>
      <c r="GS85" s="200">
        <v>877.27399294556994</v>
      </c>
      <c r="GT85" s="200">
        <v>877.27399294556994</v>
      </c>
      <c r="GV85">
        <v>1</v>
      </c>
      <c r="GW85" s="244">
        <v>-1</v>
      </c>
      <c r="GX85" s="218">
        <v>1</v>
      </c>
      <c r="GY85" s="245">
        <v>31</v>
      </c>
      <c r="GZ85">
        <v>1</v>
      </c>
      <c r="HA85">
        <v>1</v>
      </c>
      <c r="HB85" s="218">
        <v>1</v>
      </c>
      <c r="HC85">
        <v>0</v>
      </c>
      <c r="HD85">
        <v>1</v>
      </c>
      <c r="HE85">
        <v>1</v>
      </c>
      <c r="HF85">
        <v>1</v>
      </c>
      <c r="HG85" s="253">
        <v>9.2575448990899996E-4</v>
      </c>
      <c r="HH85" s="268">
        <v>42488</v>
      </c>
      <c r="HI85">
        <v>60</v>
      </c>
      <c r="HJ85" t="s">
        <v>1273</v>
      </c>
      <c r="HK85">
        <v>2</v>
      </c>
      <c r="HL85" s="257"/>
      <c r="HM85">
        <v>2</v>
      </c>
      <c r="HN85" s="139">
        <v>337875</v>
      </c>
      <c r="HO85" s="200">
        <v>-312.78929827800334</v>
      </c>
      <c r="HP85" s="200">
        <v>312.78929827800334</v>
      </c>
      <c r="HQ85" s="200">
        <v>312.78929827800334</v>
      </c>
      <c r="HR85" s="200">
        <v>312.78929827800334</v>
      </c>
      <c r="HT85">
        <v>-1</v>
      </c>
      <c r="HU85" s="244">
        <v>1</v>
      </c>
      <c r="HV85" s="218">
        <v>1</v>
      </c>
      <c r="HW85" s="245">
        <v>32</v>
      </c>
      <c r="HX85">
        <v>-1</v>
      </c>
      <c r="HY85">
        <v>1</v>
      </c>
      <c r="HZ85" s="218">
        <v>1</v>
      </c>
      <c r="IA85">
        <v>1</v>
      </c>
      <c r="IB85">
        <v>1</v>
      </c>
      <c r="IC85">
        <v>0</v>
      </c>
      <c r="ID85">
        <v>1</v>
      </c>
      <c r="IE85" s="253">
        <v>1.6648168701399999E-3</v>
      </c>
      <c r="IF85" s="268">
        <v>42488</v>
      </c>
      <c r="IG85">
        <v>60</v>
      </c>
      <c r="IH85" t="s">
        <v>1273</v>
      </c>
      <c r="II85">
        <v>2</v>
      </c>
      <c r="IJ85" s="257">
        <v>1</v>
      </c>
      <c r="IK85">
        <v>2</v>
      </c>
      <c r="IL85" s="139">
        <v>340375</v>
      </c>
      <c r="IM85" s="139">
        <v>340375</v>
      </c>
      <c r="IN85" s="200">
        <v>566.66204217390248</v>
      </c>
      <c r="IO85" s="200">
        <v>566.66204217390248</v>
      </c>
      <c r="IP85" s="200">
        <v>566.66204217390248</v>
      </c>
      <c r="IQ85" s="200">
        <v>-566.66204217390248</v>
      </c>
      <c r="IR85" s="200">
        <v>566.66204217390248</v>
      </c>
      <c r="IT85">
        <v>1</v>
      </c>
      <c r="IU85" s="244">
        <v>1</v>
      </c>
      <c r="IV85" s="218">
        <v>1</v>
      </c>
      <c r="IW85" s="245">
        <v>33</v>
      </c>
      <c r="IX85">
        <v>1</v>
      </c>
      <c r="IY85">
        <v>1</v>
      </c>
      <c r="IZ85" s="218">
        <v>1</v>
      </c>
      <c r="JA85">
        <v>1</v>
      </c>
      <c r="JB85">
        <v>1</v>
      </c>
      <c r="JC85">
        <v>1</v>
      </c>
      <c r="JD85">
        <v>1</v>
      </c>
      <c r="JE85" s="253">
        <v>5.7248384118200003E-3</v>
      </c>
      <c r="JF85" s="268">
        <v>42488</v>
      </c>
      <c r="JG85">
        <v>60</v>
      </c>
      <c r="JH85" t="s">
        <v>1273</v>
      </c>
      <c r="JI85">
        <v>2</v>
      </c>
      <c r="JJ85" s="257">
        <v>1</v>
      </c>
      <c r="JK85">
        <v>2</v>
      </c>
      <c r="JL85" s="139">
        <v>340375</v>
      </c>
      <c r="JM85" s="139">
        <v>340375</v>
      </c>
      <c r="JN85" s="200">
        <v>1948.5918744232326</v>
      </c>
      <c r="JO85" s="200">
        <v>1948.5918744232326</v>
      </c>
      <c r="JP85" s="200">
        <v>1948.5918744232326</v>
      </c>
      <c r="JQ85" s="200">
        <v>1948.5918744232326</v>
      </c>
      <c r="JR85" s="200">
        <v>1948.5918744232326</v>
      </c>
      <c r="JT85">
        <v>1</v>
      </c>
      <c r="JU85" s="244">
        <v>1</v>
      </c>
      <c r="JV85" s="218">
        <v>1</v>
      </c>
      <c r="JW85" s="245">
        <v>34</v>
      </c>
      <c r="JX85">
        <v>1</v>
      </c>
      <c r="JY85">
        <v>1</v>
      </c>
      <c r="JZ85" s="218">
        <v>-1</v>
      </c>
      <c r="KA85">
        <v>0</v>
      </c>
      <c r="KB85">
        <v>0</v>
      </c>
      <c r="KC85">
        <v>0</v>
      </c>
      <c r="KD85">
        <v>0</v>
      </c>
      <c r="KE85" s="253">
        <v>-6.0594932060199997E-3</v>
      </c>
      <c r="KF85" s="206">
        <v>42488</v>
      </c>
      <c r="KG85">
        <v>60</v>
      </c>
      <c r="KH85" t="s">
        <v>1273</v>
      </c>
      <c r="KI85">
        <v>2</v>
      </c>
      <c r="KJ85" s="257">
        <v>1</v>
      </c>
      <c r="KK85">
        <v>2</v>
      </c>
      <c r="KL85" s="139">
        <v>338312.5</v>
      </c>
      <c r="KM85" s="139">
        <v>338312.5</v>
      </c>
      <c r="KN85" s="200">
        <v>-2050.0022952616409</v>
      </c>
      <c r="KO85" s="200">
        <v>-2050.0022952616409</v>
      </c>
      <c r="KP85" s="200">
        <v>-2050.0022952616409</v>
      </c>
      <c r="KQ85" s="200">
        <v>-2050.0022952616409</v>
      </c>
      <c r="KR85" s="200">
        <v>-2050.0022952616409</v>
      </c>
      <c r="KT85">
        <v>1</v>
      </c>
      <c r="KU85">
        <v>1</v>
      </c>
      <c r="KV85" s="218">
        <v>1</v>
      </c>
      <c r="KW85" s="245">
        <v>35</v>
      </c>
      <c r="KX85">
        <v>-1</v>
      </c>
      <c r="KY85">
        <v>1</v>
      </c>
      <c r="KZ85" s="218">
        <v>-1</v>
      </c>
      <c r="LA85">
        <v>0</v>
      </c>
      <c r="LB85">
        <v>0</v>
      </c>
      <c r="LC85">
        <v>1</v>
      </c>
      <c r="LD85">
        <v>0</v>
      </c>
      <c r="LE85" s="253">
        <v>-6.6506558285600002E-3</v>
      </c>
      <c r="LF85" s="206">
        <v>42508</v>
      </c>
      <c r="LG85">
        <v>60</v>
      </c>
      <c r="LH85" t="s">
        <v>1273</v>
      </c>
      <c r="LI85">
        <v>2</v>
      </c>
      <c r="LJ85" s="257">
        <v>2</v>
      </c>
      <c r="LK85">
        <v>3</v>
      </c>
      <c r="LL85" s="139">
        <v>336062.5</v>
      </c>
      <c r="LM85" s="139">
        <v>504093.75</v>
      </c>
      <c r="LN85" s="200">
        <v>-2235.0360243854452</v>
      </c>
      <c r="LO85" s="200">
        <v>-3352.5540365781676</v>
      </c>
      <c r="LP85" s="200">
        <v>-2235.0360243854452</v>
      </c>
      <c r="LQ85" s="200">
        <v>2235.0360243854452</v>
      </c>
      <c r="LR85" s="200">
        <v>-2235.0360243854452</v>
      </c>
      <c r="LT85">
        <v>1</v>
      </c>
      <c r="LU85" s="244">
        <v>-1</v>
      </c>
      <c r="LV85" s="218">
        <v>1</v>
      </c>
      <c r="LW85" s="245">
        <v>22</v>
      </c>
      <c r="LX85">
        <v>-1</v>
      </c>
      <c r="LY85">
        <v>1</v>
      </c>
      <c r="LZ85" s="218">
        <v>-1</v>
      </c>
      <c r="MA85">
        <v>1</v>
      </c>
      <c r="MB85">
        <v>0</v>
      </c>
      <c r="MC85">
        <v>1</v>
      </c>
      <c r="MD85">
        <v>0</v>
      </c>
      <c r="ME85" s="253">
        <v>-2.6036823507500002E-3</v>
      </c>
      <c r="MF85" s="206">
        <v>42508</v>
      </c>
      <c r="MG85">
        <v>60</v>
      </c>
      <c r="MH85" t="s">
        <v>1273</v>
      </c>
      <c r="MI85">
        <v>2</v>
      </c>
      <c r="MJ85" s="257">
        <v>2</v>
      </c>
      <c r="MK85">
        <v>3</v>
      </c>
      <c r="ML85" s="139">
        <v>335187.5</v>
      </c>
      <c r="MM85" s="139">
        <v>502781.25</v>
      </c>
      <c r="MN85" s="200">
        <v>872.72177794201571</v>
      </c>
      <c r="MO85" s="200">
        <v>1309.0826669130236</v>
      </c>
      <c r="MP85" s="200">
        <v>-872.72177794201571</v>
      </c>
      <c r="MQ85" s="200">
        <v>872.72177794201571</v>
      </c>
      <c r="MR85" s="200">
        <v>-872.72177794201571</v>
      </c>
      <c r="MT85">
        <v>-1</v>
      </c>
      <c r="MU85" s="244">
        <v>-1</v>
      </c>
      <c r="MV85" s="218">
        <v>1</v>
      </c>
      <c r="MW85" s="245">
        <v>-3</v>
      </c>
      <c r="MX85">
        <v>-1</v>
      </c>
      <c r="MY85">
        <v>-1</v>
      </c>
      <c r="MZ85" s="218">
        <v>1</v>
      </c>
      <c r="NA85">
        <v>0</v>
      </c>
      <c r="NB85">
        <v>1</v>
      </c>
      <c r="NC85">
        <v>0</v>
      </c>
      <c r="ND85">
        <v>0</v>
      </c>
      <c r="NE85" s="253">
        <v>7.4585120268500003E-4</v>
      </c>
      <c r="NF85" s="206">
        <v>42508</v>
      </c>
      <c r="NG85">
        <v>60</v>
      </c>
      <c r="NH85" t="s">
        <v>1273</v>
      </c>
      <c r="NI85">
        <v>2</v>
      </c>
      <c r="NJ85" s="257">
        <v>2</v>
      </c>
      <c r="NK85">
        <v>2</v>
      </c>
      <c r="NL85" s="139">
        <v>332187.5</v>
      </c>
      <c r="NM85" s="139">
        <v>332187.5</v>
      </c>
      <c r="NN85" s="200">
        <v>-247.76244639192345</v>
      </c>
      <c r="NO85" s="200">
        <v>-247.76244639192345</v>
      </c>
      <c r="NP85" s="200">
        <v>247.76244639192345</v>
      </c>
      <c r="NQ85" s="200">
        <v>-247.76244639192345</v>
      </c>
      <c r="NR85" s="200">
        <v>-247.76244639192345</v>
      </c>
      <c r="NT85">
        <v>-1</v>
      </c>
      <c r="NU85" s="244">
        <v>-1</v>
      </c>
      <c r="NV85" s="218">
        <v>1</v>
      </c>
      <c r="NW85" s="245">
        <v>-4</v>
      </c>
      <c r="NX85">
        <v>1</v>
      </c>
      <c r="NY85">
        <v>-1</v>
      </c>
      <c r="NZ85" s="218">
        <v>-1</v>
      </c>
      <c r="OA85">
        <v>1</v>
      </c>
      <c r="OB85">
        <v>0</v>
      </c>
      <c r="OC85">
        <v>0</v>
      </c>
      <c r="OD85">
        <v>1</v>
      </c>
      <c r="OE85" s="253">
        <v>-9.6888392025299992E-3</v>
      </c>
      <c r="OF85" s="206">
        <v>42537</v>
      </c>
      <c r="OG85">
        <v>60</v>
      </c>
      <c r="OH85" t="s">
        <v>1273</v>
      </c>
      <c r="OI85">
        <v>2</v>
      </c>
      <c r="OJ85" s="257">
        <v>1</v>
      </c>
      <c r="OK85">
        <v>3</v>
      </c>
      <c r="OL85" s="139">
        <v>332187.5</v>
      </c>
      <c r="OM85" s="139">
        <v>498281.25</v>
      </c>
      <c r="ON85" s="200">
        <v>3218.5112725904341</v>
      </c>
      <c r="OO85" s="200">
        <v>4827.766908885651</v>
      </c>
      <c r="OP85" s="200">
        <v>-3218.5112725904341</v>
      </c>
      <c r="OQ85" s="200">
        <v>-3218.5112725904341</v>
      </c>
      <c r="OR85" s="200">
        <v>3218.5112725904341</v>
      </c>
      <c r="OT85">
        <f t="shared" si="210"/>
        <v>-1</v>
      </c>
      <c r="OU85" s="244">
        <v>1</v>
      </c>
      <c r="OV85" s="218">
        <v>1</v>
      </c>
      <c r="OW85" s="245">
        <v>-5</v>
      </c>
      <c r="OX85">
        <f t="shared" ref="OX85:OX92" si="247">IF(VLOOKUP($C85,OT$2:OU$9,2)="normal",OV85,-OV85)</f>
        <v>-1</v>
      </c>
      <c r="OY85">
        <f t="shared" si="211"/>
        <v>-1</v>
      </c>
      <c r="OZ85" s="218"/>
      <c r="PA85">
        <f t="shared" si="243"/>
        <v>0</v>
      </c>
      <c r="PB85">
        <f t="shared" si="212"/>
        <v>0</v>
      </c>
      <c r="PC85">
        <f t="shared" si="213"/>
        <v>0</v>
      </c>
      <c r="PD85">
        <f t="shared" si="214"/>
        <v>0</v>
      </c>
      <c r="PE85" s="253"/>
      <c r="PF85" s="206">
        <v>42537</v>
      </c>
      <c r="PG85">
        <v>60</v>
      </c>
      <c r="PH85" t="str">
        <f t="shared" si="198"/>
        <v>TRUE</v>
      </c>
      <c r="PI85">
        <f>VLOOKUP($A85,'FuturesInfo (3)'!$A$2:$V$80,22)</f>
        <v>2</v>
      </c>
      <c r="PJ85" s="257">
        <v>2</v>
      </c>
      <c r="PK85">
        <f t="shared" si="215"/>
        <v>2</v>
      </c>
      <c r="PL85" s="139">
        <f>VLOOKUP($A85,'FuturesInfo (3)'!$A$2:$O$80,15)*PI85</f>
        <v>332187.5</v>
      </c>
      <c r="PM85" s="139">
        <f>VLOOKUP($A85,'FuturesInfo (3)'!$A$2:$O$80,15)*PK85</f>
        <v>332187.5</v>
      </c>
      <c r="PN85" s="200">
        <f t="shared" si="216"/>
        <v>0</v>
      </c>
      <c r="PO85" s="200">
        <f t="shared" si="217"/>
        <v>0</v>
      </c>
      <c r="PP85" s="200">
        <f t="shared" si="218"/>
        <v>0</v>
      </c>
      <c r="PQ85" s="200">
        <f t="shared" si="219"/>
        <v>0</v>
      </c>
      <c r="PR85" s="200">
        <f t="shared" si="144"/>
        <v>0</v>
      </c>
      <c r="PT85">
        <f t="shared" si="220"/>
        <v>1</v>
      </c>
      <c r="PU85" s="244"/>
      <c r="PV85" s="218"/>
      <c r="PW85" s="245"/>
      <c r="PX85">
        <f t="shared" ref="PX85:PX92" si="248">IF(VLOOKUP($C85,PT$2:PU$9,2)="normal",PV85,-PV85)</f>
        <v>0</v>
      </c>
      <c r="PY85">
        <f t="shared" si="221"/>
        <v>0</v>
      </c>
      <c r="PZ85" s="218"/>
      <c r="QA85">
        <f t="shared" si="244"/>
        <v>1</v>
      </c>
      <c r="QB85">
        <f t="shared" si="222"/>
        <v>1</v>
      </c>
      <c r="QC85">
        <f t="shared" si="223"/>
        <v>1</v>
      </c>
      <c r="QD85">
        <f t="shared" si="224"/>
        <v>1</v>
      </c>
      <c r="QE85" s="253"/>
      <c r="QF85" s="206"/>
      <c r="QG85">
        <v>60</v>
      </c>
      <c r="QH85" t="str">
        <f t="shared" si="199"/>
        <v>FALSE</v>
      </c>
      <c r="QI85">
        <f>VLOOKUP($A85,'FuturesInfo (3)'!$A$2:$V$80,22)</f>
        <v>2</v>
      </c>
      <c r="QJ85" s="257"/>
      <c r="QK85">
        <f t="shared" si="225"/>
        <v>2</v>
      </c>
      <c r="QL85" s="139">
        <f>VLOOKUP($A85,'FuturesInfo (3)'!$A$2:$O$80,15)*QI85</f>
        <v>332187.5</v>
      </c>
      <c r="QM85" s="139">
        <f>VLOOKUP($A85,'FuturesInfo (3)'!$A$2:$O$80,15)*QK85</f>
        <v>332187.5</v>
      </c>
      <c r="QN85" s="200">
        <f t="shared" si="226"/>
        <v>0</v>
      </c>
      <c r="QO85" s="200">
        <f t="shared" si="227"/>
        <v>0</v>
      </c>
      <c r="QP85" s="200">
        <f t="shared" si="228"/>
        <v>0</v>
      </c>
      <c r="QQ85" s="200">
        <f t="shared" si="229"/>
        <v>0</v>
      </c>
      <c r="QR85" s="200">
        <f t="shared" si="145"/>
        <v>0</v>
      </c>
      <c r="QT85">
        <f t="shared" si="230"/>
        <v>0</v>
      </c>
      <c r="QU85" s="244"/>
      <c r="QV85" s="218"/>
      <c r="QW85" s="245"/>
      <c r="QX85">
        <f t="shared" ref="QX85:QX92" si="249">IF(VLOOKUP($C85,QT$2:QU$9,2)="normal",QV85,-QV85)</f>
        <v>0</v>
      </c>
      <c r="QY85">
        <f t="shared" si="231"/>
        <v>0</v>
      </c>
      <c r="QZ85" s="218"/>
      <c r="RA85">
        <f t="shared" si="245"/>
        <v>1</v>
      </c>
      <c r="RB85">
        <f t="shared" si="232"/>
        <v>1</v>
      </c>
      <c r="RC85">
        <f t="shared" si="233"/>
        <v>1</v>
      </c>
      <c r="RD85">
        <f t="shared" si="234"/>
        <v>1</v>
      </c>
      <c r="RE85" s="253"/>
      <c r="RF85" s="206"/>
      <c r="RG85">
        <v>60</v>
      </c>
      <c r="RH85" t="str">
        <f t="shared" si="200"/>
        <v>FALSE</v>
      </c>
      <c r="RI85">
        <f>VLOOKUP($A85,'FuturesInfo (3)'!$A$2:$V$80,22)</f>
        <v>2</v>
      </c>
      <c r="RJ85" s="257"/>
      <c r="RK85">
        <f t="shared" si="235"/>
        <v>2</v>
      </c>
      <c r="RL85" s="139">
        <f>VLOOKUP($A85,'FuturesInfo (3)'!$A$2:$O$80,15)*RI85</f>
        <v>332187.5</v>
      </c>
      <c r="RM85" s="139">
        <f>VLOOKUP($A85,'FuturesInfo (3)'!$A$2:$O$80,15)*RK85</f>
        <v>332187.5</v>
      </c>
      <c r="RN85" s="200">
        <f t="shared" si="236"/>
        <v>0</v>
      </c>
      <c r="RO85" s="200">
        <f t="shared" si="237"/>
        <v>0</v>
      </c>
      <c r="RP85" s="200">
        <f t="shared" si="238"/>
        <v>0</v>
      </c>
      <c r="RQ85" s="200">
        <f t="shared" si="239"/>
        <v>0</v>
      </c>
      <c r="RR85" s="200">
        <f t="shared" si="146"/>
        <v>0</v>
      </c>
    </row>
    <row r="86" spans="1:486" x14ac:dyDescent="0.25">
      <c r="A86" s="1" t="s">
        <v>421</v>
      </c>
      <c r="B86" s="153" t="str">
        <f>'FuturesInfo (3)'!M74</f>
        <v>@VX</v>
      </c>
      <c r="C86" s="204" t="str">
        <f>VLOOKUP(A86,'FuturesInfo (3)'!$A$2:$K$80,11)</f>
        <v>index</v>
      </c>
      <c r="D86" s="2"/>
      <c r="K86" s="2"/>
      <c r="T86" s="2"/>
      <c r="AD86" s="2"/>
      <c r="AI86" s="139"/>
      <c r="AO86" s="2"/>
      <c r="AT86" s="139"/>
      <c r="AX86">
        <v>1</v>
      </c>
      <c r="AY86">
        <v>0</v>
      </c>
      <c r="AZ86" s="2"/>
      <c r="BE86" s="139"/>
      <c r="BG86">
        <f t="shared" si="240"/>
        <v>-2</v>
      </c>
      <c r="BH86">
        <v>-1</v>
      </c>
      <c r="BI86">
        <v>-1</v>
      </c>
      <c r="BJ86">
        <f t="shared" si="201"/>
        <v>1</v>
      </c>
      <c r="BK86" s="1">
        <v>-2.94599018003E-2</v>
      </c>
      <c r="BL86" s="2">
        <v>10</v>
      </c>
      <c r="BM86">
        <v>60</v>
      </c>
      <c r="BN86" t="str">
        <f t="shared" si="241"/>
        <v>TRUE</v>
      </c>
      <c r="BO86">
        <f>VLOOKUP($A86,'FuturesInfo (3)'!$A$2:$V$80,22)</f>
        <v>2</v>
      </c>
      <c r="BP86">
        <f t="shared" si="246"/>
        <v>2</v>
      </c>
      <c r="BQ86" s="139">
        <f>VLOOKUP($A86,'FuturesInfo (3)'!$A$2:$O$80,15)*BP86</f>
        <v>33350</v>
      </c>
      <c r="BR86" s="145">
        <f t="shared" si="202"/>
        <v>982.48772504000499</v>
      </c>
      <c r="BT86">
        <f t="shared" si="203"/>
        <v>-1</v>
      </c>
      <c r="BU86">
        <v>-1</v>
      </c>
      <c r="BV86">
        <v>1</v>
      </c>
      <c r="BW86">
        <v>-1</v>
      </c>
      <c r="BX86">
        <f t="shared" si="183"/>
        <v>1</v>
      </c>
      <c r="BY86">
        <f t="shared" si="184"/>
        <v>0</v>
      </c>
      <c r="BZ86" s="188">
        <v>-6.7453625632400002E-3</v>
      </c>
      <c r="CA86" s="2">
        <v>10</v>
      </c>
      <c r="CB86">
        <v>60</v>
      </c>
      <c r="CC86" t="str">
        <f t="shared" si="185"/>
        <v>TRUE</v>
      </c>
      <c r="CD86">
        <f>VLOOKUP($A86,'FuturesInfo (3)'!$A$2:$V$80,22)</f>
        <v>2</v>
      </c>
      <c r="CE86">
        <f t="shared" si="186"/>
        <v>2</v>
      </c>
      <c r="CF86">
        <f t="shared" si="186"/>
        <v>2</v>
      </c>
      <c r="CG86" s="139">
        <f>VLOOKUP($A86,'FuturesInfo (3)'!$A$2:$O$80,15)*CE86</f>
        <v>33350</v>
      </c>
      <c r="CH86" s="145">
        <f t="shared" si="187"/>
        <v>224.957841484054</v>
      </c>
      <c r="CI86" s="145">
        <f t="shared" si="204"/>
        <v>-224.957841484054</v>
      </c>
      <c r="CK86">
        <f t="shared" si="188"/>
        <v>-1</v>
      </c>
      <c r="CL86">
        <v>-1</v>
      </c>
      <c r="CM86">
        <v>1</v>
      </c>
      <c r="CN86">
        <v>-1</v>
      </c>
      <c r="CO86">
        <f t="shared" si="205"/>
        <v>1</v>
      </c>
      <c r="CP86">
        <f t="shared" si="189"/>
        <v>0</v>
      </c>
      <c r="CQ86" s="1">
        <v>-1.6977928692700001E-2</v>
      </c>
      <c r="CR86" s="2">
        <v>10</v>
      </c>
      <c r="CS86">
        <v>60</v>
      </c>
      <c r="CT86" t="str">
        <f t="shared" si="190"/>
        <v>TRUE</v>
      </c>
      <c r="CU86">
        <f>VLOOKUP($A86,'FuturesInfo (3)'!$A$2:$V$80,22)</f>
        <v>2</v>
      </c>
      <c r="CV86">
        <f t="shared" si="191"/>
        <v>2</v>
      </c>
      <c r="CW86">
        <f t="shared" si="206"/>
        <v>2</v>
      </c>
      <c r="CX86" s="139">
        <f>VLOOKUP($A86,'FuturesInfo (3)'!$A$2:$O$80,15)*CW86</f>
        <v>33350</v>
      </c>
      <c r="CY86" s="200">
        <f t="shared" si="192"/>
        <v>566.21392190154506</v>
      </c>
      <c r="CZ86" s="200">
        <f t="shared" si="207"/>
        <v>-566.21392190154506</v>
      </c>
      <c r="DB86">
        <f t="shared" si="193"/>
        <v>-1</v>
      </c>
      <c r="DC86">
        <v>-1</v>
      </c>
      <c r="DD86">
        <v>1</v>
      </c>
      <c r="DE86">
        <v>1</v>
      </c>
      <c r="DF86">
        <f t="shared" si="242"/>
        <v>0</v>
      </c>
      <c r="DG86">
        <f t="shared" si="194"/>
        <v>1</v>
      </c>
      <c r="DH86" s="1">
        <v>1.7271157167499999E-2</v>
      </c>
      <c r="DI86" s="2">
        <v>10</v>
      </c>
      <c r="DJ86">
        <v>60</v>
      </c>
      <c r="DK86" t="str">
        <f t="shared" si="195"/>
        <v>TRUE</v>
      </c>
      <c r="DL86">
        <f>VLOOKUP($A86,'FuturesInfo (3)'!$A$2:$V$80,22)</f>
        <v>2</v>
      </c>
      <c r="DM86">
        <f t="shared" si="196"/>
        <v>2</v>
      </c>
      <c r="DN86">
        <f t="shared" si="208"/>
        <v>2</v>
      </c>
      <c r="DO86" s="139">
        <f>VLOOKUP($A86,'FuturesInfo (3)'!$A$2:$O$80,15)*DN86</f>
        <v>33350</v>
      </c>
      <c r="DP86" s="200">
        <f t="shared" si="197"/>
        <v>-575.99309153612501</v>
      </c>
      <c r="DQ86" s="200">
        <f t="shared" si="209"/>
        <v>575.99309153612501</v>
      </c>
      <c r="DS86">
        <v>-1</v>
      </c>
      <c r="DT86">
        <v>1</v>
      </c>
      <c r="DU86">
        <v>1</v>
      </c>
      <c r="DV86">
        <v>1</v>
      </c>
      <c r="DW86">
        <v>1</v>
      </c>
      <c r="DX86">
        <v>1</v>
      </c>
      <c r="DY86" s="1">
        <v>1.6977928536200001E-2</v>
      </c>
      <c r="DZ86" s="2">
        <v>10</v>
      </c>
      <c r="EA86">
        <v>60</v>
      </c>
      <c r="EB86" t="s">
        <v>1273</v>
      </c>
      <c r="EC86">
        <v>2</v>
      </c>
      <c r="ED86" s="96">
        <v>0</v>
      </c>
      <c r="EE86">
        <v>2</v>
      </c>
      <c r="EF86" s="139">
        <v>36850</v>
      </c>
      <c r="EG86" s="200">
        <v>625.63666655896998</v>
      </c>
      <c r="EH86" s="200">
        <v>625.63666655896998</v>
      </c>
      <c r="EJ86">
        <v>1</v>
      </c>
      <c r="EK86">
        <v>1</v>
      </c>
      <c r="EL86" s="218">
        <v>1</v>
      </c>
      <c r="EM86">
        <v>1</v>
      </c>
      <c r="EN86">
        <v>1</v>
      </c>
      <c r="EO86">
        <v>1</v>
      </c>
      <c r="EP86">
        <v>1</v>
      </c>
      <c r="EQ86">
        <v>1</v>
      </c>
      <c r="ER86" s="1">
        <v>1.77777777778E-2</v>
      </c>
      <c r="ES86" s="2">
        <v>10</v>
      </c>
      <c r="ET86">
        <v>60</v>
      </c>
      <c r="EU86" t="s">
        <v>1273</v>
      </c>
      <c r="EV86">
        <v>2</v>
      </c>
      <c r="EW86" s="96">
        <v>0</v>
      </c>
      <c r="EX86">
        <v>2</v>
      </c>
      <c r="EY86" s="139">
        <v>36850</v>
      </c>
      <c r="EZ86" s="200">
        <v>655.11111111192997</v>
      </c>
      <c r="FA86" s="200">
        <v>655.11111111192997</v>
      </c>
      <c r="FB86" s="200">
        <v>655.11111111192997</v>
      </c>
      <c r="FD86">
        <v>1</v>
      </c>
      <c r="FE86">
        <v>1</v>
      </c>
      <c r="FF86" s="218">
        <v>1</v>
      </c>
      <c r="FG86">
        <v>1</v>
      </c>
      <c r="FH86">
        <v>1</v>
      </c>
      <c r="FI86">
        <v>1</v>
      </c>
      <c r="FJ86">
        <v>1</v>
      </c>
      <c r="FK86">
        <v>1</v>
      </c>
      <c r="FL86" s="1">
        <v>7.2780203784599998E-2</v>
      </c>
      <c r="FM86" s="2">
        <v>10</v>
      </c>
      <c r="FN86">
        <v>60</v>
      </c>
      <c r="FO86" t="s">
        <v>1273</v>
      </c>
      <c r="FP86">
        <v>2</v>
      </c>
      <c r="FQ86" s="96">
        <v>0</v>
      </c>
      <c r="FR86">
        <v>2</v>
      </c>
      <c r="FS86" s="139">
        <v>36850</v>
      </c>
      <c r="FT86" s="200">
        <v>2681.9505094625101</v>
      </c>
      <c r="FU86" s="200">
        <v>2681.9505094625101</v>
      </c>
      <c r="FV86" s="200">
        <v>2681.9505094625101</v>
      </c>
      <c r="FX86">
        <v>1</v>
      </c>
      <c r="FY86" s="244">
        <v>1</v>
      </c>
      <c r="FZ86" s="218">
        <v>-1</v>
      </c>
      <c r="GA86" s="245">
        <v>-44</v>
      </c>
      <c r="GB86">
        <v>-1</v>
      </c>
      <c r="GC86">
        <v>1</v>
      </c>
      <c r="GD86" s="218">
        <v>1</v>
      </c>
      <c r="GE86">
        <v>1</v>
      </c>
      <c r="GF86">
        <v>0</v>
      </c>
      <c r="GG86">
        <v>0</v>
      </c>
      <c r="GH86">
        <v>1</v>
      </c>
      <c r="GI86" s="253">
        <v>0.15196743555</v>
      </c>
      <c r="GJ86" s="2">
        <v>10</v>
      </c>
      <c r="GK86">
        <v>60</v>
      </c>
      <c r="GL86" t="s">
        <v>1273</v>
      </c>
      <c r="GM86">
        <v>2</v>
      </c>
      <c r="GN86" s="96">
        <v>0</v>
      </c>
      <c r="GO86">
        <v>2</v>
      </c>
      <c r="GP86" s="139">
        <v>42450</v>
      </c>
      <c r="GQ86" s="200">
        <v>6451.0176390975003</v>
      </c>
      <c r="GR86" s="200">
        <v>-6451.0176390975003</v>
      </c>
      <c r="GS86" s="200">
        <v>-6451.0176390975003</v>
      </c>
      <c r="GT86" s="200">
        <v>6451.0176390975003</v>
      </c>
      <c r="GV86">
        <v>1</v>
      </c>
      <c r="GW86" s="244">
        <v>-1</v>
      </c>
      <c r="GX86" s="218">
        <v>-1</v>
      </c>
      <c r="GY86" s="245">
        <v>5</v>
      </c>
      <c r="GZ86">
        <v>-1</v>
      </c>
      <c r="HA86">
        <v>-1</v>
      </c>
      <c r="HB86" s="218">
        <v>-1</v>
      </c>
      <c r="HC86">
        <v>1</v>
      </c>
      <c r="HD86">
        <v>1</v>
      </c>
      <c r="HE86">
        <v>1</v>
      </c>
      <c r="HF86">
        <v>1</v>
      </c>
      <c r="HG86" s="253">
        <v>-1.64899882214E-2</v>
      </c>
      <c r="HH86" s="268">
        <v>42468</v>
      </c>
      <c r="HI86">
        <v>60</v>
      </c>
      <c r="HJ86" t="s">
        <v>1273</v>
      </c>
      <c r="HK86">
        <v>2</v>
      </c>
      <c r="HL86" s="257"/>
      <c r="HM86">
        <v>2</v>
      </c>
      <c r="HN86" s="139">
        <v>41750</v>
      </c>
      <c r="HO86" s="200">
        <v>688.45700824344999</v>
      </c>
      <c r="HP86" s="200">
        <v>688.45700824344999</v>
      </c>
      <c r="HQ86" s="200">
        <v>688.45700824344999</v>
      </c>
      <c r="HR86" s="200">
        <v>688.45700824344999</v>
      </c>
      <c r="HT86">
        <v>-1</v>
      </c>
      <c r="HU86" s="244">
        <v>-1</v>
      </c>
      <c r="HV86" s="218">
        <v>-1</v>
      </c>
      <c r="HW86" s="245">
        <v>6</v>
      </c>
      <c r="HX86">
        <v>-1</v>
      </c>
      <c r="HY86">
        <v>-1</v>
      </c>
      <c r="HZ86" s="218">
        <v>-1</v>
      </c>
      <c r="IA86">
        <v>1</v>
      </c>
      <c r="IB86">
        <v>1</v>
      </c>
      <c r="IC86">
        <v>1</v>
      </c>
      <c r="ID86">
        <v>1</v>
      </c>
      <c r="IE86" s="253">
        <v>-1.4371257485E-2</v>
      </c>
      <c r="IF86" s="268">
        <v>42468</v>
      </c>
      <c r="IG86">
        <v>60</v>
      </c>
      <c r="IH86" t="s">
        <v>1273</v>
      </c>
      <c r="II86">
        <v>2</v>
      </c>
      <c r="IJ86" s="257">
        <v>1</v>
      </c>
      <c r="IK86">
        <v>2</v>
      </c>
      <c r="IL86" s="139">
        <v>40050</v>
      </c>
      <c r="IM86" s="139">
        <v>40050</v>
      </c>
      <c r="IN86" s="200">
        <v>575.56886227425002</v>
      </c>
      <c r="IO86" s="200">
        <v>575.56886227425002</v>
      </c>
      <c r="IP86" s="200">
        <v>575.56886227425002</v>
      </c>
      <c r="IQ86" s="200">
        <v>575.56886227425002</v>
      </c>
      <c r="IR86" s="200">
        <v>575.56886227425002</v>
      </c>
      <c r="IT86">
        <v>-1</v>
      </c>
      <c r="IU86" s="244">
        <v>-1</v>
      </c>
      <c r="IV86" s="218">
        <v>-1</v>
      </c>
      <c r="IW86" s="245">
        <v>7</v>
      </c>
      <c r="IX86">
        <v>1</v>
      </c>
      <c r="IY86">
        <v>-1</v>
      </c>
      <c r="IZ86" s="218">
        <v>-1</v>
      </c>
      <c r="JA86">
        <v>1</v>
      </c>
      <c r="JB86">
        <v>1</v>
      </c>
      <c r="JC86">
        <v>0</v>
      </c>
      <c r="JD86">
        <v>1</v>
      </c>
      <c r="JE86" s="253">
        <v>-2.6731470230900001E-2</v>
      </c>
      <c r="JF86" s="268">
        <v>42468</v>
      </c>
      <c r="JG86">
        <v>60</v>
      </c>
      <c r="JH86" t="s">
        <v>1273</v>
      </c>
      <c r="JI86">
        <v>2</v>
      </c>
      <c r="JJ86" s="257">
        <v>1</v>
      </c>
      <c r="JK86">
        <v>2</v>
      </c>
      <c r="JL86" s="139">
        <v>40050</v>
      </c>
      <c r="JM86" s="139">
        <v>40050</v>
      </c>
      <c r="JN86" s="200">
        <v>1070.595382747545</v>
      </c>
      <c r="JO86" s="200">
        <v>1070.595382747545</v>
      </c>
      <c r="JP86" s="200">
        <v>1070.595382747545</v>
      </c>
      <c r="JQ86" s="200">
        <v>-1070.595382747545</v>
      </c>
      <c r="JR86" s="200">
        <v>1070.595382747545</v>
      </c>
      <c r="JT86">
        <v>-1</v>
      </c>
      <c r="JU86" s="244">
        <v>-1</v>
      </c>
      <c r="JV86" s="218">
        <v>-1</v>
      </c>
      <c r="JW86" s="245">
        <v>8</v>
      </c>
      <c r="JX86">
        <v>-1</v>
      </c>
      <c r="JY86">
        <v>-1</v>
      </c>
      <c r="JZ86" s="218">
        <v>1</v>
      </c>
      <c r="KA86">
        <v>0</v>
      </c>
      <c r="KB86">
        <v>0</v>
      </c>
      <c r="KC86">
        <v>0</v>
      </c>
      <c r="KD86">
        <v>0</v>
      </c>
      <c r="KE86" s="253">
        <v>2.49687890137E-3</v>
      </c>
      <c r="KF86" s="206">
        <v>42468</v>
      </c>
      <c r="KG86">
        <v>60</v>
      </c>
      <c r="KH86" t="s">
        <v>1273</v>
      </c>
      <c r="KI86">
        <v>2</v>
      </c>
      <c r="KJ86" s="257">
        <v>1</v>
      </c>
      <c r="KK86">
        <v>2</v>
      </c>
      <c r="KL86" s="139">
        <v>40150</v>
      </c>
      <c r="KM86" s="139">
        <v>40150</v>
      </c>
      <c r="KN86" s="200">
        <v>-100.2496878900055</v>
      </c>
      <c r="KO86" s="200">
        <v>-100.2496878900055</v>
      </c>
      <c r="KP86" s="200">
        <v>-100.2496878900055</v>
      </c>
      <c r="KQ86" s="200">
        <v>-100.2496878900055</v>
      </c>
      <c r="KR86" s="200">
        <v>-100.2496878900055</v>
      </c>
      <c r="KT86">
        <v>-1</v>
      </c>
      <c r="KU86">
        <v>1</v>
      </c>
      <c r="KV86" s="218">
        <v>-1</v>
      </c>
      <c r="KW86" s="245">
        <v>9</v>
      </c>
      <c r="KX86">
        <v>-1</v>
      </c>
      <c r="KY86">
        <v>-1</v>
      </c>
      <c r="KZ86" s="218">
        <v>-1</v>
      </c>
      <c r="LA86">
        <v>0</v>
      </c>
      <c r="LB86">
        <v>1</v>
      </c>
      <c r="LC86">
        <v>1</v>
      </c>
      <c r="LD86">
        <v>1</v>
      </c>
      <c r="LE86" s="253">
        <v>-7.9701120796999994E-2</v>
      </c>
      <c r="LF86" s="206">
        <v>42527</v>
      </c>
      <c r="LG86">
        <v>60</v>
      </c>
      <c r="LH86" t="s">
        <v>1273</v>
      </c>
      <c r="LI86">
        <v>2</v>
      </c>
      <c r="LJ86" s="257">
        <v>1</v>
      </c>
      <c r="LK86">
        <v>2</v>
      </c>
      <c r="LL86" s="139">
        <v>36950</v>
      </c>
      <c r="LM86" s="139">
        <v>36950</v>
      </c>
      <c r="LN86" s="200">
        <v>-2944.9564134491497</v>
      </c>
      <c r="LO86" s="200">
        <v>-2944.9564134491497</v>
      </c>
      <c r="LP86" s="200">
        <v>2944.9564134491497</v>
      </c>
      <c r="LQ86" s="200">
        <v>2944.9564134491497</v>
      </c>
      <c r="LR86" s="200">
        <v>2944.9564134491497</v>
      </c>
      <c r="LT86">
        <v>1</v>
      </c>
      <c r="LU86" s="244">
        <v>1</v>
      </c>
      <c r="LV86" s="218">
        <v>-1</v>
      </c>
      <c r="LW86" s="245">
        <v>-5</v>
      </c>
      <c r="LX86">
        <v>-1</v>
      </c>
      <c r="LY86">
        <v>1</v>
      </c>
      <c r="LZ86" s="218">
        <v>1</v>
      </c>
      <c r="MA86">
        <v>1</v>
      </c>
      <c r="MB86">
        <v>0</v>
      </c>
      <c r="MC86">
        <v>0</v>
      </c>
      <c r="MD86">
        <v>1</v>
      </c>
      <c r="ME86" s="253">
        <v>1.08254397835E-2</v>
      </c>
      <c r="MF86" s="206">
        <v>42534</v>
      </c>
      <c r="MG86">
        <v>60</v>
      </c>
      <c r="MH86" t="s">
        <v>1273</v>
      </c>
      <c r="MI86">
        <v>2</v>
      </c>
      <c r="MJ86" s="257">
        <v>1</v>
      </c>
      <c r="MK86">
        <v>2</v>
      </c>
      <c r="ML86" s="139">
        <v>37350</v>
      </c>
      <c r="MM86" s="139">
        <v>37350</v>
      </c>
      <c r="MN86" s="200">
        <v>404.33017591372499</v>
      </c>
      <c r="MO86" s="200">
        <v>404.33017591372499</v>
      </c>
      <c r="MP86" s="200">
        <v>-404.33017591372499</v>
      </c>
      <c r="MQ86" s="200">
        <v>-404.33017591372499</v>
      </c>
      <c r="MR86" s="200">
        <v>404.33017591372499</v>
      </c>
      <c r="MT86">
        <v>1</v>
      </c>
      <c r="MU86" s="244">
        <v>1</v>
      </c>
      <c r="MV86" s="218">
        <v>-1</v>
      </c>
      <c r="MW86" s="245">
        <v>-6</v>
      </c>
      <c r="MX86">
        <v>1</v>
      </c>
      <c r="MY86">
        <v>1</v>
      </c>
      <c r="MZ86" s="218">
        <v>1</v>
      </c>
      <c r="NA86">
        <v>1</v>
      </c>
      <c r="NB86">
        <v>0</v>
      </c>
      <c r="NC86">
        <v>1</v>
      </c>
      <c r="ND86">
        <v>1</v>
      </c>
      <c r="NE86" s="253">
        <v>4.0160642570299998E-2</v>
      </c>
      <c r="NF86" s="206">
        <v>42534</v>
      </c>
      <c r="NG86">
        <v>60</v>
      </c>
      <c r="NH86" t="s">
        <v>1273</v>
      </c>
      <c r="NI86">
        <v>2</v>
      </c>
      <c r="NJ86" s="257">
        <v>2</v>
      </c>
      <c r="NK86">
        <v>2</v>
      </c>
      <c r="NL86" s="139">
        <v>33350</v>
      </c>
      <c r="NM86" s="139">
        <v>33350</v>
      </c>
      <c r="NN86" s="200">
        <v>1339.357429719505</v>
      </c>
      <c r="NO86" s="200">
        <v>1339.357429719505</v>
      </c>
      <c r="NP86" s="200">
        <v>-1339.357429719505</v>
      </c>
      <c r="NQ86" s="200">
        <v>1339.357429719505</v>
      </c>
      <c r="NR86" s="200">
        <v>1339.357429719505</v>
      </c>
      <c r="NT86">
        <v>1</v>
      </c>
      <c r="NU86" s="244">
        <v>1</v>
      </c>
      <c r="NV86" s="218">
        <v>-1</v>
      </c>
      <c r="NW86" s="245">
        <v>-7</v>
      </c>
      <c r="NX86">
        <v>1</v>
      </c>
      <c r="NY86">
        <v>1</v>
      </c>
      <c r="NZ86" s="218">
        <v>-1</v>
      </c>
      <c r="OA86">
        <v>0</v>
      </c>
      <c r="OB86">
        <v>1</v>
      </c>
      <c r="OC86">
        <v>0</v>
      </c>
      <c r="OD86">
        <v>0</v>
      </c>
      <c r="OE86" s="253">
        <v>-0.14157014157</v>
      </c>
      <c r="OF86" s="206">
        <v>42534</v>
      </c>
      <c r="OG86">
        <v>60</v>
      </c>
      <c r="OH86" t="s">
        <v>1273</v>
      </c>
      <c r="OI86">
        <v>2</v>
      </c>
      <c r="OJ86" s="257">
        <v>2</v>
      </c>
      <c r="OK86">
        <v>2</v>
      </c>
      <c r="OL86" s="139">
        <v>33350</v>
      </c>
      <c r="OM86" s="139">
        <v>33350</v>
      </c>
      <c r="ON86" s="200">
        <v>-4721.3642213595003</v>
      </c>
      <c r="OO86" s="200">
        <v>-4721.3642213595003</v>
      </c>
      <c r="OP86" s="200">
        <v>4721.3642213595003</v>
      </c>
      <c r="OQ86" s="200">
        <v>-4721.3642213595003</v>
      </c>
      <c r="OR86" s="200">
        <v>-4721.3642213595003</v>
      </c>
      <c r="OT86">
        <f t="shared" si="210"/>
        <v>1</v>
      </c>
      <c r="OU86" s="244">
        <v>-1</v>
      </c>
      <c r="OV86" s="218">
        <v>-1</v>
      </c>
      <c r="OW86" s="245">
        <v>-8</v>
      </c>
      <c r="OX86">
        <f t="shared" si="247"/>
        <v>-1</v>
      </c>
      <c r="OY86">
        <f t="shared" si="211"/>
        <v>1</v>
      </c>
      <c r="OZ86" s="218"/>
      <c r="PA86">
        <f t="shared" si="243"/>
        <v>0</v>
      </c>
      <c r="PB86">
        <f t="shared" si="212"/>
        <v>0</v>
      </c>
      <c r="PC86">
        <f t="shared" si="213"/>
        <v>0</v>
      </c>
      <c r="PD86">
        <f t="shared" si="214"/>
        <v>0</v>
      </c>
      <c r="PE86" s="253"/>
      <c r="PF86" s="206">
        <v>42534</v>
      </c>
      <c r="PG86">
        <v>60</v>
      </c>
      <c r="PH86" t="str">
        <f t="shared" si="198"/>
        <v>TRUE</v>
      </c>
      <c r="PI86">
        <f>VLOOKUP($A86,'FuturesInfo (3)'!$A$2:$V$80,22)</f>
        <v>2</v>
      </c>
      <c r="PJ86" s="257">
        <v>2</v>
      </c>
      <c r="PK86">
        <f t="shared" si="215"/>
        <v>2</v>
      </c>
      <c r="PL86" s="139">
        <f>VLOOKUP($A86,'FuturesInfo (3)'!$A$2:$O$80,15)*PI86</f>
        <v>33350</v>
      </c>
      <c r="PM86" s="139">
        <f>VLOOKUP($A86,'FuturesInfo (3)'!$A$2:$O$80,15)*PK86</f>
        <v>33350</v>
      </c>
      <c r="PN86" s="200">
        <f t="shared" si="216"/>
        <v>0</v>
      </c>
      <c r="PO86" s="200">
        <f t="shared" si="217"/>
        <v>0</v>
      </c>
      <c r="PP86" s="200">
        <f t="shared" si="218"/>
        <v>0</v>
      </c>
      <c r="PQ86" s="200">
        <f t="shared" si="219"/>
        <v>0</v>
      </c>
      <c r="PR86" s="200">
        <f t="shared" ref="PR86:PR92" si="250">IF(PD86=1,ABS(PL86*PE86),-ABS(PL86*PE86))</f>
        <v>0</v>
      </c>
      <c r="PT86">
        <f t="shared" si="220"/>
        <v>-1</v>
      </c>
      <c r="PU86" s="244"/>
      <c r="PV86" s="218"/>
      <c r="PW86" s="245"/>
      <c r="PX86">
        <f t="shared" si="248"/>
        <v>0</v>
      </c>
      <c r="PY86">
        <f t="shared" si="221"/>
        <v>0</v>
      </c>
      <c r="PZ86" s="218"/>
      <c r="QA86">
        <f t="shared" si="244"/>
        <v>1</v>
      </c>
      <c r="QB86">
        <f t="shared" si="222"/>
        <v>1</v>
      </c>
      <c r="QC86">
        <f t="shared" si="223"/>
        <v>1</v>
      </c>
      <c r="QD86">
        <f t="shared" si="224"/>
        <v>1</v>
      </c>
      <c r="QE86" s="253"/>
      <c r="QF86" s="206"/>
      <c r="QG86">
        <v>60</v>
      </c>
      <c r="QH86" t="str">
        <f t="shared" si="199"/>
        <v>FALSE</v>
      </c>
      <c r="QI86">
        <f>VLOOKUP($A86,'FuturesInfo (3)'!$A$2:$V$80,22)</f>
        <v>2</v>
      </c>
      <c r="QJ86" s="257"/>
      <c r="QK86">
        <f t="shared" si="225"/>
        <v>2</v>
      </c>
      <c r="QL86" s="139">
        <f>VLOOKUP($A86,'FuturesInfo (3)'!$A$2:$O$80,15)*QI86</f>
        <v>33350</v>
      </c>
      <c r="QM86" s="139">
        <f>VLOOKUP($A86,'FuturesInfo (3)'!$A$2:$O$80,15)*QK86</f>
        <v>33350</v>
      </c>
      <c r="QN86" s="200">
        <f t="shared" si="226"/>
        <v>0</v>
      </c>
      <c r="QO86" s="200">
        <f t="shared" si="227"/>
        <v>0</v>
      </c>
      <c r="QP86" s="200">
        <f t="shared" si="228"/>
        <v>0</v>
      </c>
      <c r="QQ86" s="200">
        <f t="shared" si="229"/>
        <v>0</v>
      </c>
      <c r="QR86" s="200">
        <f t="shared" ref="QR86:QR92" si="251">IF(QD86=1,ABS(QL86*QE86),-ABS(QL86*QE86))</f>
        <v>0</v>
      </c>
      <c r="QT86">
        <f t="shared" si="230"/>
        <v>0</v>
      </c>
      <c r="QU86" s="244"/>
      <c r="QV86" s="218"/>
      <c r="QW86" s="245"/>
      <c r="QX86">
        <f t="shared" si="249"/>
        <v>0</v>
      </c>
      <c r="QY86">
        <f t="shared" si="231"/>
        <v>0</v>
      </c>
      <c r="QZ86" s="218"/>
      <c r="RA86">
        <f t="shared" si="245"/>
        <v>1</v>
      </c>
      <c r="RB86">
        <f t="shared" si="232"/>
        <v>1</v>
      </c>
      <c r="RC86">
        <f t="shared" si="233"/>
        <v>1</v>
      </c>
      <c r="RD86">
        <f t="shared" si="234"/>
        <v>1</v>
      </c>
      <c r="RE86" s="253"/>
      <c r="RF86" s="206"/>
      <c r="RG86">
        <v>60</v>
      </c>
      <c r="RH86" t="str">
        <f t="shared" si="200"/>
        <v>FALSE</v>
      </c>
      <c r="RI86">
        <f>VLOOKUP($A86,'FuturesInfo (3)'!$A$2:$V$80,22)</f>
        <v>2</v>
      </c>
      <c r="RJ86" s="257"/>
      <c r="RK86">
        <f t="shared" si="235"/>
        <v>2</v>
      </c>
      <c r="RL86" s="139">
        <f>VLOOKUP($A86,'FuturesInfo (3)'!$A$2:$O$80,15)*RI86</f>
        <v>33350</v>
      </c>
      <c r="RM86" s="139">
        <f>VLOOKUP($A86,'FuturesInfo (3)'!$A$2:$O$80,15)*RK86</f>
        <v>33350</v>
      </c>
      <c r="RN86" s="200">
        <f t="shared" si="236"/>
        <v>0</v>
      </c>
      <c r="RO86" s="200">
        <f t="shared" si="237"/>
        <v>0</v>
      </c>
      <c r="RP86" s="200">
        <f t="shared" si="238"/>
        <v>0</v>
      </c>
      <c r="RQ86" s="200">
        <f t="shared" si="239"/>
        <v>0</v>
      </c>
      <c r="RR86" s="200">
        <f t="shared" ref="RR86:RR92" si="252">IF(RD86=1,ABS(RL86*RE86),-ABS(RL86*RE86))</f>
        <v>0</v>
      </c>
    </row>
    <row r="87" spans="1:486" s="3" customFormat="1" x14ac:dyDescent="0.25">
      <c r="A87" s="1" t="s">
        <v>423</v>
      </c>
      <c r="B87" s="153" t="str">
        <f>'FuturesInfo (3)'!M75</f>
        <v>@W</v>
      </c>
      <c r="C87" s="204" t="str">
        <f>VLOOKUP(A87,'FuturesInfo (3)'!$A$2:$K$80,11)</f>
        <v>grain</v>
      </c>
      <c r="D87" s="2" t="s">
        <v>30</v>
      </c>
      <c r="E87">
        <v>60</v>
      </c>
      <c r="F87" t="e">
        <f>IF(#REF!="","FALSE","TRUE")</f>
        <v>#REF!</v>
      </c>
      <c r="G87">
        <f>ROUND(VLOOKUP($B87,MARGIN!$A$42:$P$172,16),0)</f>
        <v>5</v>
      </c>
      <c r="H87"/>
      <c r="I87" t="e">
        <f>-#REF!+J87</f>
        <v>#REF!</v>
      </c>
      <c r="J87">
        <v>-1</v>
      </c>
      <c r="K87" s="2" t="s">
        <v>30</v>
      </c>
      <c r="L87">
        <v>60</v>
      </c>
      <c r="M87" t="str">
        <f>IF(J87="","FALSE","TRUE")</f>
        <v>TRUE</v>
      </c>
      <c r="N87">
        <f>ROUND(VLOOKUP($B87,MARGIN!$A$42:$P$172,16),0)</f>
        <v>5</v>
      </c>
      <c r="O87"/>
      <c r="P87">
        <f>-J87+Q87</f>
        <v>0</v>
      </c>
      <c r="Q87">
        <v>-1</v>
      </c>
      <c r="R87">
        <v>-1</v>
      </c>
      <c r="S87" t="s">
        <v>202</v>
      </c>
      <c r="T87" s="2" t="s">
        <v>30</v>
      </c>
      <c r="U87">
        <v>60</v>
      </c>
      <c r="V87" t="str">
        <f>IF(Q87="","FALSE","TRUE")</f>
        <v>TRUE</v>
      </c>
      <c r="W87">
        <f>ROUND(VLOOKUP($B87,MARGIN!$A$42:$P$172,16),0)</f>
        <v>5</v>
      </c>
      <c r="X87">
        <f>IF(ABS(Q87+R87)=2,ROUND(W87*(1+$X$13),0),W87)</f>
        <v>6</v>
      </c>
      <c r="Y87"/>
      <c r="Z87">
        <f>-Q87+AA87</f>
        <v>2</v>
      </c>
      <c r="AA87">
        <v>1</v>
      </c>
      <c r="AB87"/>
      <c r="AC87" t="s">
        <v>202</v>
      </c>
      <c r="AD87" s="2" t="s">
        <v>30</v>
      </c>
      <c r="AE87">
        <v>60</v>
      </c>
      <c r="AF87" t="str">
        <f>IF(AA87="","FALSE","TRUE")</f>
        <v>TRUE</v>
      </c>
      <c r="AG87">
        <f>ROUND(VLOOKUP($B87,MARGIN!$A$42:$P$172,16),0)</f>
        <v>5</v>
      </c>
      <c r="AH87">
        <f>IF(ABS(AA87+AB87)=2,ROUND(AG87*(1+$X$13),0),IF(AB87="",AG87,ROUND(AG87*(1+-$AH$13),0)))</f>
        <v>5</v>
      </c>
      <c r="AI87" s="139" t="e">
        <f>VLOOKUP($B87,#REF!,2)*AH87</f>
        <v>#REF!</v>
      </c>
      <c r="AJ87"/>
      <c r="AK87">
        <f>-AB87+AL87</f>
        <v>1</v>
      </c>
      <c r="AL87">
        <v>1</v>
      </c>
      <c r="AM87"/>
      <c r="AN87" t="s">
        <v>202</v>
      </c>
      <c r="AO87" s="2" t="s">
        <v>30</v>
      </c>
      <c r="AP87">
        <v>60</v>
      </c>
      <c r="AQ87" t="str">
        <f>IF(AL87="","FALSE","TRUE")</f>
        <v>TRUE</v>
      </c>
      <c r="AR87">
        <f>ROUND(VLOOKUP($B87,MARGIN!$A$42:$P$172,16),0)</f>
        <v>5</v>
      </c>
      <c r="AS87">
        <f>IF(ABS(AL87+AM87)=2,ROUND(AR87*(1+$X$13),0),IF(AM87="",AR87,ROUND(AR87*(1+-$AH$13),0)))</f>
        <v>5</v>
      </c>
      <c r="AT87" s="139" t="e">
        <f>VLOOKUP($B87,#REF!,2)*AS87</f>
        <v>#REF!</v>
      </c>
      <c r="AU87"/>
      <c r="AV87">
        <f>-AM87+AW87</f>
        <v>1</v>
      </c>
      <c r="AW87">
        <v>1</v>
      </c>
      <c r="AX87">
        <v>1</v>
      </c>
      <c r="AY87">
        <v>1.9913885898799999E-2</v>
      </c>
      <c r="AZ87" s="2" t="s">
        <v>30</v>
      </c>
      <c r="BA87">
        <v>60</v>
      </c>
      <c r="BB87" t="str">
        <f>IF(AW87="","FALSE","TRUE")</f>
        <v>TRUE</v>
      </c>
      <c r="BC87">
        <f>ROUND(VLOOKUP($B87,MARGIN!$A$42:$P$172,16),0)</f>
        <v>5</v>
      </c>
      <c r="BD87">
        <f>IF(ABS(AW87+AX87)=2,ROUND(BC87*(1+$X$13),0),IF(AX87="",BC87,ROUND(BC87*(1+-$AH$13),0)))</f>
        <v>6</v>
      </c>
      <c r="BE87" s="139" t="e">
        <f>VLOOKUP($B87,#REF!,2)*BD87</f>
        <v>#REF!</v>
      </c>
      <c r="BF87"/>
      <c r="BG87">
        <f t="shared" si="240"/>
        <v>0</v>
      </c>
      <c r="BH87">
        <v>1</v>
      </c>
      <c r="BI87">
        <v>1</v>
      </c>
      <c r="BJ87">
        <f t="shared" si="201"/>
        <v>1</v>
      </c>
      <c r="BK87" s="1">
        <v>2.48021108179E-2</v>
      </c>
      <c r="BL87" s="2">
        <v>10</v>
      </c>
      <c r="BM87">
        <v>60</v>
      </c>
      <c r="BN87" t="str">
        <f t="shared" si="241"/>
        <v>TRUE</v>
      </c>
      <c r="BO87">
        <f>VLOOKUP($A87,'FuturesInfo (3)'!$A$2:$V$80,22)</f>
        <v>3</v>
      </c>
      <c r="BP87">
        <f t="shared" si="246"/>
        <v>3</v>
      </c>
      <c r="BQ87" s="139">
        <f>VLOOKUP($A87,'FuturesInfo (3)'!$A$2:$O$80,15)*BP87</f>
        <v>69862.5</v>
      </c>
      <c r="BR87" s="145">
        <f t="shared" si="202"/>
        <v>1732.7374670155386</v>
      </c>
      <c r="BT87">
        <f t="shared" si="203"/>
        <v>1</v>
      </c>
      <c r="BU87">
        <v>1</v>
      </c>
      <c r="BV87">
        <v>1</v>
      </c>
      <c r="BW87">
        <v>1</v>
      </c>
      <c r="BX87">
        <f t="shared" si="183"/>
        <v>1</v>
      </c>
      <c r="BY87">
        <f t="shared" si="184"/>
        <v>1</v>
      </c>
      <c r="BZ87" s="188">
        <v>2.4201853759000001E-2</v>
      </c>
      <c r="CA87" s="2">
        <v>10</v>
      </c>
      <c r="CB87">
        <v>60</v>
      </c>
      <c r="CC87" t="str">
        <f t="shared" si="185"/>
        <v>TRUE</v>
      </c>
      <c r="CD87">
        <f>VLOOKUP($A87,'FuturesInfo (3)'!$A$2:$V$80,22)</f>
        <v>3</v>
      </c>
      <c r="CE87">
        <f t="shared" si="186"/>
        <v>3</v>
      </c>
      <c r="CF87">
        <f t="shared" si="186"/>
        <v>3</v>
      </c>
      <c r="CG87" s="139">
        <f>VLOOKUP($A87,'FuturesInfo (3)'!$A$2:$O$80,15)*CE87</f>
        <v>69862.5</v>
      </c>
      <c r="CH87" s="145">
        <f t="shared" si="187"/>
        <v>1690.8020082381374</v>
      </c>
      <c r="CI87" s="145">
        <f t="shared" si="204"/>
        <v>1690.8020082381374</v>
      </c>
      <c r="CK87">
        <f t="shared" si="188"/>
        <v>1</v>
      </c>
      <c r="CL87">
        <v>-1</v>
      </c>
      <c r="CM87">
        <v>1</v>
      </c>
      <c r="CN87">
        <v>1</v>
      </c>
      <c r="CO87">
        <f t="shared" si="205"/>
        <v>0</v>
      </c>
      <c r="CP87">
        <f t="shared" si="189"/>
        <v>1</v>
      </c>
      <c r="CQ87" s="1">
        <v>2.0613373554499999E-2</v>
      </c>
      <c r="CR87" s="2">
        <v>10</v>
      </c>
      <c r="CS87">
        <v>60</v>
      </c>
      <c r="CT87" t="str">
        <f t="shared" si="190"/>
        <v>TRUE</v>
      </c>
      <c r="CU87">
        <f>VLOOKUP($A87,'FuturesInfo (3)'!$A$2:$V$80,22)</f>
        <v>3</v>
      </c>
      <c r="CV87">
        <f t="shared" si="191"/>
        <v>2</v>
      </c>
      <c r="CW87">
        <f t="shared" si="206"/>
        <v>3</v>
      </c>
      <c r="CX87" s="139">
        <f>VLOOKUP($A87,'FuturesInfo (3)'!$A$2:$O$80,15)*CW87</f>
        <v>69862.5</v>
      </c>
      <c r="CY87" s="200">
        <f t="shared" si="192"/>
        <v>-1440.1018099512562</v>
      </c>
      <c r="CZ87" s="200">
        <f t="shared" si="207"/>
        <v>1440.1018099512562</v>
      </c>
      <c r="DB87">
        <f t="shared" si="193"/>
        <v>-1</v>
      </c>
      <c r="DC87">
        <v>1</v>
      </c>
      <c r="DD87">
        <v>1</v>
      </c>
      <c r="DE87">
        <v>1</v>
      </c>
      <c r="DF87">
        <f t="shared" si="242"/>
        <v>1</v>
      </c>
      <c r="DG87">
        <f t="shared" si="194"/>
        <v>1</v>
      </c>
      <c r="DH87" s="1">
        <v>2.95566502463E-3</v>
      </c>
      <c r="DI87" s="2">
        <v>10</v>
      </c>
      <c r="DJ87">
        <v>60</v>
      </c>
      <c r="DK87" t="str">
        <f t="shared" si="195"/>
        <v>TRUE</v>
      </c>
      <c r="DL87">
        <f>VLOOKUP($A87,'FuturesInfo (3)'!$A$2:$V$80,22)</f>
        <v>3</v>
      </c>
      <c r="DM87">
        <f t="shared" si="196"/>
        <v>4</v>
      </c>
      <c r="DN87">
        <f t="shared" si="208"/>
        <v>3</v>
      </c>
      <c r="DO87" s="139">
        <f>VLOOKUP($A87,'FuturesInfo (3)'!$A$2:$O$80,15)*DN87</f>
        <v>69862.5</v>
      </c>
      <c r="DP87" s="200">
        <f t="shared" si="197"/>
        <v>206.49014778321336</v>
      </c>
      <c r="DQ87" s="200">
        <f t="shared" si="209"/>
        <v>206.49014778321336</v>
      </c>
      <c r="DS87">
        <v>1</v>
      </c>
      <c r="DT87">
        <v>1</v>
      </c>
      <c r="DU87">
        <v>1</v>
      </c>
      <c r="DV87">
        <v>1</v>
      </c>
      <c r="DW87">
        <v>1</v>
      </c>
      <c r="DX87">
        <v>1</v>
      </c>
      <c r="DY87" s="1">
        <v>2.0628683693499999E-2</v>
      </c>
      <c r="DZ87" s="2">
        <v>10</v>
      </c>
      <c r="EA87">
        <v>60</v>
      </c>
      <c r="EB87" t="s">
        <v>1273</v>
      </c>
      <c r="EC87">
        <v>3</v>
      </c>
      <c r="ED87" s="96">
        <v>0</v>
      </c>
      <c r="EE87">
        <v>3</v>
      </c>
      <c r="EF87" s="139">
        <v>74250</v>
      </c>
      <c r="EG87" s="200">
        <v>1531.6797642423749</v>
      </c>
      <c r="EH87" s="200">
        <v>1531.6797642423749</v>
      </c>
      <c r="EJ87">
        <v>1</v>
      </c>
      <c r="EK87">
        <v>1</v>
      </c>
      <c r="EL87" s="218">
        <v>1</v>
      </c>
      <c r="EM87">
        <v>-1</v>
      </c>
      <c r="EN87">
        <v>-1</v>
      </c>
      <c r="EO87">
        <v>0</v>
      </c>
      <c r="EP87">
        <v>0</v>
      </c>
      <c r="EQ87">
        <v>1</v>
      </c>
      <c r="ER87" s="1">
        <v>-1.7805582290699999E-2</v>
      </c>
      <c r="ES87" s="2">
        <v>10</v>
      </c>
      <c r="ET87">
        <v>60</v>
      </c>
      <c r="EU87" t="s">
        <v>1273</v>
      </c>
      <c r="EV87">
        <v>3</v>
      </c>
      <c r="EW87" s="96">
        <v>0</v>
      </c>
      <c r="EX87">
        <v>3</v>
      </c>
      <c r="EY87" s="139">
        <v>74250</v>
      </c>
      <c r="EZ87" s="200">
        <v>-1322.0644850844749</v>
      </c>
      <c r="FA87" s="200">
        <v>-1322.0644850844749</v>
      </c>
      <c r="FB87" s="200">
        <v>1322.0644850844749</v>
      </c>
      <c r="FD87">
        <v>-1</v>
      </c>
      <c r="FE87">
        <v>1</v>
      </c>
      <c r="FF87" s="218">
        <v>1</v>
      </c>
      <c r="FG87">
        <v>1</v>
      </c>
      <c r="FH87">
        <v>-1</v>
      </c>
      <c r="FI87">
        <v>0</v>
      </c>
      <c r="FJ87">
        <v>0</v>
      </c>
      <c r="FK87">
        <v>0</v>
      </c>
      <c r="FL87" s="1">
        <v>-2.9887310142099999E-2</v>
      </c>
      <c r="FM87" s="2">
        <v>10</v>
      </c>
      <c r="FN87">
        <v>60</v>
      </c>
      <c r="FO87" t="s">
        <v>1273</v>
      </c>
      <c r="FP87">
        <v>3</v>
      </c>
      <c r="FQ87" s="96">
        <v>0</v>
      </c>
      <c r="FR87">
        <v>3</v>
      </c>
      <c r="FS87" s="139">
        <v>74250</v>
      </c>
      <c r="FT87" s="200">
        <v>-2219.132778050925</v>
      </c>
      <c r="FU87" s="200">
        <v>-2219.132778050925</v>
      </c>
      <c r="FV87" s="200">
        <v>-2219.132778050925</v>
      </c>
      <c r="FX87">
        <v>-1</v>
      </c>
      <c r="FY87" s="244">
        <v>-1</v>
      </c>
      <c r="FZ87" s="218">
        <v>1</v>
      </c>
      <c r="GA87" s="245">
        <v>-20</v>
      </c>
      <c r="GB87">
        <v>1</v>
      </c>
      <c r="GC87">
        <v>-1</v>
      </c>
      <c r="GD87" s="218">
        <v>-1</v>
      </c>
      <c r="GE87">
        <v>1</v>
      </c>
      <c r="GF87">
        <v>0</v>
      </c>
      <c r="GG87">
        <v>0</v>
      </c>
      <c r="GH87">
        <v>1</v>
      </c>
      <c r="GI87" s="253">
        <v>-7.5757575757600002E-3</v>
      </c>
      <c r="GJ87" s="2">
        <v>10</v>
      </c>
      <c r="GK87">
        <v>60</v>
      </c>
      <c r="GL87" t="s">
        <v>1273</v>
      </c>
      <c r="GM87">
        <v>3</v>
      </c>
      <c r="GN87" s="96">
        <v>0</v>
      </c>
      <c r="GO87">
        <v>3</v>
      </c>
      <c r="GP87" s="139">
        <v>73687.5</v>
      </c>
      <c r="GQ87" s="200">
        <v>558.23863636381498</v>
      </c>
      <c r="GR87" s="200">
        <v>-558.23863636381498</v>
      </c>
      <c r="GS87" s="200">
        <v>-558.23863636381498</v>
      </c>
      <c r="GT87" s="200">
        <v>558.23863636381498</v>
      </c>
      <c r="GV87">
        <v>-1</v>
      </c>
      <c r="GW87" s="244">
        <v>-1</v>
      </c>
      <c r="GX87" s="218">
        <v>1</v>
      </c>
      <c r="GY87" s="245">
        <v>3</v>
      </c>
      <c r="GZ87">
        <v>1</v>
      </c>
      <c r="HA87">
        <v>1</v>
      </c>
      <c r="HB87" s="218">
        <v>-1</v>
      </c>
      <c r="HC87">
        <v>1</v>
      </c>
      <c r="HD87">
        <v>0</v>
      </c>
      <c r="HE87">
        <v>0</v>
      </c>
      <c r="HF87">
        <v>0</v>
      </c>
      <c r="HG87" s="253">
        <v>-1.27226463104E-2</v>
      </c>
      <c r="HH87" s="268">
        <v>42502</v>
      </c>
      <c r="HI87">
        <v>60</v>
      </c>
      <c r="HJ87" t="s">
        <v>1273</v>
      </c>
      <c r="HK87">
        <v>3</v>
      </c>
      <c r="HL87" s="257"/>
      <c r="HM87">
        <v>3</v>
      </c>
      <c r="HN87" s="139">
        <v>72750</v>
      </c>
      <c r="HO87" s="200">
        <v>925.57251908160003</v>
      </c>
      <c r="HP87" s="200">
        <v>-925.57251908160003</v>
      </c>
      <c r="HQ87" s="200">
        <v>-925.57251908160003</v>
      </c>
      <c r="HR87" s="200">
        <v>-925.57251908160003</v>
      </c>
      <c r="HT87">
        <v>-1</v>
      </c>
      <c r="HU87" s="244">
        <v>-1</v>
      </c>
      <c r="HV87" s="218">
        <v>1</v>
      </c>
      <c r="HW87" s="245">
        <v>4</v>
      </c>
      <c r="HX87">
        <v>1</v>
      </c>
      <c r="HY87">
        <v>1</v>
      </c>
      <c r="HZ87" s="218">
        <v>-1</v>
      </c>
      <c r="IA87">
        <v>1</v>
      </c>
      <c r="IB87">
        <v>0</v>
      </c>
      <c r="IC87">
        <v>0</v>
      </c>
      <c r="ID87">
        <v>0</v>
      </c>
      <c r="IE87" s="253">
        <v>-1.54639175349E-2</v>
      </c>
      <c r="IF87" s="268">
        <v>42502</v>
      </c>
      <c r="IG87">
        <v>60</v>
      </c>
      <c r="IH87" t="s">
        <v>1273</v>
      </c>
      <c r="II87">
        <v>3</v>
      </c>
      <c r="IJ87" s="257">
        <v>2</v>
      </c>
      <c r="IK87">
        <v>4</v>
      </c>
      <c r="IL87" s="139">
        <v>72712.5</v>
      </c>
      <c r="IM87" s="139">
        <v>96950</v>
      </c>
      <c r="IN87" s="200">
        <v>1124.4201037564162</v>
      </c>
      <c r="IO87" s="200">
        <v>1499.2268050085549</v>
      </c>
      <c r="IP87" s="200">
        <v>-1124.4201037564162</v>
      </c>
      <c r="IQ87" s="200">
        <v>-1124.4201037564162</v>
      </c>
      <c r="IR87" s="200">
        <v>-1124.4201037564162</v>
      </c>
      <c r="IT87">
        <v>-1</v>
      </c>
      <c r="IU87" s="244">
        <v>-1</v>
      </c>
      <c r="IV87" s="218">
        <v>1</v>
      </c>
      <c r="IW87" s="245">
        <v>5</v>
      </c>
      <c r="IX87">
        <v>-1</v>
      </c>
      <c r="IY87">
        <v>1</v>
      </c>
      <c r="IZ87" s="218">
        <v>-1</v>
      </c>
      <c r="JA87">
        <v>1</v>
      </c>
      <c r="JB87">
        <v>0</v>
      </c>
      <c r="JC87">
        <v>1</v>
      </c>
      <c r="JD87">
        <v>0</v>
      </c>
      <c r="JE87" s="253">
        <v>-9.7037793666999994E-3</v>
      </c>
      <c r="JF87" s="268">
        <v>42502</v>
      </c>
      <c r="JG87">
        <v>60</v>
      </c>
      <c r="JH87" t="s">
        <v>1273</v>
      </c>
      <c r="JI87">
        <v>3</v>
      </c>
      <c r="JJ87" s="257">
        <v>2</v>
      </c>
      <c r="JK87">
        <v>4</v>
      </c>
      <c r="JL87" s="139">
        <v>72712.5</v>
      </c>
      <c r="JM87" s="139">
        <v>96950</v>
      </c>
      <c r="JN87" s="200">
        <v>705.58605720117373</v>
      </c>
      <c r="JO87" s="200">
        <v>940.78140960156497</v>
      </c>
      <c r="JP87" s="200">
        <v>-705.58605720117373</v>
      </c>
      <c r="JQ87" s="200">
        <v>705.58605720117373</v>
      </c>
      <c r="JR87" s="200">
        <v>-705.58605720117373</v>
      </c>
      <c r="JT87">
        <v>-1</v>
      </c>
      <c r="JU87" s="244">
        <v>-1</v>
      </c>
      <c r="JV87" s="218">
        <v>1</v>
      </c>
      <c r="JW87" s="245">
        <v>6</v>
      </c>
      <c r="JX87">
        <v>-1</v>
      </c>
      <c r="JY87">
        <v>1</v>
      </c>
      <c r="JZ87" s="218">
        <v>1</v>
      </c>
      <c r="KA87">
        <v>0</v>
      </c>
      <c r="KB87">
        <v>1</v>
      </c>
      <c r="KC87">
        <v>0</v>
      </c>
      <c r="KD87">
        <v>1</v>
      </c>
      <c r="KE87" s="253">
        <v>2.0629190304300001E-2</v>
      </c>
      <c r="KF87" s="206">
        <v>42502</v>
      </c>
      <c r="KG87">
        <v>60</v>
      </c>
      <c r="KH87" t="s">
        <v>1273</v>
      </c>
      <c r="KI87">
        <v>3</v>
      </c>
      <c r="KJ87" s="257">
        <v>2</v>
      </c>
      <c r="KK87">
        <v>4</v>
      </c>
      <c r="KL87" s="139">
        <v>74212.5</v>
      </c>
      <c r="KM87" s="139">
        <v>98950</v>
      </c>
      <c r="KN87" s="200">
        <v>-1530.9437854578639</v>
      </c>
      <c r="KO87" s="200">
        <v>-2041.2583806104851</v>
      </c>
      <c r="KP87" s="200">
        <v>1530.9437854578639</v>
      </c>
      <c r="KQ87" s="200">
        <v>-1530.9437854578639</v>
      </c>
      <c r="KR87" s="200">
        <v>1530.9437854578639</v>
      </c>
      <c r="KT87">
        <v>-1</v>
      </c>
      <c r="KU87">
        <v>1</v>
      </c>
      <c r="KV87" s="218">
        <v>1</v>
      </c>
      <c r="KW87" s="245">
        <v>7</v>
      </c>
      <c r="KX87">
        <v>-1</v>
      </c>
      <c r="KY87">
        <v>1</v>
      </c>
      <c r="KZ87" s="218">
        <v>-1</v>
      </c>
      <c r="LA87">
        <v>0</v>
      </c>
      <c r="LB87">
        <v>0</v>
      </c>
      <c r="LC87">
        <v>1</v>
      </c>
      <c r="LD87">
        <v>0</v>
      </c>
      <c r="LE87" s="253">
        <v>-1.46538655887E-2</v>
      </c>
      <c r="LF87" s="206">
        <v>42529</v>
      </c>
      <c r="LG87">
        <v>60</v>
      </c>
      <c r="LH87" t="s">
        <v>1273</v>
      </c>
      <c r="LI87">
        <v>3</v>
      </c>
      <c r="LJ87" s="257">
        <v>2</v>
      </c>
      <c r="LK87">
        <v>4</v>
      </c>
      <c r="LL87" s="139">
        <v>73125</v>
      </c>
      <c r="LM87" s="139">
        <v>97500</v>
      </c>
      <c r="LN87" s="200">
        <v>-1071.5639211736875</v>
      </c>
      <c r="LO87" s="200">
        <v>-1428.7518948982502</v>
      </c>
      <c r="LP87" s="200">
        <v>-1071.5639211736875</v>
      </c>
      <c r="LQ87" s="200">
        <v>1071.5639211736875</v>
      </c>
      <c r="LR87" s="200">
        <v>-1071.5639211736875</v>
      </c>
      <c r="LT87">
        <v>1</v>
      </c>
      <c r="LU87" s="244">
        <v>-1</v>
      </c>
      <c r="LV87" s="218">
        <v>1</v>
      </c>
      <c r="LW87" s="245">
        <v>8</v>
      </c>
      <c r="LX87">
        <v>1</v>
      </c>
      <c r="LY87">
        <v>1</v>
      </c>
      <c r="LZ87" s="218">
        <v>-1</v>
      </c>
      <c r="MA87">
        <v>1</v>
      </c>
      <c r="MB87">
        <v>0</v>
      </c>
      <c r="MC87">
        <v>0</v>
      </c>
      <c r="MD87">
        <v>0</v>
      </c>
      <c r="ME87" s="253">
        <v>-3.07692307692E-2</v>
      </c>
      <c r="MF87" s="206">
        <v>42529</v>
      </c>
      <c r="MG87">
        <v>60</v>
      </c>
      <c r="MH87" t="s">
        <v>1273</v>
      </c>
      <c r="MI87">
        <v>3</v>
      </c>
      <c r="MJ87" s="257">
        <v>2</v>
      </c>
      <c r="MK87">
        <v>4</v>
      </c>
      <c r="ML87" s="139">
        <v>70875</v>
      </c>
      <c r="MM87" s="139">
        <v>94500</v>
      </c>
      <c r="MN87" s="200">
        <v>2180.76923076705</v>
      </c>
      <c r="MO87" s="200">
        <v>2907.6923076894</v>
      </c>
      <c r="MP87" s="200">
        <v>-2180.76923076705</v>
      </c>
      <c r="MQ87" s="200">
        <v>-2180.76923076705</v>
      </c>
      <c r="MR87" s="200">
        <v>-2180.76923076705</v>
      </c>
      <c r="MT87">
        <v>-1</v>
      </c>
      <c r="MU87" s="244">
        <v>1</v>
      </c>
      <c r="MV87" s="218">
        <v>1</v>
      </c>
      <c r="MW87" s="245">
        <v>9</v>
      </c>
      <c r="MX87">
        <v>1</v>
      </c>
      <c r="MY87">
        <v>1</v>
      </c>
      <c r="MZ87" s="218">
        <v>-1</v>
      </c>
      <c r="NA87">
        <v>0</v>
      </c>
      <c r="NB87">
        <v>0</v>
      </c>
      <c r="NC87">
        <v>0</v>
      </c>
      <c r="ND87">
        <v>0</v>
      </c>
      <c r="NE87" s="253">
        <v>-5.2910052910000005E-4</v>
      </c>
      <c r="NF87" s="206">
        <v>42529</v>
      </c>
      <c r="NG87">
        <v>60</v>
      </c>
      <c r="NH87" t="s">
        <v>1273</v>
      </c>
      <c r="NI87">
        <v>3</v>
      </c>
      <c r="NJ87" s="257">
        <v>1</v>
      </c>
      <c r="NK87">
        <v>4</v>
      </c>
      <c r="NL87" s="139">
        <v>69862.5</v>
      </c>
      <c r="NM87" s="139">
        <v>93150</v>
      </c>
      <c r="NN87" s="200">
        <v>-36.964285714248753</v>
      </c>
      <c r="NO87" s="200">
        <v>-49.285714285665001</v>
      </c>
      <c r="NP87" s="200">
        <v>-36.964285714248753</v>
      </c>
      <c r="NQ87" s="200">
        <v>-36.964285714248753</v>
      </c>
      <c r="NR87" s="200">
        <v>-36.964285714248753</v>
      </c>
      <c r="NT87">
        <v>1</v>
      </c>
      <c r="NU87" s="244">
        <v>-1</v>
      </c>
      <c r="NV87" s="218">
        <v>1</v>
      </c>
      <c r="NW87" s="245">
        <v>10</v>
      </c>
      <c r="NX87">
        <v>1</v>
      </c>
      <c r="NY87">
        <v>1</v>
      </c>
      <c r="NZ87" s="218">
        <v>-1</v>
      </c>
      <c r="OA87">
        <v>1</v>
      </c>
      <c r="OB87">
        <v>0</v>
      </c>
      <c r="OC87">
        <v>0</v>
      </c>
      <c r="OD87">
        <v>0</v>
      </c>
      <c r="OE87" s="253">
        <v>-1.37638962414E-2</v>
      </c>
      <c r="OF87" s="206">
        <v>42529</v>
      </c>
      <c r="OG87">
        <v>60</v>
      </c>
      <c r="OH87" t="s">
        <v>1273</v>
      </c>
      <c r="OI87">
        <v>3</v>
      </c>
      <c r="OJ87" s="257">
        <v>2</v>
      </c>
      <c r="OK87">
        <v>2</v>
      </c>
      <c r="OL87" s="139">
        <v>69862.5</v>
      </c>
      <c r="OM87" s="139">
        <v>46575</v>
      </c>
      <c r="ON87" s="200">
        <v>961.58020116480748</v>
      </c>
      <c r="OO87" s="200">
        <v>641.05346744320502</v>
      </c>
      <c r="OP87" s="200">
        <v>-961.58020116480748</v>
      </c>
      <c r="OQ87" s="200">
        <v>-961.58020116480748</v>
      </c>
      <c r="OR87" s="200">
        <v>-961.58020116480748</v>
      </c>
      <c r="OT87">
        <f t="shared" si="210"/>
        <v>-1</v>
      </c>
      <c r="OU87" s="244">
        <v>-1</v>
      </c>
      <c r="OV87" s="218">
        <v>1</v>
      </c>
      <c r="OW87" s="245">
        <v>11</v>
      </c>
      <c r="OX87">
        <f t="shared" si="247"/>
        <v>1</v>
      </c>
      <c r="OY87">
        <f t="shared" si="211"/>
        <v>1</v>
      </c>
      <c r="OZ87" s="218"/>
      <c r="PA87">
        <f t="shared" si="243"/>
        <v>0</v>
      </c>
      <c r="PB87">
        <f t="shared" si="212"/>
        <v>0</v>
      </c>
      <c r="PC87">
        <f t="shared" si="213"/>
        <v>0</v>
      </c>
      <c r="PD87">
        <f t="shared" si="214"/>
        <v>0</v>
      </c>
      <c r="PE87" s="253"/>
      <c r="PF87" s="206">
        <v>42529</v>
      </c>
      <c r="PG87">
        <v>60</v>
      </c>
      <c r="PH87" t="str">
        <f t="shared" si="198"/>
        <v>TRUE</v>
      </c>
      <c r="PI87">
        <f>VLOOKUP($A87,'FuturesInfo (3)'!$A$2:$V$80,22)</f>
        <v>3</v>
      </c>
      <c r="PJ87" s="257">
        <v>2</v>
      </c>
      <c r="PK87">
        <f t="shared" si="215"/>
        <v>2</v>
      </c>
      <c r="PL87" s="139">
        <f>VLOOKUP($A87,'FuturesInfo (3)'!$A$2:$O$80,15)*PI87</f>
        <v>69862.5</v>
      </c>
      <c r="PM87" s="139">
        <f>VLOOKUP($A87,'FuturesInfo (3)'!$A$2:$O$80,15)*PK87</f>
        <v>46575</v>
      </c>
      <c r="PN87" s="200">
        <f t="shared" si="216"/>
        <v>0</v>
      </c>
      <c r="PO87" s="200">
        <f t="shared" si="217"/>
        <v>0</v>
      </c>
      <c r="PP87" s="200">
        <f t="shared" si="218"/>
        <v>0</v>
      </c>
      <c r="PQ87" s="200">
        <f t="shared" si="219"/>
        <v>0</v>
      </c>
      <c r="PR87" s="200">
        <f t="shared" si="250"/>
        <v>0</v>
      </c>
      <c r="PT87">
        <f t="shared" si="220"/>
        <v>-1</v>
      </c>
      <c r="PU87" s="244"/>
      <c r="PV87" s="218"/>
      <c r="PW87" s="245"/>
      <c r="PX87">
        <f t="shared" si="248"/>
        <v>0</v>
      </c>
      <c r="PY87">
        <f t="shared" si="221"/>
        <v>0</v>
      </c>
      <c r="PZ87" s="218"/>
      <c r="QA87">
        <f t="shared" si="244"/>
        <v>1</v>
      </c>
      <c r="QB87">
        <f t="shared" si="222"/>
        <v>1</v>
      </c>
      <c r="QC87">
        <f t="shared" si="223"/>
        <v>1</v>
      </c>
      <c r="QD87">
        <f t="shared" si="224"/>
        <v>1</v>
      </c>
      <c r="QE87" s="253"/>
      <c r="QF87" s="206"/>
      <c r="QG87">
        <v>60</v>
      </c>
      <c r="QH87" t="str">
        <f t="shared" si="199"/>
        <v>FALSE</v>
      </c>
      <c r="QI87">
        <f>VLOOKUP($A87,'FuturesInfo (3)'!$A$2:$V$80,22)</f>
        <v>3</v>
      </c>
      <c r="QJ87" s="257"/>
      <c r="QK87">
        <f t="shared" si="225"/>
        <v>2</v>
      </c>
      <c r="QL87" s="139">
        <f>VLOOKUP($A87,'FuturesInfo (3)'!$A$2:$O$80,15)*QI87</f>
        <v>69862.5</v>
      </c>
      <c r="QM87" s="139">
        <f>VLOOKUP($A87,'FuturesInfo (3)'!$A$2:$O$80,15)*QK87</f>
        <v>46575</v>
      </c>
      <c r="QN87" s="200">
        <f t="shared" si="226"/>
        <v>0</v>
      </c>
      <c r="QO87" s="200">
        <f t="shared" si="227"/>
        <v>0</v>
      </c>
      <c r="QP87" s="200">
        <f t="shared" si="228"/>
        <v>0</v>
      </c>
      <c r="QQ87" s="200">
        <f t="shared" si="229"/>
        <v>0</v>
      </c>
      <c r="QR87" s="200">
        <f t="shared" si="251"/>
        <v>0</v>
      </c>
      <c r="QT87">
        <f t="shared" si="230"/>
        <v>0</v>
      </c>
      <c r="QU87" s="244"/>
      <c r="QV87" s="218"/>
      <c r="QW87" s="245"/>
      <c r="QX87">
        <f t="shared" si="249"/>
        <v>0</v>
      </c>
      <c r="QY87">
        <f t="shared" si="231"/>
        <v>0</v>
      </c>
      <c r="QZ87" s="218"/>
      <c r="RA87">
        <f t="shared" si="245"/>
        <v>1</v>
      </c>
      <c r="RB87">
        <f t="shared" si="232"/>
        <v>1</v>
      </c>
      <c r="RC87">
        <f t="shared" si="233"/>
        <v>1</v>
      </c>
      <c r="RD87">
        <f t="shared" si="234"/>
        <v>1</v>
      </c>
      <c r="RE87" s="253"/>
      <c r="RF87" s="206"/>
      <c r="RG87">
        <v>60</v>
      </c>
      <c r="RH87" t="str">
        <f t="shared" si="200"/>
        <v>FALSE</v>
      </c>
      <c r="RI87">
        <f>VLOOKUP($A87,'FuturesInfo (3)'!$A$2:$V$80,22)</f>
        <v>3</v>
      </c>
      <c r="RJ87" s="257"/>
      <c r="RK87">
        <f t="shared" si="235"/>
        <v>2</v>
      </c>
      <c r="RL87" s="139">
        <f>VLOOKUP($A87,'FuturesInfo (3)'!$A$2:$O$80,15)*RI87</f>
        <v>69862.5</v>
      </c>
      <c r="RM87" s="139">
        <f>VLOOKUP($A87,'FuturesInfo (3)'!$A$2:$O$80,15)*RK87</f>
        <v>46575</v>
      </c>
      <c r="RN87" s="200">
        <f t="shared" si="236"/>
        <v>0</v>
      </c>
      <c r="RO87" s="200">
        <f t="shared" si="237"/>
        <v>0</v>
      </c>
      <c r="RP87" s="200">
        <f t="shared" si="238"/>
        <v>0</v>
      </c>
      <c r="RQ87" s="200">
        <f t="shared" si="239"/>
        <v>0</v>
      </c>
      <c r="RR87" s="200">
        <f t="shared" si="252"/>
        <v>0</v>
      </c>
    </row>
    <row r="88" spans="1:486" s="3" customFormat="1" x14ac:dyDescent="0.25">
      <c r="A88" s="1" t="s">
        <v>1141</v>
      </c>
      <c r="B88" s="153" t="str">
        <f>'FuturesInfo (3)'!M76</f>
        <v>AP</v>
      </c>
      <c r="C88" s="204" t="str">
        <f>VLOOKUP(A88,'FuturesInfo (3)'!$A$2:$K$80,11)</f>
        <v>index</v>
      </c>
      <c r="D88" s="2"/>
      <c r="E88"/>
      <c r="F88"/>
      <c r="G88"/>
      <c r="H88"/>
      <c r="I88"/>
      <c r="J88"/>
      <c r="K88" s="2"/>
      <c r="L88"/>
      <c r="M88"/>
      <c r="N88"/>
      <c r="O88"/>
      <c r="P88"/>
      <c r="Q88"/>
      <c r="R88"/>
      <c r="S88"/>
      <c r="T88" s="2"/>
      <c r="U88"/>
      <c r="V88"/>
      <c r="W88"/>
      <c r="X88"/>
      <c r="Y88"/>
      <c r="Z88"/>
      <c r="AA88"/>
      <c r="AB88"/>
      <c r="AC88"/>
      <c r="AD88" s="2"/>
      <c r="AE88"/>
      <c r="AF88"/>
      <c r="AG88"/>
      <c r="AH88"/>
      <c r="AI88" s="139"/>
      <c r="AJ88"/>
      <c r="AK88"/>
      <c r="AL88"/>
      <c r="AM88"/>
      <c r="AN88"/>
      <c r="AO88" s="2"/>
      <c r="AP88"/>
      <c r="AQ88"/>
      <c r="AR88"/>
      <c r="AS88"/>
      <c r="AT88" s="139"/>
      <c r="AU88"/>
      <c r="AV88"/>
      <c r="AW88"/>
      <c r="AX88">
        <v>-1</v>
      </c>
      <c r="AY88">
        <v>-9.8476402824200001E-3</v>
      </c>
      <c r="AZ88" s="2"/>
      <c r="BA88"/>
      <c r="BB88"/>
      <c r="BC88"/>
      <c r="BD88"/>
      <c r="BE88" s="139"/>
      <c r="BF88"/>
      <c r="BG88">
        <f t="shared" si="240"/>
        <v>2</v>
      </c>
      <c r="BH88">
        <v>1</v>
      </c>
      <c r="BI88">
        <v>-1</v>
      </c>
      <c r="BJ88">
        <f t="shared" si="201"/>
        <v>0</v>
      </c>
      <c r="BK88" s="1">
        <v>-9.3826233814999997E-3</v>
      </c>
      <c r="BL88" s="2">
        <v>10</v>
      </c>
      <c r="BM88">
        <v>60</v>
      </c>
      <c r="BN88" t="str">
        <f t="shared" si="241"/>
        <v>TRUE</v>
      </c>
      <c r="BO88">
        <f>VLOOKUP($A88,'FuturesInfo (3)'!$A$2:$V$80,22)</f>
        <v>2</v>
      </c>
      <c r="BP88">
        <f t="shared" si="246"/>
        <v>2</v>
      </c>
      <c r="BQ88" s="139">
        <f>VLOOKUP($A88,'FuturesInfo (3)'!$A$2:$O$80,15)*BP88</f>
        <v>195393.07100000003</v>
      </c>
      <c r="BR88" s="145">
        <f t="shared" si="202"/>
        <v>-1833.2995965476898</v>
      </c>
      <c r="BT88">
        <f t="shared" si="203"/>
        <v>1</v>
      </c>
      <c r="BU88">
        <v>1</v>
      </c>
      <c r="BV88">
        <v>-1</v>
      </c>
      <c r="BW88">
        <v>1</v>
      </c>
      <c r="BX88">
        <f t="shared" si="183"/>
        <v>1</v>
      </c>
      <c r="BY88">
        <f t="shared" si="184"/>
        <v>0</v>
      </c>
      <c r="BZ88" s="188">
        <v>8.3349119151400006E-3</v>
      </c>
      <c r="CA88" s="2">
        <v>10</v>
      </c>
      <c r="CB88">
        <v>60</v>
      </c>
      <c r="CC88" t="str">
        <f t="shared" si="185"/>
        <v>TRUE</v>
      </c>
      <c r="CD88">
        <f>VLOOKUP($A88,'FuturesInfo (3)'!$A$2:$V$80,22)</f>
        <v>2</v>
      </c>
      <c r="CE88">
        <f t="shared" si="186"/>
        <v>2</v>
      </c>
      <c r="CF88">
        <f t="shared" si="186"/>
        <v>2</v>
      </c>
      <c r="CG88" s="139">
        <f>VLOOKUP($A88,'FuturesInfo (3)'!$A$2:$O$80,15)*CE88</f>
        <v>195393.07100000003</v>
      </c>
      <c r="CH88" s="145">
        <f t="shared" si="187"/>
        <v>1628.5840356136964</v>
      </c>
      <c r="CI88" s="145">
        <f t="shared" si="204"/>
        <v>-1628.5840356136964</v>
      </c>
      <c r="CK88">
        <f t="shared" si="188"/>
        <v>1</v>
      </c>
      <c r="CL88">
        <v>1</v>
      </c>
      <c r="CM88">
        <v>-1</v>
      </c>
      <c r="CN88">
        <v>1</v>
      </c>
      <c r="CO88">
        <f t="shared" si="205"/>
        <v>1</v>
      </c>
      <c r="CP88">
        <f t="shared" si="189"/>
        <v>0</v>
      </c>
      <c r="CQ88" s="1">
        <v>7.51455945895E-3</v>
      </c>
      <c r="CR88" s="2">
        <v>10</v>
      </c>
      <c r="CS88">
        <v>60</v>
      </c>
      <c r="CT88" t="str">
        <f t="shared" si="190"/>
        <v>TRUE</v>
      </c>
      <c r="CU88">
        <f>VLOOKUP($A88,'FuturesInfo (3)'!$A$2:$V$80,22)</f>
        <v>2</v>
      </c>
      <c r="CV88">
        <f t="shared" si="191"/>
        <v>2</v>
      </c>
      <c r="CW88">
        <f t="shared" si="206"/>
        <v>2</v>
      </c>
      <c r="CX88" s="139">
        <f>VLOOKUP($A88,'FuturesInfo (3)'!$A$2:$O$80,15)*CW88</f>
        <v>195393.07100000003</v>
      </c>
      <c r="CY88" s="200">
        <f t="shared" si="192"/>
        <v>1468.2928498963392</v>
      </c>
      <c r="CZ88" s="200">
        <f t="shared" si="207"/>
        <v>-1468.2928498963392</v>
      </c>
      <c r="DB88">
        <f t="shared" si="193"/>
        <v>1</v>
      </c>
      <c r="DC88">
        <v>-1</v>
      </c>
      <c r="DD88">
        <v>1</v>
      </c>
      <c r="DE88">
        <v>1</v>
      </c>
      <c r="DF88">
        <f t="shared" si="242"/>
        <v>0</v>
      </c>
      <c r="DG88">
        <f t="shared" si="194"/>
        <v>1</v>
      </c>
      <c r="DH88" s="1">
        <v>2.7969420100700001E-3</v>
      </c>
      <c r="DI88" s="2">
        <v>10</v>
      </c>
      <c r="DJ88">
        <v>60</v>
      </c>
      <c r="DK88" t="str">
        <f t="shared" si="195"/>
        <v>TRUE</v>
      </c>
      <c r="DL88">
        <f>VLOOKUP($A88,'FuturesInfo (3)'!$A$2:$V$80,22)</f>
        <v>2</v>
      </c>
      <c r="DM88">
        <f t="shared" si="196"/>
        <v>2</v>
      </c>
      <c r="DN88">
        <f t="shared" si="208"/>
        <v>2</v>
      </c>
      <c r="DO88" s="139">
        <f>VLOOKUP($A88,'FuturesInfo (3)'!$A$2:$O$80,15)*DN88</f>
        <v>195393.07100000003</v>
      </c>
      <c r="DP88" s="200">
        <f t="shared" si="197"/>
        <v>-546.50308875649034</v>
      </c>
      <c r="DQ88" s="200">
        <f t="shared" si="209"/>
        <v>546.50308875649034</v>
      </c>
      <c r="DS88">
        <v>-1</v>
      </c>
      <c r="DT88">
        <v>-1</v>
      </c>
      <c r="DU88">
        <v>1</v>
      </c>
      <c r="DV88">
        <v>-1</v>
      </c>
      <c r="DW88">
        <v>1</v>
      </c>
      <c r="DX88">
        <v>0</v>
      </c>
      <c r="DY88" s="1">
        <v>-7.4377091855700004E-4</v>
      </c>
      <c r="DZ88" s="2">
        <v>10</v>
      </c>
      <c r="EA88">
        <v>60</v>
      </c>
      <c r="EB88" t="s">
        <v>1273</v>
      </c>
      <c r="EC88">
        <v>2</v>
      </c>
      <c r="ED88" s="96">
        <v>0</v>
      </c>
      <c r="EE88">
        <v>2</v>
      </c>
      <c r="EF88" s="139">
        <v>197561.04100000003</v>
      </c>
      <c r="EG88" s="200">
        <v>146.94015693564717</v>
      </c>
      <c r="EH88" s="200">
        <v>-146.94015693564717</v>
      </c>
      <c r="EJ88">
        <v>-1</v>
      </c>
      <c r="EK88">
        <v>-1</v>
      </c>
      <c r="EL88" s="218">
        <v>1</v>
      </c>
      <c r="EM88">
        <v>1</v>
      </c>
      <c r="EN88">
        <v>-1</v>
      </c>
      <c r="EO88">
        <v>1</v>
      </c>
      <c r="EP88">
        <v>0</v>
      </c>
      <c r="EQ88">
        <v>0</v>
      </c>
      <c r="ER88" s="1">
        <v>-2.2329735764800001E-3</v>
      </c>
      <c r="ES88" s="2">
        <v>10</v>
      </c>
      <c r="ET88">
        <v>60</v>
      </c>
      <c r="EU88" t="s">
        <v>1273</v>
      </c>
      <c r="EV88">
        <v>2</v>
      </c>
      <c r="EW88" s="96">
        <v>0</v>
      </c>
      <c r="EX88">
        <v>2</v>
      </c>
      <c r="EY88" s="139">
        <v>197561.04100000003</v>
      </c>
      <c r="EZ88" s="200">
        <v>441.14858429488197</v>
      </c>
      <c r="FA88" s="200">
        <v>-441.14858429488197</v>
      </c>
      <c r="FB88" s="200">
        <v>-441.14858429488197</v>
      </c>
      <c r="FD88">
        <v>-1</v>
      </c>
      <c r="FE88">
        <v>-1</v>
      </c>
      <c r="FF88" s="218">
        <v>1</v>
      </c>
      <c r="FG88">
        <v>1</v>
      </c>
      <c r="FH88">
        <v>-1</v>
      </c>
      <c r="FI88">
        <v>1</v>
      </c>
      <c r="FJ88">
        <v>0</v>
      </c>
      <c r="FK88">
        <v>0</v>
      </c>
      <c r="FL88" s="1">
        <v>-8.2058933233899994E-3</v>
      </c>
      <c r="FM88" s="2">
        <v>10</v>
      </c>
      <c r="FN88">
        <v>60</v>
      </c>
      <c r="FO88" t="s">
        <v>1273</v>
      </c>
      <c r="FP88">
        <v>2</v>
      </c>
      <c r="FQ88" s="96">
        <v>0</v>
      </c>
      <c r="FR88">
        <v>2</v>
      </c>
      <c r="FS88" s="139">
        <v>197561.04100000003</v>
      </c>
      <c r="FT88" s="200">
        <v>1621.1648273038782</v>
      </c>
      <c r="FU88" s="200">
        <v>-1621.1648273038782</v>
      </c>
      <c r="FV88" s="200">
        <v>-1621.1648273038782</v>
      </c>
      <c r="FX88">
        <v>-1</v>
      </c>
      <c r="FY88" s="244">
        <v>1</v>
      </c>
      <c r="FZ88" s="218">
        <v>-1</v>
      </c>
      <c r="GA88" s="245">
        <v>-33</v>
      </c>
      <c r="GB88">
        <v>-1</v>
      </c>
      <c r="GC88">
        <v>1</v>
      </c>
      <c r="GD88" s="218">
        <v>-1</v>
      </c>
      <c r="GE88">
        <v>0</v>
      </c>
      <c r="GF88">
        <v>1</v>
      </c>
      <c r="GG88">
        <v>1</v>
      </c>
      <c r="GH88">
        <v>0</v>
      </c>
      <c r="GI88" s="253">
        <v>-1.1094396389599999E-2</v>
      </c>
      <c r="GJ88" s="2">
        <v>10</v>
      </c>
      <c r="GK88">
        <v>60</v>
      </c>
      <c r="GL88" t="s">
        <v>1273</v>
      </c>
      <c r="GM88">
        <v>2</v>
      </c>
      <c r="GN88" s="96">
        <v>0</v>
      </c>
      <c r="GO88">
        <v>2</v>
      </c>
      <c r="GP88" s="139">
        <v>195369.22050000002</v>
      </c>
      <c r="GQ88" s="200">
        <v>-2167.5035745541663</v>
      </c>
      <c r="GR88" s="200">
        <v>2167.5035745541663</v>
      </c>
      <c r="GS88" s="200">
        <v>2167.5035745541663</v>
      </c>
      <c r="GT88" s="200">
        <v>-2167.5035745541663</v>
      </c>
      <c r="GV88">
        <v>1</v>
      </c>
      <c r="GW88" s="244">
        <v>-1</v>
      </c>
      <c r="GX88" s="218">
        <v>1</v>
      </c>
      <c r="GY88" s="245">
        <v>-34</v>
      </c>
      <c r="GZ88">
        <v>1</v>
      </c>
      <c r="HA88">
        <v>-1</v>
      </c>
      <c r="HB88" s="218">
        <v>-1</v>
      </c>
      <c r="HC88">
        <v>1</v>
      </c>
      <c r="HD88">
        <v>0</v>
      </c>
      <c r="HE88">
        <v>0</v>
      </c>
      <c r="HF88">
        <v>1</v>
      </c>
      <c r="HG88" s="253">
        <v>-1.0838562464300001E-2</v>
      </c>
      <c r="HH88" s="268">
        <v>42486</v>
      </c>
      <c r="HI88">
        <v>60</v>
      </c>
      <c r="HJ88" t="s">
        <v>1273</v>
      </c>
      <c r="HK88">
        <v>2</v>
      </c>
      <c r="HL88" s="257"/>
      <c r="HM88">
        <v>2</v>
      </c>
      <c r="HN88" s="139">
        <v>192333.546</v>
      </c>
      <c r="HO88" s="200">
        <v>2084.6191523013176</v>
      </c>
      <c r="HP88" s="200">
        <v>-2084.6191523013176</v>
      </c>
      <c r="HQ88" s="200">
        <v>-2084.6191523013176</v>
      </c>
      <c r="HR88" s="200">
        <v>2084.6191523013176</v>
      </c>
      <c r="HT88">
        <v>-1</v>
      </c>
      <c r="HU88" s="244">
        <v>-1</v>
      </c>
      <c r="HV88" s="218">
        <v>1</v>
      </c>
      <c r="HW88" s="245">
        <v>11</v>
      </c>
      <c r="HX88">
        <v>1</v>
      </c>
      <c r="HY88">
        <v>1</v>
      </c>
      <c r="HZ88" s="218">
        <v>-1</v>
      </c>
      <c r="IA88">
        <v>1</v>
      </c>
      <c r="IB88">
        <v>0</v>
      </c>
      <c r="IC88">
        <v>0</v>
      </c>
      <c r="ID88">
        <v>0</v>
      </c>
      <c r="IE88" s="253">
        <v>-8.6505190311399992E-3</v>
      </c>
      <c r="IF88" s="268">
        <v>42486</v>
      </c>
      <c r="IG88">
        <v>60</v>
      </c>
      <c r="IH88" t="s">
        <v>1273</v>
      </c>
      <c r="II88">
        <v>2</v>
      </c>
      <c r="IJ88" s="257">
        <v>2</v>
      </c>
      <c r="IK88">
        <v>3</v>
      </c>
      <c r="IL88" s="139">
        <v>186771.40300000002</v>
      </c>
      <c r="IM88" s="139">
        <v>280157.10450000002</v>
      </c>
      <c r="IN88" s="200">
        <v>1615.6695761242186</v>
      </c>
      <c r="IO88" s="200">
        <v>2423.5043641863276</v>
      </c>
      <c r="IP88" s="200">
        <v>-1615.6695761242186</v>
      </c>
      <c r="IQ88" s="200">
        <v>-1615.6695761242186</v>
      </c>
      <c r="IR88" s="200">
        <v>-1615.6695761242186</v>
      </c>
      <c r="IT88">
        <v>-1</v>
      </c>
      <c r="IU88" s="244">
        <v>1</v>
      </c>
      <c r="IV88" s="218">
        <v>1</v>
      </c>
      <c r="IW88" s="245">
        <v>12</v>
      </c>
      <c r="IX88">
        <v>-1</v>
      </c>
      <c r="IY88">
        <v>1</v>
      </c>
      <c r="IZ88" s="218">
        <v>1</v>
      </c>
      <c r="JA88">
        <v>1</v>
      </c>
      <c r="JB88">
        <v>1</v>
      </c>
      <c r="JC88">
        <v>0</v>
      </c>
      <c r="JD88">
        <v>1</v>
      </c>
      <c r="JE88" s="253">
        <v>6.3990692271600003E-3</v>
      </c>
      <c r="JF88" s="268">
        <v>42486</v>
      </c>
      <c r="JG88">
        <v>60</v>
      </c>
      <c r="JH88" t="s">
        <v>1273</v>
      </c>
      <c r="JI88">
        <v>2</v>
      </c>
      <c r="JJ88" s="257">
        <v>2</v>
      </c>
      <c r="JK88">
        <v>3</v>
      </c>
      <c r="JL88" s="139">
        <v>186771.40300000002</v>
      </c>
      <c r="JM88" s="139">
        <v>280157.10450000002</v>
      </c>
      <c r="JN88" s="200">
        <v>1195.163137450799</v>
      </c>
      <c r="JO88" s="200">
        <v>1792.7447061761986</v>
      </c>
      <c r="JP88" s="200">
        <v>1195.163137450799</v>
      </c>
      <c r="JQ88" s="200">
        <v>-1195.163137450799</v>
      </c>
      <c r="JR88" s="200">
        <v>1195.163137450799</v>
      </c>
      <c r="JT88">
        <v>1</v>
      </c>
      <c r="JU88" s="244">
        <v>1</v>
      </c>
      <c r="JV88" s="218">
        <v>1</v>
      </c>
      <c r="JW88" s="245">
        <v>13</v>
      </c>
      <c r="JX88">
        <v>1</v>
      </c>
      <c r="JY88">
        <v>1</v>
      </c>
      <c r="JZ88" s="218">
        <v>1</v>
      </c>
      <c r="KA88">
        <v>1</v>
      </c>
      <c r="KB88">
        <v>1</v>
      </c>
      <c r="KC88">
        <v>1</v>
      </c>
      <c r="KD88">
        <v>1</v>
      </c>
      <c r="KE88" s="253">
        <v>8.4745762711900003E-3</v>
      </c>
      <c r="KF88" s="206">
        <v>42486</v>
      </c>
      <c r="KG88">
        <v>60</v>
      </c>
      <c r="KH88" t="s">
        <v>1273</v>
      </c>
      <c r="KI88">
        <v>2</v>
      </c>
      <c r="KJ88" s="257">
        <v>2</v>
      </c>
      <c r="KK88">
        <v>3</v>
      </c>
      <c r="KL88" s="139">
        <v>190828.28099999999</v>
      </c>
      <c r="KM88" s="139">
        <v>286242.4215</v>
      </c>
      <c r="KN88" s="200">
        <v>1617.1888220345775</v>
      </c>
      <c r="KO88" s="200">
        <v>2425.7832330518663</v>
      </c>
      <c r="KP88" s="200">
        <v>1617.1888220345775</v>
      </c>
      <c r="KQ88" s="200">
        <v>1617.1888220345775</v>
      </c>
      <c r="KR88" s="200">
        <v>1617.1888220345775</v>
      </c>
      <c r="KT88">
        <v>1</v>
      </c>
      <c r="KU88">
        <v>-1</v>
      </c>
      <c r="KV88" s="218">
        <v>1</v>
      </c>
      <c r="KW88" s="245">
        <v>14</v>
      </c>
      <c r="KX88">
        <v>1</v>
      </c>
      <c r="KY88">
        <v>1</v>
      </c>
      <c r="KZ88" s="218">
        <v>1</v>
      </c>
      <c r="LA88">
        <v>0</v>
      </c>
      <c r="LB88">
        <v>1</v>
      </c>
      <c r="LC88">
        <v>1</v>
      </c>
      <c r="LD88">
        <v>1</v>
      </c>
      <c r="LE88" s="253">
        <v>1.5634160641000001E-2</v>
      </c>
      <c r="LF88" s="206">
        <v>42520</v>
      </c>
      <c r="LG88">
        <v>60</v>
      </c>
      <c r="LH88" t="s">
        <v>1273</v>
      </c>
      <c r="LI88">
        <v>2</v>
      </c>
      <c r="LJ88" s="257">
        <v>2</v>
      </c>
      <c r="LK88">
        <v>3</v>
      </c>
      <c r="LL88" s="139">
        <v>193811.72099999999</v>
      </c>
      <c r="LM88" s="139">
        <v>290717.58149999997</v>
      </c>
      <c r="LN88" s="200">
        <v>-3030.0835802226729</v>
      </c>
      <c r="LO88" s="200">
        <v>-4545.1253703340099</v>
      </c>
      <c r="LP88" s="200">
        <v>3030.0835802226729</v>
      </c>
      <c r="LQ88" s="200">
        <v>3030.0835802226729</v>
      </c>
      <c r="LR88" s="200">
        <v>3030.0835802226729</v>
      </c>
      <c r="LT88">
        <v>-1</v>
      </c>
      <c r="LU88" s="244">
        <v>-1</v>
      </c>
      <c r="LV88" s="218">
        <v>1</v>
      </c>
      <c r="LW88" s="245">
        <v>-3</v>
      </c>
      <c r="LX88">
        <v>1</v>
      </c>
      <c r="LY88">
        <v>-1</v>
      </c>
      <c r="LZ88" s="218">
        <v>1</v>
      </c>
      <c r="MA88">
        <v>0</v>
      </c>
      <c r="MB88">
        <v>1</v>
      </c>
      <c r="MC88">
        <v>1</v>
      </c>
      <c r="MD88">
        <v>0</v>
      </c>
      <c r="ME88" s="253">
        <v>3.4635366557599998E-3</v>
      </c>
      <c r="MF88" s="206">
        <v>42520</v>
      </c>
      <c r="MG88">
        <v>60</v>
      </c>
      <c r="MH88" t="s">
        <v>1273</v>
      </c>
      <c r="MI88">
        <v>2</v>
      </c>
      <c r="MJ88" s="257">
        <v>2</v>
      </c>
      <c r="MK88">
        <v>3</v>
      </c>
      <c r="ML88" s="139">
        <v>194104.90750000003</v>
      </c>
      <c r="MM88" s="139">
        <v>291157.36125000007</v>
      </c>
      <c r="MN88" s="200">
        <v>-672.28946218915416</v>
      </c>
      <c r="MO88" s="200">
        <v>-1008.4341932837315</v>
      </c>
      <c r="MP88" s="200">
        <v>672.28946218915416</v>
      </c>
      <c r="MQ88" s="200">
        <v>672.28946218915416</v>
      </c>
      <c r="MR88" s="200">
        <v>-672.28946218915416</v>
      </c>
      <c r="MT88">
        <v>-1</v>
      </c>
      <c r="MU88" s="244">
        <v>1</v>
      </c>
      <c r="MV88" s="218">
        <v>1</v>
      </c>
      <c r="MW88" s="245">
        <v>-4</v>
      </c>
      <c r="MX88">
        <v>-1</v>
      </c>
      <c r="MY88">
        <v>-1</v>
      </c>
      <c r="MZ88" s="218">
        <v>1</v>
      </c>
      <c r="NA88">
        <v>1</v>
      </c>
      <c r="NB88">
        <v>1</v>
      </c>
      <c r="NC88">
        <v>0</v>
      </c>
      <c r="ND88">
        <v>0</v>
      </c>
      <c r="NE88" s="253">
        <v>3.8350910834099999E-4</v>
      </c>
      <c r="NF88" s="206">
        <v>42536</v>
      </c>
      <c r="NG88">
        <v>60</v>
      </c>
      <c r="NH88" t="s">
        <v>1273</v>
      </c>
      <c r="NI88">
        <v>2</v>
      </c>
      <c r="NJ88" s="257">
        <v>2</v>
      </c>
      <c r="NK88">
        <v>2</v>
      </c>
      <c r="NL88" s="139">
        <v>199166.785</v>
      </c>
      <c r="NM88" s="139">
        <v>199166.785</v>
      </c>
      <c r="NN88" s="200">
        <v>76.38227612649365</v>
      </c>
      <c r="NO88" s="200">
        <v>76.38227612649365</v>
      </c>
      <c r="NP88" s="200">
        <v>76.38227612649365</v>
      </c>
      <c r="NQ88" s="200">
        <v>-76.38227612649365</v>
      </c>
      <c r="NR88" s="200">
        <v>-76.38227612649365</v>
      </c>
      <c r="NT88">
        <v>1</v>
      </c>
      <c r="NU88" s="244">
        <v>1</v>
      </c>
      <c r="NV88" s="218">
        <v>1</v>
      </c>
      <c r="NW88" s="245">
        <v>-5</v>
      </c>
      <c r="NX88">
        <v>-1</v>
      </c>
      <c r="NY88">
        <v>-1</v>
      </c>
      <c r="NZ88" s="218">
        <v>1</v>
      </c>
      <c r="OA88">
        <v>1</v>
      </c>
      <c r="OB88">
        <v>1</v>
      </c>
      <c r="OC88">
        <v>0</v>
      </c>
      <c r="OD88">
        <v>0</v>
      </c>
      <c r="OE88" s="253">
        <v>3.2585777266599999E-3</v>
      </c>
      <c r="OF88" s="206">
        <v>42536</v>
      </c>
      <c r="OG88">
        <v>60</v>
      </c>
      <c r="OH88" t="s">
        <v>1273</v>
      </c>
      <c r="OI88">
        <v>2</v>
      </c>
      <c r="OJ88" s="257">
        <v>2</v>
      </c>
      <c r="OK88">
        <v>2</v>
      </c>
      <c r="OL88" s="139">
        <v>199166.785</v>
      </c>
      <c r="OM88" s="139">
        <v>199166.785</v>
      </c>
      <c r="ON88" s="200">
        <v>649.00044949148094</v>
      </c>
      <c r="OO88" s="200">
        <v>649.00044949148094</v>
      </c>
      <c r="OP88" s="200">
        <v>649.00044949148094</v>
      </c>
      <c r="OQ88" s="200">
        <v>-649.00044949148094</v>
      </c>
      <c r="OR88" s="200">
        <v>-649.00044949148094</v>
      </c>
      <c r="OT88">
        <f t="shared" si="210"/>
        <v>1</v>
      </c>
      <c r="OU88" s="244">
        <v>1</v>
      </c>
      <c r="OV88" s="218">
        <v>1</v>
      </c>
      <c r="OW88" s="245">
        <v>6</v>
      </c>
      <c r="OX88">
        <f t="shared" si="247"/>
        <v>1</v>
      </c>
      <c r="OY88">
        <f t="shared" si="211"/>
        <v>1</v>
      </c>
      <c r="OZ88" s="218"/>
      <c r="PA88">
        <f t="shared" si="243"/>
        <v>0</v>
      </c>
      <c r="PB88">
        <f t="shared" si="212"/>
        <v>0</v>
      </c>
      <c r="PC88">
        <f t="shared" si="213"/>
        <v>0</v>
      </c>
      <c r="PD88">
        <f t="shared" si="214"/>
        <v>0</v>
      </c>
      <c r="PE88" s="253"/>
      <c r="PF88" s="206">
        <v>42536</v>
      </c>
      <c r="PG88">
        <v>60</v>
      </c>
      <c r="PH88" t="str">
        <f t="shared" si="198"/>
        <v>TRUE</v>
      </c>
      <c r="PI88">
        <f>VLOOKUP($A88,'FuturesInfo (3)'!$A$2:$V$80,22)</f>
        <v>2</v>
      </c>
      <c r="PJ88" s="257">
        <v>2</v>
      </c>
      <c r="PK88">
        <f t="shared" si="215"/>
        <v>2</v>
      </c>
      <c r="PL88" s="139">
        <f>VLOOKUP($A88,'FuturesInfo (3)'!$A$2:$O$80,15)*PI88</f>
        <v>195393.07100000003</v>
      </c>
      <c r="PM88" s="139">
        <f>VLOOKUP($A88,'FuturesInfo (3)'!$A$2:$O$80,15)*PK88</f>
        <v>195393.07100000003</v>
      </c>
      <c r="PN88" s="200">
        <f t="shared" si="216"/>
        <v>0</v>
      </c>
      <c r="PO88" s="200">
        <f t="shared" si="217"/>
        <v>0</v>
      </c>
      <c r="PP88" s="200">
        <f t="shared" si="218"/>
        <v>0</v>
      </c>
      <c r="PQ88" s="200">
        <f t="shared" si="219"/>
        <v>0</v>
      </c>
      <c r="PR88" s="200">
        <f t="shared" si="250"/>
        <v>0</v>
      </c>
      <c r="PT88">
        <f t="shared" si="220"/>
        <v>1</v>
      </c>
      <c r="PU88" s="244"/>
      <c r="PV88" s="218"/>
      <c r="PW88" s="245"/>
      <c r="PX88">
        <f t="shared" si="248"/>
        <v>0</v>
      </c>
      <c r="PY88">
        <f t="shared" si="221"/>
        <v>0</v>
      </c>
      <c r="PZ88" s="218"/>
      <c r="QA88">
        <f t="shared" si="244"/>
        <v>1</v>
      </c>
      <c r="QB88">
        <f t="shared" si="222"/>
        <v>1</v>
      </c>
      <c r="QC88">
        <f t="shared" si="223"/>
        <v>1</v>
      </c>
      <c r="QD88">
        <f t="shared" si="224"/>
        <v>1</v>
      </c>
      <c r="QE88" s="253"/>
      <c r="QF88" s="206"/>
      <c r="QG88">
        <v>60</v>
      </c>
      <c r="QH88" t="str">
        <f t="shared" si="199"/>
        <v>FALSE</v>
      </c>
      <c r="QI88">
        <f>VLOOKUP($A88,'FuturesInfo (3)'!$A$2:$V$80,22)</f>
        <v>2</v>
      </c>
      <c r="QJ88" s="257"/>
      <c r="QK88">
        <f t="shared" si="225"/>
        <v>2</v>
      </c>
      <c r="QL88" s="139">
        <f>VLOOKUP($A88,'FuturesInfo (3)'!$A$2:$O$80,15)*QI88</f>
        <v>195393.07100000003</v>
      </c>
      <c r="QM88" s="139">
        <f>VLOOKUP($A88,'FuturesInfo (3)'!$A$2:$O$80,15)*QK88</f>
        <v>195393.07100000003</v>
      </c>
      <c r="QN88" s="200">
        <f t="shared" si="226"/>
        <v>0</v>
      </c>
      <c r="QO88" s="200">
        <f t="shared" si="227"/>
        <v>0</v>
      </c>
      <c r="QP88" s="200">
        <f t="shared" si="228"/>
        <v>0</v>
      </c>
      <c r="QQ88" s="200">
        <f t="shared" si="229"/>
        <v>0</v>
      </c>
      <c r="QR88" s="200">
        <f t="shared" si="251"/>
        <v>0</v>
      </c>
      <c r="QT88">
        <f t="shared" si="230"/>
        <v>0</v>
      </c>
      <c r="QU88" s="244"/>
      <c r="QV88" s="218"/>
      <c r="QW88" s="245"/>
      <c r="QX88">
        <f t="shared" si="249"/>
        <v>0</v>
      </c>
      <c r="QY88">
        <f t="shared" si="231"/>
        <v>0</v>
      </c>
      <c r="QZ88" s="218"/>
      <c r="RA88">
        <f t="shared" si="245"/>
        <v>1</v>
      </c>
      <c r="RB88">
        <f t="shared" si="232"/>
        <v>1</v>
      </c>
      <c r="RC88">
        <f t="shared" si="233"/>
        <v>1</v>
      </c>
      <c r="RD88">
        <f t="shared" si="234"/>
        <v>1</v>
      </c>
      <c r="RE88" s="253"/>
      <c r="RF88" s="206"/>
      <c r="RG88">
        <v>60</v>
      </c>
      <c r="RH88" t="str">
        <f t="shared" si="200"/>
        <v>FALSE</v>
      </c>
      <c r="RI88">
        <f>VLOOKUP($A88,'FuturesInfo (3)'!$A$2:$V$80,22)</f>
        <v>2</v>
      </c>
      <c r="RJ88" s="257"/>
      <c r="RK88">
        <f t="shared" si="235"/>
        <v>2</v>
      </c>
      <c r="RL88" s="139">
        <f>VLOOKUP($A88,'FuturesInfo (3)'!$A$2:$O$80,15)*RI88</f>
        <v>195393.07100000003</v>
      </c>
      <c r="RM88" s="139">
        <f>VLOOKUP($A88,'FuturesInfo (3)'!$A$2:$O$80,15)*RK88</f>
        <v>195393.07100000003</v>
      </c>
      <c r="RN88" s="200">
        <f t="shared" si="236"/>
        <v>0</v>
      </c>
      <c r="RO88" s="200">
        <f t="shared" si="237"/>
        <v>0</v>
      </c>
      <c r="RP88" s="200">
        <f t="shared" si="238"/>
        <v>0</v>
      </c>
      <c r="RQ88" s="200">
        <f t="shared" si="239"/>
        <v>0</v>
      </c>
      <c r="RR88" s="200">
        <f t="shared" si="252"/>
        <v>0</v>
      </c>
    </row>
    <row r="89" spans="1:486" s="3" customFormat="1" x14ac:dyDescent="0.25">
      <c r="A89" s="1" t="s">
        <v>1142</v>
      </c>
      <c r="B89" s="153" t="str">
        <f>'FuturesInfo (3)'!M77</f>
        <v>HBS</v>
      </c>
      <c r="C89" s="204" t="str">
        <f>VLOOKUP(A89,'FuturesInfo (3)'!$A$2:$K$80,11)</f>
        <v>rates</v>
      </c>
      <c r="D89" s="2"/>
      <c r="E89"/>
      <c r="F89"/>
      <c r="G89"/>
      <c r="H89"/>
      <c r="I89"/>
      <c r="J89"/>
      <c r="K89" s="2"/>
      <c r="L89"/>
      <c r="M89"/>
      <c r="N89"/>
      <c r="O89"/>
      <c r="P89"/>
      <c r="Q89"/>
      <c r="R89"/>
      <c r="S89"/>
      <c r="T89" s="2"/>
      <c r="U89"/>
      <c r="V89"/>
      <c r="W89"/>
      <c r="X89"/>
      <c r="Y89"/>
      <c r="Z89"/>
      <c r="AA89"/>
      <c r="AB89"/>
      <c r="AC89"/>
      <c r="AD89" s="2"/>
      <c r="AE89"/>
      <c r="AF89"/>
      <c r="AG89"/>
      <c r="AH89"/>
      <c r="AI89" s="139"/>
      <c r="AJ89"/>
      <c r="AK89"/>
      <c r="AL89"/>
      <c r="AM89"/>
      <c r="AN89"/>
      <c r="AO89" s="2"/>
      <c r="AP89"/>
      <c r="AQ89"/>
      <c r="AR89"/>
      <c r="AS89"/>
      <c r="AT89" s="139"/>
      <c r="AU89"/>
      <c r="AV89"/>
      <c r="AW89"/>
      <c r="AX89">
        <v>-1</v>
      </c>
      <c r="AY89">
        <v>-1.0193679918400001E-4</v>
      </c>
      <c r="AZ89" s="2"/>
      <c r="BA89"/>
      <c r="BB89"/>
      <c r="BC89"/>
      <c r="BD89"/>
      <c r="BE89" s="139"/>
      <c r="BF89"/>
      <c r="BG89">
        <f t="shared" si="240"/>
        <v>2</v>
      </c>
      <c r="BH89">
        <v>1</v>
      </c>
      <c r="BI89">
        <v>1</v>
      </c>
      <c r="BJ89">
        <f t="shared" si="201"/>
        <v>1</v>
      </c>
      <c r="BK89" s="1">
        <v>1.0194719135500001E-4</v>
      </c>
      <c r="BL89" s="2">
        <v>10</v>
      </c>
      <c r="BM89">
        <v>60</v>
      </c>
      <c r="BN89" t="str">
        <f t="shared" si="241"/>
        <v>TRUE</v>
      </c>
      <c r="BO89">
        <f>VLOOKUP($A89,'FuturesInfo (3)'!$A$2:$V$80,22)</f>
        <v>0</v>
      </c>
      <c r="BP89">
        <f t="shared" si="246"/>
        <v>0</v>
      </c>
      <c r="BQ89" s="139">
        <f>VLOOKUP($A89,'FuturesInfo (3)'!$A$2:$O$80,15)*BP89</f>
        <v>0</v>
      </c>
      <c r="BR89" s="145">
        <f t="shared" si="202"/>
        <v>0</v>
      </c>
      <c r="BT89">
        <f t="shared" si="203"/>
        <v>1</v>
      </c>
      <c r="BU89">
        <v>-1</v>
      </c>
      <c r="BV89">
        <v>1</v>
      </c>
      <c r="BW89">
        <v>1</v>
      </c>
      <c r="BX89">
        <f t="shared" si="183"/>
        <v>0</v>
      </c>
      <c r="BY89">
        <f t="shared" si="184"/>
        <v>1</v>
      </c>
      <c r="BZ89" s="188">
        <v>0</v>
      </c>
      <c r="CA89" s="2">
        <v>10</v>
      </c>
      <c r="CB89">
        <v>60</v>
      </c>
      <c r="CC89" t="str">
        <f t="shared" si="185"/>
        <v>TRUE</v>
      </c>
      <c r="CD89">
        <f>VLOOKUP($A89,'FuturesInfo (3)'!$A$2:$V$80,22)</f>
        <v>0</v>
      </c>
      <c r="CE89">
        <f t="shared" si="186"/>
        <v>0</v>
      </c>
      <c r="CF89">
        <f t="shared" si="186"/>
        <v>0</v>
      </c>
      <c r="CG89" s="139">
        <f>VLOOKUP($A89,'FuturesInfo (3)'!$A$2:$O$80,15)*CE89</f>
        <v>0</v>
      </c>
      <c r="CH89" s="145">
        <f t="shared" si="187"/>
        <v>0</v>
      </c>
      <c r="CI89" s="145">
        <f t="shared" si="204"/>
        <v>0</v>
      </c>
      <c r="CK89">
        <f t="shared" si="188"/>
        <v>-1</v>
      </c>
      <c r="CL89">
        <v>-1</v>
      </c>
      <c r="CM89">
        <v>1</v>
      </c>
      <c r="CN89">
        <v>1</v>
      </c>
      <c r="CO89">
        <f t="shared" si="205"/>
        <v>0</v>
      </c>
      <c r="CP89">
        <f t="shared" si="189"/>
        <v>1</v>
      </c>
      <c r="CQ89" s="1">
        <v>2.03873598369E-4</v>
      </c>
      <c r="CR89" s="2">
        <v>10</v>
      </c>
      <c r="CS89">
        <v>60</v>
      </c>
      <c r="CT89" t="str">
        <f t="shared" si="190"/>
        <v>TRUE</v>
      </c>
      <c r="CU89">
        <f>VLOOKUP($A89,'FuturesInfo (3)'!$A$2:$V$80,22)</f>
        <v>0</v>
      </c>
      <c r="CV89">
        <f t="shared" si="191"/>
        <v>0</v>
      </c>
      <c r="CW89">
        <f t="shared" si="206"/>
        <v>0</v>
      </c>
      <c r="CX89" s="139">
        <f>VLOOKUP($A89,'FuturesInfo (3)'!$A$2:$O$80,15)*CW89</f>
        <v>0</v>
      </c>
      <c r="CY89" s="200">
        <f t="shared" si="192"/>
        <v>0</v>
      </c>
      <c r="CZ89" s="200">
        <f t="shared" si="207"/>
        <v>0</v>
      </c>
      <c r="DB89">
        <f t="shared" si="193"/>
        <v>-1</v>
      </c>
      <c r="DC89">
        <v>-1</v>
      </c>
      <c r="DD89">
        <v>1</v>
      </c>
      <c r="DE89">
        <v>-1</v>
      </c>
      <c r="DF89">
        <f t="shared" si="242"/>
        <v>1</v>
      </c>
      <c r="DG89">
        <f t="shared" si="194"/>
        <v>0</v>
      </c>
      <c r="DH89" s="1">
        <v>-4.0766408479400002E-4</v>
      </c>
      <c r="DI89" s="2">
        <v>10</v>
      </c>
      <c r="DJ89">
        <v>60</v>
      </c>
      <c r="DK89" t="str">
        <f t="shared" si="195"/>
        <v>TRUE</v>
      </c>
      <c r="DL89">
        <f>VLOOKUP($A89,'FuturesInfo (3)'!$A$2:$V$80,22)</f>
        <v>0</v>
      </c>
      <c r="DM89">
        <f t="shared" si="196"/>
        <v>0</v>
      </c>
      <c r="DN89">
        <f t="shared" si="208"/>
        <v>0</v>
      </c>
      <c r="DO89" s="139">
        <f>VLOOKUP($A89,'FuturesInfo (3)'!$A$2:$O$80,15)*DN89</f>
        <v>0</v>
      </c>
      <c r="DP89" s="200">
        <f t="shared" si="197"/>
        <v>0</v>
      </c>
      <c r="DQ89" s="200">
        <f t="shared" si="209"/>
        <v>0</v>
      </c>
      <c r="DS89">
        <v>-1</v>
      </c>
      <c r="DT89">
        <v>-1</v>
      </c>
      <c r="DU89">
        <v>1</v>
      </c>
      <c r="DV89">
        <v>1</v>
      </c>
      <c r="DW89">
        <v>0</v>
      </c>
      <c r="DX89">
        <v>1</v>
      </c>
      <c r="DY89" s="1">
        <v>0</v>
      </c>
      <c r="DZ89" s="2">
        <v>10</v>
      </c>
      <c r="EA89">
        <v>60</v>
      </c>
      <c r="EB89" t="s">
        <v>1273</v>
      </c>
      <c r="EC89">
        <v>0</v>
      </c>
      <c r="ED89" s="96">
        <v>0</v>
      </c>
      <c r="EE89">
        <v>0</v>
      </c>
      <c r="EF89" s="139">
        <v>0</v>
      </c>
      <c r="EG89" s="200">
        <v>0</v>
      </c>
      <c r="EH89" s="200">
        <v>0</v>
      </c>
      <c r="EJ89">
        <v>-1</v>
      </c>
      <c r="EK89">
        <v>1</v>
      </c>
      <c r="EL89" s="218">
        <v>1</v>
      </c>
      <c r="EM89">
        <v>1</v>
      </c>
      <c r="EN89">
        <v>1</v>
      </c>
      <c r="EO89">
        <v>1</v>
      </c>
      <c r="EP89">
        <v>1</v>
      </c>
      <c r="EQ89">
        <v>1</v>
      </c>
      <c r="ER89" s="1">
        <v>1.01957585644E-4</v>
      </c>
      <c r="ES89" s="2">
        <v>10</v>
      </c>
      <c r="ET89">
        <v>60</v>
      </c>
      <c r="EU89" t="s">
        <v>1273</v>
      </c>
      <c r="EV89">
        <v>0</v>
      </c>
      <c r="EW89" s="96">
        <v>0</v>
      </c>
      <c r="EX89">
        <v>0</v>
      </c>
      <c r="EY89" s="139">
        <v>0</v>
      </c>
      <c r="EZ89" s="200">
        <v>0</v>
      </c>
      <c r="FA89" s="200">
        <v>0</v>
      </c>
      <c r="FB89" s="200">
        <v>0</v>
      </c>
      <c r="FD89">
        <v>1</v>
      </c>
      <c r="FE89">
        <v>1</v>
      </c>
      <c r="FF89" s="218">
        <v>1</v>
      </c>
      <c r="FG89">
        <v>1</v>
      </c>
      <c r="FH89">
        <v>-1</v>
      </c>
      <c r="FI89">
        <v>0</v>
      </c>
      <c r="FJ89">
        <v>0</v>
      </c>
      <c r="FK89">
        <v>0</v>
      </c>
      <c r="FL89" s="1">
        <v>-1.0194719135500001E-4</v>
      </c>
      <c r="FM89" s="2">
        <v>10</v>
      </c>
      <c r="FN89">
        <v>60</v>
      </c>
      <c r="FO89" t="s">
        <v>1273</v>
      </c>
      <c r="FP89">
        <v>0</v>
      </c>
      <c r="FQ89" s="96">
        <v>0</v>
      </c>
      <c r="FR89">
        <v>0</v>
      </c>
      <c r="FS89" s="139">
        <v>0</v>
      </c>
      <c r="FT89" s="200">
        <v>0</v>
      </c>
      <c r="FU89" s="200">
        <v>0</v>
      </c>
      <c r="FV89" s="200">
        <v>0</v>
      </c>
      <c r="FX89">
        <v>-1</v>
      </c>
      <c r="FY89" s="244">
        <v>1</v>
      </c>
      <c r="FZ89" s="218">
        <v>-1</v>
      </c>
      <c r="GA89" s="245">
        <v>-24</v>
      </c>
      <c r="GB89">
        <v>-1</v>
      </c>
      <c r="GC89">
        <v>1</v>
      </c>
      <c r="GD89" s="218">
        <v>1</v>
      </c>
      <c r="GE89">
        <v>1</v>
      </c>
      <c r="GF89">
        <v>0</v>
      </c>
      <c r="GG89">
        <v>0</v>
      </c>
      <c r="GH89">
        <v>1</v>
      </c>
      <c r="GI89" s="253">
        <v>1.01957585644E-4</v>
      </c>
      <c r="GJ89" s="2">
        <v>10</v>
      </c>
      <c r="GK89">
        <v>60</v>
      </c>
      <c r="GL89" t="s">
        <v>1273</v>
      </c>
      <c r="GM89">
        <v>0</v>
      </c>
      <c r="GN89" s="96">
        <v>0</v>
      </c>
      <c r="GO89">
        <v>0</v>
      </c>
      <c r="GP89" s="139">
        <v>0</v>
      </c>
      <c r="GQ89" s="200">
        <v>0</v>
      </c>
      <c r="GR89" s="200">
        <v>0</v>
      </c>
      <c r="GS89" s="200">
        <v>0</v>
      </c>
      <c r="GT89" s="200">
        <v>0</v>
      </c>
      <c r="GV89">
        <v>1</v>
      </c>
      <c r="GW89" s="244">
        <v>-1</v>
      </c>
      <c r="GX89" s="218">
        <v>1</v>
      </c>
      <c r="GY89" s="245">
        <v>8</v>
      </c>
      <c r="GZ89">
        <v>1</v>
      </c>
      <c r="HA89">
        <v>1</v>
      </c>
      <c r="HB89" s="218">
        <v>1</v>
      </c>
      <c r="HC89">
        <v>0</v>
      </c>
      <c r="HD89">
        <v>1</v>
      </c>
      <c r="HE89">
        <v>1</v>
      </c>
      <c r="HF89">
        <v>1</v>
      </c>
      <c r="HG89" s="253">
        <v>1.0194719135500001E-4</v>
      </c>
      <c r="HH89" s="268">
        <v>42499</v>
      </c>
      <c r="HI89">
        <v>60</v>
      </c>
      <c r="HJ89" t="s">
        <v>1273</v>
      </c>
      <c r="HK89">
        <v>0</v>
      </c>
      <c r="HL89" s="257"/>
      <c r="HM89">
        <v>0</v>
      </c>
      <c r="HN89" s="139">
        <v>0</v>
      </c>
      <c r="HO89" s="200">
        <v>0</v>
      </c>
      <c r="HP89" s="200">
        <v>0</v>
      </c>
      <c r="HQ89" s="200">
        <v>0</v>
      </c>
      <c r="HR89" s="200">
        <v>0</v>
      </c>
      <c r="HT89">
        <v>-1</v>
      </c>
      <c r="HU89" s="244">
        <v>-1</v>
      </c>
      <c r="HV89" s="218">
        <v>1</v>
      </c>
      <c r="HW89" s="245">
        <v>9</v>
      </c>
      <c r="HX89">
        <v>-1</v>
      </c>
      <c r="HY89">
        <v>1</v>
      </c>
      <c r="HZ89" s="218">
        <v>1</v>
      </c>
      <c r="IA89">
        <v>0</v>
      </c>
      <c r="IB89">
        <v>1</v>
      </c>
      <c r="IC89">
        <v>0</v>
      </c>
      <c r="ID89">
        <v>1</v>
      </c>
      <c r="IE89" s="253">
        <v>0</v>
      </c>
      <c r="IF89" s="268">
        <v>42499</v>
      </c>
      <c r="IG89">
        <v>60</v>
      </c>
      <c r="IH89" t="s">
        <v>1273</v>
      </c>
      <c r="II89">
        <v>0</v>
      </c>
      <c r="IJ89" s="257">
        <v>1</v>
      </c>
      <c r="IK89">
        <v>0</v>
      </c>
      <c r="IL89" s="139">
        <v>0</v>
      </c>
      <c r="IM89" s="139">
        <v>0</v>
      </c>
      <c r="IN89" s="200">
        <v>0</v>
      </c>
      <c r="IO89" s="200">
        <v>0</v>
      </c>
      <c r="IP89" s="200">
        <v>0</v>
      </c>
      <c r="IQ89" s="200">
        <v>0</v>
      </c>
      <c r="IR89" s="200">
        <v>0</v>
      </c>
      <c r="IT89">
        <v>-1</v>
      </c>
      <c r="IU89" s="244">
        <v>1</v>
      </c>
      <c r="IV89" s="218">
        <v>1</v>
      </c>
      <c r="IW89" s="245">
        <v>10</v>
      </c>
      <c r="IX89">
        <v>1</v>
      </c>
      <c r="IY89">
        <v>1</v>
      </c>
      <c r="IZ89" s="218">
        <v>1</v>
      </c>
      <c r="JA89">
        <v>1</v>
      </c>
      <c r="JB89">
        <v>1</v>
      </c>
      <c r="JC89">
        <v>1</v>
      </c>
      <c r="JD89">
        <v>1</v>
      </c>
      <c r="JE89" s="253">
        <v>2.03873598369E-4</v>
      </c>
      <c r="JF89" s="268">
        <v>42499</v>
      </c>
      <c r="JG89">
        <v>60</v>
      </c>
      <c r="JH89" t="s">
        <v>1273</v>
      </c>
      <c r="JI89">
        <v>0</v>
      </c>
      <c r="JJ89" s="257">
        <v>1</v>
      </c>
      <c r="JK89">
        <v>0</v>
      </c>
      <c r="JL89" s="139">
        <v>0</v>
      </c>
      <c r="JM89" s="139">
        <v>0</v>
      </c>
      <c r="JN89" s="200">
        <v>0</v>
      </c>
      <c r="JO89" s="200">
        <v>0</v>
      </c>
      <c r="JP89" s="200">
        <v>0</v>
      </c>
      <c r="JQ89" s="200">
        <v>0</v>
      </c>
      <c r="JR89" s="200">
        <v>0</v>
      </c>
      <c r="JT89">
        <v>1</v>
      </c>
      <c r="JU89" s="244">
        <v>-1</v>
      </c>
      <c r="JV89" s="218">
        <v>1</v>
      </c>
      <c r="JW89" s="245">
        <v>11</v>
      </c>
      <c r="JX89">
        <v>1</v>
      </c>
      <c r="JY89">
        <v>1</v>
      </c>
      <c r="JZ89" s="218">
        <v>-1</v>
      </c>
      <c r="KA89">
        <v>1</v>
      </c>
      <c r="KB89">
        <v>0</v>
      </c>
      <c r="KC89">
        <v>0</v>
      </c>
      <c r="KD89">
        <v>0</v>
      </c>
      <c r="KE89" s="253">
        <v>-1.01916021199E-4</v>
      </c>
      <c r="KF89" s="206">
        <v>42499</v>
      </c>
      <c r="KG89">
        <v>60</v>
      </c>
      <c r="KH89" t="s">
        <v>1273</v>
      </c>
      <c r="KI89">
        <v>0</v>
      </c>
      <c r="KJ89" s="257">
        <v>2</v>
      </c>
      <c r="KK89">
        <v>0</v>
      </c>
      <c r="KL89" s="139">
        <v>0</v>
      </c>
      <c r="KM89" s="139">
        <v>0</v>
      </c>
      <c r="KN89" s="200">
        <v>0</v>
      </c>
      <c r="KO89" s="200">
        <v>0</v>
      </c>
      <c r="KP89" s="200">
        <v>0</v>
      </c>
      <c r="KQ89" s="200">
        <v>0</v>
      </c>
      <c r="KR89" s="200">
        <v>0</v>
      </c>
      <c r="KT89">
        <v>-1</v>
      </c>
      <c r="KU89">
        <v>-1</v>
      </c>
      <c r="KV89" s="218">
        <v>1</v>
      </c>
      <c r="KW89" s="245">
        <v>-5</v>
      </c>
      <c r="KX89">
        <v>-1</v>
      </c>
      <c r="KY89">
        <v>-1</v>
      </c>
      <c r="KZ89" s="218">
        <v>-1</v>
      </c>
      <c r="LA89">
        <v>1</v>
      </c>
      <c r="LB89">
        <v>0</v>
      </c>
      <c r="LC89">
        <v>1</v>
      </c>
      <c r="LD89">
        <v>1</v>
      </c>
      <c r="LE89" s="253">
        <v>-2.03852818265E-4</v>
      </c>
      <c r="LF89" s="206">
        <v>42531</v>
      </c>
      <c r="LG89">
        <v>60</v>
      </c>
      <c r="LH89" t="s">
        <v>1273</v>
      </c>
      <c r="LI89">
        <v>0</v>
      </c>
      <c r="LJ89" s="257">
        <v>2</v>
      </c>
      <c r="LK89">
        <v>0</v>
      </c>
      <c r="LL89" s="139">
        <v>0</v>
      </c>
      <c r="LM89" s="139">
        <v>0</v>
      </c>
      <c r="LN89" s="200">
        <v>0</v>
      </c>
      <c r="LO89" s="200">
        <v>0</v>
      </c>
      <c r="LP89" s="200">
        <v>0</v>
      </c>
      <c r="LQ89" s="200">
        <v>0</v>
      </c>
      <c r="LR89" s="200">
        <v>0</v>
      </c>
      <c r="LT89">
        <v>-1</v>
      </c>
      <c r="LU89" s="244">
        <v>-1</v>
      </c>
      <c r="LV89" s="218">
        <v>1</v>
      </c>
      <c r="LW89" s="245">
        <v>-6</v>
      </c>
      <c r="LX89">
        <v>-1</v>
      </c>
      <c r="LY89">
        <v>-1</v>
      </c>
      <c r="LZ89" s="218">
        <v>-1</v>
      </c>
      <c r="MA89">
        <v>1</v>
      </c>
      <c r="MB89">
        <v>0</v>
      </c>
      <c r="MC89">
        <v>1</v>
      </c>
      <c r="MD89">
        <v>1</v>
      </c>
      <c r="ME89" s="253">
        <v>-1.0194719135500001E-4</v>
      </c>
      <c r="MF89" s="206">
        <v>42531</v>
      </c>
      <c r="MG89">
        <v>60</v>
      </c>
      <c r="MH89" t="s">
        <v>1273</v>
      </c>
      <c r="MI89">
        <v>0</v>
      </c>
      <c r="MJ89" s="257">
        <v>2</v>
      </c>
      <c r="MK89">
        <v>0</v>
      </c>
      <c r="ML89" s="139">
        <v>0</v>
      </c>
      <c r="MM89" s="139">
        <v>0</v>
      </c>
      <c r="MN89" s="200">
        <v>0</v>
      </c>
      <c r="MO89" s="200">
        <v>0</v>
      </c>
      <c r="MP89" s="200">
        <v>0</v>
      </c>
      <c r="MQ89" s="200">
        <v>0</v>
      </c>
      <c r="MR89" s="200">
        <v>0</v>
      </c>
      <c r="MT89">
        <v>-1</v>
      </c>
      <c r="MU89" s="244">
        <v>-1</v>
      </c>
      <c r="MV89" s="218">
        <v>1</v>
      </c>
      <c r="MW89" s="245">
        <v>-7</v>
      </c>
      <c r="MX89">
        <v>-1</v>
      </c>
      <c r="MY89">
        <v>-1</v>
      </c>
      <c r="MZ89" s="218">
        <v>-1</v>
      </c>
      <c r="NA89">
        <v>1</v>
      </c>
      <c r="NB89">
        <v>0</v>
      </c>
      <c r="NC89">
        <v>1</v>
      </c>
      <c r="ND89">
        <v>1</v>
      </c>
      <c r="NE89" s="253">
        <v>-1.01957585644E-4</v>
      </c>
      <c r="NF89" s="206">
        <v>42531</v>
      </c>
      <c r="NG89">
        <v>60</v>
      </c>
      <c r="NH89" t="s">
        <v>1273</v>
      </c>
      <c r="NI89">
        <v>0</v>
      </c>
      <c r="NJ89" s="257">
        <v>2</v>
      </c>
      <c r="NK89">
        <v>0</v>
      </c>
      <c r="NL89" s="139">
        <v>0</v>
      </c>
      <c r="NM89" s="139">
        <v>0</v>
      </c>
      <c r="NN89" s="200">
        <v>0</v>
      </c>
      <c r="NO89" s="200">
        <v>0</v>
      </c>
      <c r="NP89" s="200">
        <v>0</v>
      </c>
      <c r="NQ89" s="200">
        <v>0</v>
      </c>
      <c r="NR89" s="200">
        <v>0</v>
      </c>
      <c r="NT89">
        <v>-1</v>
      </c>
      <c r="NU89" s="244">
        <v>-1</v>
      </c>
      <c r="NV89" s="218">
        <v>1</v>
      </c>
      <c r="NW89" s="245">
        <v>-8</v>
      </c>
      <c r="NX89">
        <v>1</v>
      </c>
      <c r="NY89">
        <v>-1</v>
      </c>
      <c r="NZ89" s="218">
        <v>1</v>
      </c>
      <c r="OA89">
        <v>0</v>
      </c>
      <c r="OB89">
        <v>1</v>
      </c>
      <c r="OC89">
        <v>1</v>
      </c>
      <c r="OD89">
        <v>0</v>
      </c>
      <c r="OE89" s="253">
        <v>0</v>
      </c>
      <c r="OF89" s="206">
        <v>42531</v>
      </c>
      <c r="OG89">
        <v>60</v>
      </c>
      <c r="OH89" t="s">
        <v>1273</v>
      </c>
      <c r="OI89">
        <v>0</v>
      </c>
      <c r="OJ89" s="257">
        <v>2</v>
      </c>
      <c r="OK89">
        <v>0</v>
      </c>
      <c r="OL89" s="139">
        <v>0</v>
      </c>
      <c r="OM89" s="139">
        <v>0</v>
      </c>
      <c r="ON89" s="200">
        <v>0</v>
      </c>
      <c r="OO89" s="200">
        <v>0</v>
      </c>
      <c r="OP89" s="200">
        <v>0</v>
      </c>
      <c r="OQ89" s="200">
        <v>0</v>
      </c>
      <c r="OR89" s="200">
        <v>0</v>
      </c>
      <c r="OT89">
        <f t="shared" si="210"/>
        <v>-1</v>
      </c>
      <c r="OU89" s="244">
        <v>-1</v>
      </c>
      <c r="OV89" s="218">
        <v>1</v>
      </c>
      <c r="OW89" s="245">
        <v>-9</v>
      </c>
      <c r="OX89">
        <f t="shared" si="247"/>
        <v>-1</v>
      </c>
      <c r="OY89">
        <f t="shared" si="211"/>
        <v>-1</v>
      </c>
      <c r="OZ89" s="218"/>
      <c r="PA89">
        <f t="shared" si="243"/>
        <v>0</v>
      </c>
      <c r="PB89">
        <f t="shared" si="212"/>
        <v>0</v>
      </c>
      <c r="PC89">
        <f t="shared" si="213"/>
        <v>0</v>
      </c>
      <c r="PD89">
        <f t="shared" si="214"/>
        <v>0</v>
      </c>
      <c r="PE89" s="253"/>
      <c r="PF89" s="206">
        <v>42531</v>
      </c>
      <c r="PG89">
        <v>60</v>
      </c>
      <c r="PH89" t="str">
        <f t="shared" si="198"/>
        <v>TRUE</v>
      </c>
      <c r="PI89">
        <f>VLOOKUP($A89,'FuturesInfo (3)'!$A$2:$V$80,22)</f>
        <v>0</v>
      </c>
      <c r="PJ89" s="257">
        <v>1</v>
      </c>
      <c r="PK89">
        <f t="shared" si="215"/>
        <v>0</v>
      </c>
      <c r="PL89" s="139">
        <f>VLOOKUP($A89,'FuturesInfo (3)'!$A$2:$O$80,15)*PI89</f>
        <v>0</v>
      </c>
      <c r="PM89" s="139">
        <f>VLOOKUP($A89,'FuturesInfo (3)'!$A$2:$O$80,15)*PK89</f>
        <v>0</v>
      </c>
      <c r="PN89" s="200">
        <f t="shared" si="216"/>
        <v>0</v>
      </c>
      <c r="PO89" s="200">
        <f t="shared" si="217"/>
        <v>0</v>
      </c>
      <c r="PP89" s="200">
        <f t="shared" si="218"/>
        <v>0</v>
      </c>
      <c r="PQ89" s="200">
        <f t="shared" si="219"/>
        <v>0</v>
      </c>
      <c r="PR89" s="200">
        <f t="shared" si="250"/>
        <v>0</v>
      </c>
      <c r="PT89">
        <f t="shared" si="220"/>
        <v>-1</v>
      </c>
      <c r="PU89" s="244"/>
      <c r="PV89" s="218"/>
      <c r="PW89" s="245"/>
      <c r="PX89">
        <f t="shared" si="248"/>
        <v>0</v>
      </c>
      <c r="PY89">
        <f t="shared" si="221"/>
        <v>0</v>
      </c>
      <c r="PZ89" s="218"/>
      <c r="QA89">
        <f t="shared" si="244"/>
        <v>1</v>
      </c>
      <c r="QB89">
        <f t="shared" si="222"/>
        <v>1</v>
      </c>
      <c r="QC89">
        <f t="shared" si="223"/>
        <v>1</v>
      </c>
      <c r="QD89">
        <f t="shared" si="224"/>
        <v>1</v>
      </c>
      <c r="QE89" s="253"/>
      <c r="QF89" s="206"/>
      <c r="QG89">
        <v>60</v>
      </c>
      <c r="QH89" t="str">
        <f t="shared" si="199"/>
        <v>FALSE</v>
      </c>
      <c r="QI89">
        <f>VLOOKUP($A89,'FuturesInfo (3)'!$A$2:$V$80,22)</f>
        <v>0</v>
      </c>
      <c r="QJ89" s="257"/>
      <c r="QK89">
        <f t="shared" si="225"/>
        <v>0</v>
      </c>
      <c r="QL89" s="139">
        <f>VLOOKUP($A89,'FuturesInfo (3)'!$A$2:$O$80,15)*QI89</f>
        <v>0</v>
      </c>
      <c r="QM89" s="139">
        <f>VLOOKUP($A89,'FuturesInfo (3)'!$A$2:$O$80,15)*QK89</f>
        <v>0</v>
      </c>
      <c r="QN89" s="200">
        <f t="shared" si="226"/>
        <v>0</v>
      </c>
      <c r="QO89" s="200">
        <f t="shared" si="227"/>
        <v>0</v>
      </c>
      <c r="QP89" s="200">
        <f t="shared" si="228"/>
        <v>0</v>
      </c>
      <c r="QQ89" s="200">
        <f t="shared" si="229"/>
        <v>0</v>
      </c>
      <c r="QR89" s="200">
        <f t="shared" si="251"/>
        <v>0</v>
      </c>
      <c r="QT89">
        <f t="shared" si="230"/>
        <v>0</v>
      </c>
      <c r="QU89" s="244"/>
      <c r="QV89" s="218"/>
      <c r="QW89" s="245"/>
      <c r="QX89">
        <f t="shared" si="249"/>
        <v>0</v>
      </c>
      <c r="QY89">
        <f t="shared" si="231"/>
        <v>0</v>
      </c>
      <c r="QZ89" s="218"/>
      <c r="RA89">
        <f t="shared" si="245"/>
        <v>1</v>
      </c>
      <c r="RB89">
        <f t="shared" si="232"/>
        <v>1</v>
      </c>
      <c r="RC89">
        <f t="shared" si="233"/>
        <v>1</v>
      </c>
      <c r="RD89">
        <f t="shared" si="234"/>
        <v>1</v>
      </c>
      <c r="RE89" s="253"/>
      <c r="RF89" s="206"/>
      <c r="RG89">
        <v>60</v>
      </c>
      <c r="RH89" t="str">
        <f t="shared" si="200"/>
        <v>FALSE</v>
      </c>
      <c r="RI89">
        <f>VLOOKUP($A89,'FuturesInfo (3)'!$A$2:$V$80,22)</f>
        <v>0</v>
      </c>
      <c r="RJ89" s="257"/>
      <c r="RK89">
        <f t="shared" si="235"/>
        <v>0</v>
      </c>
      <c r="RL89" s="139">
        <f>VLOOKUP($A89,'FuturesInfo (3)'!$A$2:$O$80,15)*RI89</f>
        <v>0</v>
      </c>
      <c r="RM89" s="139">
        <f>VLOOKUP($A89,'FuturesInfo (3)'!$A$2:$O$80,15)*RK89</f>
        <v>0</v>
      </c>
      <c r="RN89" s="200">
        <f t="shared" si="236"/>
        <v>0</v>
      </c>
      <c r="RO89" s="200">
        <f t="shared" si="237"/>
        <v>0</v>
      </c>
      <c r="RP89" s="200">
        <f t="shared" si="238"/>
        <v>0</v>
      </c>
      <c r="RQ89" s="200">
        <f t="shared" si="239"/>
        <v>0</v>
      </c>
      <c r="RR89" s="200">
        <f t="shared" si="252"/>
        <v>0</v>
      </c>
    </row>
    <row r="90" spans="1:486" s="5" customFormat="1" x14ac:dyDescent="0.25">
      <c r="A90" s="1" t="s">
        <v>427</v>
      </c>
      <c r="B90" s="153" t="str">
        <f>'FuturesInfo (3)'!M78</f>
        <v>@YM</v>
      </c>
      <c r="C90" s="204" t="str">
        <f>VLOOKUP(A90,'FuturesInfo (3)'!$A$2:$K$80,11)</f>
        <v>index</v>
      </c>
      <c r="D90" s="2" t="s">
        <v>30</v>
      </c>
      <c r="E90">
        <v>60</v>
      </c>
      <c r="F90" t="e">
        <f>IF(#REF!="","FALSE","TRUE")</f>
        <v>#REF!</v>
      </c>
      <c r="G90">
        <f>ROUND(VLOOKUP($B90,MARGIN!$A$42:$P$172,16),0)</f>
        <v>2</v>
      </c>
      <c r="I90" t="e">
        <f>-#REF!+J90</f>
        <v>#REF!</v>
      </c>
      <c r="J90">
        <v>-1</v>
      </c>
      <c r="K90" s="2" t="s">
        <v>30</v>
      </c>
      <c r="L90">
        <v>60</v>
      </c>
      <c r="M90" t="str">
        <f>IF(J90="","FALSE","TRUE")</f>
        <v>TRUE</v>
      </c>
      <c r="N90">
        <f>ROUND(VLOOKUP($B90,MARGIN!$A$42:$P$172,16),0)</f>
        <v>2</v>
      </c>
      <c r="P90">
        <f>-J90+Q90</f>
        <v>0</v>
      </c>
      <c r="Q90">
        <v>-1</v>
      </c>
      <c r="R90">
        <v>-1</v>
      </c>
      <c r="S90" s="113" t="s">
        <v>949</v>
      </c>
      <c r="T90" s="2" t="s">
        <v>30</v>
      </c>
      <c r="U90">
        <v>60</v>
      </c>
      <c r="V90" t="str">
        <f>IF(Q90="","FALSE","TRUE")</f>
        <v>TRUE</v>
      </c>
      <c r="W90">
        <f>ROUND(VLOOKUP($B90,MARGIN!$A$42:$P$172,16),0)</f>
        <v>2</v>
      </c>
      <c r="X90">
        <f>IF(ABS(Q90+R90)=2,ROUND(W90*(1+$X$13),0),W90)</f>
        <v>3</v>
      </c>
      <c r="Z90">
        <f>-Q90+AA90</f>
        <v>0</v>
      </c>
      <c r="AA90">
        <v>-1</v>
      </c>
      <c r="AB90">
        <v>-1</v>
      </c>
      <c r="AC90" s="113" t="s">
        <v>949</v>
      </c>
      <c r="AD90" s="2" t="s">
        <v>30</v>
      </c>
      <c r="AE90">
        <v>60</v>
      </c>
      <c r="AF90" t="str">
        <f>IF(AA90="","FALSE","TRUE")</f>
        <v>TRUE</v>
      </c>
      <c r="AG90">
        <f>ROUND(VLOOKUP($B90,MARGIN!$A$42:$P$172,16),0)</f>
        <v>2</v>
      </c>
      <c r="AH90">
        <f>IF(ABS(AA90+AB90)=2,ROUND(AG90*(1+$X$13),0),IF(AB90="",AG90,ROUND(AG90*(1+-$AH$13),0)))</f>
        <v>3</v>
      </c>
      <c r="AI90" s="139" t="e">
        <f>VLOOKUP($B90,#REF!,2)*AH90</f>
        <v>#REF!</v>
      </c>
      <c r="AK90">
        <f>-AB90+AL90</f>
        <v>0</v>
      </c>
      <c r="AL90">
        <v>-1</v>
      </c>
      <c r="AM90">
        <v>-1</v>
      </c>
      <c r="AN90" s="113" t="s">
        <v>949</v>
      </c>
      <c r="AO90" s="2" t="s">
        <v>30</v>
      </c>
      <c r="AP90">
        <v>60</v>
      </c>
      <c r="AQ90" t="str">
        <f>IF(AL90="","FALSE","TRUE")</f>
        <v>TRUE</v>
      </c>
      <c r="AR90">
        <f>ROUND(VLOOKUP($B90,MARGIN!$A$42:$P$172,16),0)</f>
        <v>2</v>
      </c>
      <c r="AS90">
        <f>IF(ABS(AL90+AM90)=2,ROUND(AR90*(1+$X$13),0),IF(AM90="",AR90,ROUND(AR90*(1+-$AH$13),0)))</f>
        <v>3</v>
      </c>
      <c r="AT90" s="139" t="e">
        <f>VLOOKUP($B90,#REF!,2)*AS90</f>
        <v>#REF!</v>
      </c>
      <c r="AV90">
        <f>-AM90+AW90</f>
        <v>0</v>
      </c>
      <c r="AW90">
        <v>-1</v>
      </c>
      <c r="AX90">
        <v>1</v>
      </c>
      <c r="AY90" s="113">
        <v>2.8130977832800002E-4</v>
      </c>
      <c r="AZ90" s="2" t="s">
        <v>30</v>
      </c>
      <c r="BA90">
        <v>60</v>
      </c>
      <c r="BB90" t="str">
        <f>IF(AW90="","FALSE","TRUE")</f>
        <v>TRUE</v>
      </c>
      <c r="BC90">
        <f>ROUND(VLOOKUP($B90,MARGIN!$A$42:$P$172,16),0)</f>
        <v>2</v>
      </c>
      <c r="BD90">
        <f>IF(ABS(AW90+AX90)=2,ROUND(BC90*(1+$X$13),0),IF(AX90="",BC90,ROUND(BC90*(1+-$AH$13),0)))</f>
        <v>2</v>
      </c>
      <c r="BE90" s="139" t="e">
        <f>VLOOKUP($B90,#REF!,2)*BD90</f>
        <v>#REF!</v>
      </c>
      <c r="BG90">
        <f t="shared" si="240"/>
        <v>-2</v>
      </c>
      <c r="BH90">
        <v>-1</v>
      </c>
      <c r="BI90">
        <v>1</v>
      </c>
      <c r="BJ90">
        <f t="shared" si="201"/>
        <v>0</v>
      </c>
      <c r="BK90" s="1">
        <v>2.5873221216E-3</v>
      </c>
      <c r="BL90" s="2">
        <v>10</v>
      </c>
      <c r="BM90">
        <v>60</v>
      </c>
      <c r="BN90" t="str">
        <f t="shared" si="241"/>
        <v>TRUE</v>
      </c>
      <c r="BO90">
        <f>VLOOKUP($A90,'FuturesInfo (3)'!$A$2:$V$80,22)</f>
        <v>3</v>
      </c>
      <c r="BP90">
        <f t="shared" si="246"/>
        <v>3</v>
      </c>
      <c r="BQ90" s="139">
        <f>VLOOKUP($A90,'FuturesInfo (3)'!$A$2:$O$80,15)*BP90</f>
        <v>268725</v>
      </c>
      <c r="BR90" s="145">
        <f t="shared" si="202"/>
        <v>-695.27813712696002</v>
      </c>
      <c r="BT90">
        <f t="shared" si="203"/>
        <v>-1</v>
      </c>
      <c r="BU90">
        <v>1</v>
      </c>
      <c r="BV90">
        <v>-1</v>
      </c>
      <c r="BW90">
        <v>-1</v>
      </c>
      <c r="BX90">
        <f t="shared" si="183"/>
        <v>0</v>
      </c>
      <c r="BY90">
        <f t="shared" si="184"/>
        <v>1</v>
      </c>
      <c r="BZ90" s="188">
        <v>-1.4025245441799999E-3</v>
      </c>
      <c r="CA90" s="2">
        <v>10</v>
      </c>
      <c r="CB90">
        <v>60</v>
      </c>
      <c r="CC90" t="str">
        <f t="shared" si="185"/>
        <v>TRUE</v>
      </c>
      <c r="CD90">
        <f>VLOOKUP($A90,'FuturesInfo (3)'!$A$2:$V$80,22)</f>
        <v>3</v>
      </c>
      <c r="CE90">
        <f t="shared" si="186"/>
        <v>3</v>
      </c>
      <c r="CF90">
        <f t="shared" si="186"/>
        <v>3</v>
      </c>
      <c r="CG90" s="139">
        <f>VLOOKUP($A90,'FuturesInfo (3)'!$A$2:$O$80,15)*CE90</f>
        <v>268725</v>
      </c>
      <c r="CH90" s="145">
        <f t="shared" si="187"/>
        <v>-376.89340813477048</v>
      </c>
      <c r="CI90" s="145">
        <f t="shared" si="204"/>
        <v>376.89340813477048</v>
      </c>
      <c r="CK90">
        <f t="shared" si="188"/>
        <v>1</v>
      </c>
      <c r="CL90">
        <v>-1</v>
      </c>
      <c r="CM90">
        <v>-1</v>
      </c>
      <c r="CN90">
        <v>1</v>
      </c>
      <c r="CO90">
        <f t="shared" si="205"/>
        <v>0</v>
      </c>
      <c r="CP90">
        <f t="shared" si="189"/>
        <v>0</v>
      </c>
      <c r="CQ90" s="1">
        <v>6.4606741572999999E-3</v>
      </c>
      <c r="CR90" s="2">
        <v>10</v>
      </c>
      <c r="CS90">
        <v>60</v>
      </c>
      <c r="CT90" t="str">
        <f t="shared" si="190"/>
        <v>TRUE</v>
      </c>
      <c r="CU90">
        <f>VLOOKUP($A90,'FuturesInfo (3)'!$A$2:$V$80,22)</f>
        <v>3</v>
      </c>
      <c r="CV90">
        <f t="shared" si="191"/>
        <v>4</v>
      </c>
      <c r="CW90">
        <f t="shared" si="206"/>
        <v>3</v>
      </c>
      <c r="CX90" s="139">
        <f>VLOOKUP($A90,'FuturesInfo (3)'!$A$2:$O$80,15)*CW90</f>
        <v>268725</v>
      </c>
      <c r="CY90" s="200">
        <f t="shared" si="192"/>
        <v>-1736.1446629204424</v>
      </c>
      <c r="CZ90" s="200">
        <f t="shared" si="207"/>
        <v>-1736.1446629204424</v>
      </c>
      <c r="DB90">
        <f t="shared" si="193"/>
        <v>-1</v>
      </c>
      <c r="DC90">
        <v>1</v>
      </c>
      <c r="DD90">
        <v>-1</v>
      </c>
      <c r="DE90">
        <v>1</v>
      </c>
      <c r="DF90">
        <f t="shared" si="242"/>
        <v>1</v>
      </c>
      <c r="DG90">
        <f t="shared" si="194"/>
        <v>0</v>
      </c>
      <c r="DH90" s="1">
        <v>1.0047446274099999E-3</v>
      </c>
      <c r="DI90" s="2">
        <v>10</v>
      </c>
      <c r="DJ90">
        <v>60</v>
      </c>
      <c r="DK90" t="str">
        <f t="shared" si="195"/>
        <v>TRUE</v>
      </c>
      <c r="DL90">
        <f>VLOOKUP($A90,'FuturesInfo (3)'!$A$2:$V$80,22)</f>
        <v>3</v>
      </c>
      <c r="DM90">
        <f t="shared" si="196"/>
        <v>2</v>
      </c>
      <c r="DN90">
        <f t="shared" si="208"/>
        <v>3</v>
      </c>
      <c r="DO90" s="139">
        <f>VLOOKUP($A90,'FuturesInfo (3)'!$A$2:$O$80,15)*DN90</f>
        <v>268725</v>
      </c>
      <c r="DP90" s="200">
        <f t="shared" si="197"/>
        <v>270.00000000075221</v>
      </c>
      <c r="DQ90" s="200">
        <f t="shared" si="209"/>
        <v>-270.00000000075221</v>
      </c>
      <c r="DS90">
        <v>1</v>
      </c>
      <c r="DT90">
        <v>1</v>
      </c>
      <c r="DU90">
        <v>-1</v>
      </c>
      <c r="DV90">
        <v>1</v>
      </c>
      <c r="DW90">
        <v>1</v>
      </c>
      <c r="DX90">
        <v>0</v>
      </c>
      <c r="DY90" s="1">
        <v>3.4573133329599999E-3</v>
      </c>
      <c r="DZ90" s="2">
        <v>10</v>
      </c>
      <c r="EA90">
        <v>60</v>
      </c>
      <c r="EB90" t="s">
        <v>1273</v>
      </c>
      <c r="EC90">
        <v>3</v>
      </c>
      <c r="ED90" s="96">
        <v>0</v>
      </c>
      <c r="EE90">
        <v>3</v>
      </c>
      <c r="EF90" s="139">
        <v>267990</v>
      </c>
      <c r="EG90" s="200">
        <v>926.52540009995039</v>
      </c>
      <c r="EH90" s="200">
        <v>-926.52540009995039</v>
      </c>
      <c r="EJ90">
        <v>1</v>
      </c>
      <c r="EK90">
        <v>1</v>
      </c>
      <c r="EL90" s="218">
        <v>-1</v>
      </c>
      <c r="EM90">
        <v>-1</v>
      </c>
      <c r="EN90">
        <v>-1</v>
      </c>
      <c r="EO90">
        <v>0</v>
      </c>
      <c r="EP90">
        <v>1</v>
      </c>
      <c r="EQ90">
        <v>1</v>
      </c>
      <c r="ER90" s="1">
        <v>-1.2225618227300001E-3</v>
      </c>
      <c r="ES90" s="2">
        <v>10</v>
      </c>
      <c r="ET90">
        <v>60</v>
      </c>
      <c r="EU90" t="s">
        <v>1273</v>
      </c>
      <c r="EV90">
        <v>3</v>
      </c>
      <c r="EW90" s="96">
        <v>0</v>
      </c>
      <c r="EX90">
        <v>3</v>
      </c>
      <c r="EY90" s="139">
        <v>267990</v>
      </c>
      <c r="EZ90" s="200">
        <v>-327.63434287341272</v>
      </c>
      <c r="FA90" s="200">
        <v>327.63434287341272</v>
      </c>
      <c r="FB90" s="200">
        <v>327.63434287341272</v>
      </c>
      <c r="FD90">
        <v>-1</v>
      </c>
      <c r="FE90">
        <v>1</v>
      </c>
      <c r="FF90" s="218">
        <v>-1</v>
      </c>
      <c r="FG90">
        <v>-1</v>
      </c>
      <c r="FH90">
        <v>-1</v>
      </c>
      <c r="FI90">
        <v>0</v>
      </c>
      <c r="FJ90">
        <v>1</v>
      </c>
      <c r="FK90">
        <v>1</v>
      </c>
      <c r="FL90" s="1">
        <v>-5.9533745062000003E-3</v>
      </c>
      <c r="FM90" s="2">
        <v>10</v>
      </c>
      <c r="FN90">
        <v>60</v>
      </c>
      <c r="FO90" t="s">
        <v>1273</v>
      </c>
      <c r="FP90">
        <v>3</v>
      </c>
      <c r="FQ90" s="96">
        <v>0</v>
      </c>
      <c r="FR90">
        <v>3</v>
      </c>
      <c r="FS90" s="139">
        <v>267990</v>
      </c>
      <c r="FT90" s="200">
        <v>-1595.4448339165381</v>
      </c>
      <c r="FU90" s="200">
        <v>1595.4448339165381</v>
      </c>
      <c r="FV90" s="200">
        <v>1595.4448339165381</v>
      </c>
      <c r="FX90">
        <v>-1</v>
      </c>
      <c r="FY90" s="244">
        <v>1</v>
      </c>
      <c r="FZ90" s="218">
        <v>1</v>
      </c>
      <c r="GA90" s="245">
        <v>-15</v>
      </c>
      <c r="GB90">
        <v>1</v>
      </c>
      <c r="GC90">
        <v>-1</v>
      </c>
      <c r="GD90" s="218">
        <v>-1</v>
      </c>
      <c r="GE90">
        <v>0</v>
      </c>
      <c r="GF90">
        <v>0</v>
      </c>
      <c r="GG90">
        <v>0</v>
      </c>
      <c r="GH90">
        <v>1</v>
      </c>
      <c r="GI90" s="253">
        <v>-7.7241688122700004E-3</v>
      </c>
      <c r="GJ90" s="2">
        <v>10</v>
      </c>
      <c r="GK90">
        <v>60</v>
      </c>
      <c r="GL90" t="s">
        <v>1273</v>
      </c>
      <c r="GM90">
        <v>3</v>
      </c>
      <c r="GN90" s="96">
        <v>0</v>
      </c>
      <c r="GO90">
        <v>3</v>
      </c>
      <c r="GP90" s="139">
        <v>265920</v>
      </c>
      <c r="GQ90" s="200">
        <v>-2054.0109705588384</v>
      </c>
      <c r="GR90" s="200">
        <v>-2054.0109705588384</v>
      </c>
      <c r="GS90" s="200">
        <v>-2054.0109705588384</v>
      </c>
      <c r="GT90" s="200">
        <v>2054.0109705588384</v>
      </c>
      <c r="GV90">
        <v>1</v>
      </c>
      <c r="GW90" s="244">
        <v>1</v>
      </c>
      <c r="GX90" s="218">
        <v>1</v>
      </c>
      <c r="GY90" s="245">
        <v>-16</v>
      </c>
      <c r="GZ90">
        <v>1</v>
      </c>
      <c r="HA90">
        <v>-1</v>
      </c>
      <c r="HB90" s="218">
        <v>-1</v>
      </c>
      <c r="HC90">
        <v>0</v>
      </c>
      <c r="HD90">
        <v>0</v>
      </c>
      <c r="HE90">
        <v>0</v>
      </c>
      <c r="HF90">
        <v>1</v>
      </c>
      <c r="HG90" s="253">
        <v>-3.7229241877299998E-3</v>
      </c>
      <c r="HH90" s="268">
        <v>42509</v>
      </c>
      <c r="HI90">
        <v>60</v>
      </c>
      <c r="HJ90" t="s">
        <v>1273</v>
      </c>
      <c r="HK90">
        <v>3</v>
      </c>
      <c r="HL90" s="257"/>
      <c r="HM90">
        <v>3</v>
      </c>
      <c r="HN90" s="139">
        <v>264930</v>
      </c>
      <c r="HO90" s="200">
        <v>-986.31430505530886</v>
      </c>
      <c r="HP90" s="200">
        <v>-986.31430505530886</v>
      </c>
      <c r="HQ90" s="200">
        <v>-986.31430505530886</v>
      </c>
      <c r="HR90" s="200">
        <v>986.31430505530886</v>
      </c>
      <c r="HT90">
        <v>1</v>
      </c>
      <c r="HU90" s="244">
        <v>-1</v>
      </c>
      <c r="HV90" s="218">
        <v>1</v>
      </c>
      <c r="HW90" s="245">
        <v>-17</v>
      </c>
      <c r="HX90">
        <v>1</v>
      </c>
      <c r="HY90">
        <v>-1</v>
      </c>
      <c r="HZ90" s="218">
        <v>-1</v>
      </c>
      <c r="IA90">
        <v>1</v>
      </c>
      <c r="IB90">
        <v>0</v>
      </c>
      <c r="IC90">
        <v>0</v>
      </c>
      <c r="ID90">
        <v>1</v>
      </c>
      <c r="IE90" s="253">
        <v>-9.0589967164400001E-4</v>
      </c>
      <c r="IF90" s="268">
        <v>42509</v>
      </c>
      <c r="IG90">
        <v>60</v>
      </c>
      <c r="IH90" t="s">
        <v>1273</v>
      </c>
      <c r="II90">
        <v>3</v>
      </c>
      <c r="IJ90" s="257">
        <v>2</v>
      </c>
      <c r="IK90">
        <v>4</v>
      </c>
      <c r="IL90" s="139">
        <v>264645</v>
      </c>
      <c r="IM90" s="139">
        <v>352860</v>
      </c>
      <c r="IN90" s="200">
        <v>239.74181860222637</v>
      </c>
      <c r="IO90" s="200">
        <v>319.65575813630187</v>
      </c>
      <c r="IP90" s="200">
        <v>-239.74181860222637</v>
      </c>
      <c r="IQ90" s="200">
        <v>-239.74181860222637</v>
      </c>
      <c r="IR90" s="200">
        <v>239.74181860222637</v>
      </c>
      <c r="IT90">
        <v>-1</v>
      </c>
      <c r="IU90" s="244">
        <v>-1</v>
      </c>
      <c r="IV90" s="218">
        <v>-1</v>
      </c>
      <c r="IW90" s="245">
        <v>-18</v>
      </c>
      <c r="IX90">
        <v>1</v>
      </c>
      <c r="IY90">
        <v>1</v>
      </c>
      <c r="IZ90" s="218">
        <v>1</v>
      </c>
      <c r="JA90">
        <v>0</v>
      </c>
      <c r="JB90">
        <v>0</v>
      </c>
      <c r="JC90">
        <v>1</v>
      </c>
      <c r="JD90">
        <v>1</v>
      </c>
      <c r="JE90" s="253">
        <v>5.1845943482200004E-3</v>
      </c>
      <c r="JF90" s="268">
        <v>42509</v>
      </c>
      <c r="JG90">
        <v>60</v>
      </c>
      <c r="JH90" t="s">
        <v>1273</v>
      </c>
      <c r="JI90">
        <v>3</v>
      </c>
      <c r="JJ90" s="257">
        <v>2</v>
      </c>
      <c r="JK90">
        <v>4</v>
      </c>
      <c r="JL90" s="139">
        <v>264645</v>
      </c>
      <c r="JM90" s="139">
        <v>352860</v>
      </c>
      <c r="JN90" s="200">
        <v>-1372.076971284682</v>
      </c>
      <c r="JO90" s="200">
        <v>-1829.4359617129094</v>
      </c>
      <c r="JP90" s="200">
        <v>-1372.076971284682</v>
      </c>
      <c r="JQ90" s="200">
        <v>1372.076971284682</v>
      </c>
      <c r="JR90" s="200">
        <v>1372.076971284682</v>
      </c>
      <c r="JT90">
        <v>-1</v>
      </c>
      <c r="JU90" s="244">
        <v>1</v>
      </c>
      <c r="JV90" s="218">
        <v>-1</v>
      </c>
      <c r="JW90" s="245">
        <v>-19</v>
      </c>
      <c r="JX90">
        <v>-1</v>
      </c>
      <c r="JY90">
        <v>1</v>
      </c>
      <c r="JZ90" s="218">
        <v>-1</v>
      </c>
      <c r="KA90">
        <v>0</v>
      </c>
      <c r="KB90">
        <v>1</v>
      </c>
      <c r="KC90">
        <v>1</v>
      </c>
      <c r="KD90">
        <v>0</v>
      </c>
      <c r="KE90" s="253">
        <v>-4.7610950518599997E-3</v>
      </c>
      <c r="KF90" s="206">
        <v>42509</v>
      </c>
      <c r="KG90">
        <v>60</v>
      </c>
      <c r="KH90" t="s">
        <v>1273</v>
      </c>
      <c r="KI90">
        <v>3</v>
      </c>
      <c r="KJ90" s="257">
        <v>2</v>
      </c>
      <c r="KK90">
        <v>4</v>
      </c>
      <c r="KL90" s="139">
        <v>263385</v>
      </c>
      <c r="KM90" s="139">
        <v>351180</v>
      </c>
      <c r="KN90" s="200">
        <v>-1254.0010202341459</v>
      </c>
      <c r="KO90" s="200">
        <v>-1672.0013603121947</v>
      </c>
      <c r="KP90" s="200">
        <v>1254.0010202341459</v>
      </c>
      <c r="KQ90" s="200">
        <v>1254.0010202341459</v>
      </c>
      <c r="KR90" s="200">
        <v>-1254.0010202341459</v>
      </c>
      <c r="KT90">
        <v>1</v>
      </c>
      <c r="KU90">
        <v>-1</v>
      </c>
      <c r="KV90" s="218">
        <v>-1</v>
      </c>
      <c r="KW90" s="245">
        <v>4</v>
      </c>
      <c r="KX90">
        <v>-1</v>
      </c>
      <c r="KY90">
        <v>-1</v>
      </c>
      <c r="KZ90" s="218">
        <v>1</v>
      </c>
      <c r="LA90">
        <v>0</v>
      </c>
      <c r="LB90">
        <v>0</v>
      </c>
      <c r="LC90">
        <v>0</v>
      </c>
      <c r="LD90">
        <v>0</v>
      </c>
      <c r="LE90" s="253">
        <v>8.7134802665300003E-3</v>
      </c>
      <c r="LF90" s="206">
        <v>42534</v>
      </c>
      <c r="LG90">
        <v>60</v>
      </c>
      <c r="LH90" t="s">
        <v>1273</v>
      </c>
      <c r="LI90">
        <v>3</v>
      </c>
      <c r="LJ90" s="257">
        <v>2</v>
      </c>
      <c r="LK90">
        <v>4</v>
      </c>
      <c r="LL90" s="139">
        <v>265680</v>
      </c>
      <c r="LM90" s="139">
        <v>354240</v>
      </c>
      <c r="LN90" s="200">
        <v>-2314.9974372116903</v>
      </c>
      <c r="LO90" s="200">
        <v>-3086.6632496155871</v>
      </c>
      <c r="LP90" s="200">
        <v>-2314.9974372116903</v>
      </c>
      <c r="LQ90" s="200">
        <v>-2314.9974372116903</v>
      </c>
      <c r="LR90" s="200">
        <v>-2314.9974372116903</v>
      </c>
      <c r="LT90">
        <v>-1</v>
      </c>
      <c r="LU90" s="244">
        <v>1</v>
      </c>
      <c r="LV90" s="218">
        <v>-1</v>
      </c>
      <c r="LW90" s="245">
        <v>1</v>
      </c>
      <c r="LX90">
        <v>-1</v>
      </c>
      <c r="LY90">
        <v>-1</v>
      </c>
      <c r="LZ90" s="218">
        <v>1</v>
      </c>
      <c r="MA90">
        <v>1</v>
      </c>
      <c r="MB90">
        <v>0</v>
      </c>
      <c r="MC90">
        <v>0</v>
      </c>
      <c r="MD90">
        <v>0</v>
      </c>
      <c r="ME90" s="253">
        <v>1.4114724480599999E-3</v>
      </c>
      <c r="MF90" s="206">
        <v>42534</v>
      </c>
      <c r="MG90">
        <v>60</v>
      </c>
      <c r="MH90" t="s">
        <v>1273</v>
      </c>
      <c r="MI90">
        <v>3</v>
      </c>
      <c r="MJ90" s="257">
        <v>2</v>
      </c>
      <c r="MK90">
        <v>4</v>
      </c>
      <c r="ML90" s="139">
        <v>266055</v>
      </c>
      <c r="MM90" s="139">
        <v>354740</v>
      </c>
      <c r="MN90" s="200">
        <v>375.52930216860329</v>
      </c>
      <c r="MO90" s="200">
        <v>500.70573622480435</v>
      </c>
      <c r="MP90" s="200">
        <v>-375.52930216860329</v>
      </c>
      <c r="MQ90" s="200">
        <v>-375.52930216860329</v>
      </c>
      <c r="MR90" s="200">
        <v>-375.52930216860329</v>
      </c>
      <c r="MT90">
        <v>1</v>
      </c>
      <c r="MU90" s="244">
        <v>-1</v>
      </c>
      <c r="MV90" s="218">
        <v>-1</v>
      </c>
      <c r="MW90" s="245">
        <v>2</v>
      </c>
      <c r="MX90">
        <v>1</v>
      </c>
      <c r="MY90">
        <v>-1</v>
      </c>
      <c r="MZ90" s="218">
        <v>-1</v>
      </c>
      <c r="NA90">
        <v>1</v>
      </c>
      <c r="NB90">
        <v>1</v>
      </c>
      <c r="NC90">
        <v>0</v>
      </c>
      <c r="ND90">
        <v>1</v>
      </c>
      <c r="NE90" s="253">
        <v>-2.7625866832000001E-3</v>
      </c>
      <c r="NF90" s="206">
        <v>42534</v>
      </c>
      <c r="NG90">
        <v>60</v>
      </c>
      <c r="NH90" t="s">
        <v>1273</v>
      </c>
      <c r="NI90">
        <v>3</v>
      </c>
      <c r="NJ90" s="257">
        <v>2</v>
      </c>
      <c r="NK90">
        <v>2</v>
      </c>
      <c r="NL90" s="139">
        <v>268725</v>
      </c>
      <c r="NM90" s="139">
        <v>179150</v>
      </c>
      <c r="NN90" s="200">
        <v>742.37610644291999</v>
      </c>
      <c r="NO90" s="200">
        <v>494.91740429527999</v>
      </c>
      <c r="NP90" s="200">
        <v>742.37610644291999</v>
      </c>
      <c r="NQ90" s="200">
        <v>-742.37610644291999</v>
      </c>
      <c r="NR90" s="200">
        <v>742.37610644291999</v>
      </c>
      <c r="NT90">
        <v>-1</v>
      </c>
      <c r="NU90" s="244">
        <v>-1</v>
      </c>
      <c r="NV90" s="218">
        <v>1</v>
      </c>
      <c r="NW90" s="245">
        <v>3</v>
      </c>
      <c r="NX90">
        <v>-1</v>
      </c>
      <c r="NY90">
        <v>1</v>
      </c>
      <c r="NZ90" s="218">
        <v>1</v>
      </c>
      <c r="OA90">
        <v>0</v>
      </c>
      <c r="OB90">
        <v>1</v>
      </c>
      <c r="OC90">
        <v>0</v>
      </c>
      <c r="OD90">
        <v>1</v>
      </c>
      <c r="OE90" s="253">
        <v>1.28335594754E-2</v>
      </c>
      <c r="OF90" s="206">
        <v>42534</v>
      </c>
      <c r="OG90">
        <v>60</v>
      </c>
      <c r="OH90" t="s">
        <v>1273</v>
      </c>
      <c r="OI90">
        <v>3</v>
      </c>
      <c r="OJ90" s="257">
        <v>2</v>
      </c>
      <c r="OK90">
        <v>2</v>
      </c>
      <c r="OL90" s="139">
        <v>268725</v>
      </c>
      <c r="OM90" s="139">
        <v>179150</v>
      </c>
      <c r="ON90" s="200">
        <v>-3448.698270026865</v>
      </c>
      <c r="OO90" s="200">
        <v>-2299.1321800179098</v>
      </c>
      <c r="OP90" s="200">
        <v>3448.698270026865</v>
      </c>
      <c r="OQ90" s="200">
        <v>-3448.698270026865</v>
      </c>
      <c r="OR90" s="200">
        <v>3448.698270026865</v>
      </c>
      <c r="OT90">
        <f t="shared" si="210"/>
        <v>-1</v>
      </c>
      <c r="OU90" s="244">
        <v>1</v>
      </c>
      <c r="OV90" s="218">
        <v>1</v>
      </c>
      <c r="OW90" s="245">
        <v>-4</v>
      </c>
      <c r="OX90">
        <f t="shared" si="247"/>
        <v>1</v>
      </c>
      <c r="OY90">
        <f t="shared" si="211"/>
        <v>-1</v>
      </c>
      <c r="OZ90" s="218"/>
      <c r="PA90">
        <f t="shared" si="243"/>
        <v>0</v>
      </c>
      <c r="PB90">
        <f t="shared" si="212"/>
        <v>0</v>
      </c>
      <c r="PC90">
        <f t="shared" si="213"/>
        <v>0</v>
      </c>
      <c r="PD90">
        <f t="shared" si="214"/>
        <v>0</v>
      </c>
      <c r="PE90" s="253"/>
      <c r="PF90" s="206">
        <v>42538</v>
      </c>
      <c r="PG90">
        <v>60</v>
      </c>
      <c r="PH90" t="str">
        <f t="shared" si="198"/>
        <v>TRUE</v>
      </c>
      <c r="PI90">
        <f>VLOOKUP($A90,'FuturesInfo (3)'!$A$2:$V$80,22)</f>
        <v>3</v>
      </c>
      <c r="PJ90" s="257">
        <v>2</v>
      </c>
      <c r="PK90">
        <f t="shared" si="215"/>
        <v>2</v>
      </c>
      <c r="PL90" s="139">
        <f>VLOOKUP($A90,'FuturesInfo (3)'!$A$2:$O$80,15)*PI90</f>
        <v>268725</v>
      </c>
      <c r="PM90" s="139">
        <f>VLOOKUP($A90,'FuturesInfo (3)'!$A$2:$O$80,15)*PK90</f>
        <v>179150</v>
      </c>
      <c r="PN90" s="200">
        <f t="shared" si="216"/>
        <v>0</v>
      </c>
      <c r="PO90" s="200">
        <f t="shared" si="217"/>
        <v>0</v>
      </c>
      <c r="PP90" s="200">
        <f t="shared" si="218"/>
        <v>0</v>
      </c>
      <c r="PQ90" s="200">
        <f t="shared" si="219"/>
        <v>0</v>
      </c>
      <c r="PR90" s="200">
        <f t="shared" si="250"/>
        <v>0</v>
      </c>
      <c r="PT90">
        <f t="shared" si="220"/>
        <v>1</v>
      </c>
      <c r="PU90" s="244"/>
      <c r="PV90" s="218"/>
      <c r="PW90" s="245"/>
      <c r="PX90">
        <f t="shared" si="248"/>
        <v>0</v>
      </c>
      <c r="PY90">
        <f t="shared" si="221"/>
        <v>0</v>
      </c>
      <c r="PZ90" s="218"/>
      <c r="QA90">
        <f t="shared" si="244"/>
        <v>1</v>
      </c>
      <c r="QB90">
        <f t="shared" si="222"/>
        <v>1</v>
      </c>
      <c r="QC90">
        <f t="shared" si="223"/>
        <v>1</v>
      </c>
      <c r="QD90">
        <f t="shared" si="224"/>
        <v>1</v>
      </c>
      <c r="QE90" s="253"/>
      <c r="QF90" s="206"/>
      <c r="QG90">
        <v>60</v>
      </c>
      <c r="QH90" t="str">
        <f t="shared" si="199"/>
        <v>FALSE</v>
      </c>
      <c r="QI90">
        <f>VLOOKUP($A90,'FuturesInfo (3)'!$A$2:$V$80,22)</f>
        <v>3</v>
      </c>
      <c r="QJ90" s="257"/>
      <c r="QK90">
        <f t="shared" si="225"/>
        <v>2</v>
      </c>
      <c r="QL90" s="139">
        <f>VLOOKUP($A90,'FuturesInfo (3)'!$A$2:$O$80,15)*QI90</f>
        <v>268725</v>
      </c>
      <c r="QM90" s="139">
        <f>VLOOKUP($A90,'FuturesInfo (3)'!$A$2:$O$80,15)*QK90</f>
        <v>179150</v>
      </c>
      <c r="QN90" s="200">
        <f t="shared" si="226"/>
        <v>0</v>
      </c>
      <c r="QO90" s="200">
        <f t="shared" si="227"/>
        <v>0</v>
      </c>
      <c r="QP90" s="200">
        <f t="shared" si="228"/>
        <v>0</v>
      </c>
      <c r="QQ90" s="200">
        <f t="shared" si="229"/>
        <v>0</v>
      </c>
      <c r="QR90" s="200">
        <f t="shared" si="251"/>
        <v>0</v>
      </c>
      <c r="QT90">
        <f t="shared" si="230"/>
        <v>0</v>
      </c>
      <c r="QU90" s="244"/>
      <c r="QV90" s="218"/>
      <c r="QW90" s="245"/>
      <c r="QX90">
        <f t="shared" si="249"/>
        <v>0</v>
      </c>
      <c r="QY90">
        <f t="shared" si="231"/>
        <v>0</v>
      </c>
      <c r="QZ90" s="218"/>
      <c r="RA90">
        <f t="shared" si="245"/>
        <v>1</v>
      </c>
      <c r="RB90">
        <f t="shared" si="232"/>
        <v>1</v>
      </c>
      <c r="RC90">
        <f t="shared" si="233"/>
        <v>1</v>
      </c>
      <c r="RD90">
        <f t="shared" si="234"/>
        <v>1</v>
      </c>
      <c r="RE90" s="253"/>
      <c r="RF90" s="206"/>
      <c r="RG90">
        <v>60</v>
      </c>
      <c r="RH90" t="str">
        <f t="shared" si="200"/>
        <v>FALSE</v>
      </c>
      <c r="RI90">
        <f>VLOOKUP($A90,'FuturesInfo (3)'!$A$2:$V$80,22)</f>
        <v>3</v>
      </c>
      <c r="RJ90" s="257"/>
      <c r="RK90">
        <f t="shared" si="235"/>
        <v>2</v>
      </c>
      <c r="RL90" s="139">
        <f>VLOOKUP($A90,'FuturesInfo (3)'!$A$2:$O$80,15)*RI90</f>
        <v>268725</v>
      </c>
      <c r="RM90" s="139">
        <f>VLOOKUP($A90,'FuturesInfo (3)'!$A$2:$O$80,15)*RK90</f>
        <v>179150</v>
      </c>
      <c r="RN90" s="200">
        <f t="shared" si="236"/>
        <v>0</v>
      </c>
      <c r="RO90" s="200">
        <f t="shared" si="237"/>
        <v>0</v>
      </c>
      <c r="RP90" s="200">
        <f t="shared" si="238"/>
        <v>0</v>
      </c>
      <c r="RQ90" s="200">
        <f t="shared" si="239"/>
        <v>0</v>
      </c>
      <c r="RR90" s="200">
        <f t="shared" si="252"/>
        <v>0</v>
      </c>
    </row>
    <row r="91" spans="1:486" s="5" customFormat="1" x14ac:dyDescent="0.25">
      <c r="A91" s="1" t="s">
        <v>1112</v>
      </c>
      <c r="B91" s="153" t="str">
        <f>'FuturesInfo (3)'!M79</f>
        <v>HTS</v>
      </c>
      <c r="C91" s="204" t="str">
        <f>VLOOKUP(A91,'FuturesInfo (3)'!$A$2:$K$80,11)</f>
        <v>rates</v>
      </c>
      <c r="D91" s="2"/>
      <c r="E91"/>
      <c r="F91"/>
      <c r="G91"/>
      <c r="I91"/>
      <c r="J91"/>
      <c r="K91" s="2"/>
      <c r="L91"/>
      <c r="M91"/>
      <c r="N91"/>
      <c r="P91"/>
      <c r="Q91"/>
      <c r="R91"/>
      <c r="S91" s="113"/>
      <c r="T91" s="2"/>
      <c r="U91"/>
      <c r="V91"/>
      <c r="W91"/>
      <c r="X91"/>
      <c r="Z91"/>
      <c r="AA91"/>
      <c r="AB91"/>
      <c r="AC91" s="113"/>
      <c r="AD91" s="2"/>
      <c r="AE91"/>
      <c r="AF91"/>
      <c r="AG91"/>
      <c r="AH91"/>
      <c r="AI91" s="139"/>
      <c r="AK91"/>
      <c r="AL91"/>
      <c r="AM91"/>
      <c r="AN91" s="113"/>
      <c r="AO91" s="2"/>
      <c r="AP91"/>
      <c r="AQ91"/>
      <c r="AR91"/>
      <c r="AS91"/>
      <c r="AT91" s="139"/>
      <c r="AV91"/>
      <c r="AW91"/>
      <c r="AX91">
        <v>1</v>
      </c>
      <c r="AY91" s="113">
        <v>0</v>
      </c>
      <c r="AZ91" s="2"/>
      <c r="BA91"/>
      <c r="BB91"/>
      <c r="BC91"/>
      <c r="BD91"/>
      <c r="BE91" s="139"/>
      <c r="BG91">
        <f t="shared" si="240"/>
        <v>0</v>
      </c>
      <c r="BH91">
        <v>1</v>
      </c>
      <c r="BI91">
        <v>1</v>
      </c>
      <c r="BJ91">
        <f t="shared" si="201"/>
        <v>1</v>
      </c>
      <c r="BK91" s="1">
        <v>3.0500203334699998E-4</v>
      </c>
      <c r="BL91" s="2">
        <v>10</v>
      </c>
      <c r="BM91">
        <v>60</v>
      </c>
      <c r="BN91" t="str">
        <f t="shared" si="241"/>
        <v>TRUE</v>
      </c>
      <c r="BO91">
        <f>VLOOKUP($A91,'FuturesInfo (3)'!$A$2:$V$80,22)</f>
        <v>15</v>
      </c>
      <c r="BP91">
        <f t="shared" si="246"/>
        <v>15</v>
      </c>
      <c r="BQ91" s="139">
        <f>VLOOKUP($A91,'FuturesInfo (3)'!$A$2:$O$80,15)*BP91</f>
        <v>3083790.9564000005</v>
      </c>
      <c r="BR91" s="145">
        <f t="shared" si="202"/>
        <v>940.56251211908989</v>
      </c>
      <c r="BT91">
        <f t="shared" si="203"/>
        <v>1</v>
      </c>
      <c r="BU91">
        <v>-1</v>
      </c>
      <c r="BV91">
        <v>-1</v>
      </c>
      <c r="BW91">
        <v>1</v>
      </c>
      <c r="BX91">
        <f t="shared" si="183"/>
        <v>0</v>
      </c>
      <c r="BY91">
        <f t="shared" si="184"/>
        <v>0</v>
      </c>
      <c r="BZ91" s="188">
        <v>2.03272690314E-4</v>
      </c>
      <c r="CA91" s="2">
        <v>10</v>
      </c>
      <c r="CB91">
        <v>60</v>
      </c>
      <c r="CC91" t="str">
        <f t="shared" si="185"/>
        <v>TRUE</v>
      </c>
      <c r="CD91">
        <f>VLOOKUP($A91,'FuturesInfo (3)'!$A$2:$V$80,22)</f>
        <v>15</v>
      </c>
      <c r="CE91">
        <f t="shared" si="186"/>
        <v>15</v>
      </c>
      <c r="CF91">
        <f t="shared" si="186"/>
        <v>15</v>
      </c>
      <c r="CG91" s="139">
        <f>VLOOKUP($A91,'FuturesInfo (3)'!$A$2:$O$80,15)*CE91</f>
        <v>3083790.9564000005</v>
      </c>
      <c r="CH91" s="145">
        <f t="shared" si="187"/>
        <v>-626.85048407341117</v>
      </c>
      <c r="CI91" s="145">
        <f t="shared" si="204"/>
        <v>-626.85048407341117</v>
      </c>
      <c r="CK91">
        <f t="shared" si="188"/>
        <v>-1</v>
      </c>
      <c r="CL91">
        <v>1</v>
      </c>
      <c r="CM91">
        <v>-1</v>
      </c>
      <c r="CN91">
        <v>1</v>
      </c>
      <c r="CO91">
        <f t="shared" si="205"/>
        <v>1</v>
      </c>
      <c r="CP91">
        <f t="shared" si="189"/>
        <v>0</v>
      </c>
      <c r="CQ91" s="1">
        <v>6.09694136775E-4</v>
      </c>
      <c r="CR91" s="2">
        <v>10</v>
      </c>
      <c r="CS91">
        <v>60</v>
      </c>
      <c r="CT91" t="str">
        <f t="shared" si="190"/>
        <v>TRUE</v>
      </c>
      <c r="CU91">
        <f>VLOOKUP($A91,'FuturesInfo (3)'!$A$2:$V$80,22)</f>
        <v>15</v>
      </c>
      <c r="CV91">
        <f t="shared" si="191"/>
        <v>11</v>
      </c>
      <c r="CW91">
        <f t="shared" si="206"/>
        <v>15</v>
      </c>
      <c r="CX91" s="139">
        <f>VLOOKUP($A91,'FuturesInfo (3)'!$A$2:$O$80,15)*CW91</f>
        <v>3083790.9564000005</v>
      </c>
      <c r="CY91" s="200">
        <f t="shared" si="192"/>
        <v>1880.1692651568499</v>
      </c>
      <c r="CZ91" s="200">
        <f t="shared" si="207"/>
        <v>-1880.1692651568499</v>
      </c>
      <c r="DB91">
        <f t="shared" si="193"/>
        <v>1</v>
      </c>
      <c r="DC91">
        <v>1</v>
      </c>
      <c r="DD91">
        <v>-1</v>
      </c>
      <c r="DE91">
        <v>-1</v>
      </c>
      <c r="DF91">
        <f t="shared" si="242"/>
        <v>0</v>
      </c>
      <c r="DG91">
        <f t="shared" si="194"/>
        <v>1</v>
      </c>
      <c r="DH91" s="1">
        <v>-7.1087640905900004E-4</v>
      </c>
      <c r="DI91" s="2">
        <v>10</v>
      </c>
      <c r="DJ91">
        <v>60</v>
      </c>
      <c r="DK91" t="str">
        <f t="shared" si="195"/>
        <v>TRUE</v>
      </c>
      <c r="DL91">
        <f>VLOOKUP($A91,'FuturesInfo (3)'!$A$2:$V$80,22)</f>
        <v>15</v>
      </c>
      <c r="DM91">
        <f t="shared" si="196"/>
        <v>11</v>
      </c>
      <c r="DN91">
        <f t="shared" si="208"/>
        <v>15</v>
      </c>
      <c r="DO91" s="139">
        <f>VLOOKUP($A91,'FuturesInfo (3)'!$A$2:$O$80,15)*DN91</f>
        <v>3083790.9564000005</v>
      </c>
      <c r="DP91" s="200">
        <f t="shared" si="197"/>
        <v>-2192.1942413742518</v>
      </c>
      <c r="DQ91" s="200">
        <f t="shared" si="209"/>
        <v>2192.1942413742518</v>
      </c>
      <c r="DS91">
        <v>1</v>
      </c>
      <c r="DT91">
        <v>1</v>
      </c>
      <c r="DU91">
        <v>-1</v>
      </c>
      <c r="DV91">
        <v>1</v>
      </c>
      <c r="DW91">
        <v>1</v>
      </c>
      <c r="DX91">
        <v>0</v>
      </c>
      <c r="DY91" s="1">
        <v>3.0487804878000002E-4</v>
      </c>
      <c r="DZ91" s="2">
        <v>10</v>
      </c>
      <c r="EA91">
        <v>60</v>
      </c>
      <c r="EB91" t="s">
        <v>1273</v>
      </c>
      <c r="EC91">
        <v>15</v>
      </c>
      <c r="ED91" s="96">
        <v>0</v>
      </c>
      <c r="EE91">
        <v>15</v>
      </c>
      <c r="EF91" s="139">
        <v>3071097.1557</v>
      </c>
      <c r="EG91" s="200">
        <v>936.3101084436239</v>
      </c>
      <c r="EH91" s="200">
        <v>-936.3101084436239</v>
      </c>
      <c r="EJ91">
        <v>1</v>
      </c>
      <c r="EK91">
        <v>-1</v>
      </c>
      <c r="EL91" s="218">
        <v>1</v>
      </c>
      <c r="EM91">
        <v>1</v>
      </c>
      <c r="EN91">
        <v>1</v>
      </c>
      <c r="EO91">
        <v>0</v>
      </c>
      <c r="EP91">
        <v>1</v>
      </c>
      <c r="EQ91">
        <v>1</v>
      </c>
      <c r="ER91" s="1">
        <v>1.5239256324300001E-4</v>
      </c>
      <c r="ES91" s="2">
        <v>10</v>
      </c>
      <c r="ET91">
        <v>60</v>
      </c>
      <c r="EU91" t="s">
        <v>1273</v>
      </c>
      <c r="EV91">
        <v>15</v>
      </c>
      <c r="EW91" s="96">
        <v>0</v>
      </c>
      <c r="EX91">
        <v>15</v>
      </c>
      <c r="EY91" s="139">
        <v>3071097.1557</v>
      </c>
      <c r="EZ91" s="200">
        <v>-468.01236752540973</v>
      </c>
      <c r="FA91" s="200">
        <v>468.01236752540973</v>
      </c>
      <c r="FB91" s="200">
        <v>468.01236752540973</v>
      </c>
      <c r="FD91">
        <v>1</v>
      </c>
      <c r="FE91">
        <v>1</v>
      </c>
      <c r="FF91" s="218">
        <v>1</v>
      </c>
      <c r="FG91">
        <v>1</v>
      </c>
      <c r="FH91">
        <v>-1</v>
      </c>
      <c r="FI91">
        <v>0</v>
      </c>
      <c r="FJ91">
        <v>0</v>
      </c>
      <c r="FK91">
        <v>0</v>
      </c>
      <c r="FL91" s="1">
        <v>-3.0473868657599997E-4</v>
      </c>
      <c r="FM91" s="2">
        <v>10</v>
      </c>
      <c r="FN91">
        <v>60</v>
      </c>
      <c r="FO91" t="s">
        <v>1273</v>
      </c>
      <c r="FP91">
        <v>15</v>
      </c>
      <c r="FQ91" s="96">
        <v>0</v>
      </c>
      <c r="FR91">
        <v>15</v>
      </c>
      <c r="FS91" s="139">
        <v>3071097.1557</v>
      </c>
      <c r="FT91" s="200">
        <v>-935.88211357530724</v>
      </c>
      <c r="FU91" s="200">
        <v>-935.88211357530724</v>
      </c>
      <c r="FV91" s="200">
        <v>-935.88211357530724</v>
      </c>
      <c r="FX91">
        <v>-1</v>
      </c>
      <c r="FY91" s="244">
        <v>-1</v>
      </c>
      <c r="FZ91" s="218">
        <v>-1</v>
      </c>
      <c r="GA91" s="245">
        <v>-7</v>
      </c>
      <c r="GB91">
        <v>-1</v>
      </c>
      <c r="GC91">
        <v>1</v>
      </c>
      <c r="GD91" s="218">
        <v>1</v>
      </c>
      <c r="GE91">
        <v>0</v>
      </c>
      <c r="GF91">
        <v>0</v>
      </c>
      <c r="GG91">
        <v>0</v>
      </c>
      <c r="GH91">
        <v>1</v>
      </c>
      <c r="GI91" s="253">
        <v>1.5241579027600001E-4</v>
      </c>
      <c r="GJ91" s="2">
        <v>10</v>
      </c>
      <c r="GK91">
        <v>60</v>
      </c>
      <c r="GL91" t="s">
        <v>1273</v>
      </c>
      <c r="GM91">
        <v>15</v>
      </c>
      <c r="GN91" s="96">
        <v>0</v>
      </c>
      <c r="GO91">
        <v>15</v>
      </c>
      <c r="GP91" s="139">
        <v>3071565.2394000003</v>
      </c>
      <c r="GQ91" s="200">
        <v>-468.15504334744219</v>
      </c>
      <c r="GR91" s="200">
        <v>-468.15504334744219</v>
      </c>
      <c r="GS91" s="200">
        <v>-468.15504334744219</v>
      </c>
      <c r="GT91" s="200">
        <v>468.15504334744219</v>
      </c>
      <c r="GV91">
        <v>-1</v>
      </c>
      <c r="GW91" s="244">
        <v>1</v>
      </c>
      <c r="GX91" s="218">
        <v>1</v>
      </c>
      <c r="GY91" s="245">
        <v>-8</v>
      </c>
      <c r="GZ91">
        <v>1</v>
      </c>
      <c r="HA91">
        <v>-1</v>
      </c>
      <c r="HB91" s="218">
        <v>1</v>
      </c>
      <c r="HC91">
        <v>1</v>
      </c>
      <c r="HD91">
        <v>1</v>
      </c>
      <c r="HE91">
        <v>1</v>
      </c>
      <c r="HF91">
        <v>0</v>
      </c>
      <c r="HG91" s="253">
        <v>2.03190084324E-4</v>
      </c>
      <c r="HH91" s="268">
        <v>42485</v>
      </c>
      <c r="HI91">
        <v>60</v>
      </c>
      <c r="HJ91" t="s">
        <v>1273</v>
      </c>
      <c r="HK91">
        <v>15</v>
      </c>
      <c r="HL91" s="257"/>
      <c r="HM91">
        <v>15</v>
      </c>
      <c r="HN91" s="139">
        <v>3057593.1540000001</v>
      </c>
      <c r="HO91" s="200">
        <v>621.27261078974516</v>
      </c>
      <c r="HP91" s="200">
        <v>621.27261078974516</v>
      </c>
      <c r="HQ91" s="200">
        <v>621.27261078974516</v>
      </c>
      <c r="HR91" s="200">
        <v>-621.27261078974516</v>
      </c>
      <c r="HT91">
        <v>1</v>
      </c>
      <c r="HU91" s="244">
        <v>1</v>
      </c>
      <c r="HV91" s="218">
        <v>1</v>
      </c>
      <c r="HW91" s="245">
        <v>-9</v>
      </c>
      <c r="HX91">
        <v>-1</v>
      </c>
      <c r="HY91">
        <v>-1</v>
      </c>
      <c r="HZ91" s="218">
        <v>-1</v>
      </c>
      <c r="IA91">
        <v>0</v>
      </c>
      <c r="IB91">
        <v>0</v>
      </c>
      <c r="IC91">
        <v>1</v>
      </c>
      <c r="ID91">
        <v>1</v>
      </c>
      <c r="IE91" s="253">
        <v>-4.0629756524800001E-4</v>
      </c>
      <c r="IF91" s="268">
        <v>42485</v>
      </c>
      <c r="IG91">
        <v>60</v>
      </c>
      <c r="IH91" t="s">
        <v>1273</v>
      </c>
      <c r="II91">
        <v>15</v>
      </c>
      <c r="IJ91" s="257">
        <v>1</v>
      </c>
      <c r="IK91">
        <v>15</v>
      </c>
      <c r="IL91" s="139">
        <v>3046854.8292</v>
      </c>
      <c r="IM91" s="139">
        <v>3046854.8292</v>
      </c>
      <c r="IN91" s="200">
        <v>-1237.9296987680709</v>
      </c>
      <c r="IO91" s="200">
        <v>-1237.9296987680709</v>
      </c>
      <c r="IP91" s="200">
        <v>-1237.9296987680709</v>
      </c>
      <c r="IQ91" s="200">
        <v>1237.9296987680709</v>
      </c>
      <c r="IR91" s="200">
        <v>1237.9296987680709</v>
      </c>
      <c r="IT91">
        <v>1</v>
      </c>
      <c r="IU91" s="244">
        <v>1</v>
      </c>
      <c r="IV91" s="218">
        <v>1</v>
      </c>
      <c r="IW91" s="245">
        <v>-10</v>
      </c>
      <c r="IX91">
        <v>1</v>
      </c>
      <c r="IY91">
        <v>-1</v>
      </c>
      <c r="IZ91" s="218">
        <v>1</v>
      </c>
      <c r="JA91">
        <v>1</v>
      </c>
      <c r="JB91">
        <v>1</v>
      </c>
      <c r="JC91">
        <v>1</v>
      </c>
      <c r="JD91">
        <v>0</v>
      </c>
      <c r="JE91" s="253">
        <v>5.5846067929099996E-4</v>
      </c>
      <c r="JF91" s="268">
        <v>42485</v>
      </c>
      <c r="JG91">
        <v>60</v>
      </c>
      <c r="JH91" t="s">
        <v>1273</v>
      </c>
      <c r="JI91">
        <v>15</v>
      </c>
      <c r="JJ91" s="257">
        <v>1</v>
      </c>
      <c r="JK91">
        <v>15</v>
      </c>
      <c r="JL91" s="139">
        <v>3046854.8292</v>
      </c>
      <c r="JM91" s="139">
        <v>3046854.8292</v>
      </c>
      <c r="JN91" s="200">
        <v>1701.5486176160957</v>
      </c>
      <c r="JO91" s="200">
        <v>1701.5486176160957</v>
      </c>
      <c r="JP91" s="200">
        <v>1701.5486176160957</v>
      </c>
      <c r="JQ91" s="200">
        <v>1701.5486176160957</v>
      </c>
      <c r="JR91" s="200">
        <v>-1701.5486176160957</v>
      </c>
      <c r="JT91">
        <v>1</v>
      </c>
      <c r="JU91" s="244">
        <v>1</v>
      </c>
      <c r="JV91" s="218">
        <v>1</v>
      </c>
      <c r="JW91" s="245">
        <v>-11</v>
      </c>
      <c r="JX91">
        <v>1</v>
      </c>
      <c r="JY91">
        <v>-1</v>
      </c>
      <c r="JZ91" s="218">
        <v>-1</v>
      </c>
      <c r="KA91">
        <v>0</v>
      </c>
      <c r="KB91">
        <v>0</v>
      </c>
      <c r="KC91">
        <v>0</v>
      </c>
      <c r="KD91">
        <v>1</v>
      </c>
      <c r="KE91" s="253">
        <v>-5.0740815912300003E-4</v>
      </c>
      <c r="KF91" s="206">
        <v>42485</v>
      </c>
      <c r="KG91">
        <v>60</v>
      </c>
      <c r="KH91" t="s">
        <v>1273</v>
      </c>
      <c r="KI91">
        <v>15</v>
      </c>
      <c r="KJ91" s="257">
        <v>1</v>
      </c>
      <c r="KK91">
        <v>15</v>
      </c>
      <c r="KL91" s="139">
        <v>3085309.5587999998</v>
      </c>
      <c r="KM91" s="139">
        <v>3085309.5587999998</v>
      </c>
      <c r="KN91" s="200">
        <v>-1565.5112435553033</v>
      </c>
      <c r="KO91" s="200">
        <v>-1565.5112435553033</v>
      </c>
      <c r="KP91" s="200">
        <v>-1565.5112435553033</v>
      </c>
      <c r="KQ91" s="200">
        <v>-1565.5112435553033</v>
      </c>
      <c r="KR91" s="200">
        <v>1565.5112435553033</v>
      </c>
      <c r="KT91">
        <v>1</v>
      </c>
      <c r="KU91">
        <v>1</v>
      </c>
      <c r="KV91" s="218">
        <v>1</v>
      </c>
      <c r="KW91" s="245">
        <v>-12</v>
      </c>
      <c r="KX91">
        <v>-1</v>
      </c>
      <c r="KY91">
        <v>-1</v>
      </c>
      <c r="KZ91" s="218">
        <v>-1</v>
      </c>
      <c r="LA91">
        <v>0</v>
      </c>
      <c r="LB91">
        <v>0</v>
      </c>
      <c r="LC91">
        <v>1</v>
      </c>
      <c r="LD91">
        <v>1</v>
      </c>
      <c r="LE91" s="253">
        <v>-3.0459945172099998E-4</v>
      </c>
      <c r="LF91" s="206">
        <v>42522</v>
      </c>
      <c r="LG91">
        <v>60</v>
      </c>
      <c r="LH91" t="s">
        <v>1273</v>
      </c>
      <c r="LI91">
        <v>15</v>
      </c>
      <c r="LJ91" s="257">
        <v>2</v>
      </c>
      <c r="LK91">
        <v>19</v>
      </c>
      <c r="LL91" s="139">
        <v>3084369.7751999996</v>
      </c>
      <c r="LM91" s="139">
        <v>3906868.3819199996</v>
      </c>
      <c r="LN91" s="200">
        <v>-939.49734243074386</v>
      </c>
      <c r="LO91" s="200">
        <v>-1190.0299670789423</v>
      </c>
      <c r="LP91" s="200">
        <v>-939.49734243074386</v>
      </c>
      <c r="LQ91" s="200">
        <v>939.49734243074386</v>
      </c>
      <c r="LR91" s="200">
        <v>939.49734243074386</v>
      </c>
      <c r="LT91">
        <v>1</v>
      </c>
      <c r="LU91" s="244">
        <v>1</v>
      </c>
      <c r="LV91" s="218">
        <v>1</v>
      </c>
      <c r="LW91" s="245">
        <v>-13</v>
      </c>
      <c r="LX91">
        <v>-1</v>
      </c>
      <c r="LY91">
        <v>-1</v>
      </c>
      <c r="LZ91" s="218">
        <v>-1</v>
      </c>
      <c r="MA91">
        <v>0</v>
      </c>
      <c r="MB91">
        <v>0</v>
      </c>
      <c r="MC91">
        <v>1</v>
      </c>
      <c r="MD91">
        <v>1</v>
      </c>
      <c r="ME91" s="253">
        <v>-4.06256347755E-4</v>
      </c>
      <c r="MF91" s="206">
        <v>42522</v>
      </c>
      <c r="MG91">
        <v>60</v>
      </c>
      <c r="MH91" t="s">
        <v>1273</v>
      </c>
      <c r="MI91">
        <v>15</v>
      </c>
      <c r="MJ91" s="257">
        <v>2</v>
      </c>
      <c r="MK91">
        <v>19</v>
      </c>
      <c r="ML91" s="139">
        <v>3077122.9524000003</v>
      </c>
      <c r="MM91" s="139">
        <v>3897689.0730400006</v>
      </c>
      <c r="MN91" s="200">
        <v>-1250.1007322351068</v>
      </c>
      <c r="MO91" s="200">
        <v>-1583.460927497802</v>
      </c>
      <c r="MP91" s="200">
        <v>-1250.1007322351068</v>
      </c>
      <c r="MQ91" s="200">
        <v>1250.1007322351068</v>
      </c>
      <c r="MR91" s="200">
        <v>1250.1007322351068</v>
      </c>
      <c r="MT91">
        <v>1</v>
      </c>
      <c r="MU91" s="244">
        <v>1</v>
      </c>
      <c r="MV91" s="218">
        <v>1</v>
      </c>
      <c r="MW91" s="245">
        <v>-7</v>
      </c>
      <c r="MX91">
        <v>-1</v>
      </c>
      <c r="MY91">
        <v>-1</v>
      </c>
      <c r="MZ91" s="218">
        <v>-1</v>
      </c>
      <c r="NA91">
        <v>0</v>
      </c>
      <c r="NB91">
        <v>0</v>
      </c>
      <c r="NC91">
        <v>1</v>
      </c>
      <c r="ND91">
        <v>1</v>
      </c>
      <c r="NE91" s="253">
        <v>-5.0802682381599997E-4</v>
      </c>
      <c r="NF91" s="206">
        <v>42531</v>
      </c>
      <c r="NG91">
        <v>60</v>
      </c>
      <c r="NH91" t="s">
        <v>1273</v>
      </c>
      <c r="NI91">
        <v>15</v>
      </c>
      <c r="NJ91" s="257">
        <v>1</v>
      </c>
      <c r="NK91">
        <v>19</v>
      </c>
      <c r="NL91" s="139">
        <v>3143349.594</v>
      </c>
      <c r="NM91" s="139">
        <v>3981576.1524</v>
      </c>
      <c r="NN91" s="200">
        <v>-1596.905910383133</v>
      </c>
      <c r="NO91" s="200">
        <v>-2022.7474864853018</v>
      </c>
      <c r="NP91" s="200">
        <v>-1596.905910383133</v>
      </c>
      <c r="NQ91" s="200">
        <v>1596.905910383133</v>
      </c>
      <c r="NR91" s="200">
        <v>1596.905910383133</v>
      </c>
      <c r="NT91">
        <v>1</v>
      </c>
      <c r="NU91" s="244">
        <v>-1</v>
      </c>
      <c r="NV91" s="218">
        <v>1</v>
      </c>
      <c r="NW91" s="245">
        <v>12</v>
      </c>
      <c r="NX91">
        <v>1</v>
      </c>
      <c r="NY91">
        <v>1</v>
      </c>
      <c r="NZ91" s="218">
        <v>-1</v>
      </c>
      <c r="OA91">
        <v>1</v>
      </c>
      <c r="OB91">
        <v>0</v>
      </c>
      <c r="OC91">
        <v>0</v>
      </c>
      <c r="OD91">
        <v>0</v>
      </c>
      <c r="OE91" s="253">
        <v>-3.0497102775199999E-4</v>
      </c>
      <c r="OF91" s="206">
        <v>42527</v>
      </c>
      <c r="OG91">
        <v>60</v>
      </c>
      <c r="OH91" t="s">
        <v>1273</v>
      </c>
      <c r="OI91">
        <v>15</v>
      </c>
      <c r="OJ91" s="257">
        <v>2</v>
      </c>
      <c r="OK91">
        <v>11</v>
      </c>
      <c r="OL91" s="139">
        <v>3143349.594</v>
      </c>
      <c r="OM91" s="139">
        <v>2305123.0356000001</v>
      </c>
      <c r="ON91" s="200">
        <v>958.63055626601192</v>
      </c>
      <c r="OO91" s="200">
        <v>702.99574126174207</v>
      </c>
      <c r="OP91" s="200">
        <v>-958.63055626601192</v>
      </c>
      <c r="OQ91" s="200">
        <v>-958.63055626601192</v>
      </c>
      <c r="OR91" s="200">
        <v>-958.63055626601192</v>
      </c>
      <c r="OT91">
        <f t="shared" si="210"/>
        <v>-1</v>
      </c>
      <c r="OU91" s="244">
        <v>-1</v>
      </c>
      <c r="OV91" s="218">
        <v>1</v>
      </c>
      <c r="OW91" s="245">
        <v>-9</v>
      </c>
      <c r="OX91">
        <f t="shared" si="247"/>
        <v>-1</v>
      </c>
      <c r="OY91">
        <f t="shared" si="211"/>
        <v>-1</v>
      </c>
      <c r="OZ91" s="218"/>
      <c r="PA91">
        <f t="shared" si="243"/>
        <v>0</v>
      </c>
      <c r="PB91">
        <f t="shared" si="212"/>
        <v>0</v>
      </c>
      <c r="PC91">
        <f t="shared" si="213"/>
        <v>0</v>
      </c>
      <c r="PD91">
        <f t="shared" si="214"/>
        <v>0</v>
      </c>
      <c r="PE91" s="253"/>
      <c r="PF91" s="206">
        <v>42531</v>
      </c>
      <c r="PG91">
        <v>60</v>
      </c>
      <c r="PH91" t="str">
        <f t="shared" si="198"/>
        <v>TRUE</v>
      </c>
      <c r="PI91">
        <f>VLOOKUP($A91,'FuturesInfo (3)'!$A$2:$V$80,22)</f>
        <v>15</v>
      </c>
      <c r="PJ91" s="257">
        <v>2</v>
      </c>
      <c r="PK91">
        <f t="shared" si="215"/>
        <v>11</v>
      </c>
      <c r="PL91" s="139">
        <f>VLOOKUP($A91,'FuturesInfo (3)'!$A$2:$O$80,15)*PI91</f>
        <v>3083790.9564000005</v>
      </c>
      <c r="PM91" s="139">
        <f>VLOOKUP($A91,'FuturesInfo (3)'!$A$2:$O$80,15)*PK91</f>
        <v>2261446.7013600003</v>
      </c>
      <c r="PN91" s="200">
        <f t="shared" si="216"/>
        <v>0</v>
      </c>
      <c r="PO91" s="200">
        <f t="shared" si="217"/>
        <v>0</v>
      </c>
      <c r="PP91" s="200">
        <f t="shared" si="218"/>
        <v>0</v>
      </c>
      <c r="PQ91" s="200">
        <f t="shared" si="219"/>
        <v>0</v>
      </c>
      <c r="PR91" s="200">
        <f t="shared" si="250"/>
        <v>0</v>
      </c>
      <c r="PT91">
        <f t="shared" si="220"/>
        <v>-1</v>
      </c>
      <c r="PU91" s="244"/>
      <c r="PV91" s="218"/>
      <c r="PW91" s="245"/>
      <c r="PX91">
        <f t="shared" si="248"/>
        <v>0</v>
      </c>
      <c r="PY91">
        <f t="shared" si="221"/>
        <v>0</v>
      </c>
      <c r="PZ91" s="218"/>
      <c r="QA91">
        <f t="shared" si="244"/>
        <v>1</v>
      </c>
      <c r="QB91">
        <f t="shared" si="222"/>
        <v>1</v>
      </c>
      <c r="QC91">
        <f t="shared" si="223"/>
        <v>1</v>
      </c>
      <c r="QD91">
        <f t="shared" si="224"/>
        <v>1</v>
      </c>
      <c r="QE91" s="253"/>
      <c r="QF91" s="206"/>
      <c r="QG91">
        <v>60</v>
      </c>
      <c r="QH91" t="str">
        <f t="shared" si="199"/>
        <v>FALSE</v>
      </c>
      <c r="QI91">
        <f>VLOOKUP($A91,'FuturesInfo (3)'!$A$2:$V$80,22)</f>
        <v>15</v>
      </c>
      <c r="QJ91" s="257"/>
      <c r="QK91">
        <f t="shared" si="225"/>
        <v>11</v>
      </c>
      <c r="QL91" s="139">
        <f>VLOOKUP($A91,'FuturesInfo (3)'!$A$2:$O$80,15)*QI91</f>
        <v>3083790.9564000005</v>
      </c>
      <c r="QM91" s="139">
        <f>VLOOKUP($A91,'FuturesInfo (3)'!$A$2:$O$80,15)*QK91</f>
        <v>2261446.7013600003</v>
      </c>
      <c r="QN91" s="200">
        <f t="shared" si="226"/>
        <v>0</v>
      </c>
      <c r="QO91" s="200">
        <f t="shared" si="227"/>
        <v>0</v>
      </c>
      <c r="QP91" s="200">
        <f t="shared" si="228"/>
        <v>0</v>
      </c>
      <c r="QQ91" s="200">
        <f t="shared" si="229"/>
        <v>0</v>
      </c>
      <c r="QR91" s="200">
        <f t="shared" si="251"/>
        <v>0</v>
      </c>
      <c r="QT91">
        <f t="shared" si="230"/>
        <v>0</v>
      </c>
      <c r="QU91" s="244"/>
      <c r="QV91" s="218"/>
      <c r="QW91" s="245"/>
      <c r="QX91">
        <f t="shared" si="249"/>
        <v>0</v>
      </c>
      <c r="QY91">
        <f t="shared" si="231"/>
        <v>0</v>
      </c>
      <c r="QZ91" s="218"/>
      <c r="RA91">
        <f t="shared" si="245"/>
        <v>1</v>
      </c>
      <c r="RB91">
        <f t="shared" si="232"/>
        <v>1</v>
      </c>
      <c r="RC91">
        <f t="shared" si="233"/>
        <v>1</v>
      </c>
      <c r="RD91">
        <f t="shared" si="234"/>
        <v>1</v>
      </c>
      <c r="RE91" s="253"/>
      <c r="RF91" s="206"/>
      <c r="RG91">
        <v>60</v>
      </c>
      <c r="RH91" t="str">
        <f t="shared" si="200"/>
        <v>FALSE</v>
      </c>
      <c r="RI91">
        <f>VLOOKUP($A91,'FuturesInfo (3)'!$A$2:$V$80,22)</f>
        <v>15</v>
      </c>
      <c r="RJ91" s="257"/>
      <c r="RK91">
        <f t="shared" si="235"/>
        <v>11</v>
      </c>
      <c r="RL91" s="139">
        <f>VLOOKUP($A91,'FuturesInfo (3)'!$A$2:$O$80,15)*RI91</f>
        <v>3083790.9564000005</v>
      </c>
      <c r="RM91" s="139">
        <f>VLOOKUP($A91,'FuturesInfo (3)'!$A$2:$O$80,15)*RK91</f>
        <v>2261446.7013600003</v>
      </c>
      <c r="RN91" s="200">
        <f t="shared" si="236"/>
        <v>0</v>
      </c>
      <c r="RO91" s="200">
        <f t="shared" si="237"/>
        <v>0</v>
      </c>
      <c r="RP91" s="200">
        <f t="shared" si="238"/>
        <v>0</v>
      </c>
      <c r="RQ91" s="200">
        <f t="shared" si="239"/>
        <v>0</v>
      </c>
      <c r="RR91" s="200">
        <f t="shared" si="252"/>
        <v>0</v>
      </c>
    </row>
    <row r="92" spans="1:486" s="5" customFormat="1" ht="15.75" thickBot="1" x14ac:dyDescent="0.3">
      <c r="A92" s="1" t="s">
        <v>1113</v>
      </c>
      <c r="B92" s="153" t="str">
        <f>'FuturesInfo (3)'!M80</f>
        <v>HXS</v>
      </c>
      <c r="C92" s="204" t="str">
        <f>VLOOKUP(A92,'FuturesInfo (3)'!$A$2:$K$80,11)</f>
        <v>rates</v>
      </c>
      <c r="D92" s="2"/>
      <c r="E92"/>
      <c r="F92"/>
      <c r="G92"/>
      <c r="I92"/>
      <c r="J92"/>
      <c r="K92" s="2"/>
      <c r="L92"/>
      <c r="M92"/>
      <c r="N92"/>
      <c r="P92"/>
      <c r="Q92"/>
      <c r="R92"/>
      <c r="S92" s="113"/>
      <c r="T92" s="2"/>
      <c r="U92"/>
      <c r="V92"/>
      <c r="W92"/>
      <c r="X92"/>
      <c r="Z92"/>
      <c r="AA92"/>
      <c r="AB92"/>
      <c r="AC92" s="113"/>
      <c r="AD92" s="2"/>
      <c r="AE92"/>
      <c r="AF92"/>
      <c r="AG92"/>
      <c r="AH92"/>
      <c r="AI92" s="139"/>
      <c r="AK92"/>
      <c r="AL92"/>
      <c r="AM92"/>
      <c r="AN92" s="113"/>
      <c r="AO92" s="2"/>
      <c r="AP92"/>
      <c r="AQ92"/>
      <c r="AR92"/>
      <c r="AS92"/>
      <c r="AT92" s="139"/>
      <c r="AV92"/>
      <c r="AW92"/>
      <c r="AX92">
        <v>1</v>
      </c>
      <c r="AY92" s="113">
        <v>1.0235414534299999E-4</v>
      </c>
      <c r="AZ92" s="2"/>
      <c r="BA92"/>
      <c r="BB92"/>
      <c r="BC92"/>
      <c r="BD92"/>
      <c r="BE92" s="139"/>
      <c r="BG92">
        <f t="shared" si="240"/>
        <v>0</v>
      </c>
      <c r="BH92">
        <v>1</v>
      </c>
      <c r="BI92">
        <v>1</v>
      </c>
      <c r="BJ92">
        <f t="shared" si="201"/>
        <v>1</v>
      </c>
      <c r="BK92" s="1">
        <v>2.5585917511E-4</v>
      </c>
      <c r="BL92" s="2">
        <v>10</v>
      </c>
      <c r="BM92">
        <v>60</v>
      </c>
      <c r="BN92" t="str">
        <f t="shared" si="241"/>
        <v>TRUE</v>
      </c>
      <c r="BO92">
        <f>VLOOKUP($A92,'FuturesInfo (3)'!$A$2:$V$80,22)</f>
        <v>5</v>
      </c>
      <c r="BP92">
        <f t="shared" si="246"/>
        <v>5</v>
      </c>
      <c r="BQ92" s="139">
        <f>VLOOKUP($A92,'FuturesInfo (3)'!$A$2:$O$80,15)*BP92</f>
        <v>2918875.3220000002</v>
      </c>
      <c r="BR92" s="145">
        <f t="shared" si="202"/>
        <v>746.82103213585572</v>
      </c>
      <c r="BT92">
        <f t="shared" si="203"/>
        <v>1</v>
      </c>
      <c r="BU92">
        <v>1</v>
      </c>
      <c r="BV92">
        <v>1</v>
      </c>
      <c r="BW92">
        <v>1</v>
      </c>
      <c r="BX92">
        <f t="shared" si="183"/>
        <v>1</v>
      </c>
      <c r="BY92">
        <f t="shared" si="184"/>
        <v>1</v>
      </c>
      <c r="BZ92" s="188">
        <v>3.5811121911299997E-4</v>
      </c>
      <c r="CA92" s="2">
        <v>10</v>
      </c>
      <c r="CB92">
        <v>60</v>
      </c>
      <c r="CC92" t="str">
        <f t="shared" si="185"/>
        <v>TRUE</v>
      </c>
      <c r="CD92">
        <f>VLOOKUP($A92,'FuturesInfo (3)'!$A$2:$V$80,22)</f>
        <v>5</v>
      </c>
      <c r="CE92">
        <f t="shared" si="186"/>
        <v>5</v>
      </c>
      <c r="CF92">
        <f t="shared" si="186"/>
        <v>5</v>
      </c>
      <c r="CG92" s="139">
        <f>VLOOKUP($A92,'FuturesInfo (3)'!$A$2:$O$80,15)*CE92</f>
        <v>2918875.3220000002</v>
      </c>
      <c r="CH92" s="145">
        <f t="shared" si="187"/>
        <v>1045.2820000002705</v>
      </c>
      <c r="CI92" s="145">
        <f t="shared" si="204"/>
        <v>1045.2820000002705</v>
      </c>
      <c r="CK92">
        <f t="shared" si="188"/>
        <v>1</v>
      </c>
      <c r="CL92">
        <v>1</v>
      </c>
      <c r="CM92">
        <v>1</v>
      </c>
      <c r="CN92">
        <v>1</v>
      </c>
      <c r="CO92">
        <f t="shared" si="205"/>
        <v>1</v>
      </c>
      <c r="CP92">
        <f t="shared" si="189"/>
        <v>1</v>
      </c>
      <c r="CQ92" s="1">
        <v>7.6710647437899999E-4</v>
      </c>
      <c r="CR92" s="2">
        <v>10</v>
      </c>
      <c r="CS92">
        <v>60</v>
      </c>
      <c r="CT92" t="str">
        <f t="shared" si="190"/>
        <v>TRUE</v>
      </c>
      <c r="CU92">
        <f>VLOOKUP($A92,'FuturesInfo (3)'!$A$2:$V$80,22)</f>
        <v>5</v>
      </c>
      <c r="CV92">
        <f t="shared" si="191"/>
        <v>6</v>
      </c>
      <c r="CW92">
        <f t="shared" si="206"/>
        <v>5</v>
      </c>
      <c r="CX92" s="139">
        <f>VLOOKUP($A92,'FuturesInfo (3)'!$A$2:$O$80,15)*CW92</f>
        <v>2918875.3220000002</v>
      </c>
      <c r="CY92" s="200">
        <f t="shared" si="192"/>
        <v>2239.0881574112886</v>
      </c>
      <c r="CZ92" s="200">
        <f t="shared" si="207"/>
        <v>2239.0881574112886</v>
      </c>
      <c r="DB92">
        <f t="shared" si="193"/>
        <v>1</v>
      </c>
      <c r="DC92">
        <v>-1</v>
      </c>
      <c r="DD92">
        <v>1</v>
      </c>
      <c r="DE92">
        <v>-1</v>
      </c>
      <c r="DF92">
        <f t="shared" si="242"/>
        <v>1</v>
      </c>
      <c r="DG92">
        <f t="shared" si="194"/>
        <v>0</v>
      </c>
      <c r="DH92" s="1">
        <v>-3.5770862077800001E-4</v>
      </c>
      <c r="DI92" s="2">
        <v>10</v>
      </c>
      <c r="DJ92">
        <v>60</v>
      </c>
      <c r="DK92" t="str">
        <f t="shared" si="195"/>
        <v>TRUE</v>
      </c>
      <c r="DL92">
        <f>VLOOKUP($A92,'FuturesInfo (3)'!$A$2:$V$80,22)</f>
        <v>5</v>
      </c>
      <c r="DM92">
        <f t="shared" si="196"/>
        <v>4</v>
      </c>
      <c r="DN92">
        <f t="shared" si="208"/>
        <v>5</v>
      </c>
      <c r="DO92" s="139">
        <f>VLOOKUP($A92,'FuturesInfo (3)'!$A$2:$O$80,15)*DN92</f>
        <v>2918875.3220000002</v>
      </c>
      <c r="DP92" s="200">
        <f t="shared" si="197"/>
        <v>1044.1068656555608</v>
      </c>
      <c r="DQ92" s="200">
        <f t="shared" si="209"/>
        <v>-1044.1068656555608</v>
      </c>
      <c r="DS92">
        <v>-1</v>
      </c>
      <c r="DT92">
        <v>-1</v>
      </c>
      <c r="DU92">
        <v>1</v>
      </c>
      <c r="DV92">
        <v>1</v>
      </c>
      <c r="DW92">
        <v>0</v>
      </c>
      <c r="DX92">
        <v>1</v>
      </c>
      <c r="DY92" s="1">
        <v>4.0895613945399998E-4</v>
      </c>
      <c r="DZ92" s="2">
        <v>10</v>
      </c>
      <c r="EA92">
        <v>60</v>
      </c>
      <c r="EB92" t="s">
        <v>1273</v>
      </c>
      <c r="EC92">
        <v>6</v>
      </c>
      <c r="ED92" s="96">
        <v>0</v>
      </c>
      <c r="EE92">
        <v>6</v>
      </c>
      <c r="EF92" s="139">
        <v>3491351.6174400002</v>
      </c>
      <c r="EG92" s="200">
        <v>-1427.8096789447411</v>
      </c>
      <c r="EH92" s="200">
        <v>1427.8096789447411</v>
      </c>
      <c r="EJ92">
        <v>-1</v>
      </c>
      <c r="EK92">
        <v>1</v>
      </c>
      <c r="EL92" s="219">
        <v>1</v>
      </c>
      <c r="EM92">
        <v>1</v>
      </c>
      <c r="EN92">
        <v>1</v>
      </c>
      <c r="EO92">
        <v>1</v>
      </c>
      <c r="EP92">
        <v>1</v>
      </c>
      <c r="EQ92">
        <v>1</v>
      </c>
      <c r="ER92" s="1">
        <v>5.8252427184500002E-4</v>
      </c>
      <c r="ES92" s="2">
        <v>10</v>
      </c>
      <c r="ET92">
        <v>60</v>
      </c>
      <c r="EU92" t="s">
        <v>1273</v>
      </c>
      <c r="EV92">
        <v>6</v>
      </c>
      <c r="EW92" s="96">
        <v>0</v>
      </c>
      <c r="EX92">
        <v>6</v>
      </c>
      <c r="EY92" s="139">
        <v>3491351.6174400002</v>
      </c>
      <c r="EZ92" s="200">
        <v>2033.7970587040993</v>
      </c>
      <c r="FA92" s="200">
        <v>2033.7970587040993</v>
      </c>
      <c r="FB92" s="200">
        <v>2033.7970587040993</v>
      </c>
      <c r="FD92">
        <v>1</v>
      </c>
      <c r="FE92">
        <v>1</v>
      </c>
      <c r="FF92" s="219">
        <v>1</v>
      </c>
      <c r="FG92">
        <v>1</v>
      </c>
      <c r="FH92">
        <v>-1</v>
      </c>
      <c r="FI92">
        <v>0</v>
      </c>
      <c r="FJ92">
        <v>0</v>
      </c>
      <c r="FK92">
        <v>0</v>
      </c>
      <c r="FL92" s="1">
        <v>-1.0213774296E-4</v>
      </c>
      <c r="FM92" s="2">
        <v>10</v>
      </c>
      <c r="FN92">
        <v>60</v>
      </c>
      <c r="FO92" t="s">
        <v>1273</v>
      </c>
      <c r="FP92">
        <v>6</v>
      </c>
      <c r="FQ92" s="96">
        <v>0</v>
      </c>
      <c r="FR92">
        <v>6</v>
      </c>
      <c r="FS92" s="139">
        <v>3491351.6174400002</v>
      </c>
      <c r="FT92" s="200">
        <v>-356.59877408506702</v>
      </c>
      <c r="FU92" s="200">
        <v>-356.59877408506702</v>
      </c>
      <c r="FV92" s="200">
        <v>-356.59877408506702</v>
      </c>
      <c r="FX92">
        <v>-1</v>
      </c>
      <c r="FY92" s="248">
        <v>1</v>
      </c>
      <c r="FZ92" s="219">
        <v>-1</v>
      </c>
      <c r="GA92" s="249">
        <v>33</v>
      </c>
      <c r="GB92">
        <v>-1</v>
      </c>
      <c r="GC92">
        <v>-1</v>
      </c>
      <c r="GD92" s="219">
        <v>1</v>
      </c>
      <c r="GE92">
        <v>1</v>
      </c>
      <c r="GF92">
        <v>0</v>
      </c>
      <c r="GG92">
        <v>0</v>
      </c>
      <c r="GH92">
        <v>0</v>
      </c>
      <c r="GI92" s="255">
        <v>2.8601489320399998E-4</v>
      </c>
      <c r="GJ92" s="2">
        <v>10</v>
      </c>
      <c r="GK92">
        <v>60</v>
      </c>
      <c r="GL92" t="s">
        <v>1273</v>
      </c>
      <c r="GM92">
        <v>6</v>
      </c>
      <c r="GN92" s="96">
        <v>0</v>
      </c>
      <c r="GO92">
        <v>6</v>
      </c>
      <c r="GP92" s="139">
        <v>3492350.1960000005</v>
      </c>
      <c r="GQ92" s="200">
        <v>998.86416833990859</v>
      </c>
      <c r="GR92" s="200">
        <v>-998.86416833990859</v>
      </c>
      <c r="GS92" s="200">
        <v>-998.86416833990859</v>
      </c>
      <c r="GT92" s="200">
        <v>-998.86416833990859</v>
      </c>
      <c r="GV92">
        <v>1</v>
      </c>
      <c r="GW92" s="248">
        <v>1</v>
      </c>
      <c r="GX92" s="219">
        <v>-1</v>
      </c>
      <c r="GY92" s="249">
        <v>-8</v>
      </c>
      <c r="GZ92">
        <v>-1</v>
      </c>
      <c r="HA92">
        <v>1</v>
      </c>
      <c r="HB92" s="219">
        <v>1</v>
      </c>
      <c r="HC92">
        <v>1</v>
      </c>
      <c r="HD92">
        <v>0</v>
      </c>
      <c r="HE92">
        <v>0</v>
      </c>
      <c r="HF92">
        <v>1</v>
      </c>
      <c r="HG92" s="255">
        <v>2.5529740600799998E-4</v>
      </c>
      <c r="HH92" s="269">
        <v>42486</v>
      </c>
      <c r="HI92">
        <v>60</v>
      </c>
      <c r="HJ92" t="s">
        <v>1273</v>
      </c>
      <c r="HK92">
        <v>6</v>
      </c>
      <c r="HL92" s="258"/>
      <c r="HM92">
        <v>6</v>
      </c>
      <c r="HN92" s="139">
        <v>3476112.7248</v>
      </c>
      <c r="HO92" s="200">
        <v>887.44256163284069</v>
      </c>
      <c r="HP92" s="200">
        <v>-887.44256163284069</v>
      </c>
      <c r="HQ92" s="200">
        <v>-887.44256163284069</v>
      </c>
      <c r="HR92" s="200">
        <v>887.44256163284069</v>
      </c>
      <c r="HT92">
        <v>1</v>
      </c>
      <c r="HU92" s="248">
        <v>1</v>
      </c>
      <c r="HV92" s="219">
        <v>-1</v>
      </c>
      <c r="HW92" s="249">
        <v>-9</v>
      </c>
      <c r="HX92">
        <v>1</v>
      </c>
      <c r="HY92">
        <v>1</v>
      </c>
      <c r="HZ92" s="219">
        <v>-1</v>
      </c>
      <c r="IA92">
        <v>0</v>
      </c>
      <c r="IB92">
        <v>1</v>
      </c>
      <c r="IC92">
        <v>0</v>
      </c>
      <c r="ID92">
        <v>0</v>
      </c>
      <c r="IE92" s="255">
        <v>-1.83795374483E-4</v>
      </c>
      <c r="IF92" s="269">
        <v>42486</v>
      </c>
      <c r="IG92">
        <v>60</v>
      </c>
      <c r="IH92" t="s">
        <v>1273</v>
      </c>
      <c r="II92">
        <v>6</v>
      </c>
      <c r="IJ92" s="258">
        <v>2</v>
      </c>
      <c r="IK92">
        <v>8</v>
      </c>
      <c r="IL92" s="139">
        <v>3462507.7031999999</v>
      </c>
      <c r="IM92" s="139">
        <v>4616676.9375999998</v>
      </c>
      <c r="IN92" s="200">
        <v>-636.39289995991624</v>
      </c>
      <c r="IO92" s="200">
        <v>-848.52386661322157</v>
      </c>
      <c r="IP92" s="200">
        <v>636.39289995991624</v>
      </c>
      <c r="IQ92" s="200">
        <v>-636.39289995991624</v>
      </c>
      <c r="IR92" s="200">
        <v>-636.39289995991624</v>
      </c>
      <c r="IT92">
        <v>1</v>
      </c>
      <c r="IU92" s="248">
        <v>1</v>
      </c>
      <c r="IV92" s="219">
        <v>1</v>
      </c>
      <c r="IW92" s="249">
        <v>-10</v>
      </c>
      <c r="IX92">
        <v>1</v>
      </c>
      <c r="IY92">
        <v>-1</v>
      </c>
      <c r="IZ92" s="219">
        <v>1</v>
      </c>
      <c r="JA92">
        <v>1</v>
      </c>
      <c r="JB92">
        <v>1</v>
      </c>
      <c r="JC92">
        <v>1</v>
      </c>
      <c r="JD92">
        <v>0</v>
      </c>
      <c r="JE92" s="255">
        <v>6.9446572096800005E-4</v>
      </c>
      <c r="JF92" s="269">
        <v>42486</v>
      </c>
      <c r="JG92">
        <v>60</v>
      </c>
      <c r="JH92" t="s">
        <v>1273</v>
      </c>
      <c r="JI92">
        <v>6</v>
      </c>
      <c r="JJ92" s="258">
        <v>2</v>
      </c>
      <c r="JK92">
        <v>8</v>
      </c>
      <c r="JL92" s="139">
        <v>3462507.7031999999</v>
      </c>
      <c r="JM92" s="139">
        <v>4616676.9375999998</v>
      </c>
      <c r="JN92" s="200">
        <v>2404.5929084600421</v>
      </c>
      <c r="JO92" s="200">
        <v>3206.1238779467226</v>
      </c>
      <c r="JP92" s="200">
        <v>2404.5929084600421</v>
      </c>
      <c r="JQ92" s="200">
        <v>2404.5929084600421</v>
      </c>
      <c r="JR92" s="200">
        <v>-2404.5929084600421</v>
      </c>
      <c r="JT92">
        <v>1</v>
      </c>
      <c r="JU92" s="248">
        <v>1</v>
      </c>
      <c r="JV92" s="219">
        <v>-1</v>
      </c>
      <c r="JW92" s="249">
        <v>-11</v>
      </c>
      <c r="JX92">
        <v>-1</v>
      </c>
      <c r="JY92">
        <v>1</v>
      </c>
      <c r="JZ92" s="219">
        <v>-1</v>
      </c>
      <c r="KA92">
        <v>0</v>
      </c>
      <c r="KB92">
        <v>1</v>
      </c>
      <c r="KC92">
        <v>1</v>
      </c>
      <c r="KD92">
        <v>0</v>
      </c>
      <c r="KE92" s="255">
        <v>-7.1439506046800001E-4</v>
      </c>
      <c r="KF92" s="206">
        <v>42486</v>
      </c>
      <c r="KG92">
        <v>60</v>
      </c>
      <c r="KH92" t="s">
        <v>1273</v>
      </c>
      <c r="KI92">
        <v>5</v>
      </c>
      <c r="KJ92" s="258">
        <v>2</v>
      </c>
      <c r="KK92">
        <v>6</v>
      </c>
      <c r="KL92" s="139">
        <v>2921235.2759999996</v>
      </c>
      <c r="KM92" s="139">
        <v>3505482.3311999999</v>
      </c>
      <c r="KN92" s="200">
        <v>-2086.9160516392744</v>
      </c>
      <c r="KO92" s="200">
        <v>-2504.2992619671295</v>
      </c>
      <c r="KP92" s="200">
        <v>2086.9160516392744</v>
      </c>
      <c r="KQ92" s="200">
        <v>2086.9160516392744</v>
      </c>
      <c r="KR92" s="200">
        <v>-2086.9160516392744</v>
      </c>
      <c r="KT92">
        <v>1</v>
      </c>
      <c r="KU92">
        <v>1</v>
      </c>
      <c r="KV92" s="219">
        <v>-1</v>
      </c>
      <c r="KW92" s="249">
        <v>-12</v>
      </c>
      <c r="KX92">
        <v>1</v>
      </c>
      <c r="KY92">
        <v>1</v>
      </c>
      <c r="KZ92" s="219">
        <v>-1</v>
      </c>
      <c r="LA92">
        <v>0</v>
      </c>
      <c r="LB92">
        <v>1</v>
      </c>
      <c r="LC92">
        <v>0</v>
      </c>
      <c r="LD92">
        <v>0</v>
      </c>
      <c r="LE92" s="255">
        <v>-6.6384108665700002E-4</v>
      </c>
      <c r="LF92" s="206">
        <v>42522</v>
      </c>
      <c r="LG92">
        <v>60</v>
      </c>
      <c r="LH92" t="s">
        <v>1273</v>
      </c>
      <c r="LI92">
        <v>5</v>
      </c>
      <c r="LJ92" s="258">
        <v>1</v>
      </c>
      <c r="LK92">
        <v>5</v>
      </c>
      <c r="LL92" s="139">
        <v>2919296.04</v>
      </c>
      <c r="LM92" s="139">
        <v>2919296.04</v>
      </c>
      <c r="LN92" s="200">
        <v>-1937.9486554670771</v>
      </c>
      <c r="LO92" s="200">
        <v>-1937.9486554670771</v>
      </c>
      <c r="LP92" s="200">
        <v>1937.9486554670771</v>
      </c>
      <c r="LQ92" s="200">
        <v>-1937.9486554670771</v>
      </c>
      <c r="LR92" s="200">
        <v>-1937.9486554670771</v>
      </c>
      <c r="LT92">
        <v>1</v>
      </c>
      <c r="LU92" s="248">
        <v>-1</v>
      </c>
      <c r="LV92" s="219">
        <v>1</v>
      </c>
      <c r="LW92" s="249">
        <v>-2</v>
      </c>
      <c r="LX92">
        <v>-1</v>
      </c>
      <c r="LY92">
        <v>-1</v>
      </c>
      <c r="LZ92" s="219">
        <v>-1</v>
      </c>
      <c r="MA92">
        <v>1</v>
      </c>
      <c r="MB92">
        <v>0</v>
      </c>
      <c r="MC92">
        <v>1</v>
      </c>
      <c r="MD92">
        <v>1</v>
      </c>
      <c r="ME92" s="255">
        <v>-2.0439448134899999E-4</v>
      </c>
      <c r="MF92" s="206">
        <v>42509</v>
      </c>
      <c r="MG92">
        <v>60</v>
      </c>
      <c r="MH92" t="s">
        <v>1273</v>
      </c>
      <c r="MI92">
        <v>5</v>
      </c>
      <c r="MJ92" s="258">
        <v>2</v>
      </c>
      <c r="MK92">
        <v>6</v>
      </c>
      <c r="ML92" s="139">
        <v>2913025.2120000003</v>
      </c>
      <c r="MM92" s="139">
        <v>3495630.2544</v>
      </c>
      <c r="MN92" s="200">
        <v>595.40627736330077</v>
      </c>
      <c r="MO92" s="200">
        <v>714.48753283596091</v>
      </c>
      <c r="MP92" s="200">
        <v>-595.40627736330077</v>
      </c>
      <c r="MQ92" s="200">
        <v>595.40627736330077</v>
      </c>
      <c r="MR92" s="200">
        <v>595.40627736330077</v>
      </c>
      <c r="MT92">
        <v>-1</v>
      </c>
      <c r="MU92" s="248">
        <v>-1</v>
      </c>
      <c r="MV92" s="219">
        <v>1</v>
      </c>
      <c r="MW92" s="249">
        <v>-3</v>
      </c>
      <c r="MX92">
        <v>-1</v>
      </c>
      <c r="MY92">
        <v>-1</v>
      </c>
      <c r="MZ92" s="219">
        <v>-1</v>
      </c>
      <c r="NA92">
        <v>1</v>
      </c>
      <c r="NB92">
        <v>0</v>
      </c>
      <c r="NC92">
        <v>1</v>
      </c>
      <c r="ND92">
        <v>1</v>
      </c>
      <c r="NE92" s="255">
        <v>-6.6441786772999999E-4</v>
      </c>
      <c r="NF92" s="206">
        <v>42509</v>
      </c>
      <c r="NG92">
        <v>60</v>
      </c>
      <c r="NH92" t="s">
        <v>1273</v>
      </c>
      <c r="NI92">
        <v>5</v>
      </c>
      <c r="NJ92" s="258">
        <v>2</v>
      </c>
      <c r="NK92">
        <v>4</v>
      </c>
      <c r="NL92" s="139">
        <v>2975248.87</v>
      </c>
      <c r="NM92" s="139">
        <v>2380199.0959999999</v>
      </c>
      <c r="NN92" s="200">
        <v>1976.8085101714919</v>
      </c>
      <c r="NO92" s="200">
        <v>1581.4468081371936</v>
      </c>
      <c r="NP92" s="200">
        <v>-1976.8085101714919</v>
      </c>
      <c r="NQ92" s="200">
        <v>1976.8085101714919</v>
      </c>
      <c r="NR92" s="200">
        <v>1976.8085101714919</v>
      </c>
      <c r="NT92">
        <v>-1</v>
      </c>
      <c r="NU92" s="248">
        <v>-1</v>
      </c>
      <c r="NV92" s="219">
        <v>1</v>
      </c>
      <c r="NW92" s="249">
        <v>4</v>
      </c>
      <c r="NX92">
        <v>1</v>
      </c>
      <c r="NY92">
        <v>1</v>
      </c>
      <c r="NZ92" s="219">
        <v>-1</v>
      </c>
      <c r="OA92">
        <v>1</v>
      </c>
      <c r="OB92">
        <v>0</v>
      </c>
      <c r="OC92">
        <v>0</v>
      </c>
      <c r="OD92">
        <v>0</v>
      </c>
      <c r="OE92" s="255">
        <v>-3.0685828261600001E-4</v>
      </c>
      <c r="OF92" s="206">
        <v>42537</v>
      </c>
      <c r="OG92">
        <v>60</v>
      </c>
      <c r="OH92" t="s">
        <v>1273</v>
      </c>
      <c r="OI92">
        <v>5</v>
      </c>
      <c r="OJ92" s="258">
        <v>2</v>
      </c>
      <c r="OK92">
        <v>4</v>
      </c>
      <c r="OL92" s="139">
        <v>2975248.87</v>
      </c>
      <c r="OM92" s="139">
        <v>2380199.0959999999</v>
      </c>
      <c r="ON92" s="200">
        <v>912.97975860339477</v>
      </c>
      <c r="OO92" s="200">
        <v>730.3838068827157</v>
      </c>
      <c r="OP92" s="200">
        <v>-912.97975860339477</v>
      </c>
      <c r="OQ92" s="200">
        <v>-912.97975860339477</v>
      </c>
      <c r="OR92" s="200">
        <v>-912.97975860339477</v>
      </c>
      <c r="OT92">
        <f t="shared" si="210"/>
        <v>-1</v>
      </c>
      <c r="OU92" s="248">
        <v>1</v>
      </c>
      <c r="OV92" s="219">
        <v>1</v>
      </c>
      <c r="OW92" s="249">
        <v>-1</v>
      </c>
      <c r="OX92">
        <f t="shared" si="247"/>
        <v>-1</v>
      </c>
      <c r="OY92">
        <f t="shared" si="211"/>
        <v>-1</v>
      </c>
      <c r="OZ92" s="219"/>
      <c r="PA92">
        <f t="shared" si="243"/>
        <v>0</v>
      </c>
      <c r="PB92">
        <f t="shared" si="212"/>
        <v>0</v>
      </c>
      <c r="PC92">
        <f t="shared" si="213"/>
        <v>0</v>
      </c>
      <c r="PD92">
        <f t="shared" si="214"/>
        <v>0</v>
      </c>
      <c r="PE92" s="255"/>
      <c r="PF92" s="206">
        <v>42537</v>
      </c>
      <c r="PG92">
        <v>60</v>
      </c>
      <c r="PH92" t="str">
        <f t="shared" si="198"/>
        <v>TRUE</v>
      </c>
      <c r="PI92">
        <f>VLOOKUP($A92,'FuturesInfo (3)'!$A$2:$V$80,22)</f>
        <v>5</v>
      </c>
      <c r="PJ92" s="258">
        <v>1</v>
      </c>
      <c r="PK92">
        <f t="shared" si="215"/>
        <v>6</v>
      </c>
      <c r="PL92" s="139">
        <f>VLOOKUP($A92,'FuturesInfo (3)'!$A$2:$O$80,15)*PI92</f>
        <v>2918875.3220000002</v>
      </c>
      <c r="PM92" s="139">
        <f>VLOOKUP($A92,'FuturesInfo (3)'!$A$2:$O$80,15)*PK92</f>
        <v>3502650.3864000002</v>
      </c>
      <c r="PN92" s="200">
        <f t="shared" si="216"/>
        <v>0</v>
      </c>
      <c r="PO92" s="200">
        <f t="shared" si="217"/>
        <v>0</v>
      </c>
      <c r="PP92" s="200">
        <f t="shared" si="218"/>
        <v>0</v>
      </c>
      <c r="PQ92" s="200">
        <f t="shared" si="219"/>
        <v>0</v>
      </c>
      <c r="PR92" s="200">
        <f t="shared" si="250"/>
        <v>0</v>
      </c>
      <c r="PT92">
        <f t="shared" si="220"/>
        <v>1</v>
      </c>
      <c r="PU92" s="248"/>
      <c r="PV92" s="219"/>
      <c r="PW92" s="249"/>
      <c r="PX92">
        <f t="shared" si="248"/>
        <v>0</v>
      </c>
      <c r="PY92">
        <f t="shared" si="221"/>
        <v>0</v>
      </c>
      <c r="PZ92" s="219"/>
      <c r="QA92">
        <f t="shared" si="244"/>
        <v>1</v>
      </c>
      <c r="QB92">
        <f t="shared" si="222"/>
        <v>1</v>
      </c>
      <c r="QC92">
        <f t="shared" si="223"/>
        <v>1</v>
      </c>
      <c r="QD92">
        <f t="shared" si="224"/>
        <v>1</v>
      </c>
      <c r="QE92" s="255"/>
      <c r="QF92" s="206"/>
      <c r="QG92">
        <v>60</v>
      </c>
      <c r="QH92" t="str">
        <f t="shared" si="199"/>
        <v>FALSE</v>
      </c>
      <c r="QI92">
        <f>VLOOKUP($A92,'FuturesInfo (3)'!$A$2:$V$80,22)</f>
        <v>5</v>
      </c>
      <c r="QJ92" s="258"/>
      <c r="QK92">
        <f t="shared" si="225"/>
        <v>4</v>
      </c>
      <c r="QL92" s="139">
        <f>VLOOKUP($A92,'FuturesInfo (3)'!$A$2:$O$80,15)*QI92</f>
        <v>2918875.3220000002</v>
      </c>
      <c r="QM92" s="139">
        <f>VLOOKUP($A92,'FuturesInfo (3)'!$A$2:$O$80,15)*QK92</f>
        <v>2335100.2576000001</v>
      </c>
      <c r="QN92" s="200">
        <f t="shared" si="226"/>
        <v>0</v>
      </c>
      <c r="QO92" s="200">
        <f t="shared" si="227"/>
        <v>0</v>
      </c>
      <c r="QP92" s="200">
        <f t="shared" si="228"/>
        <v>0</v>
      </c>
      <c r="QQ92" s="200">
        <f t="shared" si="229"/>
        <v>0</v>
      </c>
      <c r="QR92" s="200">
        <f t="shared" si="251"/>
        <v>0</v>
      </c>
      <c r="QT92">
        <f t="shared" si="230"/>
        <v>0</v>
      </c>
      <c r="QU92" s="248"/>
      <c r="QV92" s="219"/>
      <c r="QW92" s="249"/>
      <c r="QX92">
        <f t="shared" si="249"/>
        <v>0</v>
      </c>
      <c r="QY92">
        <f t="shared" si="231"/>
        <v>0</v>
      </c>
      <c r="QZ92" s="219"/>
      <c r="RA92">
        <f t="shared" si="245"/>
        <v>1</v>
      </c>
      <c r="RB92">
        <f t="shared" si="232"/>
        <v>1</v>
      </c>
      <c r="RC92">
        <f t="shared" si="233"/>
        <v>1</v>
      </c>
      <c r="RD92">
        <f t="shared" si="234"/>
        <v>1</v>
      </c>
      <c r="RE92" s="255"/>
      <c r="RF92" s="206"/>
      <c r="RG92">
        <v>60</v>
      </c>
      <c r="RH92" t="str">
        <f t="shared" si="200"/>
        <v>FALSE</v>
      </c>
      <c r="RI92">
        <f>VLOOKUP($A92,'FuturesInfo (3)'!$A$2:$V$80,22)</f>
        <v>5</v>
      </c>
      <c r="RJ92" s="258"/>
      <c r="RK92">
        <f t="shared" si="235"/>
        <v>4</v>
      </c>
      <c r="RL92" s="139">
        <f>VLOOKUP($A92,'FuturesInfo (3)'!$A$2:$O$80,15)*RI92</f>
        <v>2918875.3220000002</v>
      </c>
      <c r="RM92" s="139">
        <f>VLOOKUP($A92,'FuturesInfo (3)'!$A$2:$O$80,15)*RK92</f>
        <v>2335100.2576000001</v>
      </c>
      <c r="RN92" s="200">
        <f t="shared" si="236"/>
        <v>0</v>
      </c>
      <c r="RO92" s="200">
        <f t="shared" si="237"/>
        <v>0</v>
      </c>
      <c r="RP92" s="200">
        <f t="shared" si="238"/>
        <v>0</v>
      </c>
      <c r="RQ92" s="200">
        <f t="shared" si="239"/>
        <v>0</v>
      </c>
      <c r="RR92" s="200">
        <f t="shared" si="252"/>
        <v>0</v>
      </c>
    </row>
    <row r="94" spans="1:486" ht="15.75" thickBot="1" x14ac:dyDescent="0.3">
      <c r="D94" t="s">
        <v>431</v>
      </c>
      <c r="E94" t="s">
        <v>1</v>
      </c>
      <c r="F94" t="s">
        <v>34</v>
      </c>
      <c r="G94" t="s">
        <v>785</v>
      </c>
      <c r="H94" t="s">
        <v>787</v>
      </c>
      <c r="J94">
        <v>20150523</v>
      </c>
      <c r="K94" t="s">
        <v>431</v>
      </c>
      <c r="L94" t="s">
        <v>1</v>
      </c>
      <c r="M94" t="s">
        <v>34</v>
      </c>
      <c r="N94" t="s">
        <v>785</v>
      </c>
      <c r="O94" t="s">
        <v>787</v>
      </c>
      <c r="Q94">
        <f>Q12</f>
        <v>20150526</v>
      </c>
      <c r="R94" t="s">
        <v>930</v>
      </c>
      <c r="S94" t="s">
        <v>928</v>
      </c>
      <c r="T94" t="s">
        <v>431</v>
      </c>
      <c r="U94" t="s">
        <v>1</v>
      </c>
      <c r="V94" t="s">
        <v>34</v>
      </c>
      <c r="W94" t="s">
        <v>785</v>
      </c>
      <c r="X94" t="s">
        <v>787</v>
      </c>
      <c r="AA94">
        <f>AA12</f>
        <v>20150527</v>
      </c>
      <c r="AB94" t="s">
        <v>930</v>
      </c>
      <c r="AC94" t="s">
        <v>928</v>
      </c>
      <c r="AD94" t="s">
        <v>431</v>
      </c>
      <c r="AE94" t="s">
        <v>1</v>
      </c>
      <c r="AF94" t="s">
        <v>34</v>
      </c>
      <c r="AG94" t="s">
        <v>785</v>
      </c>
      <c r="AH94" t="s">
        <v>787</v>
      </c>
      <c r="AL94">
        <f>AL12</f>
        <v>20150528</v>
      </c>
      <c r="AM94" t="s">
        <v>930</v>
      </c>
      <c r="AN94" t="s">
        <v>928</v>
      </c>
      <c r="AO94" t="s">
        <v>431</v>
      </c>
      <c r="AP94" t="s">
        <v>1</v>
      </c>
      <c r="AQ94" t="s">
        <v>34</v>
      </c>
      <c r="AR94" t="s">
        <v>785</v>
      </c>
      <c r="AS94" t="s">
        <v>787</v>
      </c>
      <c r="AW94">
        <f>AW12</f>
        <v>20150528</v>
      </c>
      <c r="AX94" t="s">
        <v>930</v>
      </c>
      <c r="AY94" t="s">
        <v>928</v>
      </c>
      <c r="AZ94" t="s">
        <v>431</v>
      </c>
      <c r="BA94" t="s">
        <v>1</v>
      </c>
      <c r="BB94" t="s">
        <v>34</v>
      </c>
      <c r="BC94" t="s">
        <v>785</v>
      </c>
      <c r="BD94" t="s">
        <v>787</v>
      </c>
      <c r="BH94">
        <f>BH12</f>
        <v>20160601</v>
      </c>
      <c r="BI94" t="str">
        <f t="shared" ref="BI94:BJ94" si="253">BI12</f>
        <v>ACT</v>
      </c>
      <c r="BJ94" t="str">
        <f t="shared" si="253"/>
        <v>ACC</v>
      </c>
      <c r="BK94" t="s">
        <v>928</v>
      </c>
      <c r="BL94" t="s">
        <v>431</v>
      </c>
      <c r="BM94" t="s">
        <v>1</v>
      </c>
      <c r="BN94" t="s">
        <v>34</v>
      </c>
      <c r="BO94" t="s">
        <v>785</v>
      </c>
      <c r="BP94" t="s">
        <v>787</v>
      </c>
      <c r="BU94">
        <f>BU12</f>
        <v>20160602</v>
      </c>
      <c r="BV94" t="str">
        <f>BV12</f>
        <v>SEA</v>
      </c>
      <c r="BW94" t="str">
        <f t="shared" ref="BW94:BY94" si="254">BW12</f>
        <v>ACT</v>
      </c>
      <c r="BX94" t="str">
        <f t="shared" si="254"/>
        <v>ACCSIG</v>
      </c>
      <c r="BY94" t="str">
        <f t="shared" si="254"/>
        <v>ACCSEA</v>
      </c>
      <c r="BZ94" s="187" t="str">
        <f>BZ12</f>
        <v>PctChg</v>
      </c>
      <c r="CA94" t="s">
        <v>431</v>
      </c>
      <c r="CB94" t="s">
        <v>1</v>
      </c>
      <c r="CC94" t="s">
        <v>34</v>
      </c>
      <c r="CD94" t="s">
        <v>785</v>
      </c>
      <c r="CE94" t="s">
        <v>787</v>
      </c>
      <c r="CF94" t="str">
        <f t="shared" ref="CF94" si="255">CF12</f>
        <v>$$$</v>
      </c>
      <c r="CG94" t="s">
        <v>987</v>
      </c>
      <c r="CH94" t="s">
        <v>1157</v>
      </c>
      <c r="CL94">
        <f>CL12</f>
        <v>20160603</v>
      </c>
      <c r="CM94" t="str">
        <f>CM12</f>
        <v>SEA</v>
      </c>
      <c r="CN94" t="str">
        <f t="shared" ref="CN94:CZ94" si="256">CN12</f>
        <v>ACT</v>
      </c>
      <c r="CO94" t="str">
        <f t="shared" si="256"/>
        <v>ACCSIG</v>
      </c>
      <c r="CP94" t="str">
        <f t="shared" si="256"/>
        <v>ACCSEA</v>
      </c>
      <c r="CQ94" t="str">
        <f t="shared" si="256"/>
        <v>PctChg</v>
      </c>
      <c r="CR94" t="str">
        <f t="shared" si="256"/>
        <v>pivot</v>
      </c>
      <c r="CS94" t="str">
        <f t="shared" si="256"/>
        <v>lb</v>
      </c>
      <c r="CT94" t="str">
        <f t="shared" si="256"/>
        <v>Submit</v>
      </c>
      <c r="CU94" t="str">
        <f t="shared" si="256"/>
        <v>c2qty</v>
      </c>
      <c r="CV94" t="str">
        <f t="shared" si="256"/>
        <v>adj</v>
      </c>
      <c r="CW94" t="str">
        <f t="shared" si="256"/>
        <v>$$$</v>
      </c>
      <c r="CX94" t="str">
        <f t="shared" si="256"/>
        <v>value</v>
      </c>
      <c r="CY94" s="198" t="str">
        <f t="shared" si="256"/>
        <v>PNL SIG</v>
      </c>
      <c r="CZ94" s="198" t="str">
        <f t="shared" si="256"/>
        <v>PNL SEA</v>
      </c>
      <c r="DC94">
        <f>DC12</f>
        <v>20160606</v>
      </c>
      <c r="DD94" t="s">
        <v>1200</v>
      </c>
      <c r="DE94" t="str">
        <f t="shared" ref="DE94:DQ94" si="257">DE12</f>
        <v>ACT</v>
      </c>
      <c r="DF94" t="str">
        <f t="shared" si="257"/>
        <v>ACCSIG</v>
      </c>
      <c r="DG94" t="str">
        <f t="shared" si="257"/>
        <v>ACCSEA</v>
      </c>
      <c r="DH94" t="str">
        <f t="shared" si="257"/>
        <v>PctChg</v>
      </c>
      <c r="DI94" t="str">
        <f t="shared" si="257"/>
        <v>pivot</v>
      </c>
      <c r="DJ94" t="str">
        <f t="shared" si="257"/>
        <v>lb</v>
      </c>
      <c r="DK94" t="str">
        <f t="shared" si="257"/>
        <v>Submit</v>
      </c>
      <c r="DL94" t="str">
        <f t="shared" si="257"/>
        <v>c2qty</v>
      </c>
      <c r="DM94" t="str">
        <f t="shared" si="257"/>
        <v>adj</v>
      </c>
      <c r="DN94" t="str">
        <f t="shared" si="257"/>
        <v>$$$</v>
      </c>
      <c r="DO94" t="str">
        <f t="shared" si="257"/>
        <v>value</v>
      </c>
      <c r="DP94" s="198" t="str">
        <f t="shared" si="257"/>
        <v>PNL SIG</v>
      </c>
      <c r="DQ94" s="198" t="str">
        <f t="shared" si="257"/>
        <v>PNL SEA</v>
      </c>
      <c r="DS94" t="s">
        <v>1155</v>
      </c>
      <c r="DT94">
        <v>20160607</v>
      </c>
      <c r="DU94" t="s">
        <v>1160</v>
      </c>
      <c r="DV94" t="s">
        <v>1149</v>
      </c>
      <c r="DW94" t="s">
        <v>1206</v>
      </c>
      <c r="DX94" t="s">
        <v>269</v>
      </c>
      <c r="DY94" t="s">
        <v>1147</v>
      </c>
      <c r="DZ94" t="s">
        <v>431</v>
      </c>
      <c r="EA94" t="s">
        <v>1</v>
      </c>
      <c r="EB94" t="s">
        <v>34</v>
      </c>
      <c r="EC94" t="s">
        <v>785</v>
      </c>
      <c r="ED94" t="s">
        <v>1204</v>
      </c>
      <c r="EE94" t="s">
        <v>1205</v>
      </c>
      <c r="EF94" t="s">
        <v>987</v>
      </c>
      <c r="EG94" s="198" t="s">
        <v>1193</v>
      </c>
      <c r="EH94" s="198" t="s">
        <v>1194</v>
      </c>
      <c r="EJ94" t="s">
        <v>1155</v>
      </c>
      <c r="EK94">
        <v>20160608</v>
      </c>
      <c r="EL94" t="s">
        <v>1247</v>
      </c>
      <c r="EM94" t="s">
        <v>1246</v>
      </c>
      <c r="EN94" t="s">
        <v>1149</v>
      </c>
      <c r="EO94" t="s">
        <v>1206</v>
      </c>
      <c r="EQ94" t="s">
        <v>1246</v>
      </c>
      <c r="ER94" t="s">
        <v>1147</v>
      </c>
      <c r="ES94" t="s">
        <v>431</v>
      </c>
      <c r="ET94" t="s">
        <v>1</v>
      </c>
      <c r="EU94" t="s">
        <v>34</v>
      </c>
      <c r="EV94" t="s">
        <v>785</v>
      </c>
      <c r="EW94" t="s">
        <v>1204</v>
      </c>
      <c r="EX94" t="s">
        <v>1205</v>
      </c>
      <c r="EY94" t="s">
        <v>987</v>
      </c>
      <c r="EZ94" s="198" t="s">
        <v>1193</v>
      </c>
      <c r="FB94" s="198" t="s">
        <v>1249</v>
      </c>
      <c r="FD94" t="s">
        <v>1155</v>
      </c>
      <c r="FE94">
        <v>20160609</v>
      </c>
      <c r="FF94" t="s">
        <v>1247</v>
      </c>
      <c r="FG94" t="s">
        <v>1246</v>
      </c>
      <c r="FH94" t="s">
        <v>1149</v>
      </c>
      <c r="FI94" t="s">
        <v>1206</v>
      </c>
      <c r="FK94" t="s">
        <v>1246</v>
      </c>
      <c r="FL94" t="s">
        <v>1147</v>
      </c>
      <c r="FM94" t="s">
        <v>431</v>
      </c>
      <c r="FN94" t="s">
        <v>1</v>
      </c>
      <c r="FO94" t="s">
        <v>34</v>
      </c>
      <c r="FP94" t="s">
        <v>785</v>
      </c>
      <c r="FQ94" t="s">
        <v>1204</v>
      </c>
      <c r="FR94" t="s">
        <v>1205</v>
      </c>
      <c r="FS94" t="s">
        <v>987</v>
      </c>
      <c r="FT94" s="198" t="s">
        <v>1193</v>
      </c>
      <c r="FV94" s="198" t="s">
        <v>1249</v>
      </c>
      <c r="FX94" t="s">
        <v>1155</v>
      </c>
      <c r="FY94">
        <v>20160610</v>
      </c>
      <c r="FZ94" t="s">
        <v>1247</v>
      </c>
      <c r="GB94" t="s">
        <v>1246</v>
      </c>
      <c r="GD94" t="s">
        <v>1149</v>
      </c>
      <c r="GE94" t="s">
        <v>1206</v>
      </c>
      <c r="GG94" t="s">
        <v>1246</v>
      </c>
      <c r="GI94" t="s">
        <v>1147</v>
      </c>
      <c r="GJ94" t="s">
        <v>431</v>
      </c>
      <c r="GK94" t="s">
        <v>1</v>
      </c>
      <c r="GL94" t="s">
        <v>34</v>
      </c>
      <c r="GM94" t="s">
        <v>785</v>
      </c>
      <c r="GN94" t="s">
        <v>1204</v>
      </c>
      <c r="GO94" t="s">
        <v>1205</v>
      </c>
      <c r="GP94" t="s">
        <v>987</v>
      </c>
      <c r="GQ94" s="198" t="s">
        <v>1193</v>
      </c>
      <c r="GS94" s="198" t="s">
        <v>1249</v>
      </c>
      <c r="GT94" s="198" t="s">
        <v>1267</v>
      </c>
      <c r="GV94" t="s">
        <v>1155</v>
      </c>
      <c r="GW94">
        <v>20160613</v>
      </c>
      <c r="GX94" t="s">
        <v>1247</v>
      </c>
      <c r="GZ94" t="s">
        <v>1246</v>
      </c>
      <c r="HB94" t="s">
        <v>1149</v>
      </c>
      <c r="HC94" t="s">
        <v>1206</v>
      </c>
      <c r="HE94" t="s">
        <v>1246</v>
      </c>
      <c r="HG94" t="s">
        <v>1147</v>
      </c>
      <c r="HH94" t="s">
        <v>1277</v>
      </c>
      <c r="HI94" t="s">
        <v>1</v>
      </c>
      <c r="HJ94" t="s">
        <v>34</v>
      </c>
      <c r="HK94" t="s">
        <v>785</v>
      </c>
      <c r="HL94" t="s">
        <v>1284</v>
      </c>
      <c r="HM94" t="s">
        <v>1205</v>
      </c>
      <c r="HN94" t="s">
        <v>987</v>
      </c>
      <c r="HO94" s="198" t="s">
        <v>1193</v>
      </c>
      <c r="HQ94" s="198" t="s">
        <v>1249</v>
      </c>
      <c r="HR94" s="198" t="s">
        <v>1267</v>
      </c>
      <c r="HT94" t="s">
        <v>1155</v>
      </c>
      <c r="HU94">
        <v>20160614</v>
      </c>
      <c r="HV94" t="s">
        <v>1247</v>
      </c>
      <c r="HX94" t="s">
        <v>1246</v>
      </c>
      <c r="HZ94" t="s">
        <v>1149</v>
      </c>
      <c r="IA94" t="s">
        <v>1206</v>
      </c>
      <c r="IC94" t="s">
        <v>1246</v>
      </c>
      <c r="IE94" t="s">
        <v>1147</v>
      </c>
      <c r="IF94" t="s">
        <v>1277</v>
      </c>
      <c r="IG94" t="s">
        <v>1</v>
      </c>
      <c r="IH94" t="s">
        <v>34</v>
      </c>
      <c r="II94" t="s">
        <v>785</v>
      </c>
      <c r="IJ94" t="s">
        <v>1286</v>
      </c>
      <c r="IK94" t="s">
        <v>1205</v>
      </c>
      <c r="IL94" t="s">
        <v>1287</v>
      </c>
      <c r="IN94" s="198" t="s">
        <v>1289</v>
      </c>
      <c r="IQ94" s="198" t="s">
        <v>1249</v>
      </c>
      <c r="IR94" s="198" t="s">
        <v>1267</v>
      </c>
      <c r="IT94" t="s">
        <v>1155</v>
      </c>
      <c r="IU94">
        <v>20160615</v>
      </c>
      <c r="IV94" t="s">
        <v>1247</v>
      </c>
      <c r="IX94" t="s">
        <v>1246</v>
      </c>
      <c r="IZ94" t="s">
        <v>1149</v>
      </c>
      <c r="JA94" t="s">
        <v>1206</v>
      </c>
      <c r="JC94" t="s">
        <v>1246</v>
      </c>
      <c r="JE94" t="s">
        <v>1147</v>
      </c>
      <c r="JF94" t="s">
        <v>1277</v>
      </c>
      <c r="JG94" t="s">
        <v>1</v>
      </c>
      <c r="JH94" t="s">
        <v>34</v>
      </c>
      <c r="JI94" t="s">
        <v>785</v>
      </c>
      <c r="JJ94" t="s">
        <v>1286</v>
      </c>
      <c r="JK94" t="s">
        <v>1205</v>
      </c>
      <c r="JL94" t="s">
        <v>1287</v>
      </c>
      <c r="JN94" s="198" t="s">
        <v>1289</v>
      </c>
      <c r="JQ94" s="198" t="s">
        <v>1249</v>
      </c>
      <c r="JR94" s="198" t="s">
        <v>1267</v>
      </c>
      <c r="JT94" t="s">
        <v>1155</v>
      </c>
      <c r="JU94">
        <v>20160616</v>
      </c>
      <c r="JV94" t="s">
        <v>1247</v>
      </c>
      <c r="JX94" t="s">
        <v>1246</v>
      </c>
      <c r="JZ94" t="s">
        <v>1149</v>
      </c>
      <c r="KA94" t="s">
        <v>1206</v>
      </c>
      <c r="KC94" t="s">
        <v>1246</v>
      </c>
      <c r="KE94" t="s">
        <v>1147</v>
      </c>
      <c r="KF94" t="s">
        <v>1277</v>
      </c>
      <c r="KG94" t="s">
        <v>1</v>
      </c>
      <c r="KH94" t="s">
        <v>34</v>
      </c>
      <c r="KI94" t="s">
        <v>785</v>
      </c>
      <c r="KJ94" t="s">
        <v>1286</v>
      </c>
      <c r="KK94" t="s">
        <v>1205</v>
      </c>
      <c r="KL94" t="s">
        <v>1287</v>
      </c>
      <c r="KN94" s="198" t="s">
        <v>1289</v>
      </c>
      <c r="KQ94" s="198" t="s">
        <v>1249</v>
      </c>
      <c r="KR94" s="198" t="s">
        <v>1267</v>
      </c>
      <c r="KT94" t="s">
        <v>1155</v>
      </c>
      <c r="KX94" t="s">
        <v>1246</v>
      </c>
      <c r="KZ94" t="s">
        <v>1149</v>
      </c>
      <c r="LA94" t="s">
        <v>1206</v>
      </c>
      <c r="LC94" t="s">
        <v>1246</v>
      </c>
      <c r="LE94" t="s">
        <v>1147</v>
      </c>
      <c r="LG94" t="s">
        <v>1</v>
      </c>
      <c r="LH94" t="s">
        <v>34</v>
      </c>
      <c r="LI94" t="s">
        <v>785</v>
      </c>
      <c r="LK94" t="s">
        <v>1205</v>
      </c>
      <c r="LL94" t="s">
        <v>1287</v>
      </c>
      <c r="LN94" s="198" t="s">
        <v>1289</v>
      </c>
      <c r="LQ94" s="198" t="s">
        <v>1249</v>
      </c>
      <c r="LR94" s="198" t="s">
        <v>1267</v>
      </c>
      <c r="LT94" t="s">
        <v>1155</v>
      </c>
      <c r="LU94">
        <v>20160620</v>
      </c>
      <c r="LV94" t="s">
        <v>1247</v>
      </c>
      <c r="LX94" t="s">
        <v>1246</v>
      </c>
      <c r="LZ94" t="s">
        <v>1149</v>
      </c>
      <c r="MA94" t="s">
        <v>1206</v>
      </c>
      <c r="MC94" t="s">
        <v>1246</v>
      </c>
      <c r="ME94" t="s">
        <v>1147</v>
      </c>
      <c r="MF94" t="s">
        <v>1277</v>
      </c>
      <c r="MG94" t="s">
        <v>1</v>
      </c>
      <c r="MH94" t="s">
        <v>34</v>
      </c>
      <c r="MI94" t="s">
        <v>785</v>
      </c>
      <c r="MJ94" t="s">
        <v>1286</v>
      </c>
      <c r="MK94" t="s">
        <v>1205</v>
      </c>
      <c r="ML94" t="s">
        <v>1287</v>
      </c>
      <c r="MN94" s="198" t="s">
        <v>1289</v>
      </c>
      <c r="MQ94" s="198" t="s">
        <v>1249</v>
      </c>
      <c r="MR94" s="198" t="s">
        <v>1267</v>
      </c>
      <c r="MT94" t="s">
        <v>1155</v>
      </c>
      <c r="MU94">
        <v>20160621</v>
      </c>
      <c r="MV94" t="s">
        <v>1247</v>
      </c>
      <c r="MX94" t="s">
        <v>1246</v>
      </c>
      <c r="MZ94" t="s">
        <v>1149</v>
      </c>
      <c r="NA94" t="s">
        <v>1206</v>
      </c>
      <c r="NC94" t="s">
        <v>1246</v>
      </c>
      <c r="NE94" t="s">
        <v>1147</v>
      </c>
      <c r="NF94" t="s">
        <v>1277</v>
      </c>
      <c r="NG94" t="s">
        <v>1</v>
      </c>
      <c r="NH94" t="s">
        <v>34</v>
      </c>
      <c r="NI94" t="s">
        <v>785</v>
      </c>
      <c r="NJ94" t="s">
        <v>1286</v>
      </c>
      <c r="NK94" t="s">
        <v>1298</v>
      </c>
      <c r="NL94" t="s">
        <v>1287</v>
      </c>
      <c r="NN94" s="198" t="s">
        <v>1289</v>
      </c>
      <c r="NQ94" s="198" t="s">
        <v>1249</v>
      </c>
      <c r="NR94" s="198" t="s">
        <v>1267</v>
      </c>
      <c r="NT94" t="s">
        <v>1155</v>
      </c>
      <c r="NU94">
        <v>20160622</v>
      </c>
      <c r="NV94" t="s">
        <v>1247</v>
      </c>
      <c r="NX94" t="s">
        <v>1246</v>
      </c>
      <c r="NZ94" t="s">
        <v>1149</v>
      </c>
      <c r="OA94" t="s">
        <v>1206</v>
      </c>
      <c r="OC94" t="s">
        <v>1246</v>
      </c>
      <c r="OE94" t="s">
        <v>1147</v>
      </c>
      <c r="OF94" t="s">
        <v>1277</v>
      </c>
      <c r="OG94" t="s">
        <v>1</v>
      </c>
      <c r="OH94" t="s">
        <v>34</v>
      </c>
      <c r="OI94" t="s">
        <v>785</v>
      </c>
      <c r="OJ94" t="s">
        <v>1286</v>
      </c>
      <c r="OK94" t="s">
        <v>1205</v>
      </c>
      <c r="OL94" t="s">
        <v>1287</v>
      </c>
      <c r="ON94" s="198" t="s">
        <v>1289</v>
      </c>
      <c r="OQ94" s="198" t="s">
        <v>1249</v>
      </c>
      <c r="OR94" s="198" t="s">
        <v>1267</v>
      </c>
      <c r="OT94" t="str">
        <f>OT12</f>
        <v>prev</v>
      </c>
      <c r="OU94">
        <f>OU12</f>
        <v>20160623</v>
      </c>
      <c r="OV94" t="str">
        <f>OV12</f>
        <v>SEA1</v>
      </c>
      <c r="OX94" t="str">
        <f>OX12</f>
        <v>SEA2</v>
      </c>
      <c r="OZ94" t="str">
        <f t="shared" ref="OZ94:PA94" si="258">OZ12</f>
        <v>ACT</v>
      </c>
      <c r="PA94" t="str">
        <f t="shared" si="258"/>
        <v>SIG</v>
      </c>
      <c r="PC94" t="str">
        <f t="shared" ref="PC94" si="259">PC12</f>
        <v>SEA2</v>
      </c>
      <c r="PE94" t="str">
        <f t="shared" ref="PE94:PL94" si="260">PE12</f>
        <v>PctChg</v>
      </c>
      <c r="PF94" t="str">
        <f t="shared" si="260"/>
        <v>vStart</v>
      </c>
      <c r="PG94" t="str">
        <f t="shared" si="260"/>
        <v>lb</v>
      </c>
      <c r="PH94" t="str">
        <f t="shared" si="260"/>
        <v>Submit</v>
      </c>
      <c r="PI94" t="str">
        <f t="shared" si="260"/>
        <v>c2qty</v>
      </c>
      <c r="PJ94" t="str">
        <f t="shared" si="260"/>
        <v>safef</v>
      </c>
      <c r="PK94" t="str">
        <f t="shared" si="260"/>
        <v>FIN</v>
      </c>
      <c r="PL94" t="str">
        <f t="shared" si="260"/>
        <v>value-noDPS</v>
      </c>
      <c r="PN94" s="198" t="str">
        <f t="shared" ref="PN94" si="261">PN12</f>
        <v>PNL SIG-noDPS</v>
      </c>
      <c r="PQ94" s="198" t="str">
        <f t="shared" ref="PQ94:PR94" si="262">PQ12</f>
        <v>PNL SEA2</v>
      </c>
      <c r="PR94" s="198" t="str">
        <f t="shared" si="262"/>
        <v>PNL SEA3</v>
      </c>
      <c r="PT94" t="str">
        <f>PT12</f>
        <v>prev</v>
      </c>
      <c r="PU94">
        <f>PU12</f>
        <v>20160624</v>
      </c>
      <c r="PV94" t="str">
        <f>PV12</f>
        <v>SEA1</v>
      </c>
      <c r="PX94" t="str">
        <f>PX12</f>
        <v>SEA2</v>
      </c>
      <c r="PZ94" t="str">
        <f t="shared" ref="PZ94:QA94" si="263">PZ12</f>
        <v>ACT</v>
      </c>
      <c r="QA94" t="str">
        <f t="shared" si="263"/>
        <v>SIG</v>
      </c>
      <c r="QC94" t="str">
        <f t="shared" ref="QC94" si="264">QC12</f>
        <v>SEA2</v>
      </c>
      <c r="QE94" t="str">
        <f t="shared" ref="QE94:QL94" si="265">QE12</f>
        <v>PctChg</v>
      </c>
      <c r="QF94" t="str">
        <f t="shared" si="265"/>
        <v>vStart</v>
      </c>
      <c r="QG94" t="str">
        <f t="shared" si="265"/>
        <v>lb</v>
      </c>
      <c r="QH94" t="str">
        <f t="shared" si="265"/>
        <v>Submit</v>
      </c>
      <c r="QI94" t="str">
        <f t="shared" si="265"/>
        <v>c2qty</v>
      </c>
      <c r="QJ94" t="str">
        <f t="shared" si="265"/>
        <v>safef</v>
      </c>
      <c r="QK94" t="str">
        <f t="shared" si="265"/>
        <v>FIN</v>
      </c>
      <c r="QL94" t="str">
        <f t="shared" si="265"/>
        <v>value-noDPS</v>
      </c>
      <c r="QN94" s="198" t="str">
        <f t="shared" ref="QN94" si="266">QN12</f>
        <v>PNL SIG-noDPS</v>
      </c>
      <c r="QQ94" s="198" t="str">
        <f t="shared" ref="QQ94:QR94" si="267">QQ12</f>
        <v>PNL SEA2</v>
      </c>
      <c r="QR94" s="198" t="str">
        <f t="shared" si="267"/>
        <v>PNL SEA3</v>
      </c>
      <c r="QT94" t="str">
        <f>QT12</f>
        <v>prev</v>
      </c>
      <c r="QU94">
        <f>QU12</f>
        <v>20160625</v>
      </c>
      <c r="QV94" t="str">
        <f>QV12</f>
        <v>SEA1</v>
      </c>
      <c r="QX94" t="str">
        <f>QX12</f>
        <v>SEA2</v>
      </c>
      <c r="QZ94" t="str">
        <f t="shared" ref="QZ94:RA94" si="268">QZ12</f>
        <v>ACT</v>
      </c>
      <c r="RA94" t="str">
        <f t="shared" si="268"/>
        <v>SIG</v>
      </c>
      <c r="RC94" t="str">
        <f t="shared" ref="RC94" si="269">RC12</f>
        <v>SEA2</v>
      </c>
      <c r="RE94" t="str">
        <f t="shared" ref="RE94:RL94" si="270">RE12</f>
        <v>PctChg</v>
      </c>
      <c r="RF94" t="str">
        <f t="shared" si="270"/>
        <v>vStart</v>
      </c>
      <c r="RG94" t="str">
        <f t="shared" si="270"/>
        <v>lb</v>
      </c>
      <c r="RH94" t="str">
        <f t="shared" si="270"/>
        <v>Submit</v>
      </c>
      <c r="RI94" t="str">
        <f t="shared" si="270"/>
        <v>c2qty</v>
      </c>
      <c r="RJ94" t="str">
        <f t="shared" si="270"/>
        <v>safef</v>
      </c>
      <c r="RK94" t="str">
        <f t="shared" si="270"/>
        <v>FIN</v>
      </c>
      <c r="RL94" t="str">
        <f t="shared" si="270"/>
        <v>value-noDPS</v>
      </c>
      <c r="RN94" s="198" t="str">
        <f t="shared" ref="RN94" si="271">RN12</f>
        <v>PNL SIG-noDPS</v>
      </c>
      <c r="RQ94" s="198" t="str">
        <f t="shared" ref="RQ94:RR94" si="272">RQ12</f>
        <v>PNL SEA2</v>
      </c>
      <c r="RR94" s="198" t="str">
        <f t="shared" si="272"/>
        <v>PNL SEA3</v>
      </c>
    </row>
    <row r="95" spans="1:486" ht="15.75" thickBot="1" x14ac:dyDescent="0.3">
      <c r="BU95" s="197">
        <f>COUNTIF(BU96:BU123,1)/28</f>
        <v>0.42857142857142855</v>
      </c>
      <c r="BV95" s="197">
        <f>COUNTIF(BV96:BV123,1)/28</f>
        <v>0.42857142857142855</v>
      </c>
      <c r="BW95" s="197">
        <f>COUNTIF(BW96:BW123,1)/28</f>
        <v>0.39285714285714285</v>
      </c>
      <c r="BX95" s="194">
        <f>SUM(BX96:BX123)/28</f>
        <v>0.5357142857142857</v>
      </c>
      <c r="BY95" s="194">
        <f>SUM(BY96:BY123)/28</f>
        <v>0.5357142857142857</v>
      </c>
      <c r="CF95" s="128"/>
      <c r="CG95" s="195">
        <f>SUM(CG96:CG173)</f>
        <v>1397382.6997443663</v>
      </c>
      <c r="CH95" s="139">
        <f>SUM(CH96:CH123)</f>
        <v>3084.0771361548973</v>
      </c>
      <c r="CI95" s="139">
        <f>SUM(CI96:CI123)</f>
        <v>2147.4032302588948</v>
      </c>
      <c r="CK95" s="128"/>
      <c r="CL95" s="197">
        <f>COUNTIF(CL96:CL123,1)/28</f>
        <v>0.4642857142857143</v>
      </c>
      <c r="CM95" s="197">
        <f>COUNTIF(CM96:CM123,1)/28</f>
        <v>0.42857142857142855</v>
      </c>
      <c r="CN95" s="197">
        <f>COUNTIF(CN96:CN123,1)/28</f>
        <v>0.39285714285714285</v>
      </c>
      <c r="CO95" s="194">
        <f>SUM(CO96:CO123)/28</f>
        <v>0.21428571428571427</v>
      </c>
      <c r="CP95" s="194">
        <f>SUM(CP96:CP123)/28</f>
        <v>0.2857142857142857</v>
      </c>
      <c r="CQ95" s="128"/>
      <c r="CR95" s="128"/>
      <c r="CS95" s="128"/>
      <c r="CT95" s="128"/>
      <c r="CU95" s="128"/>
      <c r="CV95" s="190">
        <v>0.25</v>
      </c>
      <c r="CW95" s="128"/>
      <c r="CX95" s="195">
        <f>SUM(CX96:CX173)</f>
        <v>1397382.6997443663</v>
      </c>
      <c r="CY95" s="199">
        <f>SUM(CY96:CY173)</f>
        <v>-6232.6758600884868</v>
      </c>
      <c r="CZ95" s="199">
        <f>SUM(CZ96:CZ123)</f>
        <v>-5092.673723088802</v>
      </c>
      <c r="DB95" s="128" t="s">
        <v>1201</v>
      </c>
      <c r="DC95" s="197">
        <f>COUNTIF(DC96:DC123,1)/28</f>
        <v>0.39285714285714285</v>
      </c>
      <c r="DD95" s="197">
        <f>COUNTIF(DD96:DD123,1)/28</f>
        <v>0.5357142857142857</v>
      </c>
      <c r="DE95" s="197">
        <f>COUNTIF(DE96:DE123,1)/28</f>
        <v>0.6071428571428571</v>
      </c>
      <c r="DF95" s="194">
        <f>SUM(DF96:DF123)/28</f>
        <v>0.5</v>
      </c>
      <c r="DG95" s="194">
        <f>SUM(DG96:DG123)/28</f>
        <v>0.5</v>
      </c>
      <c r="DH95" s="128"/>
      <c r="DI95" s="128"/>
      <c r="DJ95" s="128"/>
      <c r="DK95" s="128"/>
      <c r="DL95" s="128"/>
      <c r="DM95" s="190">
        <v>0.25</v>
      </c>
      <c r="DN95" s="128"/>
      <c r="DO95" s="195">
        <f>SUM(DO96:DO173)</f>
        <v>1397382.6997443663</v>
      </c>
      <c r="DP95" s="199">
        <f>SUM(DP96:DP173)</f>
        <v>230.47872873955518</v>
      </c>
      <c r="DQ95" s="199">
        <f>SUM(DQ96:DQ123)</f>
        <v>156.91169911769398</v>
      </c>
      <c r="DS95" s="128" t="s">
        <v>1201</v>
      </c>
      <c r="DT95" s="197">
        <v>0.4642857142857143</v>
      </c>
      <c r="DU95" s="197">
        <v>0.5714285714285714</v>
      </c>
      <c r="DV95" s="197">
        <v>0.21428571428571427</v>
      </c>
      <c r="DW95" s="194">
        <v>0.39285714285714285</v>
      </c>
      <c r="DX95" s="194">
        <v>0.42857142857142855</v>
      </c>
      <c r="DY95" s="128"/>
      <c r="DZ95" s="128"/>
      <c r="EA95" s="128"/>
      <c r="EB95" s="128"/>
      <c r="EC95" s="128"/>
      <c r="ED95" s="190">
        <v>0.25</v>
      </c>
      <c r="EE95" s="128"/>
      <c r="EF95" s="195">
        <v>2141498.577189873</v>
      </c>
      <c r="EG95" s="199">
        <v>-851.68399200370231</v>
      </c>
      <c r="EH95" s="199">
        <v>-2094.9767798783992</v>
      </c>
      <c r="EJ95" s="128" t="s">
        <v>1201</v>
      </c>
      <c r="EK95" s="197">
        <v>0.39285714285714285</v>
      </c>
      <c r="EL95" s="197">
        <v>0.5714285714285714</v>
      </c>
      <c r="EM95" s="197">
        <v>0.5714285714285714</v>
      </c>
      <c r="EN95" s="197">
        <v>0.39285714285714285</v>
      </c>
      <c r="EO95" s="194">
        <v>0.35714285714285715</v>
      </c>
      <c r="EP95" s="194"/>
      <c r="EQ95" s="194">
        <v>0.4642857142857143</v>
      </c>
      <c r="ER95" s="128"/>
      <c r="ES95" s="128"/>
      <c r="ET95" s="128"/>
      <c r="EU95" s="128"/>
      <c r="EV95" s="128"/>
      <c r="EW95" s="190">
        <v>0.25</v>
      </c>
      <c r="EX95" s="128"/>
      <c r="EY95" s="195">
        <v>2141498.577189873</v>
      </c>
      <c r="EZ95" s="199">
        <v>-1188.4275624526131</v>
      </c>
      <c r="FA95" s="199"/>
      <c r="FB95" s="199">
        <v>1149.3748736550494</v>
      </c>
      <c r="FD95" s="128" t="s">
        <v>1201</v>
      </c>
      <c r="FE95" s="197">
        <v>0.39285714285714285</v>
      </c>
      <c r="FF95" s="197">
        <v>0.5714285714285714</v>
      </c>
      <c r="FG95" s="197">
        <v>0.5714285714285714</v>
      </c>
      <c r="FH95" s="197">
        <v>0</v>
      </c>
      <c r="FI95" s="194">
        <v>0</v>
      </c>
      <c r="FJ95" s="194"/>
      <c r="FK95" s="194">
        <v>0</v>
      </c>
      <c r="FL95" s="128"/>
      <c r="FM95" s="128"/>
      <c r="FN95" s="128"/>
      <c r="FO95" s="128"/>
      <c r="FP95" s="128"/>
      <c r="FQ95" s="190">
        <v>0.25</v>
      </c>
      <c r="FR95" s="128"/>
      <c r="FS95" s="195">
        <v>2141498.577189873</v>
      </c>
      <c r="FT95" s="199">
        <v>0</v>
      </c>
      <c r="FU95" s="199"/>
      <c r="FV95" s="199">
        <v>0</v>
      </c>
      <c r="FX95" s="128" t="s">
        <v>1201</v>
      </c>
      <c r="FY95" s="197">
        <v>0</v>
      </c>
      <c r="FZ95" s="197">
        <v>0.5714285714285714</v>
      </c>
      <c r="GA95" s="197"/>
      <c r="GB95" s="197">
        <v>0.5714285714285714</v>
      </c>
      <c r="GC95" s="197"/>
      <c r="GD95" s="197">
        <v>0</v>
      </c>
      <c r="GE95" s="194">
        <v>1</v>
      </c>
      <c r="GF95" s="194"/>
      <c r="GG95" s="194">
        <v>0</v>
      </c>
      <c r="GH95" s="241"/>
      <c r="GI95" s="128"/>
      <c r="GJ95" s="128"/>
      <c r="GK95" s="128"/>
      <c r="GL95" s="128"/>
      <c r="GM95" s="128"/>
      <c r="GN95" s="190">
        <v>0.25</v>
      </c>
      <c r="GO95" s="128"/>
      <c r="GP95" s="195">
        <v>2141498.577189873</v>
      </c>
      <c r="GQ95" s="199">
        <v>0</v>
      </c>
      <c r="GR95" s="199"/>
      <c r="GS95" s="199">
        <v>0</v>
      </c>
      <c r="GT95" s="199">
        <v>0</v>
      </c>
      <c r="GV95" s="128" t="s">
        <v>1201</v>
      </c>
      <c r="GW95" s="197">
        <v>0</v>
      </c>
      <c r="GX95" s="197">
        <v>0.5714285714285714</v>
      </c>
      <c r="GY95" s="197"/>
      <c r="GZ95" s="197">
        <v>0.5714285714285714</v>
      </c>
      <c r="HA95" s="197"/>
      <c r="HB95" s="197">
        <v>0</v>
      </c>
      <c r="HC95" s="194">
        <v>1</v>
      </c>
      <c r="HD95" s="194"/>
      <c r="HE95" s="194">
        <v>0</v>
      </c>
      <c r="HF95" s="241"/>
      <c r="HG95" s="128"/>
      <c r="HH95" s="128"/>
      <c r="HI95" s="128"/>
      <c r="HJ95" s="128"/>
      <c r="HK95" s="128"/>
      <c r="HL95" s="190">
        <v>0.25</v>
      </c>
      <c r="HM95" s="128"/>
      <c r="HN95" s="195">
        <v>2121414.6646631262</v>
      </c>
      <c r="HO95" s="199">
        <v>0</v>
      </c>
      <c r="HP95" s="199"/>
      <c r="HQ95" s="199">
        <v>0</v>
      </c>
      <c r="HR95" s="199">
        <v>0</v>
      </c>
      <c r="HT95" s="128" t="s">
        <v>1201</v>
      </c>
      <c r="HU95" s="197">
        <v>0</v>
      </c>
      <c r="HV95" s="197">
        <v>0.5714285714285714</v>
      </c>
      <c r="HW95" s="197"/>
      <c r="HX95" s="197">
        <v>0.5714285714285714</v>
      </c>
      <c r="HY95" s="197"/>
      <c r="HZ95" s="197">
        <v>0</v>
      </c>
      <c r="IA95" s="194">
        <v>1</v>
      </c>
      <c r="IB95" s="194"/>
      <c r="IC95" s="194">
        <v>0</v>
      </c>
      <c r="ID95" s="241"/>
      <c r="IE95" s="128"/>
      <c r="IF95" s="128"/>
      <c r="IG95" s="128"/>
      <c r="IH95" s="128"/>
      <c r="II95" s="128"/>
      <c r="IJ95" s="190">
        <v>0.25</v>
      </c>
      <c r="IK95" s="128"/>
      <c r="IL95" s="195">
        <v>2120483.0806371737</v>
      </c>
      <c r="IM95" s="195"/>
      <c r="IN95" s="199">
        <v>0</v>
      </c>
      <c r="IO95" s="199"/>
      <c r="IP95" s="199"/>
      <c r="IQ95" s="199">
        <v>0</v>
      </c>
      <c r="IR95" s="199">
        <v>0</v>
      </c>
      <c r="IT95" s="128" t="s">
        <v>1201</v>
      </c>
      <c r="IU95" s="197">
        <v>0</v>
      </c>
      <c r="IV95" s="197">
        <v>0.5714285714285714</v>
      </c>
      <c r="IW95" s="197"/>
      <c r="IX95" s="197">
        <v>0.5714285714285714</v>
      </c>
      <c r="IY95" s="197"/>
      <c r="IZ95" s="197">
        <v>0</v>
      </c>
      <c r="JA95" s="194">
        <v>1</v>
      </c>
      <c r="JB95" s="194"/>
      <c r="JC95" s="194">
        <v>0</v>
      </c>
      <c r="JD95" s="241"/>
      <c r="JE95" s="128"/>
      <c r="JF95" s="128"/>
      <c r="JG95" s="128"/>
      <c r="JH95" s="128"/>
      <c r="JI95" s="128"/>
      <c r="JJ95" s="190">
        <v>0.25</v>
      </c>
      <c r="JK95" s="128"/>
      <c r="JL95" s="195">
        <v>2120483.0806371737</v>
      </c>
      <c r="JM95" s="195"/>
      <c r="JN95" s="199">
        <v>0</v>
      </c>
      <c r="JO95" s="199"/>
      <c r="JP95" s="199"/>
      <c r="JQ95" s="199">
        <v>0</v>
      </c>
      <c r="JR95" s="199">
        <v>0</v>
      </c>
      <c r="JT95" s="128" t="s">
        <v>1201</v>
      </c>
      <c r="JU95" s="197">
        <v>0</v>
      </c>
      <c r="JV95" s="197">
        <v>0.5714285714285714</v>
      </c>
      <c r="JW95" s="197"/>
      <c r="JX95" s="197">
        <v>0.5714285714285714</v>
      </c>
      <c r="JY95" s="197"/>
      <c r="JZ95" s="197">
        <v>0</v>
      </c>
      <c r="KA95" s="194">
        <v>1</v>
      </c>
      <c r="KB95" s="194"/>
      <c r="KC95" s="194">
        <v>0</v>
      </c>
      <c r="KD95" s="241"/>
      <c r="KE95" s="128"/>
      <c r="KF95" s="128"/>
      <c r="KG95" s="128"/>
      <c r="KH95" s="128"/>
      <c r="KI95" s="128"/>
      <c r="KJ95" s="190">
        <v>0.25</v>
      </c>
      <c r="KK95" s="128"/>
      <c r="KL95" s="195">
        <v>1641340.6690729165</v>
      </c>
      <c r="KM95" s="195"/>
      <c r="KN95" s="199">
        <v>0</v>
      </c>
      <c r="KO95" s="199"/>
      <c r="KP95" s="199"/>
      <c r="KQ95" s="199">
        <v>0</v>
      </c>
      <c r="KR95" s="199">
        <v>0</v>
      </c>
      <c r="KT95" s="128" t="s">
        <v>1201</v>
      </c>
      <c r="KV95" s="197"/>
      <c r="KW95" s="197"/>
      <c r="KX95" s="197">
        <v>0.5714285714285714</v>
      </c>
      <c r="KY95" s="197"/>
      <c r="KZ95" s="197">
        <v>0</v>
      </c>
      <c r="LA95" s="194">
        <v>1</v>
      </c>
      <c r="LB95" s="194"/>
      <c r="LC95" s="194">
        <v>0</v>
      </c>
      <c r="LD95" s="241"/>
      <c r="LE95" s="128"/>
      <c r="LF95" s="128"/>
      <c r="LG95" s="128"/>
      <c r="LH95" s="128"/>
      <c r="LI95" s="128"/>
      <c r="LJ95" s="190"/>
      <c r="LK95" s="128"/>
      <c r="LL95" s="195">
        <v>1641340.6690729165</v>
      </c>
      <c r="LM95" s="195"/>
      <c r="LN95" s="199">
        <v>0</v>
      </c>
      <c r="LO95" s="199"/>
      <c r="LP95" s="199"/>
      <c r="LQ95" s="199">
        <v>0</v>
      </c>
      <c r="LR95" s="199">
        <v>0</v>
      </c>
      <c r="LT95" s="128" t="s">
        <v>1201</v>
      </c>
      <c r="LU95" s="197">
        <v>0</v>
      </c>
      <c r="LV95" s="197">
        <v>0.5714285714285714</v>
      </c>
      <c r="LW95" s="197"/>
      <c r="LX95" s="197">
        <v>0.5714285714285714</v>
      </c>
      <c r="LY95" s="197"/>
      <c r="LZ95" s="197">
        <v>0</v>
      </c>
      <c r="MA95" s="194">
        <v>1</v>
      </c>
      <c r="MB95" s="194"/>
      <c r="MC95" s="194">
        <v>0</v>
      </c>
      <c r="MD95" s="241"/>
      <c r="ME95" s="128"/>
      <c r="MF95" s="128"/>
      <c r="MG95" s="128"/>
      <c r="MH95" s="128"/>
      <c r="MI95" s="128"/>
      <c r="MJ95" s="190">
        <v>0.25</v>
      </c>
      <c r="MK95" s="128"/>
      <c r="ML95" s="195">
        <v>1334242.4366523982</v>
      </c>
      <c r="MM95" s="195"/>
      <c r="MN95" s="199">
        <v>0</v>
      </c>
      <c r="MO95" s="199"/>
      <c r="MP95" s="199"/>
      <c r="MQ95" s="199">
        <v>0</v>
      </c>
      <c r="MR95" s="199">
        <v>0</v>
      </c>
      <c r="MT95" s="128" t="s">
        <v>1201</v>
      </c>
      <c r="MU95" s="197">
        <v>0</v>
      </c>
      <c r="MV95" s="197">
        <v>0.5714285714285714</v>
      </c>
      <c r="MW95" s="197"/>
      <c r="MX95" s="197">
        <v>0.5714285714285714</v>
      </c>
      <c r="MY95" s="197"/>
      <c r="MZ95" s="197">
        <v>0</v>
      </c>
      <c r="NA95" s="194">
        <v>1</v>
      </c>
      <c r="NB95" s="194"/>
      <c r="NC95" s="194">
        <v>0</v>
      </c>
      <c r="ND95" s="241"/>
      <c r="NE95" s="128"/>
      <c r="NF95" s="128"/>
      <c r="NG95" s="128"/>
      <c r="NH95" s="128"/>
      <c r="NI95" s="128"/>
      <c r="NJ95" s="190">
        <v>0.25</v>
      </c>
      <c r="NK95" s="128"/>
      <c r="NL95" s="195">
        <v>1350404.0480610558</v>
      </c>
      <c r="NM95" s="195"/>
      <c r="NN95" s="199">
        <v>0</v>
      </c>
      <c r="NO95" s="199"/>
      <c r="NP95" s="199"/>
      <c r="NQ95" s="199">
        <v>0</v>
      </c>
      <c r="NR95" s="199">
        <v>0</v>
      </c>
      <c r="NT95" s="128" t="s">
        <v>1201</v>
      </c>
      <c r="NU95" s="197">
        <v>0</v>
      </c>
      <c r="NV95" s="197">
        <v>0.5714285714285714</v>
      </c>
      <c r="NW95" s="197"/>
      <c r="NX95" s="197">
        <v>0.5714285714285714</v>
      </c>
      <c r="NY95" s="197"/>
      <c r="NZ95" s="197">
        <v>0</v>
      </c>
      <c r="OA95" s="194">
        <v>1</v>
      </c>
      <c r="OB95" s="194"/>
      <c r="OC95" s="194">
        <v>0</v>
      </c>
      <c r="OD95" s="241"/>
      <c r="OE95" s="128"/>
      <c r="OF95" s="128"/>
      <c r="OG95" s="128"/>
      <c r="OH95" s="128"/>
      <c r="OI95" s="128"/>
      <c r="OJ95" s="190">
        <v>0.25</v>
      </c>
      <c r="OK95" s="128"/>
      <c r="OL95" s="195">
        <v>1350404.0480610558</v>
      </c>
      <c r="OM95" s="195"/>
      <c r="ON95" s="199">
        <v>0</v>
      </c>
      <c r="OO95" s="199"/>
      <c r="OP95" s="199"/>
      <c r="OQ95" s="199">
        <v>0</v>
      </c>
      <c r="OR95" s="199">
        <v>0</v>
      </c>
      <c r="OT95" s="128" t="s">
        <v>1201</v>
      </c>
      <c r="OU95" s="197">
        <f>COUNTIF(OU96:OU123,1)/28</f>
        <v>0</v>
      </c>
      <c r="OV95" s="197">
        <f>COUNTIF(OV96:OV123,1)/28</f>
        <v>0.5714285714285714</v>
      </c>
      <c r="OW95" s="197"/>
      <c r="OX95" s="197">
        <f>COUNTIF(OX96:OX123,1)/28</f>
        <v>0.5714285714285714</v>
      </c>
      <c r="OY95" s="197"/>
      <c r="OZ95" s="197">
        <f>COUNTIF(OZ96:OZ123,1)/28</f>
        <v>0</v>
      </c>
      <c r="PA95" s="194">
        <f>SUM(PA96:PA123)/28</f>
        <v>1</v>
      </c>
      <c r="PB95" s="194"/>
      <c r="PC95" s="194">
        <f>SUM(PC96:PC123)/28</f>
        <v>0</v>
      </c>
      <c r="PD95" s="241"/>
      <c r="PE95" s="128"/>
      <c r="PF95" s="128"/>
      <c r="PG95" s="128"/>
      <c r="PH95" s="128"/>
      <c r="PI95" s="128"/>
      <c r="PJ95" s="190">
        <v>0.25</v>
      </c>
      <c r="PK95" s="128"/>
      <c r="PL95" s="195">
        <f>SUM(PL96:PL173)</f>
        <v>1397382.6997443663</v>
      </c>
      <c r="PM95" s="195"/>
      <c r="PN95" s="199">
        <f>SUM(PN96:PN173)</f>
        <v>0</v>
      </c>
      <c r="PO95" s="199"/>
      <c r="PP95" s="199"/>
      <c r="PQ95" s="199">
        <f>SUM(PQ96:PQ123)</f>
        <v>0</v>
      </c>
      <c r="PR95" s="199">
        <f>SUM(PR96:PR123)</f>
        <v>0</v>
      </c>
      <c r="PT95" s="128" t="s">
        <v>1201</v>
      </c>
      <c r="PU95" s="197">
        <f>COUNTIF(PU96:PU123,1)/28</f>
        <v>0</v>
      </c>
      <c r="PV95" s="197">
        <f>COUNTIF(PV96:PV123,1)/28</f>
        <v>0.5714285714285714</v>
      </c>
      <c r="PW95" s="197"/>
      <c r="PX95" s="197">
        <f>COUNTIF(PX96:PX123,1)/28</f>
        <v>0.5714285714285714</v>
      </c>
      <c r="PY95" s="197"/>
      <c r="PZ95" s="197">
        <f>COUNTIF(PZ96:PZ123,1)/28</f>
        <v>0</v>
      </c>
      <c r="QA95" s="194">
        <f>SUM(QA96:QA123)/28</f>
        <v>1</v>
      </c>
      <c r="QB95" s="194"/>
      <c r="QC95" s="194">
        <f>SUM(QC96:QC123)/28</f>
        <v>0</v>
      </c>
      <c r="QD95" s="241"/>
      <c r="QE95" s="128"/>
      <c r="QF95" s="128"/>
      <c r="QG95" s="128"/>
      <c r="QH95" s="128"/>
      <c r="QI95" s="128"/>
      <c r="QJ95" s="190">
        <v>0.25</v>
      </c>
      <c r="QK95" s="128"/>
      <c r="QL95" s="195">
        <f>SUM(QL96:QL173)</f>
        <v>1397382.6997443663</v>
      </c>
      <c r="QM95" s="195"/>
      <c r="QN95" s="199">
        <f>SUM(QN96:QN173)</f>
        <v>0</v>
      </c>
      <c r="QO95" s="199"/>
      <c r="QP95" s="199"/>
      <c r="QQ95" s="199">
        <f>SUM(QQ96:QQ123)</f>
        <v>0</v>
      </c>
      <c r="QR95" s="199">
        <f>SUM(QR96:QR123)</f>
        <v>0</v>
      </c>
      <c r="QT95" s="128" t="s">
        <v>1201</v>
      </c>
      <c r="QU95" s="197">
        <f>COUNTIF(QU96:QU123,1)/28</f>
        <v>0</v>
      </c>
      <c r="QV95" s="197">
        <f>COUNTIF(QV96:QV123,1)/28</f>
        <v>0.5714285714285714</v>
      </c>
      <c r="QW95" s="197"/>
      <c r="QX95" s="197">
        <f>COUNTIF(QX96:QX123,1)/28</f>
        <v>0.5714285714285714</v>
      </c>
      <c r="QY95" s="197"/>
      <c r="QZ95" s="197">
        <f>COUNTIF(QZ96:QZ123,1)/28</f>
        <v>0</v>
      </c>
      <c r="RA95" s="194">
        <f>SUM(RA96:RA123)/28</f>
        <v>1</v>
      </c>
      <c r="RB95" s="194"/>
      <c r="RC95" s="194">
        <f>SUM(RC96:RC123)/28</f>
        <v>0</v>
      </c>
      <c r="RD95" s="241"/>
      <c r="RE95" s="128"/>
      <c r="RF95" s="128"/>
      <c r="RG95" s="128"/>
      <c r="RH95" s="128"/>
      <c r="RI95" s="128"/>
      <c r="RJ95" s="190">
        <v>0.25</v>
      </c>
      <c r="RK95" s="128"/>
      <c r="RL95" s="195">
        <f>SUM(RL96:RL173)</f>
        <v>1397382.6997443663</v>
      </c>
      <c r="RM95" s="195"/>
      <c r="RN95" s="199">
        <f>SUM(RN96:RN173)</f>
        <v>0</v>
      </c>
      <c r="RO95" s="199"/>
      <c r="RP95" s="199"/>
      <c r="RQ95" s="199">
        <f>SUM(RQ96:RQ123)</f>
        <v>0</v>
      </c>
      <c r="RR95" s="199">
        <f>SUM(RR96:RR123)</f>
        <v>0</v>
      </c>
    </row>
    <row r="96" spans="1:486" x14ac:dyDescent="0.25">
      <c r="A96" t="s">
        <v>1165</v>
      </c>
      <c r="B96" s="167" t="s">
        <v>22</v>
      </c>
      <c r="D96" s="117" t="s">
        <v>788</v>
      </c>
      <c r="E96">
        <v>50</v>
      </c>
      <c r="F96" t="e">
        <f>IF(#REF!="","FALSE","TRUE")</f>
        <v>#REF!</v>
      </c>
      <c r="G96">
        <f>ROUND(MARGIN!$J15,0)</f>
        <v>7</v>
      </c>
      <c r="H96">
        <v>18</v>
      </c>
      <c r="I96" t="e">
        <f>-#REF!+J96</f>
        <v>#REF!</v>
      </c>
      <c r="J96">
        <v>-1</v>
      </c>
      <c r="K96" s="117" t="s">
        <v>788</v>
      </c>
      <c r="L96">
        <v>50</v>
      </c>
      <c r="M96" t="str">
        <f t="shared" ref="M96:M123" si="273">IF(J96="","FALSE","TRUE")</f>
        <v>TRUE</v>
      </c>
      <c r="N96">
        <f>ROUND(MARGIN!$J15,0)</f>
        <v>7</v>
      </c>
      <c r="P96">
        <f t="shared" ref="P96:P123" si="274">-J96+Q96</f>
        <v>0</v>
      </c>
      <c r="Q96">
        <v>-1</v>
      </c>
      <c r="T96" s="117" t="s">
        <v>788</v>
      </c>
      <c r="U96">
        <v>50</v>
      </c>
      <c r="V96" t="str">
        <f t="shared" ref="V96:V123" si="275">IF(Q96="","FALSE","TRUE")</f>
        <v>TRUE</v>
      </c>
      <c r="W96">
        <f>ROUND(MARGIN!$J15,0)</f>
        <v>7</v>
      </c>
      <c r="Z96">
        <f t="shared" ref="Z96:Z123" si="276">-Q96+AA96</f>
        <v>2</v>
      </c>
      <c r="AA96">
        <v>1</v>
      </c>
      <c r="AD96" s="117" t="s">
        <v>962</v>
      </c>
      <c r="AE96">
        <v>50</v>
      </c>
      <c r="AF96" t="str">
        <f t="shared" ref="AF96:AF123" si="277">IF(AA96="","FALSE","TRUE")</f>
        <v>TRUE</v>
      </c>
      <c r="AG96">
        <f>ROUND(MARGIN!$J15,0)</f>
        <v>7</v>
      </c>
      <c r="AH96">
        <f t="shared" ref="AH96:AH123" si="278">IF(ABS(AA96+AB96)=2,ROUND(AG96*(1+$X$13),0),IF(AB96="",AG96,ROUND(AG96*(1+-$AH$13),0)))</f>
        <v>7</v>
      </c>
      <c r="AK96">
        <f t="shared" ref="AK96:AK123" si="279">-AA96+AL96</f>
        <v>-2</v>
      </c>
      <c r="AL96">
        <v>-1</v>
      </c>
      <c r="AO96" s="117" t="s">
        <v>962</v>
      </c>
      <c r="AP96">
        <v>50</v>
      </c>
      <c r="AQ96" t="str">
        <f t="shared" ref="AQ96:AQ123" si="280">IF(AL96="","FALSE","TRUE")</f>
        <v>TRUE</v>
      </c>
      <c r="AR96">
        <f>ROUND(MARGIN!$J15,0)</f>
        <v>7</v>
      </c>
      <c r="AS96">
        <f t="shared" ref="AS96:AS123" si="281">IF(ABS(AL96+AM96)=2,ROUND(AR96*(1+$X$13),0),IF(AM96="",AR96,ROUND(AR96*(1+-$AH$13),0)))</f>
        <v>7</v>
      </c>
      <c r="AV96">
        <f t="shared" ref="AV96:AV123" si="282">-AL96+AW96</f>
        <v>0</v>
      </c>
      <c r="AW96">
        <v>-1</v>
      </c>
      <c r="AZ96" s="117" t="s">
        <v>962</v>
      </c>
      <c r="BA96">
        <v>50</v>
      </c>
      <c r="BB96" t="str">
        <f t="shared" ref="BB96:BB123" si="283">IF(AW96="","FALSE","TRUE")</f>
        <v>TRUE</v>
      </c>
      <c r="BC96">
        <f>ROUND(MARGIN!$J15,0)</f>
        <v>7</v>
      </c>
      <c r="BD96">
        <f t="shared" ref="BD96:BD123" si="284">IF(ABS(AW96+AX96)=2,ROUND(BC96*(1+$X$13),0),IF(AX96="",BC96,ROUND(BC96*(1+-$AH$13),0)))</f>
        <v>7</v>
      </c>
      <c r="BG96">
        <f t="shared" ref="BG96:BG123" si="285">-AW96+BH96</f>
        <v>1</v>
      </c>
      <c r="BL96" s="117" t="s">
        <v>962</v>
      </c>
      <c r="BM96">
        <v>50</v>
      </c>
      <c r="BN96" t="str">
        <f t="shared" ref="BN96:BN123" si="286">IF(BH96="","FALSE","TRUE")</f>
        <v>FALSE</v>
      </c>
      <c r="BO96">
        <f>ROUND(MARGIN!$J15,0)</f>
        <v>7</v>
      </c>
      <c r="BP96">
        <f t="shared" ref="BP96:BP123" si="287">IF(ABS(BH96+BI96)=2,ROUND(BO96*(1+$X$13),0),IF(BI96="",BO96,ROUND(BO96*(1+-$AH$13),0)))</f>
        <v>7</v>
      </c>
      <c r="BT96">
        <f t="shared" ref="BT96:BT123" si="288">-BI96+BU96</f>
        <v>-1</v>
      </c>
      <c r="BU96">
        <v>-1</v>
      </c>
      <c r="BV96">
        <v>-1</v>
      </c>
      <c r="BW96">
        <v>-1</v>
      </c>
      <c r="BX96">
        <f t="shared" ref="BX96:BX123" si="289">IF(BU96=BW96,1,0)</f>
        <v>1</v>
      </c>
      <c r="BY96">
        <f t="shared" ref="BY96:BY123" si="290">IF(BW96=BV96,1,0)</f>
        <v>1</v>
      </c>
      <c r="BZ96" s="187">
        <v>-3.3833771570200002E-3</v>
      </c>
      <c r="CA96" s="117" t="s">
        <v>962</v>
      </c>
      <c r="CB96">
        <v>50</v>
      </c>
      <c r="CC96" t="str">
        <f t="shared" ref="CC96:CC123" si="291">IF(BU96="","FALSE","TRUE")</f>
        <v>TRUE</v>
      </c>
      <c r="CD96">
        <f>ROUND(MARGIN!$J12,0)</f>
        <v>7</v>
      </c>
      <c r="CE96">
        <f t="shared" ref="CE96:CE123" si="292">IF(ABS(BU96+BW96)=2,ROUND(CD96*(1+$X$13),0),IF(BW96="",CD96,ROUND(CD96*(1+-$AH$13),0)))</f>
        <v>9</v>
      </c>
      <c r="CF96">
        <f>CD96</f>
        <v>7</v>
      </c>
      <c r="CG96" s="139">
        <f>CF96*10000*MARGIN!$G12/MARGIN!$D12</f>
        <v>52244.627084999986</v>
      </c>
      <c r="CH96" s="145">
        <f t="shared" ref="CH96:CH123" si="293">IF(BX96=1,ABS(CG96*BZ96),-ABS(CG96*BZ96))</f>
        <v>176.76327785641735</v>
      </c>
      <c r="CI96" s="145">
        <f t="shared" ref="CI96:CI123" si="294">IF(BY96=1,ABS(CG96*BZ96),-ABS(CG96*BZ96))</f>
        <v>176.76327785641735</v>
      </c>
      <c r="CK96">
        <f t="shared" ref="CK96:CK123" si="295">-BU96+CL96</f>
        <v>0</v>
      </c>
      <c r="CL96">
        <v>-1</v>
      </c>
      <c r="CM96">
        <v>-1</v>
      </c>
      <c r="CN96">
        <v>1</v>
      </c>
      <c r="CO96">
        <f t="shared" ref="CO96:CO123" si="296">IF(CL96=CN96,1,0)</f>
        <v>0</v>
      </c>
      <c r="CP96">
        <f t="shared" ref="CP96:CP123" si="297">IF(CN96=CM96,1,0)</f>
        <v>0</v>
      </c>
      <c r="CQ96">
        <v>5.8157128267200004E-3</v>
      </c>
      <c r="CR96" s="117" t="s">
        <v>1189</v>
      </c>
      <c r="CS96">
        <v>50</v>
      </c>
      <c r="CT96" t="str">
        <f t="shared" ref="CT96:CT123" si="298">IF(CL96="","FALSE","TRUE")</f>
        <v>TRUE</v>
      </c>
      <c r="CU96">
        <f>ROUND(MARGIN!$J12,0)</f>
        <v>7</v>
      </c>
      <c r="CV96">
        <f>ROUND(IF(CL96=CM96,CU96*(1+$CV$95),CU96*(1-$CV$95)),0)</f>
        <v>9</v>
      </c>
      <c r="CW96">
        <f>CU96</f>
        <v>7</v>
      </c>
      <c r="CX96" s="139">
        <f>CW96*10000*MARGIN!$G12/MARGIN!$D12</f>
        <v>52244.627084999986</v>
      </c>
      <c r="CY96" s="200">
        <f t="shared" ref="CY96:CY123" si="299">IF(CO96=1,ABS(CX96*CQ96),-ABS(CX96*CQ96))</f>
        <v>-303.83974786543757</v>
      </c>
      <c r="CZ96" s="200">
        <f t="shared" ref="CZ96:CZ123" si="300">IF(CP96=1,ABS(CX96*CQ96),-ABS(CX96*CQ96))</f>
        <v>-303.83974786543757</v>
      </c>
      <c r="DB96">
        <f t="shared" ref="DB96:DB123" si="301">-CL96+DC96</f>
        <v>0</v>
      </c>
      <c r="DC96">
        <v>-1</v>
      </c>
      <c r="DD96">
        <v>-1</v>
      </c>
      <c r="DE96">
        <v>1</v>
      </c>
      <c r="DF96">
        <f t="shared" ref="DF96:DF123" si="302">IF(DC96=DE96,1,0)</f>
        <v>0</v>
      </c>
      <c r="DG96">
        <f t="shared" ref="DG96:DG123" si="303">IF(DE96=DD96,1,0)</f>
        <v>0</v>
      </c>
      <c r="DH96">
        <v>4.2119910119099999E-3</v>
      </c>
      <c r="DI96" s="117" t="s">
        <v>1189</v>
      </c>
      <c r="DJ96">
        <v>50</v>
      </c>
      <c r="DK96" t="str">
        <f t="shared" ref="DK96:DK123" si="304">IF(DC96="","FALSE","TRUE")</f>
        <v>TRUE</v>
      </c>
      <c r="DL96">
        <f>ROUND(MARGIN!$J12,0)</f>
        <v>7</v>
      </c>
      <c r="DM96">
        <f>ROUND(IF(DC96=DD96,DL96*(1+$CV$95),DL96*(1-$CV$95)),0)</f>
        <v>9</v>
      </c>
      <c r="DN96">
        <f>DL96</f>
        <v>7</v>
      </c>
      <c r="DO96" s="139">
        <f>DN96*10000*MARGIN!$G12/MARGIN!$D12</f>
        <v>52244.627084999986</v>
      </c>
      <c r="DP96" s="200">
        <f t="shared" ref="DP96:DP123" si="305">IF(DF96=1,ABS(DO96*DH96),-ABS(DO96*DH96))</f>
        <v>-220.05389970260967</v>
      </c>
      <c r="DQ96" s="200">
        <f t="shared" ref="DQ96:DQ123" si="306">IF(DG96=1,ABS(DO96*DH96),-ABS(DO96*DH96))</f>
        <v>-220.05389970260967</v>
      </c>
      <c r="DS96">
        <v>2</v>
      </c>
      <c r="DT96">
        <v>1</v>
      </c>
      <c r="DU96">
        <v>1</v>
      </c>
      <c r="DV96">
        <v>-1</v>
      </c>
      <c r="DW96">
        <v>0</v>
      </c>
      <c r="DX96">
        <v>0</v>
      </c>
      <c r="DY96">
        <v>-4.1849622229900001E-3</v>
      </c>
      <c r="DZ96" s="117" t="s">
        <v>1189</v>
      </c>
      <c r="EA96">
        <v>50</v>
      </c>
      <c r="EB96" t="s">
        <v>1273</v>
      </c>
      <c r="EC96">
        <v>10</v>
      </c>
      <c r="ED96">
        <v>13</v>
      </c>
      <c r="EE96">
        <v>10</v>
      </c>
      <c r="EF96" s="139">
        <v>74243.756120000005</v>
      </c>
      <c r="EG96" s="200">
        <v>-310.70731465508266</v>
      </c>
      <c r="EH96" s="200">
        <v>-310.70731465508266</v>
      </c>
      <c r="EJ96">
        <v>-2</v>
      </c>
      <c r="EK96">
        <v>-1</v>
      </c>
      <c r="EL96">
        <v>1</v>
      </c>
      <c r="EM96">
        <v>1</v>
      </c>
      <c r="EN96">
        <v>-1</v>
      </c>
      <c r="EO96">
        <v>1</v>
      </c>
      <c r="EQ96">
        <v>0</v>
      </c>
      <c r="ER96">
        <v>-1.7045240871000001E-2</v>
      </c>
      <c r="ES96" s="117" t="s">
        <v>1189</v>
      </c>
      <c r="ET96">
        <v>50</v>
      </c>
      <c r="EU96" t="s">
        <v>1273</v>
      </c>
      <c r="EV96">
        <v>10</v>
      </c>
      <c r="EW96">
        <v>8</v>
      </c>
      <c r="EX96">
        <v>10</v>
      </c>
      <c r="EY96" s="139">
        <v>74243.756120000005</v>
      </c>
      <c r="EZ96" s="200">
        <v>1265.5027062331806</v>
      </c>
      <c r="FA96" s="200"/>
      <c r="FB96" s="200">
        <v>-1265.5027062331806</v>
      </c>
      <c r="FD96">
        <v>-2</v>
      </c>
      <c r="FE96">
        <v>-1</v>
      </c>
      <c r="FF96">
        <v>1</v>
      </c>
      <c r="FG96">
        <v>1</v>
      </c>
      <c r="FI96">
        <v>0</v>
      </c>
      <c r="FK96">
        <v>0</v>
      </c>
      <c r="FM96" s="117" t="s">
        <v>1189</v>
      </c>
      <c r="FN96">
        <v>50</v>
      </c>
      <c r="FO96" t="s">
        <v>1273</v>
      </c>
      <c r="FP96">
        <v>10</v>
      </c>
      <c r="FQ96">
        <v>8</v>
      </c>
      <c r="FR96">
        <v>10</v>
      </c>
      <c r="FS96" s="139">
        <v>74243.756120000005</v>
      </c>
      <c r="FT96" s="200">
        <v>0</v>
      </c>
      <c r="FU96" s="200"/>
      <c r="FV96" s="200">
        <v>0</v>
      </c>
      <c r="FX96">
        <v>0</v>
      </c>
      <c r="FZ96">
        <v>1</v>
      </c>
      <c r="GB96">
        <v>1</v>
      </c>
      <c r="GE96">
        <v>1</v>
      </c>
      <c r="GG96">
        <v>0</v>
      </c>
      <c r="GJ96" s="117" t="s">
        <v>1189</v>
      </c>
      <c r="GK96">
        <v>50</v>
      </c>
      <c r="GL96" t="s">
        <v>1283</v>
      </c>
      <c r="GM96">
        <v>10</v>
      </c>
      <c r="GN96">
        <v>8</v>
      </c>
      <c r="GO96">
        <v>10</v>
      </c>
      <c r="GP96" s="139">
        <v>74243.756120000005</v>
      </c>
      <c r="GQ96" s="200">
        <v>0</v>
      </c>
      <c r="GR96" s="200"/>
      <c r="GS96" s="200">
        <v>0</v>
      </c>
      <c r="GT96" s="200">
        <v>0</v>
      </c>
      <c r="GV96">
        <v>0</v>
      </c>
      <c r="GX96">
        <v>1</v>
      </c>
      <c r="GZ96">
        <v>1</v>
      </c>
      <c r="HC96">
        <v>1</v>
      </c>
      <c r="HE96">
        <v>0</v>
      </c>
      <c r="HH96" s="117" t="s">
        <v>1189</v>
      </c>
      <c r="HI96">
        <v>50</v>
      </c>
      <c r="HJ96" t="s">
        <v>1283</v>
      </c>
      <c r="HK96">
        <v>10</v>
      </c>
      <c r="HL96">
        <v>8</v>
      </c>
      <c r="HM96">
        <v>10</v>
      </c>
      <c r="HN96" s="139">
        <v>73928.663719999997</v>
      </c>
      <c r="HO96" s="200">
        <v>0</v>
      </c>
      <c r="HP96" s="200"/>
      <c r="HQ96" s="200">
        <v>0</v>
      </c>
      <c r="HR96" s="200">
        <v>0</v>
      </c>
      <c r="HT96">
        <v>0</v>
      </c>
      <c r="HV96">
        <v>1</v>
      </c>
      <c r="HX96">
        <v>1</v>
      </c>
      <c r="IA96">
        <v>1</v>
      </c>
      <c r="IC96">
        <v>0</v>
      </c>
      <c r="IF96" s="117" t="s">
        <v>1189</v>
      </c>
      <c r="IG96">
        <v>50</v>
      </c>
      <c r="IH96" t="s">
        <v>1283</v>
      </c>
      <c r="II96">
        <v>10</v>
      </c>
      <c r="IJ96">
        <v>8</v>
      </c>
      <c r="IK96">
        <v>10</v>
      </c>
      <c r="IL96" s="139">
        <v>73559.592960000009</v>
      </c>
      <c r="IM96" s="139"/>
      <c r="IN96" s="200">
        <v>0</v>
      </c>
      <c r="IO96" s="200"/>
      <c r="IP96" s="200"/>
      <c r="IQ96" s="200">
        <v>0</v>
      </c>
      <c r="IR96" s="200">
        <v>0</v>
      </c>
      <c r="IT96">
        <v>0</v>
      </c>
      <c r="IV96">
        <v>1</v>
      </c>
      <c r="IX96">
        <v>1</v>
      </c>
      <c r="JA96">
        <v>1</v>
      </c>
      <c r="JC96">
        <v>0</v>
      </c>
      <c r="JF96" s="117" t="s">
        <v>1189</v>
      </c>
      <c r="JG96">
        <v>50</v>
      </c>
      <c r="JH96" t="s">
        <v>1283</v>
      </c>
      <c r="JI96">
        <v>10</v>
      </c>
      <c r="JJ96">
        <v>8</v>
      </c>
      <c r="JK96">
        <v>10</v>
      </c>
      <c r="JL96" s="139">
        <v>73559.592960000009</v>
      </c>
      <c r="JM96" s="139"/>
      <c r="JN96" s="200">
        <v>0</v>
      </c>
      <c r="JO96" s="200"/>
      <c r="JP96" s="200"/>
      <c r="JQ96" s="200">
        <v>0</v>
      </c>
      <c r="JR96" s="200">
        <v>0</v>
      </c>
      <c r="JT96">
        <v>0</v>
      </c>
      <c r="JV96">
        <v>1</v>
      </c>
      <c r="JX96">
        <v>1</v>
      </c>
      <c r="KA96">
        <v>1</v>
      </c>
      <c r="KC96">
        <v>0</v>
      </c>
      <c r="KF96" s="117" t="s">
        <v>1189</v>
      </c>
      <c r="KG96">
        <v>50</v>
      </c>
      <c r="KH96" t="s">
        <v>1283</v>
      </c>
      <c r="KI96">
        <v>8</v>
      </c>
      <c r="KJ96">
        <v>6</v>
      </c>
      <c r="KK96">
        <v>8</v>
      </c>
      <c r="KL96" s="139">
        <v>59655.572352000003</v>
      </c>
      <c r="KM96" s="139"/>
      <c r="KN96" s="200">
        <v>0</v>
      </c>
      <c r="KO96" s="200"/>
      <c r="KP96" s="200"/>
      <c r="KQ96" s="200">
        <v>0</v>
      </c>
      <c r="KR96" s="200">
        <v>0</v>
      </c>
      <c r="KT96">
        <v>0</v>
      </c>
      <c r="KX96">
        <v>1</v>
      </c>
      <c r="LA96">
        <v>1</v>
      </c>
      <c r="LC96">
        <v>0</v>
      </c>
      <c r="LF96" s="117"/>
      <c r="LG96">
        <v>50</v>
      </c>
      <c r="LH96" t="s">
        <v>1283</v>
      </c>
      <c r="LI96">
        <v>8</v>
      </c>
      <c r="LK96">
        <v>8</v>
      </c>
      <c r="LL96" s="139">
        <v>59655.572352000003</v>
      </c>
      <c r="LM96" s="139"/>
      <c r="LN96" s="200">
        <v>0</v>
      </c>
      <c r="LO96" s="200"/>
      <c r="LP96" s="200"/>
      <c r="LQ96" s="200">
        <v>0</v>
      </c>
      <c r="LR96" s="200">
        <v>0</v>
      </c>
      <c r="LT96">
        <v>0</v>
      </c>
      <c r="LV96">
        <v>1</v>
      </c>
      <c r="LX96">
        <v>1</v>
      </c>
      <c r="MA96">
        <v>1</v>
      </c>
      <c r="MC96">
        <v>0</v>
      </c>
      <c r="MF96" s="117" t="s">
        <v>1189</v>
      </c>
      <c r="MG96">
        <v>50</v>
      </c>
      <c r="MH96" t="s">
        <v>1283</v>
      </c>
      <c r="MI96">
        <v>7</v>
      </c>
      <c r="MJ96">
        <v>5</v>
      </c>
      <c r="MK96">
        <v>7</v>
      </c>
      <c r="ML96" s="139">
        <v>52092.378912000007</v>
      </c>
      <c r="MM96" s="139"/>
      <c r="MN96" s="200">
        <v>0</v>
      </c>
      <c r="MO96" s="200"/>
      <c r="MP96" s="200"/>
      <c r="MQ96" s="200">
        <v>0</v>
      </c>
      <c r="MR96" s="200">
        <v>0</v>
      </c>
      <c r="MT96">
        <v>0</v>
      </c>
      <c r="MV96">
        <v>1</v>
      </c>
      <c r="MX96">
        <v>1</v>
      </c>
      <c r="NA96">
        <v>1</v>
      </c>
      <c r="NC96">
        <v>0</v>
      </c>
      <c r="NF96" s="117" t="s">
        <v>1189</v>
      </c>
      <c r="NG96">
        <v>50</v>
      </c>
      <c r="NH96" t="s">
        <v>1283</v>
      </c>
      <c r="NI96">
        <v>7</v>
      </c>
      <c r="NJ96">
        <v>5</v>
      </c>
      <c r="NK96">
        <v>7</v>
      </c>
      <c r="NL96" s="139">
        <v>53068.086344000003</v>
      </c>
      <c r="NM96" s="139"/>
      <c r="NN96" s="200">
        <v>0</v>
      </c>
      <c r="NO96" s="200"/>
      <c r="NP96" s="200"/>
      <c r="NQ96" s="200">
        <v>0</v>
      </c>
      <c r="NR96" s="200">
        <v>0</v>
      </c>
      <c r="NT96">
        <v>0</v>
      </c>
      <c r="NV96">
        <v>1</v>
      </c>
      <c r="NX96">
        <v>1</v>
      </c>
      <c r="OA96">
        <v>1</v>
      </c>
      <c r="OC96">
        <v>0</v>
      </c>
      <c r="OF96" s="117" t="s">
        <v>1189</v>
      </c>
      <c r="OG96">
        <v>50</v>
      </c>
      <c r="OH96" t="s">
        <v>1283</v>
      </c>
      <c r="OI96">
        <v>7</v>
      </c>
      <c r="OJ96">
        <v>5</v>
      </c>
      <c r="OK96">
        <v>7</v>
      </c>
      <c r="OL96" s="139">
        <v>53068.086344000003</v>
      </c>
      <c r="OM96" s="139"/>
      <c r="ON96" s="200">
        <v>0</v>
      </c>
      <c r="OO96" s="200"/>
      <c r="OP96" s="200"/>
      <c r="OQ96" s="200">
        <v>0</v>
      </c>
      <c r="OR96" s="200">
        <v>0</v>
      </c>
      <c r="OT96">
        <f t="shared" ref="OT96:OT123" si="307">-OE96+OU96</f>
        <v>0</v>
      </c>
      <c r="OV96">
        <v>1</v>
      </c>
      <c r="OX96">
        <v>1</v>
      </c>
      <c r="PA96">
        <f t="shared" ref="PA96:PA101" si="308">IF(OU96=OZ96,1,0)</f>
        <v>1</v>
      </c>
      <c r="PC96">
        <f>IF(OZ96=OX96,1,0)</f>
        <v>0</v>
      </c>
      <c r="PF96" s="117" t="s">
        <v>1189</v>
      </c>
      <c r="PG96">
        <v>50</v>
      </c>
      <c r="PH96" t="str">
        <f t="shared" ref="PH96:PH101" si="309">IF(OU96="","FALSE","TRUE")</f>
        <v>FALSE</v>
      </c>
      <c r="PI96">
        <f>ROUND(MARGIN!$J12,0)</f>
        <v>7</v>
      </c>
      <c r="PJ96">
        <f>ROUND(IF(OU96=OX96,PI96*(1+$CV$95),PI96*(1-$CV$95)),0)</f>
        <v>5</v>
      </c>
      <c r="PK96">
        <f>PI96</f>
        <v>7</v>
      </c>
      <c r="PL96" s="139">
        <f>PK96*10000*MARGIN!$G12/MARGIN!$D12</f>
        <v>52244.627084999986</v>
      </c>
      <c r="PM96" s="139"/>
      <c r="PN96" s="200">
        <f t="shared" ref="PN96:PN101" si="310">IF(PA96=1,ABS(PL96*PE96),-ABS(PL96*PE96))</f>
        <v>0</v>
      </c>
      <c r="PO96" s="200"/>
      <c r="PP96" s="200"/>
      <c r="PQ96" s="200">
        <f t="shared" ref="PQ96:PQ123" si="311">IF(PC96=1,ABS(PL96*PE96),-ABS(PL96*PE96))</f>
        <v>0</v>
      </c>
      <c r="PR96" s="200">
        <f t="shared" ref="PR96:PR101" si="312">IF(PE96=1,ABS(PN96*PF96),-ABS(PN96*PF96))</f>
        <v>0</v>
      </c>
      <c r="PT96">
        <f t="shared" ref="PT96:PT123" si="313">-PE96+PU96</f>
        <v>0</v>
      </c>
      <c r="PV96">
        <v>1</v>
      </c>
      <c r="PX96">
        <v>1</v>
      </c>
      <c r="QA96">
        <f t="shared" ref="QA96:QA101" si="314">IF(PU96=PZ96,1,0)</f>
        <v>1</v>
      </c>
      <c r="QC96">
        <f>IF(PZ96=PX96,1,0)</f>
        <v>0</v>
      </c>
      <c r="QF96" s="117" t="s">
        <v>1189</v>
      </c>
      <c r="QG96">
        <v>50</v>
      </c>
      <c r="QH96" t="str">
        <f t="shared" ref="QH96:QH101" si="315">IF(PU96="","FALSE","TRUE")</f>
        <v>FALSE</v>
      </c>
      <c r="QI96">
        <f>ROUND(MARGIN!$J12,0)</f>
        <v>7</v>
      </c>
      <c r="QJ96">
        <f>ROUND(IF(PU96=PX96,QI96*(1+$CV$95),QI96*(1-$CV$95)),0)</f>
        <v>5</v>
      </c>
      <c r="QK96">
        <f>QI96</f>
        <v>7</v>
      </c>
      <c r="QL96" s="139">
        <f>QK96*10000*MARGIN!$G12/MARGIN!$D12</f>
        <v>52244.627084999986</v>
      </c>
      <c r="QM96" s="139"/>
      <c r="QN96" s="200">
        <f t="shared" ref="QN96:QN101" si="316">IF(QA96=1,ABS(QL96*QE96),-ABS(QL96*QE96))</f>
        <v>0</v>
      </c>
      <c r="QO96" s="200"/>
      <c r="QP96" s="200"/>
      <c r="QQ96" s="200">
        <f t="shared" ref="QQ96:QQ123" si="317">IF(QC96=1,ABS(QL96*QE96),-ABS(QL96*QE96))</f>
        <v>0</v>
      </c>
      <c r="QR96" s="200">
        <f t="shared" ref="QR96:QR101" si="318">IF(QE96=1,ABS(QN96*QF96),-ABS(QN96*QF96))</f>
        <v>0</v>
      </c>
      <c r="QT96">
        <f t="shared" ref="QT96:QT123" si="319">-QE96+QU96</f>
        <v>0</v>
      </c>
      <c r="QV96">
        <v>1</v>
      </c>
      <c r="QX96">
        <v>1</v>
      </c>
      <c r="RA96">
        <f t="shared" ref="RA96:RA101" si="320">IF(QU96=QZ96,1,0)</f>
        <v>1</v>
      </c>
      <c r="RC96">
        <f>IF(QZ96=QX96,1,0)</f>
        <v>0</v>
      </c>
      <c r="RF96" s="117" t="s">
        <v>1189</v>
      </c>
      <c r="RG96">
        <v>50</v>
      </c>
      <c r="RH96" t="str">
        <f t="shared" ref="RH96:RH101" si="321">IF(QU96="","FALSE","TRUE")</f>
        <v>FALSE</v>
      </c>
      <c r="RI96">
        <f>ROUND(MARGIN!$J12,0)</f>
        <v>7</v>
      </c>
      <c r="RJ96">
        <f>ROUND(IF(QU96=QX96,RI96*(1+$CV$95),RI96*(1-$CV$95)),0)</f>
        <v>5</v>
      </c>
      <c r="RK96">
        <f>RI96</f>
        <v>7</v>
      </c>
      <c r="RL96" s="139">
        <f>RK96*10000*MARGIN!$G12/MARGIN!$D12</f>
        <v>52244.627084999986</v>
      </c>
      <c r="RM96" s="139"/>
      <c r="RN96" s="200">
        <f t="shared" ref="RN96:RN101" si="322">IF(RA96=1,ABS(RL96*RE96),-ABS(RL96*RE96))</f>
        <v>0</v>
      </c>
      <c r="RO96" s="200"/>
      <c r="RP96" s="200"/>
      <c r="RQ96" s="200">
        <f t="shared" ref="RQ96:RQ123" si="323">IF(RC96=1,ABS(RL96*RE96),-ABS(RL96*RE96))</f>
        <v>0</v>
      </c>
      <c r="RR96" s="200">
        <f t="shared" ref="RR96:RR101" si="324">IF(RE96=1,ABS(RN96*RF96),-ABS(RN96*RF96))</f>
        <v>0</v>
      </c>
    </row>
    <row r="97" spans="1:486" x14ac:dyDescent="0.25">
      <c r="A97" s="186" t="s">
        <v>1207</v>
      </c>
      <c r="B97" s="167" t="s">
        <v>23</v>
      </c>
      <c r="D97" s="117" t="s">
        <v>788</v>
      </c>
      <c r="E97">
        <v>50</v>
      </c>
      <c r="F97" t="e">
        <f>IF(#REF!="","FALSE","TRUE")</f>
        <v>#REF!</v>
      </c>
      <c r="G97">
        <f>ROUND(MARGIN!$J28,0)</f>
        <v>4</v>
      </c>
      <c r="I97" t="e">
        <f>-#REF!+J97</f>
        <v>#REF!</v>
      </c>
      <c r="J97">
        <v>1</v>
      </c>
      <c r="K97" s="117" t="s">
        <v>788</v>
      </c>
      <c r="L97">
        <v>50</v>
      </c>
      <c r="M97" t="str">
        <f t="shared" si="273"/>
        <v>TRUE</v>
      </c>
      <c r="N97">
        <f>ROUND(MARGIN!$J28,0)</f>
        <v>4</v>
      </c>
      <c r="P97">
        <f t="shared" si="274"/>
        <v>0</v>
      </c>
      <c r="Q97">
        <v>1</v>
      </c>
      <c r="T97" s="117" t="s">
        <v>788</v>
      </c>
      <c r="U97">
        <v>50</v>
      </c>
      <c r="V97" t="str">
        <f t="shared" si="275"/>
        <v>TRUE</v>
      </c>
      <c r="W97">
        <f>ROUND(MARGIN!$J28,0)</f>
        <v>4</v>
      </c>
      <c r="Z97">
        <f t="shared" si="276"/>
        <v>0</v>
      </c>
      <c r="AA97">
        <v>1</v>
      </c>
      <c r="AD97" s="117" t="s">
        <v>962</v>
      </c>
      <c r="AE97">
        <v>50</v>
      </c>
      <c r="AF97" t="str">
        <f t="shared" si="277"/>
        <v>TRUE</v>
      </c>
      <c r="AG97">
        <f>ROUND(MARGIN!$J28,0)</f>
        <v>4</v>
      </c>
      <c r="AH97">
        <f t="shared" si="278"/>
        <v>4</v>
      </c>
      <c r="AK97">
        <f t="shared" si="279"/>
        <v>0</v>
      </c>
      <c r="AL97">
        <v>1</v>
      </c>
      <c r="AO97" s="117" t="s">
        <v>962</v>
      </c>
      <c r="AP97">
        <v>50</v>
      </c>
      <c r="AQ97" t="str">
        <f t="shared" si="280"/>
        <v>TRUE</v>
      </c>
      <c r="AR97">
        <f>ROUND(MARGIN!$J28,0)</f>
        <v>4</v>
      </c>
      <c r="AS97">
        <f t="shared" si="281"/>
        <v>4</v>
      </c>
      <c r="AV97">
        <f t="shared" si="282"/>
        <v>0</v>
      </c>
      <c r="AW97">
        <v>1</v>
      </c>
      <c r="AZ97" s="117" t="s">
        <v>962</v>
      </c>
      <c r="BA97">
        <v>50</v>
      </c>
      <c r="BB97" t="str">
        <f t="shared" si="283"/>
        <v>TRUE</v>
      </c>
      <c r="BC97">
        <f>ROUND(MARGIN!$J28,0)</f>
        <v>4</v>
      </c>
      <c r="BD97">
        <f t="shared" si="284"/>
        <v>4</v>
      </c>
      <c r="BG97">
        <f t="shared" si="285"/>
        <v>-1</v>
      </c>
      <c r="BL97" s="117" t="s">
        <v>962</v>
      </c>
      <c r="BM97">
        <v>50</v>
      </c>
      <c r="BN97" t="str">
        <f t="shared" si="286"/>
        <v>FALSE</v>
      </c>
      <c r="BO97">
        <f>ROUND(MARGIN!$J28,0)</f>
        <v>4</v>
      </c>
      <c r="BP97">
        <f t="shared" si="287"/>
        <v>4</v>
      </c>
      <c r="BT97">
        <f t="shared" si="288"/>
        <v>1</v>
      </c>
      <c r="BU97">
        <v>1</v>
      </c>
      <c r="BV97">
        <v>1</v>
      </c>
      <c r="BW97">
        <v>-1</v>
      </c>
      <c r="BX97">
        <f t="shared" si="289"/>
        <v>0</v>
      </c>
      <c r="BY97">
        <f t="shared" si="290"/>
        <v>0</v>
      </c>
      <c r="BZ97" s="187">
        <v>-1.3062591165E-2</v>
      </c>
      <c r="CA97" s="117" t="s">
        <v>962</v>
      </c>
      <c r="CB97">
        <v>50</v>
      </c>
      <c r="CC97" t="str">
        <f t="shared" si="291"/>
        <v>TRUE</v>
      </c>
      <c r="CD97">
        <f>ROUND(MARGIN!$J13,0)</f>
        <v>4</v>
      </c>
      <c r="CE97">
        <f t="shared" si="292"/>
        <v>3</v>
      </c>
      <c r="CF97">
        <f t="shared" ref="CF97:CF123" si="325">CD97</f>
        <v>4</v>
      </c>
      <c r="CG97" s="139">
        <f>CF97*10000*MARGIN!$G13/MARGIN!$D13</f>
        <v>55010.205140000005</v>
      </c>
      <c r="CH97" s="145">
        <f t="shared" si="293"/>
        <v>-718.57581964660164</v>
      </c>
      <c r="CI97" s="145">
        <f t="shared" si="294"/>
        <v>-718.57581964660164</v>
      </c>
      <c r="CK97">
        <f t="shared" si="295"/>
        <v>-2</v>
      </c>
      <c r="CL97">
        <v>-1</v>
      </c>
      <c r="CM97">
        <v>1</v>
      </c>
      <c r="CN97">
        <v>-1</v>
      </c>
      <c r="CO97">
        <f t="shared" si="296"/>
        <v>1</v>
      </c>
      <c r="CP97">
        <f t="shared" si="297"/>
        <v>0</v>
      </c>
      <c r="CQ97">
        <v>-4.85030092181E-3</v>
      </c>
      <c r="CR97" s="117" t="s">
        <v>1189</v>
      </c>
      <c r="CS97">
        <v>50</v>
      </c>
      <c r="CT97" t="str">
        <f t="shared" si="298"/>
        <v>TRUE</v>
      </c>
      <c r="CU97">
        <f>ROUND(MARGIN!$J13,0)</f>
        <v>4</v>
      </c>
      <c r="CV97">
        <f t="shared" ref="CV97:CV123" si="326">ROUND(IF(CL97=CM97,CU97*(1+$CV$95),CU97*(1-$CV$95)),0)</f>
        <v>3</v>
      </c>
      <c r="CW97">
        <f t="shared" ref="CW97:CW123" si="327">CU97</f>
        <v>4</v>
      </c>
      <c r="CX97" s="139">
        <f>CW97*10000*MARGIN!$G13/MARGIN!$D13</f>
        <v>55010.205140000005</v>
      </c>
      <c r="CY97" s="200">
        <f t="shared" si="299"/>
        <v>266.81604869949922</v>
      </c>
      <c r="CZ97" s="200">
        <f t="shared" si="300"/>
        <v>-266.81604869949922</v>
      </c>
      <c r="DB97">
        <f t="shared" si="301"/>
        <v>2</v>
      </c>
      <c r="DC97">
        <v>1</v>
      </c>
      <c r="DD97">
        <v>1</v>
      </c>
      <c r="DE97">
        <v>-1</v>
      </c>
      <c r="DF97">
        <f t="shared" si="302"/>
        <v>0</v>
      </c>
      <c r="DG97">
        <f t="shared" si="303"/>
        <v>0</v>
      </c>
      <c r="DH97">
        <v>-5.1189139532499999E-3</v>
      </c>
      <c r="DI97" s="117" t="s">
        <v>1189</v>
      </c>
      <c r="DJ97">
        <v>50</v>
      </c>
      <c r="DK97" t="str">
        <f t="shared" si="304"/>
        <v>TRUE</v>
      </c>
      <c r="DL97">
        <f>ROUND(MARGIN!$J13,0)</f>
        <v>4</v>
      </c>
      <c r="DM97">
        <f t="shared" ref="DM97:DM123" si="328">ROUND(IF(DC97=DD97,DL97*(1+$CV$95),DL97*(1-$CV$95)),0)</f>
        <v>5</v>
      </c>
      <c r="DN97">
        <f t="shared" ref="DN97:DN123" si="329">DL97</f>
        <v>4</v>
      </c>
      <c r="DO97" s="139">
        <f>DN97*10000*MARGIN!$G13/MARGIN!$D13</f>
        <v>55010.205140000005</v>
      </c>
      <c r="DP97" s="200">
        <f t="shared" si="305"/>
        <v>-281.59250666229087</v>
      </c>
      <c r="DQ97" s="200">
        <f t="shared" si="306"/>
        <v>-281.59250666229087</v>
      </c>
      <c r="DS97">
        <v>-2</v>
      </c>
      <c r="DT97">
        <v>-1</v>
      </c>
      <c r="DU97">
        <v>-1</v>
      </c>
      <c r="DV97">
        <v>-1</v>
      </c>
      <c r="DW97">
        <v>1</v>
      </c>
      <c r="DX97">
        <v>1</v>
      </c>
      <c r="DY97">
        <v>-4.5758373218E-3</v>
      </c>
      <c r="DZ97" s="117" t="s">
        <v>1189</v>
      </c>
      <c r="EA97">
        <v>50</v>
      </c>
      <c r="EB97" t="s">
        <v>1273</v>
      </c>
      <c r="EC97">
        <v>5</v>
      </c>
      <c r="ED97">
        <v>6</v>
      </c>
      <c r="EE97">
        <v>5</v>
      </c>
      <c r="EF97" s="139">
        <v>72253.54853</v>
      </c>
      <c r="EG97" s="200">
        <v>330.62048399606152</v>
      </c>
      <c r="EH97" s="200">
        <v>330.62048399606152</v>
      </c>
      <c r="EJ97">
        <v>0</v>
      </c>
      <c r="EK97">
        <v>-1</v>
      </c>
      <c r="EL97">
        <v>-1</v>
      </c>
      <c r="EM97">
        <v>-1</v>
      </c>
      <c r="EN97">
        <v>1</v>
      </c>
      <c r="EO97">
        <v>0</v>
      </c>
      <c r="EQ97">
        <v>0</v>
      </c>
      <c r="ER97">
        <v>2.3138962611800001E-3</v>
      </c>
      <c r="ES97" s="117" t="s">
        <v>1189</v>
      </c>
      <c r="ET97">
        <v>50</v>
      </c>
      <c r="EU97" t="s">
        <v>1273</v>
      </c>
      <c r="EV97">
        <v>5</v>
      </c>
      <c r="EW97">
        <v>6</v>
      </c>
      <c r="EX97">
        <v>5</v>
      </c>
      <c r="EY97" s="139">
        <v>72253.54853</v>
      </c>
      <c r="EZ97" s="200">
        <v>-167.1872158005547</v>
      </c>
      <c r="FA97" s="200"/>
      <c r="FB97" s="200">
        <v>-167.1872158005547</v>
      </c>
      <c r="FD97">
        <v>-1</v>
      </c>
      <c r="FE97">
        <v>-1</v>
      </c>
      <c r="FF97">
        <v>-1</v>
      </c>
      <c r="FG97">
        <v>-1</v>
      </c>
      <c r="FI97">
        <v>0</v>
      </c>
      <c r="FK97">
        <v>0</v>
      </c>
      <c r="FM97" s="117" t="s">
        <v>1189</v>
      </c>
      <c r="FN97">
        <v>50</v>
      </c>
      <c r="FO97" t="s">
        <v>1273</v>
      </c>
      <c r="FP97">
        <v>5</v>
      </c>
      <c r="FQ97">
        <v>6</v>
      </c>
      <c r="FR97">
        <v>5</v>
      </c>
      <c r="FS97" s="139">
        <v>72253.54853</v>
      </c>
      <c r="FT97" s="200">
        <v>0</v>
      </c>
      <c r="FU97" s="200"/>
      <c r="FV97" s="200">
        <v>0</v>
      </c>
      <c r="FX97">
        <v>0</v>
      </c>
      <c r="FZ97">
        <v>-1</v>
      </c>
      <c r="GB97">
        <v>-1</v>
      </c>
      <c r="GE97">
        <v>1</v>
      </c>
      <c r="GG97">
        <v>0</v>
      </c>
      <c r="GJ97" s="117" t="s">
        <v>1189</v>
      </c>
      <c r="GK97">
        <v>50</v>
      </c>
      <c r="GL97" t="s">
        <v>1283</v>
      </c>
      <c r="GM97">
        <v>5</v>
      </c>
      <c r="GN97">
        <v>4</v>
      </c>
      <c r="GO97">
        <v>5</v>
      </c>
      <c r="GP97" s="139">
        <v>72253.54853</v>
      </c>
      <c r="GQ97" s="200">
        <v>0</v>
      </c>
      <c r="GR97" s="200"/>
      <c r="GS97" s="200">
        <v>0</v>
      </c>
      <c r="GT97" s="200">
        <v>0</v>
      </c>
      <c r="GV97">
        <v>0</v>
      </c>
      <c r="GX97">
        <v>-1</v>
      </c>
      <c r="GZ97">
        <v>-1</v>
      </c>
      <c r="HC97">
        <v>1</v>
      </c>
      <c r="HE97">
        <v>0</v>
      </c>
      <c r="HH97" s="117" t="s">
        <v>1189</v>
      </c>
      <c r="HI97">
        <v>50</v>
      </c>
      <c r="HJ97" t="s">
        <v>1283</v>
      </c>
      <c r="HK97">
        <v>5</v>
      </c>
      <c r="HL97">
        <v>4</v>
      </c>
      <c r="HM97">
        <v>5</v>
      </c>
      <c r="HN97" s="139">
        <v>70821.411770000006</v>
      </c>
      <c r="HO97" s="200">
        <v>0</v>
      </c>
      <c r="HP97" s="200"/>
      <c r="HQ97" s="200">
        <v>0</v>
      </c>
      <c r="HR97" s="200">
        <v>0</v>
      </c>
      <c r="HT97">
        <v>0</v>
      </c>
      <c r="HV97">
        <v>-1</v>
      </c>
      <c r="HX97">
        <v>-1</v>
      </c>
      <c r="IA97">
        <v>1</v>
      </c>
      <c r="IC97">
        <v>0</v>
      </c>
      <c r="IF97" s="117" t="s">
        <v>1189</v>
      </c>
      <c r="IG97">
        <v>50</v>
      </c>
      <c r="IH97" t="s">
        <v>1283</v>
      </c>
      <c r="II97">
        <v>5</v>
      </c>
      <c r="IJ97">
        <v>4</v>
      </c>
      <c r="IK97">
        <v>5</v>
      </c>
      <c r="IL97" s="139">
        <v>70981.599325000003</v>
      </c>
      <c r="IM97" s="139"/>
      <c r="IN97" s="200">
        <v>0</v>
      </c>
      <c r="IO97" s="200"/>
      <c r="IP97" s="200"/>
      <c r="IQ97" s="200">
        <v>0</v>
      </c>
      <c r="IR97" s="200">
        <v>0</v>
      </c>
      <c r="IT97">
        <v>0</v>
      </c>
      <c r="IV97">
        <v>-1</v>
      </c>
      <c r="IX97">
        <v>-1</v>
      </c>
      <c r="JA97">
        <v>1</v>
      </c>
      <c r="JC97">
        <v>0</v>
      </c>
      <c r="JF97" s="117" t="s">
        <v>1189</v>
      </c>
      <c r="JG97">
        <v>50</v>
      </c>
      <c r="JH97" t="s">
        <v>1283</v>
      </c>
      <c r="JI97">
        <v>5</v>
      </c>
      <c r="JJ97">
        <v>4</v>
      </c>
      <c r="JK97">
        <v>5</v>
      </c>
      <c r="JL97" s="139">
        <v>70981.599325000003</v>
      </c>
      <c r="JM97" s="139"/>
      <c r="JN97" s="200">
        <v>0</v>
      </c>
      <c r="JO97" s="200"/>
      <c r="JP97" s="200"/>
      <c r="JQ97" s="200">
        <v>0</v>
      </c>
      <c r="JR97" s="200">
        <v>0</v>
      </c>
      <c r="JT97">
        <v>0</v>
      </c>
      <c r="JV97">
        <v>-1</v>
      </c>
      <c r="JX97">
        <v>-1</v>
      </c>
      <c r="KA97">
        <v>1</v>
      </c>
      <c r="KC97">
        <v>0</v>
      </c>
      <c r="KF97" s="117" t="s">
        <v>1189</v>
      </c>
      <c r="KG97">
        <v>50</v>
      </c>
      <c r="KH97" t="s">
        <v>1283</v>
      </c>
      <c r="KI97">
        <v>4</v>
      </c>
      <c r="KJ97">
        <v>3</v>
      </c>
      <c r="KK97">
        <v>4</v>
      </c>
      <c r="KL97" s="139">
        <v>58696.496904000007</v>
      </c>
      <c r="KM97" s="139"/>
      <c r="KN97" s="200">
        <v>0</v>
      </c>
      <c r="KO97" s="200"/>
      <c r="KP97" s="200"/>
      <c r="KQ97" s="200">
        <v>0</v>
      </c>
      <c r="KR97" s="200">
        <v>0</v>
      </c>
      <c r="KT97">
        <v>0</v>
      </c>
      <c r="KX97">
        <v>-1</v>
      </c>
      <c r="LA97">
        <v>1</v>
      </c>
      <c r="LC97">
        <v>0</v>
      </c>
      <c r="LF97" s="117"/>
      <c r="LG97">
        <v>50</v>
      </c>
      <c r="LH97" t="s">
        <v>1283</v>
      </c>
      <c r="LI97">
        <v>4</v>
      </c>
      <c r="LK97">
        <v>4</v>
      </c>
      <c r="LL97" s="139">
        <v>58696.496904000007</v>
      </c>
      <c r="LM97" s="139"/>
      <c r="LN97" s="200">
        <v>0</v>
      </c>
      <c r="LO97" s="200"/>
      <c r="LP97" s="200"/>
      <c r="LQ97" s="200">
        <v>0</v>
      </c>
      <c r="LR97" s="200">
        <v>0</v>
      </c>
      <c r="LT97">
        <v>0</v>
      </c>
      <c r="LV97">
        <v>-1</v>
      </c>
      <c r="LX97">
        <v>-1</v>
      </c>
      <c r="MA97">
        <v>1</v>
      </c>
      <c r="MC97">
        <v>0</v>
      </c>
      <c r="MF97" s="117" t="s">
        <v>1189</v>
      </c>
      <c r="MG97">
        <v>50</v>
      </c>
      <c r="MH97" t="s">
        <v>1283</v>
      </c>
      <c r="MI97">
        <v>3</v>
      </c>
      <c r="MJ97">
        <v>2</v>
      </c>
      <c r="MK97">
        <v>3</v>
      </c>
      <c r="ML97" s="139">
        <v>43985.921403000008</v>
      </c>
      <c r="MM97" s="139"/>
      <c r="MN97" s="200">
        <v>0</v>
      </c>
      <c r="MO97" s="200"/>
      <c r="MP97" s="200"/>
      <c r="MQ97" s="200">
        <v>0</v>
      </c>
      <c r="MR97" s="200">
        <v>0</v>
      </c>
      <c r="MT97">
        <v>0</v>
      </c>
      <c r="MV97">
        <v>-1</v>
      </c>
      <c r="MX97">
        <v>-1</v>
      </c>
      <c r="NA97">
        <v>1</v>
      </c>
      <c r="NC97">
        <v>0</v>
      </c>
      <c r="NF97" s="117" t="s">
        <v>1189</v>
      </c>
      <c r="NG97">
        <v>50</v>
      </c>
      <c r="NH97" t="s">
        <v>1283</v>
      </c>
      <c r="NI97">
        <v>3</v>
      </c>
      <c r="NJ97">
        <v>2</v>
      </c>
      <c r="NK97">
        <v>3</v>
      </c>
      <c r="NL97" s="139">
        <v>44520.968370000002</v>
      </c>
      <c r="NM97" s="139"/>
      <c r="NN97" s="200">
        <v>0</v>
      </c>
      <c r="NO97" s="200"/>
      <c r="NP97" s="200"/>
      <c r="NQ97" s="200">
        <v>0</v>
      </c>
      <c r="NR97" s="200">
        <v>0</v>
      </c>
      <c r="NT97">
        <v>0</v>
      </c>
      <c r="NV97">
        <v>-1</v>
      </c>
      <c r="NX97">
        <v>-1</v>
      </c>
      <c r="OA97">
        <v>1</v>
      </c>
      <c r="OC97">
        <v>0</v>
      </c>
      <c r="OF97" s="117" t="s">
        <v>1189</v>
      </c>
      <c r="OG97">
        <v>50</v>
      </c>
      <c r="OH97" t="s">
        <v>1283</v>
      </c>
      <c r="OI97">
        <v>3</v>
      </c>
      <c r="OJ97">
        <v>2</v>
      </c>
      <c r="OK97">
        <v>3</v>
      </c>
      <c r="OL97" s="139">
        <v>44520.968370000002</v>
      </c>
      <c r="OM97" s="139"/>
      <c r="ON97" s="200">
        <v>0</v>
      </c>
      <c r="OO97" s="200"/>
      <c r="OP97" s="200"/>
      <c r="OQ97" s="200">
        <v>0</v>
      </c>
      <c r="OR97" s="200">
        <v>0</v>
      </c>
      <c r="OT97">
        <f t="shared" si="307"/>
        <v>0</v>
      </c>
      <c r="OV97">
        <v>-1</v>
      </c>
      <c r="OX97">
        <v>-1</v>
      </c>
      <c r="PA97">
        <f t="shared" si="308"/>
        <v>1</v>
      </c>
      <c r="PC97">
        <f t="shared" ref="PC97:PC101" si="330">IF(OZ97=OX97,1,0)</f>
        <v>0</v>
      </c>
      <c r="PF97" s="117" t="s">
        <v>1189</v>
      </c>
      <c r="PG97">
        <v>50</v>
      </c>
      <c r="PH97" t="str">
        <f t="shared" si="309"/>
        <v>FALSE</v>
      </c>
      <c r="PI97">
        <f>ROUND(MARGIN!$J13,0)</f>
        <v>4</v>
      </c>
      <c r="PJ97">
        <f t="shared" ref="PJ97:PJ101" si="331">ROUND(IF(OU97=OX97,PI97*(1+$CV$95),PI97*(1-$CV$95)),0)</f>
        <v>3</v>
      </c>
      <c r="PK97">
        <f t="shared" ref="PK97:PK101" si="332">PI97</f>
        <v>4</v>
      </c>
      <c r="PL97" s="139">
        <f>PK97*10000*MARGIN!$G13/MARGIN!$D13</f>
        <v>55010.205140000005</v>
      </c>
      <c r="PM97" s="139"/>
      <c r="PN97" s="200">
        <f t="shared" si="310"/>
        <v>0</v>
      </c>
      <c r="PO97" s="200"/>
      <c r="PP97" s="200"/>
      <c r="PQ97" s="200">
        <f t="shared" si="311"/>
        <v>0</v>
      </c>
      <c r="PR97" s="200">
        <f t="shared" si="312"/>
        <v>0</v>
      </c>
      <c r="PT97">
        <f t="shared" si="313"/>
        <v>0</v>
      </c>
      <c r="PV97">
        <v>-1</v>
      </c>
      <c r="PX97">
        <v>-1</v>
      </c>
      <c r="QA97">
        <f t="shared" si="314"/>
        <v>1</v>
      </c>
      <c r="QC97">
        <f t="shared" ref="QC97:QC101" si="333">IF(PZ97=PX97,1,0)</f>
        <v>0</v>
      </c>
      <c r="QF97" s="117" t="s">
        <v>1189</v>
      </c>
      <c r="QG97">
        <v>50</v>
      </c>
      <c r="QH97" t="str">
        <f t="shared" si="315"/>
        <v>FALSE</v>
      </c>
      <c r="QI97">
        <f>ROUND(MARGIN!$J13,0)</f>
        <v>4</v>
      </c>
      <c r="QJ97">
        <f t="shared" ref="QJ97:QJ101" si="334">ROUND(IF(PU97=PX97,QI97*(1+$CV$95),QI97*(1-$CV$95)),0)</f>
        <v>3</v>
      </c>
      <c r="QK97">
        <f t="shared" ref="QK97:QK101" si="335">QI97</f>
        <v>4</v>
      </c>
      <c r="QL97" s="139">
        <f>QK97*10000*MARGIN!$G13/MARGIN!$D13</f>
        <v>55010.205140000005</v>
      </c>
      <c r="QM97" s="139"/>
      <c r="QN97" s="200">
        <f t="shared" si="316"/>
        <v>0</v>
      </c>
      <c r="QO97" s="200"/>
      <c r="QP97" s="200"/>
      <c r="QQ97" s="200">
        <f t="shared" si="317"/>
        <v>0</v>
      </c>
      <c r="QR97" s="200">
        <f t="shared" si="318"/>
        <v>0</v>
      </c>
      <c r="QT97">
        <f t="shared" si="319"/>
        <v>0</v>
      </c>
      <c r="QV97">
        <v>-1</v>
      </c>
      <c r="QX97">
        <v>-1</v>
      </c>
      <c r="RA97">
        <f t="shared" si="320"/>
        <v>1</v>
      </c>
      <c r="RC97">
        <f t="shared" ref="RC97:RC101" si="336">IF(QZ97=QX97,1,0)</f>
        <v>0</v>
      </c>
      <c r="RF97" s="117" t="s">
        <v>1189</v>
      </c>
      <c r="RG97">
        <v>50</v>
      </c>
      <c r="RH97" t="str">
        <f t="shared" si="321"/>
        <v>FALSE</v>
      </c>
      <c r="RI97">
        <f>ROUND(MARGIN!$J13,0)</f>
        <v>4</v>
      </c>
      <c r="RJ97">
        <f t="shared" ref="RJ97:RJ101" si="337">ROUND(IF(QU97=QX97,RI97*(1+$CV$95),RI97*(1-$CV$95)),0)</f>
        <v>3</v>
      </c>
      <c r="RK97">
        <f t="shared" ref="RK97:RK101" si="338">RI97</f>
        <v>4</v>
      </c>
      <c r="RL97" s="139">
        <f>RK97*10000*MARGIN!$G13/MARGIN!$D13</f>
        <v>55010.205140000005</v>
      </c>
      <c r="RM97" s="139"/>
      <c r="RN97" s="200">
        <f t="shared" si="322"/>
        <v>0</v>
      </c>
      <c r="RO97" s="200"/>
      <c r="RP97" s="200"/>
      <c r="RQ97" s="200">
        <f t="shared" si="323"/>
        <v>0</v>
      </c>
      <c r="RR97" s="200">
        <f t="shared" si="324"/>
        <v>0</v>
      </c>
    </row>
    <row r="98" spans="1:486" x14ac:dyDescent="0.25">
      <c r="A98" t="s">
        <v>1162</v>
      </c>
      <c r="B98" s="167" t="s">
        <v>7</v>
      </c>
      <c r="D98" s="117" t="s">
        <v>788</v>
      </c>
      <c r="E98">
        <v>50</v>
      </c>
      <c r="F98" t="e">
        <f>IF(#REF!="","FALSE","TRUE")</f>
        <v>#REF!</v>
      </c>
      <c r="G98">
        <f>ROUND(MARGIN!$J14,0)</f>
        <v>7</v>
      </c>
      <c r="I98" t="e">
        <f>-#REF!+J98</f>
        <v>#REF!</v>
      </c>
      <c r="J98">
        <v>-1</v>
      </c>
      <c r="K98" s="117" t="s">
        <v>788</v>
      </c>
      <c r="L98">
        <v>50</v>
      </c>
      <c r="M98" t="str">
        <f t="shared" si="273"/>
        <v>TRUE</v>
      </c>
      <c r="N98">
        <f>ROUND(MARGIN!$J14,0)</f>
        <v>7</v>
      </c>
      <c r="P98">
        <f t="shared" si="274"/>
        <v>2</v>
      </c>
      <c r="Q98">
        <v>1</v>
      </c>
      <c r="S98" t="str">
        <f>FORECAST!B58</f>
        <v>High: Apr // Low: Aug</v>
      </c>
      <c r="T98" s="117" t="s">
        <v>788</v>
      </c>
      <c r="U98">
        <v>50</v>
      </c>
      <c r="V98" t="str">
        <f t="shared" si="275"/>
        <v>TRUE</v>
      </c>
      <c r="W98">
        <f>ROUND(MARGIN!$J14,0)</f>
        <v>7</v>
      </c>
      <c r="Z98">
        <f t="shared" si="276"/>
        <v>-2</v>
      </c>
      <c r="AA98">
        <v>-1</v>
      </c>
      <c r="AB98">
        <v>-1</v>
      </c>
      <c r="AC98" t="s">
        <v>961</v>
      </c>
      <c r="AD98" s="117" t="s">
        <v>789</v>
      </c>
      <c r="AE98">
        <v>50</v>
      </c>
      <c r="AF98" t="str">
        <f t="shared" si="277"/>
        <v>TRUE</v>
      </c>
      <c r="AG98">
        <f>ROUND(MARGIN!$J14,0)</f>
        <v>7</v>
      </c>
      <c r="AH98">
        <f t="shared" si="278"/>
        <v>9</v>
      </c>
      <c r="AK98">
        <f t="shared" si="279"/>
        <v>0</v>
      </c>
      <c r="AL98">
        <v>-1</v>
      </c>
      <c r="AN98" t="s">
        <v>961</v>
      </c>
      <c r="AO98" s="117" t="s">
        <v>963</v>
      </c>
      <c r="AP98">
        <v>50</v>
      </c>
      <c r="AQ98" t="str">
        <f t="shared" si="280"/>
        <v>TRUE</v>
      </c>
      <c r="AR98">
        <f>ROUND(MARGIN!$J14,0)</f>
        <v>7</v>
      </c>
      <c r="AS98">
        <f t="shared" si="281"/>
        <v>7</v>
      </c>
      <c r="AV98">
        <f t="shared" si="282"/>
        <v>2</v>
      </c>
      <c r="AW98">
        <v>1</v>
      </c>
      <c r="AY98" t="s">
        <v>961</v>
      </c>
      <c r="AZ98" s="117" t="s">
        <v>963</v>
      </c>
      <c r="BA98">
        <v>50</v>
      </c>
      <c r="BB98" t="str">
        <f t="shared" si="283"/>
        <v>TRUE</v>
      </c>
      <c r="BC98">
        <f>ROUND(MARGIN!$J14,0)</f>
        <v>7</v>
      </c>
      <c r="BD98">
        <f t="shared" si="284"/>
        <v>7</v>
      </c>
      <c r="BG98">
        <f t="shared" si="285"/>
        <v>-1</v>
      </c>
      <c r="BK98" t="s">
        <v>961</v>
      </c>
      <c r="BL98" s="117" t="s">
        <v>963</v>
      </c>
      <c r="BM98">
        <v>50</v>
      </c>
      <c r="BN98" t="str">
        <f t="shared" si="286"/>
        <v>FALSE</v>
      </c>
      <c r="BO98">
        <f>ROUND(MARGIN!$J14,0)</f>
        <v>7</v>
      </c>
      <c r="BP98">
        <f t="shared" si="287"/>
        <v>7</v>
      </c>
      <c r="BT98">
        <f t="shared" si="288"/>
        <v>1</v>
      </c>
      <c r="BU98">
        <v>1</v>
      </c>
      <c r="BV98">
        <v>-1</v>
      </c>
      <c r="BW98">
        <v>-1</v>
      </c>
      <c r="BX98">
        <f t="shared" si="289"/>
        <v>0</v>
      </c>
      <c r="BY98">
        <f t="shared" si="290"/>
        <v>1</v>
      </c>
      <c r="BZ98" s="187">
        <v>-3.2285536333900001E-3</v>
      </c>
      <c r="CA98" s="117" t="s">
        <v>963</v>
      </c>
      <c r="CB98">
        <v>50</v>
      </c>
      <c r="CC98" t="str">
        <f t="shared" si="291"/>
        <v>TRUE</v>
      </c>
      <c r="CD98">
        <f>ROUND(MARGIN!$J14,0)</f>
        <v>7</v>
      </c>
      <c r="CE98">
        <f t="shared" si="292"/>
        <v>5</v>
      </c>
      <c r="CF98">
        <f t="shared" si="325"/>
        <v>7</v>
      </c>
      <c r="CG98" s="139">
        <f>CF98*10000*MARGIN!$G14/MARGIN!$D14</f>
        <v>52263.735618689825</v>
      </c>
      <c r="CH98" s="145">
        <f t="shared" si="293"/>
        <v>-168.73627352625539</v>
      </c>
      <c r="CI98" s="145">
        <f t="shared" si="294"/>
        <v>168.73627352625539</v>
      </c>
      <c r="CK98">
        <f t="shared" si="295"/>
        <v>-2</v>
      </c>
      <c r="CL98">
        <v>-1</v>
      </c>
      <c r="CM98">
        <v>-1</v>
      </c>
      <c r="CN98">
        <v>1</v>
      </c>
      <c r="CO98">
        <f t="shared" si="296"/>
        <v>0</v>
      </c>
      <c r="CP98">
        <f t="shared" si="297"/>
        <v>0</v>
      </c>
      <c r="CQ98">
        <v>9.8955610247499996E-3</v>
      </c>
      <c r="CR98" s="117" t="s">
        <v>1189</v>
      </c>
      <c r="CS98">
        <v>50</v>
      </c>
      <c r="CT98" t="str">
        <f t="shared" si="298"/>
        <v>TRUE</v>
      </c>
      <c r="CU98">
        <f>ROUND(MARGIN!$J14,0)</f>
        <v>7</v>
      </c>
      <c r="CV98">
        <f t="shared" si="326"/>
        <v>9</v>
      </c>
      <c r="CW98">
        <f t="shared" si="327"/>
        <v>7</v>
      </c>
      <c r="CX98" s="139">
        <f>CW98*10000*MARGIN!$G14/MARGIN!$D14</f>
        <v>52263.735618689825</v>
      </c>
      <c r="CY98" s="200">
        <f t="shared" si="299"/>
        <v>-517.17898519614539</v>
      </c>
      <c r="CZ98" s="200">
        <f t="shared" si="300"/>
        <v>-517.17898519614539</v>
      </c>
      <c r="DB98">
        <f t="shared" si="301"/>
        <v>2</v>
      </c>
      <c r="DC98">
        <v>1</v>
      </c>
      <c r="DD98">
        <v>1</v>
      </c>
      <c r="DE98">
        <v>1</v>
      </c>
      <c r="DF98">
        <f t="shared" si="302"/>
        <v>1</v>
      </c>
      <c r="DG98">
        <f t="shared" si="303"/>
        <v>1</v>
      </c>
      <c r="DH98">
        <v>1.0518340804299999E-2</v>
      </c>
      <c r="DI98" s="117" t="s">
        <v>1189</v>
      </c>
      <c r="DJ98">
        <v>50</v>
      </c>
      <c r="DK98" t="str">
        <f t="shared" si="304"/>
        <v>TRUE</v>
      </c>
      <c r="DL98">
        <f>ROUND(MARGIN!$J14,0)</f>
        <v>7</v>
      </c>
      <c r="DM98">
        <f t="shared" si="328"/>
        <v>9</v>
      </c>
      <c r="DN98">
        <f t="shared" si="329"/>
        <v>7</v>
      </c>
      <c r="DO98" s="139">
        <f>DN98*10000*MARGIN!$G14/MARGIN!$D14</f>
        <v>52263.735618689825</v>
      </c>
      <c r="DP98" s="200">
        <f t="shared" si="305"/>
        <v>549.72778294321245</v>
      </c>
      <c r="DQ98" s="200">
        <f t="shared" si="306"/>
        <v>549.72778294321245</v>
      </c>
      <c r="DS98">
        <v>0</v>
      </c>
      <c r="DT98">
        <v>1</v>
      </c>
      <c r="DU98">
        <v>1</v>
      </c>
      <c r="DV98">
        <v>-1</v>
      </c>
      <c r="DW98">
        <v>0</v>
      </c>
      <c r="DX98">
        <v>0</v>
      </c>
      <c r="DY98">
        <v>-1.57444894287E-3</v>
      </c>
      <c r="DZ98" s="117" t="s">
        <v>1189</v>
      </c>
      <c r="EA98">
        <v>50</v>
      </c>
      <c r="EB98" t="s">
        <v>1273</v>
      </c>
      <c r="EC98">
        <v>10</v>
      </c>
      <c r="ED98">
        <v>13</v>
      </c>
      <c r="EE98">
        <v>10</v>
      </c>
      <c r="EF98" s="139">
        <v>74282.779230481887</v>
      </c>
      <c r="EG98" s="200">
        <v>-116.95444323287779</v>
      </c>
      <c r="EH98" s="200">
        <v>-116.95444323287779</v>
      </c>
      <c r="EJ98">
        <v>0</v>
      </c>
      <c r="EK98">
        <v>1</v>
      </c>
      <c r="EL98">
        <v>1</v>
      </c>
      <c r="EM98">
        <v>1</v>
      </c>
      <c r="EN98">
        <v>-1</v>
      </c>
      <c r="EO98">
        <v>0</v>
      </c>
      <c r="EQ98">
        <v>0</v>
      </c>
      <c r="ER98">
        <v>-4.5055192610899998E-3</v>
      </c>
      <c r="ES98" s="117" t="s">
        <v>1189</v>
      </c>
      <c r="ET98">
        <v>50</v>
      </c>
      <c r="EU98" t="s">
        <v>1273</v>
      </c>
      <c r="EV98">
        <v>10</v>
      </c>
      <c r="EW98">
        <v>13</v>
      </c>
      <c r="EX98">
        <v>10</v>
      </c>
      <c r="EY98" s="139">
        <v>74282.779230481887</v>
      </c>
      <c r="EZ98" s="200">
        <v>-334.68249259023236</v>
      </c>
      <c r="FA98" s="200"/>
      <c r="FB98" s="200">
        <v>-334.68249259023236</v>
      </c>
      <c r="FD98">
        <v>1</v>
      </c>
      <c r="FE98">
        <v>1</v>
      </c>
      <c r="FF98">
        <v>1</v>
      </c>
      <c r="FG98">
        <v>1</v>
      </c>
      <c r="FI98">
        <v>0</v>
      </c>
      <c r="FK98">
        <v>0</v>
      </c>
      <c r="FM98" s="117" t="s">
        <v>1189</v>
      </c>
      <c r="FN98">
        <v>50</v>
      </c>
      <c r="FO98" t="s">
        <v>1273</v>
      </c>
      <c r="FP98">
        <v>10</v>
      </c>
      <c r="FQ98">
        <v>13</v>
      </c>
      <c r="FR98">
        <v>10</v>
      </c>
      <c r="FS98" s="139">
        <v>74282.779230481887</v>
      </c>
      <c r="FT98" s="200">
        <v>0</v>
      </c>
      <c r="FU98" s="200"/>
      <c r="FV98" s="200">
        <v>0</v>
      </c>
      <c r="FX98">
        <v>0</v>
      </c>
      <c r="FZ98">
        <v>1</v>
      </c>
      <c r="GB98">
        <v>1</v>
      </c>
      <c r="GE98">
        <v>1</v>
      </c>
      <c r="GG98">
        <v>0</v>
      </c>
      <c r="GJ98" s="117" t="s">
        <v>1189</v>
      </c>
      <c r="GK98">
        <v>50</v>
      </c>
      <c r="GL98" t="s">
        <v>1283</v>
      </c>
      <c r="GM98">
        <v>10</v>
      </c>
      <c r="GN98">
        <v>8</v>
      </c>
      <c r="GO98">
        <v>10</v>
      </c>
      <c r="GP98" s="139">
        <v>74282.779230481887</v>
      </c>
      <c r="GQ98" s="200">
        <v>0</v>
      </c>
      <c r="GR98" s="200"/>
      <c r="GS98" s="200">
        <v>0</v>
      </c>
      <c r="GT98" s="200">
        <v>0</v>
      </c>
      <c r="GV98">
        <v>0</v>
      </c>
      <c r="GX98">
        <v>1</v>
      </c>
      <c r="GZ98">
        <v>1</v>
      </c>
      <c r="HC98">
        <v>1</v>
      </c>
      <c r="HE98">
        <v>0</v>
      </c>
      <c r="HH98" s="117" t="s">
        <v>1189</v>
      </c>
      <c r="HI98">
        <v>50</v>
      </c>
      <c r="HJ98" t="s">
        <v>1283</v>
      </c>
      <c r="HK98">
        <v>10</v>
      </c>
      <c r="HL98">
        <v>8</v>
      </c>
      <c r="HM98">
        <v>10</v>
      </c>
      <c r="HN98" s="139">
        <v>73946.0020768432</v>
      </c>
      <c r="HO98" s="200">
        <v>0</v>
      </c>
      <c r="HP98" s="200"/>
      <c r="HQ98" s="200">
        <v>0</v>
      </c>
      <c r="HR98" s="200">
        <v>0</v>
      </c>
      <c r="HT98">
        <v>0</v>
      </c>
      <c r="HV98">
        <v>1</v>
      </c>
      <c r="HX98">
        <v>1</v>
      </c>
      <c r="IA98">
        <v>1</v>
      </c>
      <c r="IC98">
        <v>0</v>
      </c>
      <c r="IF98" s="117" t="s">
        <v>1189</v>
      </c>
      <c r="IG98">
        <v>50</v>
      </c>
      <c r="IH98" t="s">
        <v>1283</v>
      </c>
      <c r="II98">
        <v>10</v>
      </c>
      <c r="IJ98">
        <v>8</v>
      </c>
      <c r="IK98">
        <v>10</v>
      </c>
      <c r="IL98" s="139">
        <v>73616.706956755312</v>
      </c>
      <c r="IM98" s="139"/>
      <c r="IN98" s="200">
        <v>0</v>
      </c>
      <c r="IO98" s="200"/>
      <c r="IP98" s="200"/>
      <c r="IQ98" s="200">
        <v>0</v>
      </c>
      <c r="IR98" s="200">
        <v>0</v>
      </c>
      <c r="IT98">
        <v>0</v>
      </c>
      <c r="IV98">
        <v>1</v>
      </c>
      <c r="IX98">
        <v>1</v>
      </c>
      <c r="JA98">
        <v>1</v>
      </c>
      <c r="JC98">
        <v>0</v>
      </c>
      <c r="JF98" s="117" t="s">
        <v>1189</v>
      </c>
      <c r="JG98">
        <v>50</v>
      </c>
      <c r="JH98" t="s">
        <v>1283</v>
      </c>
      <c r="JI98">
        <v>10</v>
      </c>
      <c r="JJ98">
        <v>8</v>
      </c>
      <c r="JK98">
        <v>10</v>
      </c>
      <c r="JL98" s="139">
        <v>73616.706956755312</v>
      </c>
      <c r="JM98" s="139"/>
      <c r="JN98" s="200">
        <v>0</v>
      </c>
      <c r="JO98" s="200"/>
      <c r="JP98" s="200"/>
      <c r="JQ98" s="200">
        <v>0</v>
      </c>
      <c r="JR98" s="200">
        <v>0</v>
      </c>
      <c r="JT98">
        <v>0</v>
      </c>
      <c r="JV98">
        <v>1</v>
      </c>
      <c r="JX98">
        <v>1</v>
      </c>
      <c r="KA98">
        <v>1</v>
      </c>
      <c r="KC98">
        <v>0</v>
      </c>
      <c r="KF98" s="117" t="s">
        <v>1189</v>
      </c>
      <c r="KG98">
        <v>50</v>
      </c>
      <c r="KH98" t="s">
        <v>1283</v>
      </c>
      <c r="KI98">
        <v>8</v>
      </c>
      <c r="KJ98">
        <v>6</v>
      </c>
      <c r="KK98">
        <v>8</v>
      </c>
      <c r="KL98" s="139">
        <v>59660.756773351757</v>
      </c>
      <c r="KM98" s="139"/>
      <c r="KN98" s="200">
        <v>0</v>
      </c>
      <c r="KO98" s="200"/>
      <c r="KP98" s="200"/>
      <c r="KQ98" s="200">
        <v>0</v>
      </c>
      <c r="KR98" s="200">
        <v>0</v>
      </c>
      <c r="KT98">
        <v>0</v>
      </c>
      <c r="KX98">
        <v>1</v>
      </c>
      <c r="LA98">
        <v>1</v>
      </c>
      <c r="LC98">
        <v>0</v>
      </c>
      <c r="LF98" s="117"/>
      <c r="LG98">
        <v>50</v>
      </c>
      <c r="LH98" t="s">
        <v>1283</v>
      </c>
      <c r="LI98">
        <v>8</v>
      </c>
      <c r="LK98">
        <v>8</v>
      </c>
      <c r="LL98" s="139">
        <v>59660.756773351757</v>
      </c>
      <c r="LM98" s="139"/>
      <c r="LN98" s="200">
        <v>0</v>
      </c>
      <c r="LO98" s="200"/>
      <c r="LP98" s="200"/>
      <c r="LQ98" s="200">
        <v>0</v>
      </c>
      <c r="LR98" s="200">
        <v>0</v>
      </c>
      <c r="LT98">
        <v>0</v>
      </c>
      <c r="LV98">
        <v>1</v>
      </c>
      <c r="LX98">
        <v>1</v>
      </c>
      <c r="MA98">
        <v>1</v>
      </c>
      <c r="MC98">
        <v>0</v>
      </c>
      <c r="MF98" s="117" t="s">
        <v>1189</v>
      </c>
      <c r="MG98">
        <v>50</v>
      </c>
      <c r="MH98" t="s">
        <v>1283</v>
      </c>
      <c r="MI98">
        <v>7</v>
      </c>
      <c r="MJ98">
        <v>5</v>
      </c>
      <c r="MK98">
        <v>7</v>
      </c>
      <c r="ML98" s="139">
        <v>52104.251167062073</v>
      </c>
      <c r="MM98" s="139"/>
      <c r="MN98" s="200">
        <v>0</v>
      </c>
      <c r="MO98" s="200"/>
      <c r="MP98" s="200"/>
      <c r="MQ98" s="200">
        <v>0</v>
      </c>
      <c r="MR98" s="200">
        <v>0</v>
      </c>
      <c r="MT98">
        <v>0</v>
      </c>
      <c r="MV98">
        <v>1</v>
      </c>
      <c r="MX98">
        <v>1</v>
      </c>
      <c r="NA98">
        <v>1</v>
      </c>
      <c r="NC98">
        <v>0</v>
      </c>
      <c r="NF98" s="117" t="s">
        <v>1189</v>
      </c>
      <c r="NG98">
        <v>50</v>
      </c>
      <c r="NH98" t="s">
        <v>1283</v>
      </c>
      <c r="NI98">
        <v>7</v>
      </c>
      <c r="NJ98">
        <v>5</v>
      </c>
      <c r="NK98">
        <v>7</v>
      </c>
      <c r="NL98" s="139">
        <v>53267.092567465705</v>
      </c>
      <c r="NM98" s="139"/>
      <c r="NN98" s="200">
        <v>0</v>
      </c>
      <c r="NO98" s="200"/>
      <c r="NP98" s="200"/>
      <c r="NQ98" s="200">
        <v>0</v>
      </c>
      <c r="NR98" s="200">
        <v>0</v>
      </c>
      <c r="NT98">
        <v>0</v>
      </c>
      <c r="NV98">
        <v>1</v>
      </c>
      <c r="NX98">
        <v>1</v>
      </c>
      <c r="OA98">
        <v>1</v>
      </c>
      <c r="OC98">
        <v>0</v>
      </c>
      <c r="OF98" s="117" t="s">
        <v>1189</v>
      </c>
      <c r="OG98">
        <v>50</v>
      </c>
      <c r="OH98" t="s">
        <v>1283</v>
      </c>
      <c r="OI98">
        <v>7</v>
      </c>
      <c r="OJ98">
        <v>5</v>
      </c>
      <c r="OK98">
        <v>7</v>
      </c>
      <c r="OL98" s="139">
        <v>53267.092567465705</v>
      </c>
      <c r="OM98" s="139"/>
      <c r="ON98" s="200">
        <v>0</v>
      </c>
      <c r="OO98" s="200"/>
      <c r="OP98" s="200"/>
      <c r="OQ98" s="200">
        <v>0</v>
      </c>
      <c r="OR98" s="200">
        <v>0</v>
      </c>
      <c r="OT98">
        <f t="shared" si="307"/>
        <v>0</v>
      </c>
      <c r="OV98">
        <v>1</v>
      </c>
      <c r="OX98">
        <v>1</v>
      </c>
      <c r="PA98">
        <f t="shared" si="308"/>
        <v>1</v>
      </c>
      <c r="PC98">
        <f t="shared" si="330"/>
        <v>0</v>
      </c>
      <c r="PF98" s="117" t="s">
        <v>1189</v>
      </c>
      <c r="PG98">
        <v>50</v>
      </c>
      <c r="PH98" t="str">
        <f t="shared" si="309"/>
        <v>FALSE</v>
      </c>
      <c r="PI98">
        <f>ROUND(MARGIN!$J14,0)</f>
        <v>7</v>
      </c>
      <c r="PJ98">
        <f t="shared" si="331"/>
        <v>5</v>
      </c>
      <c r="PK98">
        <f t="shared" si="332"/>
        <v>7</v>
      </c>
      <c r="PL98" s="139">
        <f>PK98*10000*MARGIN!$G14/MARGIN!$D14</f>
        <v>52263.735618689825</v>
      </c>
      <c r="PM98" s="139"/>
      <c r="PN98" s="200">
        <f t="shared" si="310"/>
        <v>0</v>
      </c>
      <c r="PO98" s="200"/>
      <c r="PP98" s="200"/>
      <c r="PQ98" s="200">
        <f t="shared" si="311"/>
        <v>0</v>
      </c>
      <c r="PR98" s="200">
        <f t="shared" si="312"/>
        <v>0</v>
      </c>
      <c r="PT98">
        <f t="shared" si="313"/>
        <v>0</v>
      </c>
      <c r="PV98">
        <v>1</v>
      </c>
      <c r="PX98">
        <v>1</v>
      </c>
      <c r="QA98">
        <f t="shared" si="314"/>
        <v>1</v>
      </c>
      <c r="QC98">
        <f t="shared" si="333"/>
        <v>0</v>
      </c>
      <c r="QF98" s="117" t="s">
        <v>1189</v>
      </c>
      <c r="QG98">
        <v>50</v>
      </c>
      <c r="QH98" t="str">
        <f t="shared" si="315"/>
        <v>FALSE</v>
      </c>
      <c r="QI98">
        <f>ROUND(MARGIN!$J14,0)</f>
        <v>7</v>
      </c>
      <c r="QJ98">
        <f t="shared" si="334"/>
        <v>5</v>
      </c>
      <c r="QK98">
        <f t="shared" si="335"/>
        <v>7</v>
      </c>
      <c r="QL98" s="139">
        <f>QK98*10000*MARGIN!$G14/MARGIN!$D14</f>
        <v>52263.735618689825</v>
      </c>
      <c r="QM98" s="139"/>
      <c r="QN98" s="200">
        <f t="shared" si="316"/>
        <v>0</v>
      </c>
      <c r="QO98" s="200"/>
      <c r="QP98" s="200"/>
      <c r="QQ98" s="200">
        <f t="shared" si="317"/>
        <v>0</v>
      </c>
      <c r="QR98" s="200">
        <f t="shared" si="318"/>
        <v>0</v>
      </c>
      <c r="QT98">
        <f t="shared" si="319"/>
        <v>0</v>
      </c>
      <c r="QV98">
        <v>1</v>
      </c>
      <c r="QX98">
        <v>1</v>
      </c>
      <c r="RA98">
        <f t="shared" si="320"/>
        <v>1</v>
      </c>
      <c r="RC98">
        <f t="shared" si="336"/>
        <v>0</v>
      </c>
      <c r="RF98" s="117" t="s">
        <v>1189</v>
      </c>
      <c r="RG98">
        <v>50</v>
      </c>
      <c r="RH98" t="str">
        <f t="shared" si="321"/>
        <v>FALSE</v>
      </c>
      <c r="RI98">
        <f>ROUND(MARGIN!$J14,0)</f>
        <v>7</v>
      </c>
      <c r="RJ98">
        <f t="shared" si="337"/>
        <v>5</v>
      </c>
      <c r="RK98">
        <f t="shared" si="338"/>
        <v>7</v>
      </c>
      <c r="RL98" s="139">
        <f>RK98*10000*MARGIN!$G14/MARGIN!$D14</f>
        <v>52263.735618689825</v>
      </c>
      <c r="RM98" s="139"/>
      <c r="RN98" s="200">
        <f t="shared" si="322"/>
        <v>0</v>
      </c>
      <c r="RO98" s="200"/>
      <c r="RP98" s="200"/>
      <c r="RQ98" s="200">
        <f t="shared" si="323"/>
        <v>0</v>
      </c>
      <c r="RR98" s="200">
        <f t="shared" si="324"/>
        <v>0</v>
      </c>
    </row>
    <row r="99" spans="1:486" x14ac:dyDescent="0.25">
      <c r="A99" t="s">
        <v>1163</v>
      </c>
      <c r="B99" s="167" t="s">
        <v>21</v>
      </c>
      <c r="D99" s="117" t="s">
        <v>788</v>
      </c>
      <c r="E99">
        <v>50</v>
      </c>
      <c r="F99" t="e">
        <f>IF(#REF!="","FALSE","TRUE")</f>
        <v>#REF!</v>
      </c>
      <c r="G99">
        <f>ROUND(MARGIN!$J13,0)</f>
        <v>4</v>
      </c>
      <c r="I99" t="e">
        <f>-#REF!+J99</f>
        <v>#REF!</v>
      </c>
      <c r="J99">
        <v>1</v>
      </c>
      <c r="K99" s="117" t="s">
        <v>788</v>
      </c>
      <c r="L99">
        <v>50</v>
      </c>
      <c r="M99" t="str">
        <f t="shared" si="273"/>
        <v>TRUE</v>
      </c>
      <c r="N99">
        <f>ROUND(MARGIN!$J13,0)</f>
        <v>4</v>
      </c>
      <c r="P99">
        <f t="shared" si="274"/>
        <v>0</v>
      </c>
      <c r="Q99">
        <v>1</v>
      </c>
      <c r="T99" s="117" t="s">
        <v>788</v>
      </c>
      <c r="U99">
        <v>50</v>
      </c>
      <c r="V99" t="str">
        <f t="shared" si="275"/>
        <v>TRUE</v>
      </c>
      <c r="W99">
        <f>ROUND(MARGIN!$J13,0)</f>
        <v>4</v>
      </c>
      <c r="Z99">
        <f t="shared" si="276"/>
        <v>0</v>
      </c>
      <c r="AA99">
        <v>1</v>
      </c>
      <c r="AD99" s="117" t="s">
        <v>962</v>
      </c>
      <c r="AE99">
        <v>50</v>
      </c>
      <c r="AF99" t="str">
        <f t="shared" si="277"/>
        <v>TRUE</v>
      </c>
      <c r="AG99">
        <f>ROUND(MARGIN!$J13,0)</f>
        <v>4</v>
      </c>
      <c r="AH99">
        <f t="shared" si="278"/>
        <v>4</v>
      </c>
      <c r="AK99">
        <f t="shared" si="279"/>
        <v>0</v>
      </c>
      <c r="AL99">
        <v>1</v>
      </c>
      <c r="AO99" s="117" t="s">
        <v>962</v>
      </c>
      <c r="AP99">
        <v>50</v>
      </c>
      <c r="AQ99" t="str">
        <f t="shared" si="280"/>
        <v>TRUE</v>
      </c>
      <c r="AR99">
        <f>ROUND(MARGIN!$J13,0)</f>
        <v>4</v>
      </c>
      <c r="AS99">
        <f t="shared" si="281"/>
        <v>4</v>
      </c>
      <c r="AV99">
        <f t="shared" si="282"/>
        <v>0</v>
      </c>
      <c r="AW99">
        <v>1</v>
      </c>
      <c r="AZ99" s="117" t="s">
        <v>962</v>
      </c>
      <c r="BA99">
        <v>50</v>
      </c>
      <c r="BB99" t="str">
        <f t="shared" si="283"/>
        <v>TRUE</v>
      </c>
      <c r="BC99">
        <f>ROUND(MARGIN!$J13,0)</f>
        <v>4</v>
      </c>
      <c r="BD99">
        <f t="shared" si="284"/>
        <v>4</v>
      </c>
      <c r="BG99">
        <f t="shared" si="285"/>
        <v>-1</v>
      </c>
      <c r="BL99" s="117" t="s">
        <v>962</v>
      </c>
      <c r="BM99">
        <v>50</v>
      </c>
      <c r="BN99" t="str">
        <f t="shared" si="286"/>
        <v>FALSE</v>
      </c>
      <c r="BO99">
        <f>ROUND(MARGIN!$J13,0)</f>
        <v>4</v>
      </c>
      <c r="BP99">
        <f t="shared" si="287"/>
        <v>4</v>
      </c>
      <c r="BT99">
        <f t="shared" si="288"/>
        <v>-1</v>
      </c>
      <c r="BU99">
        <v>-1</v>
      </c>
      <c r="BV99">
        <v>-1</v>
      </c>
      <c r="BW99">
        <v>1</v>
      </c>
      <c r="BX99">
        <f t="shared" si="289"/>
        <v>0</v>
      </c>
      <c r="BY99">
        <f t="shared" si="290"/>
        <v>0</v>
      </c>
      <c r="BZ99" s="187">
        <v>4.0381175944600002E-3</v>
      </c>
      <c r="CA99" s="117" t="s">
        <v>962</v>
      </c>
      <c r="CB99">
        <v>50</v>
      </c>
      <c r="CC99" t="str">
        <f t="shared" si="291"/>
        <v>TRUE</v>
      </c>
      <c r="CD99">
        <f>ROUND(MARGIN!$J15,0)</f>
        <v>7</v>
      </c>
      <c r="CE99">
        <f t="shared" si="292"/>
        <v>5</v>
      </c>
      <c r="CF99">
        <f t="shared" si="325"/>
        <v>7</v>
      </c>
      <c r="CG99" s="139">
        <f>CF99*10000*MARGIN!$G15/MARGIN!$D15</f>
        <v>52261.800496646094</v>
      </c>
      <c r="CH99" s="145">
        <f t="shared" si="293"/>
        <v>-211.03929610366498</v>
      </c>
      <c r="CI99" s="145">
        <f t="shared" si="294"/>
        <v>-211.03929610366498</v>
      </c>
      <c r="CK99">
        <f t="shared" si="295"/>
        <v>2</v>
      </c>
      <c r="CL99">
        <v>1</v>
      </c>
      <c r="CM99">
        <v>-1</v>
      </c>
      <c r="CN99">
        <v>-1</v>
      </c>
      <c r="CO99">
        <f t="shared" si="296"/>
        <v>0</v>
      </c>
      <c r="CP99">
        <f t="shared" si="297"/>
        <v>1</v>
      </c>
      <c r="CQ99">
        <v>-5.4552792351499997E-3</v>
      </c>
      <c r="CR99" s="117" t="s">
        <v>1189</v>
      </c>
      <c r="CS99">
        <v>50</v>
      </c>
      <c r="CT99" t="str">
        <f t="shared" si="298"/>
        <v>TRUE</v>
      </c>
      <c r="CU99">
        <f>ROUND(MARGIN!$J15,0)</f>
        <v>7</v>
      </c>
      <c r="CV99">
        <f t="shared" si="326"/>
        <v>5</v>
      </c>
      <c r="CW99">
        <f t="shared" si="327"/>
        <v>7</v>
      </c>
      <c r="CX99" s="139">
        <f>CW99*10000*MARGIN!$G15/MARGIN!$D15</f>
        <v>52261.800496646094</v>
      </c>
      <c r="CY99" s="200">
        <f t="shared" si="299"/>
        <v>-285.10271504090537</v>
      </c>
      <c r="CZ99" s="200">
        <f t="shared" si="300"/>
        <v>285.10271504090537</v>
      </c>
      <c r="DB99">
        <f t="shared" si="301"/>
        <v>-2</v>
      </c>
      <c r="DC99">
        <v>-1</v>
      </c>
      <c r="DD99">
        <v>-1</v>
      </c>
      <c r="DE99">
        <v>1</v>
      </c>
      <c r="DF99">
        <f t="shared" si="302"/>
        <v>0</v>
      </c>
      <c r="DG99">
        <f t="shared" si="303"/>
        <v>0</v>
      </c>
      <c r="DH99">
        <v>6.8005317288200003E-3</v>
      </c>
      <c r="DI99" s="117" t="s">
        <v>1189</v>
      </c>
      <c r="DJ99">
        <v>50</v>
      </c>
      <c r="DK99" t="str">
        <f t="shared" si="304"/>
        <v>TRUE</v>
      </c>
      <c r="DL99">
        <f>ROUND(MARGIN!$J15,0)</f>
        <v>7</v>
      </c>
      <c r="DM99">
        <f t="shared" si="328"/>
        <v>9</v>
      </c>
      <c r="DN99">
        <f t="shared" si="329"/>
        <v>7</v>
      </c>
      <c r="DO99" s="139">
        <f>DN99*10000*MARGIN!$G15/MARGIN!$D15</f>
        <v>52261.800496646094</v>
      </c>
      <c r="DP99" s="200">
        <f t="shared" si="305"/>
        <v>-355.40803248270259</v>
      </c>
      <c r="DQ99" s="200">
        <f t="shared" si="306"/>
        <v>-355.40803248270259</v>
      </c>
      <c r="DS99">
        <v>0</v>
      </c>
      <c r="DT99">
        <v>-1</v>
      </c>
      <c r="DU99">
        <v>1</v>
      </c>
      <c r="DV99">
        <v>-1</v>
      </c>
      <c r="DW99">
        <v>1</v>
      </c>
      <c r="DX99">
        <v>0</v>
      </c>
      <c r="DY99">
        <v>-4.3779794582400004E-3</v>
      </c>
      <c r="DZ99" s="117" t="s">
        <v>1189</v>
      </c>
      <c r="EA99">
        <v>50</v>
      </c>
      <c r="EB99" t="s">
        <v>1273</v>
      </c>
      <c r="EC99">
        <v>10</v>
      </c>
      <c r="ED99">
        <v>8</v>
      </c>
      <c r="EE99">
        <v>10</v>
      </c>
      <c r="EF99" s="139">
        <v>74297.684354616256</v>
      </c>
      <c r="EG99" s="200">
        <v>325.27373589930943</v>
      </c>
      <c r="EH99" s="200">
        <v>-325.27373589930943</v>
      </c>
      <c r="EJ99">
        <v>-2</v>
      </c>
      <c r="EK99">
        <v>-1</v>
      </c>
      <c r="EL99">
        <v>1</v>
      </c>
      <c r="EM99">
        <v>1</v>
      </c>
      <c r="EN99">
        <v>1</v>
      </c>
      <c r="EO99">
        <v>0</v>
      </c>
      <c r="EQ99">
        <v>1</v>
      </c>
      <c r="ER99">
        <v>1.3959461723200001E-4</v>
      </c>
      <c r="ES99" s="117" t="s">
        <v>1189</v>
      </c>
      <c r="ET99">
        <v>50</v>
      </c>
      <c r="EU99" t="s">
        <v>1273</v>
      </c>
      <c r="EV99">
        <v>10</v>
      </c>
      <c r="EW99">
        <v>8</v>
      </c>
      <c r="EX99">
        <v>10</v>
      </c>
      <c r="EY99" s="139">
        <v>74297.684354616256</v>
      </c>
      <c r="EZ99" s="200">
        <v>-10.371556808706613</v>
      </c>
      <c r="FA99" s="200"/>
      <c r="FB99" s="200">
        <v>10.371556808706613</v>
      </c>
      <c r="FD99">
        <v>-1</v>
      </c>
      <c r="FE99">
        <v>-1</v>
      </c>
      <c r="FF99">
        <v>1</v>
      </c>
      <c r="FG99">
        <v>1</v>
      </c>
      <c r="FI99">
        <v>0</v>
      </c>
      <c r="FK99">
        <v>0</v>
      </c>
      <c r="FM99" s="117" t="s">
        <v>1189</v>
      </c>
      <c r="FN99">
        <v>50</v>
      </c>
      <c r="FO99" t="s">
        <v>1273</v>
      </c>
      <c r="FP99">
        <v>10</v>
      </c>
      <c r="FQ99">
        <v>8</v>
      </c>
      <c r="FR99">
        <v>10</v>
      </c>
      <c r="FS99" s="139">
        <v>74297.684354616256</v>
      </c>
      <c r="FT99" s="200">
        <v>0</v>
      </c>
      <c r="FU99" s="200"/>
      <c r="FV99" s="200">
        <v>0</v>
      </c>
      <c r="FX99">
        <v>0</v>
      </c>
      <c r="FZ99">
        <v>1</v>
      </c>
      <c r="GB99">
        <v>1</v>
      </c>
      <c r="GE99">
        <v>1</v>
      </c>
      <c r="GG99">
        <v>0</v>
      </c>
      <c r="GJ99" s="117" t="s">
        <v>1189</v>
      </c>
      <c r="GK99">
        <v>50</v>
      </c>
      <c r="GL99" t="s">
        <v>1283</v>
      </c>
      <c r="GM99">
        <v>10</v>
      </c>
      <c r="GN99">
        <v>8</v>
      </c>
      <c r="GO99">
        <v>10</v>
      </c>
      <c r="GP99" s="139">
        <v>74297.684354616256</v>
      </c>
      <c r="GQ99" s="200">
        <v>0</v>
      </c>
      <c r="GR99" s="200"/>
      <c r="GS99" s="200">
        <v>0</v>
      </c>
      <c r="GT99" s="200">
        <v>0</v>
      </c>
      <c r="GV99">
        <v>0</v>
      </c>
      <c r="GX99">
        <v>1</v>
      </c>
      <c r="GZ99">
        <v>1</v>
      </c>
      <c r="HC99">
        <v>1</v>
      </c>
      <c r="HE99">
        <v>0</v>
      </c>
      <c r="HH99" s="117" t="s">
        <v>1189</v>
      </c>
      <c r="HI99">
        <v>50</v>
      </c>
      <c r="HJ99" t="s">
        <v>1283</v>
      </c>
      <c r="HK99">
        <v>10</v>
      </c>
      <c r="HL99">
        <v>8</v>
      </c>
      <c r="HM99">
        <v>10</v>
      </c>
      <c r="HN99" s="139">
        <v>73946.68959587274</v>
      </c>
      <c r="HO99" s="200">
        <v>0</v>
      </c>
      <c r="HP99" s="200"/>
      <c r="HQ99" s="200">
        <v>0</v>
      </c>
      <c r="HR99" s="200">
        <v>0</v>
      </c>
      <c r="HT99">
        <v>0</v>
      </c>
      <c r="HV99">
        <v>1</v>
      </c>
      <c r="HX99">
        <v>1</v>
      </c>
      <c r="IA99">
        <v>1</v>
      </c>
      <c r="IC99">
        <v>0</v>
      </c>
      <c r="IF99" s="117" t="s">
        <v>1189</v>
      </c>
      <c r="IG99">
        <v>50</v>
      </c>
      <c r="IH99" t="s">
        <v>1283</v>
      </c>
      <c r="II99">
        <v>10</v>
      </c>
      <c r="IJ99">
        <v>8</v>
      </c>
      <c r="IK99">
        <v>10</v>
      </c>
      <c r="IL99" s="139">
        <v>73619.186799747113</v>
      </c>
      <c r="IM99" s="139"/>
      <c r="IN99" s="200">
        <v>0</v>
      </c>
      <c r="IO99" s="200"/>
      <c r="IP99" s="200"/>
      <c r="IQ99" s="200">
        <v>0</v>
      </c>
      <c r="IR99" s="200">
        <v>0</v>
      </c>
      <c r="IT99">
        <v>0</v>
      </c>
      <c r="IV99">
        <v>1</v>
      </c>
      <c r="IX99">
        <v>1</v>
      </c>
      <c r="JA99">
        <v>1</v>
      </c>
      <c r="JC99">
        <v>0</v>
      </c>
      <c r="JF99" s="117" t="s">
        <v>1189</v>
      </c>
      <c r="JG99">
        <v>50</v>
      </c>
      <c r="JH99" t="s">
        <v>1283</v>
      </c>
      <c r="JI99">
        <v>10</v>
      </c>
      <c r="JJ99">
        <v>8</v>
      </c>
      <c r="JK99">
        <v>10</v>
      </c>
      <c r="JL99" s="139">
        <v>73619.186799747113</v>
      </c>
      <c r="JM99" s="139"/>
      <c r="JN99" s="200">
        <v>0</v>
      </c>
      <c r="JO99" s="200"/>
      <c r="JP99" s="200"/>
      <c r="JQ99" s="200">
        <v>0</v>
      </c>
      <c r="JR99" s="200">
        <v>0</v>
      </c>
      <c r="JT99">
        <v>0</v>
      </c>
      <c r="JV99">
        <v>1</v>
      </c>
      <c r="JX99">
        <v>1</v>
      </c>
      <c r="KA99">
        <v>1</v>
      </c>
      <c r="KC99">
        <v>0</v>
      </c>
      <c r="KF99" s="117" t="s">
        <v>1189</v>
      </c>
      <c r="KG99">
        <v>50</v>
      </c>
      <c r="KH99" t="s">
        <v>1283</v>
      </c>
      <c r="KI99">
        <v>8</v>
      </c>
      <c r="KJ99">
        <v>6</v>
      </c>
      <c r="KK99">
        <v>8</v>
      </c>
      <c r="KL99" s="139">
        <v>59670.139972130368</v>
      </c>
      <c r="KM99" s="139"/>
      <c r="KN99" s="200">
        <v>0</v>
      </c>
      <c r="KO99" s="200"/>
      <c r="KP99" s="200"/>
      <c r="KQ99" s="200">
        <v>0</v>
      </c>
      <c r="KR99" s="200">
        <v>0</v>
      </c>
      <c r="KT99">
        <v>0</v>
      </c>
      <c r="KX99">
        <v>1</v>
      </c>
      <c r="LA99">
        <v>1</v>
      </c>
      <c r="LC99">
        <v>0</v>
      </c>
      <c r="LF99" s="117"/>
      <c r="LG99">
        <v>50</v>
      </c>
      <c r="LH99" t="s">
        <v>1283</v>
      </c>
      <c r="LI99">
        <v>8</v>
      </c>
      <c r="LK99">
        <v>8</v>
      </c>
      <c r="LL99" s="139">
        <v>59670.139972130368</v>
      </c>
      <c r="LM99" s="139"/>
      <c r="LN99" s="200">
        <v>0</v>
      </c>
      <c r="LO99" s="200"/>
      <c r="LP99" s="200"/>
      <c r="LQ99" s="200">
        <v>0</v>
      </c>
      <c r="LR99" s="200">
        <v>0</v>
      </c>
      <c r="LT99">
        <v>0</v>
      </c>
      <c r="LV99">
        <v>1</v>
      </c>
      <c r="LX99">
        <v>1</v>
      </c>
      <c r="MA99">
        <v>1</v>
      </c>
      <c r="MC99">
        <v>0</v>
      </c>
      <c r="MF99" s="117" t="s">
        <v>1189</v>
      </c>
      <c r="MG99">
        <v>50</v>
      </c>
      <c r="MH99" t="s">
        <v>1283</v>
      </c>
      <c r="MI99">
        <v>7</v>
      </c>
      <c r="MJ99">
        <v>5</v>
      </c>
      <c r="MK99">
        <v>7</v>
      </c>
      <c r="ML99" s="139">
        <v>52107.101280558789</v>
      </c>
      <c r="MM99" s="139"/>
      <c r="MN99" s="200">
        <v>0</v>
      </c>
      <c r="MO99" s="200"/>
      <c r="MP99" s="200"/>
      <c r="MQ99" s="200">
        <v>0</v>
      </c>
      <c r="MR99" s="200">
        <v>0</v>
      </c>
      <c r="MT99">
        <v>0</v>
      </c>
      <c r="MV99">
        <v>1</v>
      </c>
      <c r="MX99">
        <v>1</v>
      </c>
      <c r="NA99">
        <v>1</v>
      </c>
      <c r="NC99">
        <v>0</v>
      </c>
      <c r="NF99" s="117" t="s">
        <v>1189</v>
      </c>
      <c r="NG99">
        <v>50</v>
      </c>
      <c r="NH99" t="s">
        <v>1283</v>
      </c>
      <c r="NI99">
        <v>7</v>
      </c>
      <c r="NJ99">
        <v>5</v>
      </c>
      <c r="NK99">
        <v>7</v>
      </c>
      <c r="NL99" s="139">
        <v>53255.573323299781</v>
      </c>
      <c r="NM99" s="139"/>
      <c r="NN99" s="200">
        <v>0</v>
      </c>
      <c r="NO99" s="200"/>
      <c r="NP99" s="200"/>
      <c r="NQ99" s="200">
        <v>0</v>
      </c>
      <c r="NR99" s="200">
        <v>0</v>
      </c>
      <c r="NT99">
        <v>0</v>
      </c>
      <c r="NV99">
        <v>1</v>
      </c>
      <c r="NX99">
        <v>1</v>
      </c>
      <c r="OA99">
        <v>1</v>
      </c>
      <c r="OC99">
        <v>0</v>
      </c>
      <c r="OF99" s="117" t="s">
        <v>1189</v>
      </c>
      <c r="OG99">
        <v>50</v>
      </c>
      <c r="OH99" t="s">
        <v>1283</v>
      </c>
      <c r="OI99">
        <v>7</v>
      </c>
      <c r="OJ99">
        <v>5</v>
      </c>
      <c r="OK99">
        <v>7</v>
      </c>
      <c r="OL99" s="139">
        <v>53255.573323299781</v>
      </c>
      <c r="OM99" s="139"/>
      <c r="ON99" s="200">
        <v>0</v>
      </c>
      <c r="OO99" s="200"/>
      <c r="OP99" s="200"/>
      <c r="OQ99" s="200">
        <v>0</v>
      </c>
      <c r="OR99" s="200">
        <v>0</v>
      </c>
      <c r="OT99">
        <f t="shared" si="307"/>
        <v>0</v>
      </c>
      <c r="OV99">
        <v>1</v>
      </c>
      <c r="OX99">
        <v>1</v>
      </c>
      <c r="PA99">
        <f t="shared" si="308"/>
        <v>1</v>
      </c>
      <c r="PC99">
        <f t="shared" si="330"/>
        <v>0</v>
      </c>
      <c r="PF99" s="117" t="s">
        <v>1189</v>
      </c>
      <c r="PG99">
        <v>50</v>
      </c>
      <c r="PH99" t="str">
        <f t="shared" si="309"/>
        <v>FALSE</v>
      </c>
      <c r="PI99">
        <f>ROUND(MARGIN!$J15,0)</f>
        <v>7</v>
      </c>
      <c r="PJ99">
        <f t="shared" si="331"/>
        <v>5</v>
      </c>
      <c r="PK99">
        <f t="shared" si="332"/>
        <v>7</v>
      </c>
      <c r="PL99" s="139">
        <f>PK99*10000*MARGIN!$G15/MARGIN!$D15</f>
        <v>52261.800496646094</v>
      </c>
      <c r="PM99" s="139"/>
      <c r="PN99" s="200">
        <f t="shared" si="310"/>
        <v>0</v>
      </c>
      <c r="PO99" s="200"/>
      <c r="PP99" s="200"/>
      <c r="PQ99" s="200">
        <f t="shared" si="311"/>
        <v>0</v>
      </c>
      <c r="PR99" s="200">
        <f t="shared" si="312"/>
        <v>0</v>
      </c>
      <c r="PT99">
        <f t="shared" si="313"/>
        <v>0</v>
      </c>
      <c r="PV99">
        <v>1</v>
      </c>
      <c r="PX99">
        <v>1</v>
      </c>
      <c r="QA99">
        <f t="shared" si="314"/>
        <v>1</v>
      </c>
      <c r="QC99">
        <f t="shared" si="333"/>
        <v>0</v>
      </c>
      <c r="QF99" s="117" t="s">
        <v>1189</v>
      </c>
      <c r="QG99">
        <v>50</v>
      </c>
      <c r="QH99" t="str">
        <f t="shared" si="315"/>
        <v>FALSE</v>
      </c>
      <c r="QI99">
        <f>ROUND(MARGIN!$J15,0)</f>
        <v>7</v>
      </c>
      <c r="QJ99">
        <f t="shared" si="334"/>
        <v>5</v>
      </c>
      <c r="QK99">
        <f t="shared" si="335"/>
        <v>7</v>
      </c>
      <c r="QL99" s="139">
        <f>QK99*10000*MARGIN!$G15/MARGIN!$D15</f>
        <v>52261.800496646094</v>
      </c>
      <c r="QM99" s="139"/>
      <c r="QN99" s="200">
        <f t="shared" si="316"/>
        <v>0</v>
      </c>
      <c r="QO99" s="200"/>
      <c r="QP99" s="200"/>
      <c r="QQ99" s="200">
        <f t="shared" si="317"/>
        <v>0</v>
      </c>
      <c r="QR99" s="200">
        <f t="shared" si="318"/>
        <v>0</v>
      </c>
      <c r="QT99">
        <f t="shared" si="319"/>
        <v>0</v>
      </c>
      <c r="QV99">
        <v>1</v>
      </c>
      <c r="QX99">
        <v>1</v>
      </c>
      <c r="RA99">
        <f t="shared" si="320"/>
        <v>1</v>
      </c>
      <c r="RC99">
        <f t="shared" si="336"/>
        <v>0</v>
      </c>
      <c r="RF99" s="117" t="s">
        <v>1189</v>
      </c>
      <c r="RG99">
        <v>50</v>
      </c>
      <c r="RH99" t="str">
        <f t="shared" si="321"/>
        <v>FALSE</v>
      </c>
      <c r="RI99">
        <f>ROUND(MARGIN!$J15,0)</f>
        <v>7</v>
      </c>
      <c r="RJ99">
        <f t="shared" si="337"/>
        <v>5</v>
      </c>
      <c r="RK99">
        <f t="shared" si="338"/>
        <v>7</v>
      </c>
      <c r="RL99" s="139">
        <f>RK99*10000*MARGIN!$G15/MARGIN!$D15</f>
        <v>52261.800496646094</v>
      </c>
      <c r="RM99" s="139"/>
      <c r="RN99" s="200">
        <f t="shared" si="322"/>
        <v>0</v>
      </c>
      <c r="RO99" s="200"/>
      <c r="RP99" s="200"/>
      <c r="RQ99" s="200">
        <f t="shared" si="323"/>
        <v>0</v>
      </c>
      <c r="RR99" s="200">
        <f t="shared" si="324"/>
        <v>0</v>
      </c>
    </row>
    <row r="100" spans="1:486" x14ac:dyDescent="0.25">
      <c r="A100" t="s">
        <v>1164</v>
      </c>
      <c r="B100" s="167" t="s">
        <v>9</v>
      </c>
      <c r="D100" s="117" t="s">
        <v>788</v>
      </c>
      <c r="E100">
        <v>50</v>
      </c>
      <c r="F100" t="e">
        <f>IF(#REF!="","FALSE","TRUE")</f>
        <v>#REF!</v>
      </c>
      <c r="G100">
        <f>ROUND(MARGIN!$J16,0)</f>
        <v>7</v>
      </c>
      <c r="I100" t="e">
        <f>-#REF!+J100</f>
        <v>#REF!</v>
      </c>
      <c r="J100">
        <v>1</v>
      </c>
      <c r="K100" s="117" t="s">
        <v>788</v>
      </c>
      <c r="L100">
        <v>50</v>
      </c>
      <c r="M100" t="str">
        <f t="shared" si="273"/>
        <v>TRUE</v>
      </c>
      <c r="N100">
        <f>ROUND(MARGIN!$J16,0)</f>
        <v>7</v>
      </c>
      <c r="P100">
        <f t="shared" si="274"/>
        <v>0</v>
      </c>
      <c r="Q100">
        <v>1</v>
      </c>
      <c r="S100" t="str">
        <f>FORECAST!$B$60</f>
        <v>High: Apr-May // Low: Aug-Sept</v>
      </c>
      <c r="T100" s="117" t="s">
        <v>788</v>
      </c>
      <c r="U100">
        <v>50</v>
      </c>
      <c r="V100" t="str">
        <f t="shared" si="275"/>
        <v>TRUE</v>
      </c>
      <c r="W100">
        <f>ROUND(MARGIN!$J16,0)</f>
        <v>7</v>
      </c>
      <c r="Z100">
        <f t="shared" si="276"/>
        <v>-2</v>
      </c>
      <c r="AA100">
        <v>-1</v>
      </c>
      <c r="AC100" t="s">
        <v>933</v>
      </c>
      <c r="AD100" s="117" t="s">
        <v>962</v>
      </c>
      <c r="AE100">
        <v>50</v>
      </c>
      <c r="AF100" t="str">
        <f t="shared" si="277"/>
        <v>TRUE</v>
      </c>
      <c r="AG100">
        <f>ROUND(MARGIN!$J16,0)</f>
        <v>7</v>
      </c>
      <c r="AH100">
        <f t="shared" si="278"/>
        <v>7</v>
      </c>
      <c r="AK100">
        <f t="shared" si="279"/>
        <v>0</v>
      </c>
      <c r="AL100">
        <v>-1</v>
      </c>
      <c r="AN100" t="s">
        <v>933</v>
      </c>
      <c r="AO100" s="117" t="s">
        <v>962</v>
      </c>
      <c r="AP100">
        <v>50</v>
      </c>
      <c r="AQ100" t="str">
        <f t="shared" si="280"/>
        <v>TRUE</v>
      </c>
      <c r="AR100">
        <f>ROUND(MARGIN!$J16,0)</f>
        <v>7</v>
      </c>
      <c r="AS100">
        <f t="shared" si="281"/>
        <v>7</v>
      </c>
      <c r="AV100">
        <f t="shared" si="282"/>
        <v>0</v>
      </c>
      <c r="AW100">
        <v>-1</v>
      </c>
      <c r="AY100" t="s">
        <v>933</v>
      </c>
      <c r="AZ100" s="117" t="s">
        <v>962</v>
      </c>
      <c r="BA100">
        <v>50</v>
      </c>
      <c r="BB100" t="str">
        <f t="shared" si="283"/>
        <v>TRUE</v>
      </c>
      <c r="BC100">
        <f>ROUND(MARGIN!$J16,0)</f>
        <v>7</v>
      </c>
      <c r="BD100">
        <f t="shared" si="284"/>
        <v>7</v>
      </c>
      <c r="BG100">
        <f t="shared" si="285"/>
        <v>1</v>
      </c>
      <c r="BK100" t="s">
        <v>933</v>
      </c>
      <c r="BL100" s="117" t="s">
        <v>962</v>
      </c>
      <c r="BM100">
        <v>50</v>
      </c>
      <c r="BN100" t="str">
        <f t="shared" si="286"/>
        <v>FALSE</v>
      </c>
      <c r="BO100">
        <f>ROUND(MARGIN!$J16,0)</f>
        <v>7</v>
      </c>
      <c r="BP100">
        <f t="shared" si="287"/>
        <v>7</v>
      </c>
      <c r="BT100">
        <f t="shared" si="288"/>
        <v>1</v>
      </c>
      <c r="BU100">
        <v>1</v>
      </c>
      <c r="BV100">
        <v>1</v>
      </c>
      <c r="BW100">
        <v>1</v>
      </c>
      <c r="BX100">
        <f t="shared" si="289"/>
        <v>1</v>
      </c>
      <c r="BY100">
        <f t="shared" si="290"/>
        <v>1</v>
      </c>
      <c r="BZ100" s="187">
        <v>1.92464682523E-2</v>
      </c>
      <c r="CA100" s="117" t="s">
        <v>962</v>
      </c>
      <c r="CB100">
        <v>50</v>
      </c>
      <c r="CC100" t="str">
        <f t="shared" si="291"/>
        <v>TRUE</v>
      </c>
      <c r="CD100">
        <f>ROUND(MARGIN!$J16,0)</f>
        <v>7</v>
      </c>
      <c r="CE100">
        <f t="shared" si="292"/>
        <v>9</v>
      </c>
      <c r="CF100">
        <f t="shared" si="325"/>
        <v>7</v>
      </c>
      <c r="CG100" s="139">
        <f>CF100*10000*MARGIN!$G16/MARGIN!$D16</f>
        <v>52264.1</v>
      </c>
      <c r="CH100" s="145">
        <f t="shared" si="293"/>
        <v>1005.8993413850324</v>
      </c>
      <c r="CI100" s="145">
        <f t="shared" si="294"/>
        <v>1005.8993413850324</v>
      </c>
      <c r="CK100">
        <f t="shared" si="295"/>
        <v>0</v>
      </c>
      <c r="CL100">
        <v>1</v>
      </c>
      <c r="CM100">
        <v>1</v>
      </c>
      <c r="CN100">
        <v>-1</v>
      </c>
      <c r="CO100">
        <f t="shared" si="296"/>
        <v>0</v>
      </c>
      <c r="CP100">
        <f t="shared" si="297"/>
        <v>0</v>
      </c>
      <c r="CQ100">
        <v>-2.5792788879199998E-4</v>
      </c>
      <c r="CR100" s="117" t="s">
        <v>1189</v>
      </c>
      <c r="CS100">
        <v>50</v>
      </c>
      <c r="CT100" t="str">
        <f t="shared" si="298"/>
        <v>TRUE</v>
      </c>
      <c r="CU100">
        <f>ROUND(MARGIN!$J16,0)</f>
        <v>7</v>
      </c>
      <c r="CV100">
        <f t="shared" si="326"/>
        <v>9</v>
      </c>
      <c r="CW100">
        <f t="shared" si="327"/>
        <v>7</v>
      </c>
      <c r="CX100" s="139">
        <f>CW100*10000*MARGIN!$G16/MARGIN!$D16</f>
        <v>52264.1</v>
      </c>
      <c r="CY100" s="200">
        <f t="shared" si="299"/>
        <v>-13.480368972613967</v>
      </c>
      <c r="CZ100" s="200">
        <f t="shared" si="300"/>
        <v>-13.480368972613967</v>
      </c>
      <c r="DB100">
        <f t="shared" si="301"/>
        <v>-2</v>
      </c>
      <c r="DC100">
        <v>-1</v>
      </c>
      <c r="DD100">
        <v>-1</v>
      </c>
      <c r="DE100">
        <v>1</v>
      </c>
      <c r="DF100">
        <f t="shared" si="302"/>
        <v>0</v>
      </c>
      <c r="DG100">
        <f t="shared" si="303"/>
        <v>0</v>
      </c>
      <c r="DH100">
        <v>1.2342996809000001E-2</v>
      </c>
      <c r="DI100" s="117" t="s">
        <v>1189</v>
      </c>
      <c r="DJ100">
        <v>50</v>
      </c>
      <c r="DK100" t="str">
        <f t="shared" si="304"/>
        <v>TRUE</v>
      </c>
      <c r="DL100">
        <f>ROUND(MARGIN!$J16,0)</f>
        <v>7</v>
      </c>
      <c r="DM100">
        <f t="shared" si="328"/>
        <v>9</v>
      </c>
      <c r="DN100">
        <f t="shared" si="329"/>
        <v>7</v>
      </c>
      <c r="DO100" s="139">
        <f>DN100*10000*MARGIN!$G16/MARGIN!$D16</f>
        <v>52264.1</v>
      </c>
      <c r="DP100" s="200">
        <f t="shared" si="305"/>
        <v>-645.09561952525689</v>
      </c>
      <c r="DQ100" s="200">
        <f t="shared" si="306"/>
        <v>-645.09561952525689</v>
      </c>
      <c r="DS100">
        <v>0</v>
      </c>
      <c r="DT100">
        <v>-1</v>
      </c>
      <c r="DU100">
        <v>1</v>
      </c>
      <c r="DV100">
        <v>1</v>
      </c>
      <c r="DW100">
        <v>0</v>
      </c>
      <c r="DX100">
        <v>1</v>
      </c>
      <c r="DY100">
        <v>1.93148590284E-3</v>
      </c>
      <c r="DZ100" s="117" t="s">
        <v>1189</v>
      </c>
      <c r="EA100">
        <v>50</v>
      </c>
      <c r="EB100" t="s">
        <v>1273</v>
      </c>
      <c r="EC100">
        <v>10</v>
      </c>
      <c r="ED100">
        <v>8</v>
      </c>
      <c r="EE100">
        <v>10</v>
      </c>
      <c r="EF100" s="139">
        <v>74299</v>
      </c>
      <c r="EG100" s="200">
        <v>-143.50747109510917</v>
      </c>
      <c r="EH100" s="200">
        <v>143.50747109510917</v>
      </c>
      <c r="EJ100">
        <v>0</v>
      </c>
      <c r="EK100">
        <v>1</v>
      </c>
      <c r="EL100">
        <v>1</v>
      </c>
      <c r="EM100">
        <v>1</v>
      </c>
      <c r="EN100">
        <v>-1</v>
      </c>
      <c r="EO100">
        <v>0</v>
      </c>
      <c r="EQ100">
        <v>0</v>
      </c>
      <c r="ER100">
        <v>-5.3415084741200002E-3</v>
      </c>
      <c r="ES100" s="117" t="s">
        <v>1189</v>
      </c>
      <c r="ET100">
        <v>50</v>
      </c>
      <c r="EU100" t="s">
        <v>1273</v>
      </c>
      <c r="EV100">
        <v>10</v>
      </c>
      <c r="EW100">
        <v>13</v>
      </c>
      <c r="EX100">
        <v>10</v>
      </c>
      <c r="EY100" s="139">
        <v>74299</v>
      </c>
      <c r="EZ100" s="200">
        <v>-396.86873811864189</v>
      </c>
      <c r="FA100" s="200"/>
      <c r="FB100" s="200">
        <v>-396.86873811864189</v>
      </c>
      <c r="FD100">
        <v>1</v>
      </c>
      <c r="FE100">
        <v>1</v>
      </c>
      <c r="FF100">
        <v>1</v>
      </c>
      <c r="FG100">
        <v>1</v>
      </c>
      <c r="FI100">
        <v>0</v>
      </c>
      <c r="FK100">
        <v>0</v>
      </c>
      <c r="FM100" s="117" t="s">
        <v>1189</v>
      </c>
      <c r="FN100">
        <v>50</v>
      </c>
      <c r="FO100" t="s">
        <v>1273</v>
      </c>
      <c r="FP100">
        <v>10</v>
      </c>
      <c r="FQ100">
        <v>13</v>
      </c>
      <c r="FR100">
        <v>10</v>
      </c>
      <c r="FS100" s="139">
        <v>74299</v>
      </c>
      <c r="FT100" s="200">
        <v>0</v>
      </c>
      <c r="FU100" s="200"/>
      <c r="FV100" s="200">
        <v>0</v>
      </c>
      <c r="FX100">
        <v>0</v>
      </c>
      <c r="FZ100">
        <v>1</v>
      </c>
      <c r="GB100">
        <v>1</v>
      </c>
      <c r="GE100">
        <v>1</v>
      </c>
      <c r="GG100">
        <v>0</v>
      </c>
      <c r="GJ100" s="117" t="s">
        <v>1189</v>
      </c>
      <c r="GK100">
        <v>50</v>
      </c>
      <c r="GL100" t="s">
        <v>1283</v>
      </c>
      <c r="GM100">
        <v>10</v>
      </c>
      <c r="GN100">
        <v>8</v>
      </c>
      <c r="GO100">
        <v>10</v>
      </c>
      <c r="GP100" s="139">
        <v>74299</v>
      </c>
      <c r="GQ100" s="200">
        <v>0</v>
      </c>
      <c r="GR100" s="200"/>
      <c r="GS100" s="200">
        <v>0</v>
      </c>
      <c r="GT100" s="200">
        <v>0</v>
      </c>
      <c r="GV100">
        <v>0</v>
      </c>
      <c r="GX100">
        <v>1</v>
      </c>
      <c r="GZ100">
        <v>1</v>
      </c>
      <c r="HC100">
        <v>1</v>
      </c>
      <c r="HE100">
        <v>0</v>
      </c>
      <c r="HH100" s="117" t="s">
        <v>1189</v>
      </c>
      <c r="HI100">
        <v>50</v>
      </c>
      <c r="HJ100" t="s">
        <v>1283</v>
      </c>
      <c r="HK100">
        <v>10</v>
      </c>
      <c r="HL100">
        <v>8</v>
      </c>
      <c r="HM100">
        <v>10</v>
      </c>
      <c r="HN100" s="139">
        <v>73946</v>
      </c>
      <c r="HO100" s="200">
        <v>0</v>
      </c>
      <c r="HP100" s="200"/>
      <c r="HQ100" s="200">
        <v>0</v>
      </c>
      <c r="HR100" s="200">
        <v>0</v>
      </c>
      <c r="HT100">
        <v>0</v>
      </c>
      <c r="HV100">
        <v>1</v>
      </c>
      <c r="HX100">
        <v>1</v>
      </c>
      <c r="IA100">
        <v>1</v>
      </c>
      <c r="IC100">
        <v>0</v>
      </c>
      <c r="IF100" s="117" t="s">
        <v>1189</v>
      </c>
      <c r="IG100">
        <v>50</v>
      </c>
      <c r="IH100" t="s">
        <v>1283</v>
      </c>
      <c r="II100">
        <v>10</v>
      </c>
      <c r="IJ100">
        <v>8</v>
      </c>
      <c r="IK100">
        <v>10</v>
      </c>
      <c r="IL100" s="139">
        <v>73619</v>
      </c>
      <c r="IM100" s="139"/>
      <c r="IN100" s="200">
        <v>0</v>
      </c>
      <c r="IO100" s="200"/>
      <c r="IP100" s="200"/>
      <c r="IQ100" s="200">
        <v>0</v>
      </c>
      <c r="IR100" s="200">
        <v>0</v>
      </c>
      <c r="IT100">
        <v>0</v>
      </c>
      <c r="IV100">
        <v>1</v>
      </c>
      <c r="IX100">
        <v>1</v>
      </c>
      <c r="JA100">
        <v>1</v>
      </c>
      <c r="JC100">
        <v>0</v>
      </c>
      <c r="JF100" s="117" t="s">
        <v>1189</v>
      </c>
      <c r="JG100">
        <v>50</v>
      </c>
      <c r="JH100" t="s">
        <v>1283</v>
      </c>
      <c r="JI100">
        <v>10</v>
      </c>
      <c r="JJ100">
        <v>8</v>
      </c>
      <c r="JK100">
        <v>10</v>
      </c>
      <c r="JL100" s="139">
        <v>73619</v>
      </c>
      <c r="JM100" s="139"/>
      <c r="JN100" s="200">
        <v>0</v>
      </c>
      <c r="JO100" s="200"/>
      <c r="JP100" s="200"/>
      <c r="JQ100" s="200">
        <v>0</v>
      </c>
      <c r="JR100" s="200">
        <v>0</v>
      </c>
      <c r="JT100">
        <v>0</v>
      </c>
      <c r="JV100">
        <v>1</v>
      </c>
      <c r="JX100">
        <v>1</v>
      </c>
      <c r="KA100">
        <v>1</v>
      </c>
      <c r="KC100">
        <v>0</v>
      </c>
      <c r="KF100" s="117" t="s">
        <v>1189</v>
      </c>
      <c r="KG100">
        <v>50</v>
      </c>
      <c r="KH100" t="s">
        <v>1283</v>
      </c>
      <c r="KI100">
        <v>8</v>
      </c>
      <c r="KJ100">
        <v>6</v>
      </c>
      <c r="KK100">
        <v>8</v>
      </c>
      <c r="KL100" s="139">
        <v>59668.799999999996</v>
      </c>
      <c r="KM100" s="139"/>
      <c r="KN100" s="200">
        <v>0</v>
      </c>
      <c r="KO100" s="200"/>
      <c r="KP100" s="200"/>
      <c r="KQ100" s="200">
        <v>0</v>
      </c>
      <c r="KR100" s="200">
        <v>0</v>
      </c>
      <c r="KT100">
        <v>0</v>
      </c>
      <c r="KX100">
        <v>1</v>
      </c>
      <c r="LA100">
        <v>1</v>
      </c>
      <c r="LC100">
        <v>0</v>
      </c>
      <c r="LF100" s="117"/>
      <c r="LG100">
        <v>50</v>
      </c>
      <c r="LH100" t="s">
        <v>1283</v>
      </c>
      <c r="LI100">
        <v>8</v>
      </c>
      <c r="LK100">
        <v>8</v>
      </c>
      <c r="LL100" s="139">
        <v>59668.799999999996</v>
      </c>
      <c r="LM100" s="139"/>
      <c r="LN100" s="200">
        <v>0</v>
      </c>
      <c r="LO100" s="200"/>
      <c r="LP100" s="200"/>
      <c r="LQ100" s="200">
        <v>0</v>
      </c>
      <c r="LR100" s="200">
        <v>0</v>
      </c>
      <c r="LT100">
        <v>0</v>
      </c>
      <c r="LV100">
        <v>1</v>
      </c>
      <c r="LX100">
        <v>1</v>
      </c>
      <c r="MA100">
        <v>1</v>
      </c>
      <c r="MC100">
        <v>0</v>
      </c>
      <c r="MF100" s="117" t="s">
        <v>1189</v>
      </c>
      <c r="MG100">
        <v>50</v>
      </c>
      <c r="MH100" t="s">
        <v>1283</v>
      </c>
      <c r="MI100">
        <v>7</v>
      </c>
      <c r="MJ100">
        <v>5</v>
      </c>
      <c r="MK100">
        <v>7</v>
      </c>
      <c r="ML100" s="139">
        <v>52108.700000000004</v>
      </c>
      <c r="MM100" s="139"/>
      <c r="MN100" s="200">
        <v>0</v>
      </c>
      <c r="MO100" s="200"/>
      <c r="MP100" s="200"/>
      <c r="MQ100" s="200">
        <v>0</v>
      </c>
      <c r="MR100" s="200">
        <v>0</v>
      </c>
      <c r="MT100">
        <v>0</v>
      </c>
      <c r="MV100">
        <v>1</v>
      </c>
      <c r="MX100">
        <v>1</v>
      </c>
      <c r="NA100">
        <v>1</v>
      </c>
      <c r="NC100">
        <v>0</v>
      </c>
      <c r="NF100" s="117" t="s">
        <v>1189</v>
      </c>
      <c r="NG100">
        <v>50</v>
      </c>
      <c r="NH100" t="s">
        <v>1283</v>
      </c>
      <c r="NI100">
        <v>7</v>
      </c>
      <c r="NJ100">
        <v>5</v>
      </c>
      <c r="NK100">
        <v>7</v>
      </c>
      <c r="NL100" s="139">
        <v>53273.5</v>
      </c>
      <c r="NM100" s="139"/>
      <c r="NN100" s="200">
        <v>0</v>
      </c>
      <c r="NO100" s="200"/>
      <c r="NP100" s="200"/>
      <c r="NQ100" s="200">
        <v>0</v>
      </c>
      <c r="NR100" s="200">
        <v>0</v>
      </c>
      <c r="NT100">
        <v>0</v>
      </c>
      <c r="NV100">
        <v>1</v>
      </c>
      <c r="NX100">
        <v>1</v>
      </c>
      <c r="OA100">
        <v>1</v>
      </c>
      <c r="OC100">
        <v>0</v>
      </c>
      <c r="OF100" s="117" t="s">
        <v>1189</v>
      </c>
      <c r="OG100">
        <v>50</v>
      </c>
      <c r="OH100" t="s">
        <v>1283</v>
      </c>
      <c r="OI100">
        <v>7</v>
      </c>
      <c r="OJ100">
        <v>5</v>
      </c>
      <c r="OK100">
        <v>7</v>
      </c>
      <c r="OL100" s="139">
        <v>53273.5</v>
      </c>
      <c r="OM100" s="139"/>
      <c r="ON100" s="200">
        <v>0</v>
      </c>
      <c r="OO100" s="200"/>
      <c r="OP100" s="200"/>
      <c r="OQ100" s="200">
        <v>0</v>
      </c>
      <c r="OR100" s="200">
        <v>0</v>
      </c>
      <c r="OT100">
        <f t="shared" si="307"/>
        <v>0</v>
      </c>
      <c r="OV100">
        <v>1</v>
      </c>
      <c r="OX100">
        <v>1</v>
      </c>
      <c r="PA100">
        <f t="shared" si="308"/>
        <v>1</v>
      </c>
      <c r="PC100">
        <f t="shared" si="330"/>
        <v>0</v>
      </c>
      <c r="PF100" s="117" t="s">
        <v>1189</v>
      </c>
      <c r="PG100">
        <v>50</v>
      </c>
      <c r="PH100" t="str">
        <f t="shared" si="309"/>
        <v>FALSE</v>
      </c>
      <c r="PI100">
        <f>ROUND(MARGIN!$J16,0)</f>
        <v>7</v>
      </c>
      <c r="PJ100">
        <f t="shared" si="331"/>
        <v>5</v>
      </c>
      <c r="PK100">
        <f t="shared" si="332"/>
        <v>7</v>
      </c>
      <c r="PL100" s="139">
        <f>PK100*10000*MARGIN!$G16/MARGIN!$D16</f>
        <v>52264.1</v>
      </c>
      <c r="PM100" s="139"/>
      <c r="PN100" s="200">
        <f t="shared" si="310"/>
        <v>0</v>
      </c>
      <c r="PO100" s="200"/>
      <c r="PP100" s="200"/>
      <c r="PQ100" s="200">
        <f t="shared" si="311"/>
        <v>0</v>
      </c>
      <c r="PR100" s="200">
        <f t="shared" si="312"/>
        <v>0</v>
      </c>
      <c r="PT100">
        <f t="shared" si="313"/>
        <v>0</v>
      </c>
      <c r="PV100">
        <v>1</v>
      </c>
      <c r="PX100">
        <v>1</v>
      </c>
      <c r="QA100">
        <f t="shared" si="314"/>
        <v>1</v>
      </c>
      <c r="QC100">
        <f t="shared" si="333"/>
        <v>0</v>
      </c>
      <c r="QF100" s="117" t="s">
        <v>1189</v>
      </c>
      <c r="QG100">
        <v>50</v>
      </c>
      <c r="QH100" t="str">
        <f t="shared" si="315"/>
        <v>FALSE</v>
      </c>
      <c r="QI100">
        <f>ROUND(MARGIN!$J16,0)</f>
        <v>7</v>
      </c>
      <c r="QJ100">
        <f t="shared" si="334"/>
        <v>5</v>
      </c>
      <c r="QK100">
        <f t="shared" si="335"/>
        <v>7</v>
      </c>
      <c r="QL100" s="139">
        <f>QK100*10000*MARGIN!$G16/MARGIN!$D16</f>
        <v>52264.1</v>
      </c>
      <c r="QM100" s="139"/>
      <c r="QN100" s="200">
        <f t="shared" si="316"/>
        <v>0</v>
      </c>
      <c r="QO100" s="200"/>
      <c r="QP100" s="200"/>
      <c r="QQ100" s="200">
        <f t="shared" si="317"/>
        <v>0</v>
      </c>
      <c r="QR100" s="200">
        <f t="shared" si="318"/>
        <v>0</v>
      </c>
      <c r="QT100">
        <f t="shared" si="319"/>
        <v>0</v>
      </c>
      <c r="QV100">
        <v>1</v>
      </c>
      <c r="QX100">
        <v>1</v>
      </c>
      <c r="RA100">
        <f t="shared" si="320"/>
        <v>1</v>
      </c>
      <c r="RC100">
        <f t="shared" si="336"/>
        <v>0</v>
      </c>
      <c r="RF100" s="117" t="s">
        <v>1189</v>
      </c>
      <c r="RG100">
        <v>50</v>
      </c>
      <c r="RH100" t="str">
        <f t="shared" si="321"/>
        <v>FALSE</v>
      </c>
      <c r="RI100">
        <f>ROUND(MARGIN!$J16,0)</f>
        <v>7</v>
      </c>
      <c r="RJ100">
        <f t="shared" si="337"/>
        <v>5</v>
      </c>
      <c r="RK100">
        <f t="shared" si="338"/>
        <v>7</v>
      </c>
      <c r="RL100" s="139">
        <f>RK100*10000*MARGIN!$G16/MARGIN!$D16</f>
        <v>52264.1</v>
      </c>
      <c r="RM100" s="139"/>
      <c r="RN100" s="200">
        <f t="shared" si="322"/>
        <v>0</v>
      </c>
      <c r="RO100" s="200"/>
      <c r="RP100" s="200"/>
      <c r="RQ100" s="200">
        <f t="shared" si="323"/>
        <v>0</v>
      </c>
      <c r="RR100" s="200">
        <f t="shared" si="324"/>
        <v>0</v>
      </c>
    </row>
    <row r="101" spans="1:486" x14ac:dyDescent="0.25">
      <c r="A101" t="s">
        <v>1166</v>
      </c>
      <c r="B101" s="167" t="s">
        <v>20</v>
      </c>
      <c r="D101" s="117" t="s">
        <v>788</v>
      </c>
      <c r="E101">
        <v>50</v>
      </c>
      <c r="F101" t="e">
        <f>IF(#REF!="","FALSE","TRUE")</f>
        <v>#REF!</v>
      </c>
      <c r="G101">
        <f>ROUND(MARGIN!$J12,0)</f>
        <v>7</v>
      </c>
      <c r="I101" t="e">
        <f>-#REF!+J101</f>
        <v>#REF!</v>
      </c>
      <c r="J101">
        <v>-1</v>
      </c>
      <c r="K101" s="117" t="s">
        <v>788</v>
      </c>
      <c r="L101">
        <v>50</v>
      </c>
      <c r="M101" t="str">
        <f t="shared" si="273"/>
        <v>TRUE</v>
      </c>
      <c r="N101">
        <f>ROUND(MARGIN!$J12,0)</f>
        <v>7</v>
      </c>
      <c r="P101">
        <f t="shared" si="274"/>
        <v>0</v>
      </c>
      <c r="Q101">
        <v>-1</v>
      </c>
      <c r="T101" s="117" t="s">
        <v>788</v>
      </c>
      <c r="U101">
        <v>50</v>
      </c>
      <c r="V101" t="str">
        <f t="shared" si="275"/>
        <v>TRUE</v>
      </c>
      <c r="W101">
        <f>ROUND(MARGIN!$J12,0)</f>
        <v>7</v>
      </c>
      <c r="Z101">
        <f t="shared" si="276"/>
        <v>0</v>
      </c>
      <c r="AA101">
        <v>-1</v>
      </c>
      <c r="AD101" s="117" t="s">
        <v>962</v>
      </c>
      <c r="AE101">
        <v>50</v>
      </c>
      <c r="AF101" t="str">
        <f t="shared" si="277"/>
        <v>TRUE</v>
      </c>
      <c r="AG101">
        <f>ROUND(MARGIN!$J12,0)</f>
        <v>7</v>
      </c>
      <c r="AH101">
        <f t="shared" si="278"/>
        <v>7</v>
      </c>
      <c r="AK101">
        <f t="shared" si="279"/>
        <v>0</v>
      </c>
      <c r="AL101">
        <v>-1</v>
      </c>
      <c r="AO101" s="117" t="s">
        <v>962</v>
      </c>
      <c r="AP101">
        <v>50</v>
      </c>
      <c r="AQ101" t="str">
        <f t="shared" si="280"/>
        <v>TRUE</v>
      </c>
      <c r="AR101">
        <f>ROUND(MARGIN!$J12,0)</f>
        <v>7</v>
      </c>
      <c r="AS101">
        <f t="shared" si="281"/>
        <v>7</v>
      </c>
      <c r="AV101">
        <f t="shared" si="282"/>
        <v>2</v>
      </c>
      <c r="AW101">
        <v>1</v>
      </c>
      <c r="AZ101" s="117" t="s">
        <v>962</v>
      </c>
      <c r="BA101">
        <v>50</v>
      </c>
      <c r="BB101" t="str">
        <f t="shared" si="283"/>
        <v>TRUE</v>
      </c>
      <c r="BC101">
        <f>ROUND(MARGIN!$J12,0)</f>
        <v>7</v>
      </c>
      <c r="BD101">
        <f t="shared" si="284"/>
        <v>7</v>
      </c>
      <c r="BG101">
        <f t="shared" si="285"/>
        <v>-1</v>
      </c>
      <c r="BL101" s="117" t="s">
        <v>962</v>
      </c>
      <c r="BM101">
        <v>50</v>
      </c>
      <c r="BN101" t="str">
        <f t="shared" si="286"/>
        <v>FALSE</v>
      </c>
      <c r="BO101">
        <f>ROUND(MARGIN!$J12,0)</f>
        <v>7</v>
      </c>
      <c r="BP101">
        <f t="shared" si="287"/>
        <v>7</v>
      </c>
      <c r="BT101">
        <f t="shared" si="288"/>
        <v>-1</v>
      </c>
      <c r="BU101">
        <v>-1</v>
      </c>
      <c r="BV101">
        <v>1</v>
      </c>
      <c r="BW101">
        <v>1</v>
      </c>
      <c r="BX101">
        <f t="shared" si="289"/>
        <v>0</v>
      </c>
      <c r="BY101">
        <f t="shared" si="290"/>
        <v>1</v>
      </c>
      <c r="BZ101" s="187">
        <v>5.7684993449700003E-3</v>
      </c>
      <c r="CA101" s="117" t="s">
        <v>962</v>
      </c>
      <c r="CB101">
        <v>50</v>
      </c>
      <c r="CC101" t="str">
        <f t="shared" si="291"/>
        <v>TRUE</v>
      </c>
      <c r="CD101">
        <f>ROUND(MARGIN!$J17,0)</f>
        <v>7</v>
      </c>
      <c r="CE101">
        <f t="shared" si="292"/>
        <v>5</v>
      </c>
      <c r="CF101">
        <f t="shared" si="325"/>
        <v>7</v>
      </c>
      <c r="CG101" s="139">
        <f>CF101*10000*MARGIN!$G17/MARGIN!$D17</f>
        <v>52263.325592698602</v>
      </c>
      <c r="CH101" s="145">
        <f t="shared" si="293"/>
        <v>-301.48095944743574</v>
      </c>
      <c r="CI101" s="145">
        <f t="shared" si="294"/>
        <v>301.48095944743574</v>
      </c>
      <c r="CK101">
        <f t="shared" si="295"/>
        <v>2</v>
      </c>
      <c r="CL101">
        <v>1</v>
      </c>
      <c r="CM101">
        <v>1</v>
      </c>
      <c r="CN101">
        <v>-1</v>
      </c>
      <c r="CO101">
        <f t="shared" si="296"/>
        <v>0</v>
      </c>
      <c r="CP101">
        <f t="shared" si="297"/>
        <v>0</v>
      </c>
      <c r="CQ101">
        <v>-8.4665644236199995E-3</v>
      </c>
      <c r="CR101" s="117" t="s">
        <v>1189</v>
      </c>
      <c r="CS101">
        <v>50</v>
      </c>
      <c r="CT101" t="str">
        <f t="shared" si="298"/>
        <v>TRUE</v>
      </c>
      <c r="CU101">
        <f>ROUND(MARGIN!$J17,0)</f>
        <v>7</v>
      </c>
      <c r="CV101">
        <f t="shared" si="326"/>
        <v>9</v>
      </c>
      <c r="CW101">
        <f t="shared" si="327"/>
        <v>7</v>
      </c>
      <c r="CX101" s="139">
        <f>CW101*10000*MARGIN!$G17/MARGIN!$D17</f>
        <v>52263.325592698602</v>
      </c>
      <c r="CY101" s="200">
        <f t="shared" si="299"/>
        <v>-442.49081312321061</v>
      </c>
      <c r="CZ101" s="200">
        <f t="shared" si="300"/>
        <v>-442.49081312321061</v>
      </c>
      <c r="DB101">
        <f t="shared" si="301"/>
        <v>0</v>
      </c>
      <c r="DC101">
        <v>1</v>
      </c>
      <c r="DD101">
        <v>1</v>
      </c>
      <c r="DE101">
        <v>1</v>
      </c>
      <c r="DF101">
        <f t="shared" si="302"/>
        <v>1</v>
      </c>
      <c r="DG101">
        <f t="shared" si="303"/>
        <v>1</v>
      </c>
      <c r="DH101">
        <v>5.9327061615400004E-3</v>
      </c>
      <c r="DI101" s="117" t="s">
        <v>1189</v>
      </c>
      <c r="DJ101">
        <v>50</v>
      </c>
      <c r="DK101" t="str">
        <f t="shared" si="304"/>
        <v>TRUE</v>
      </c>
      <c r="DL101">
        <f>ROUND(MARGIN!$J17,0)</f>
        <v>7</v>
      </c>
      <c r="DM101">
        <f t="shared" si="328"/>
        <v>9</v>
      </c>
      <c r="DN101">
        <f t="shared" si="329"/>
        <v>7</v>
      </c>
      <c r="DO101" s="139">
        <f>DN101*10000*MARGIN!$G17/MARGIN!$D17</f>
        <v>52263.325592698602</v>
      </c>
      <c r="DP101" s="200">
        <f t="shared" si="305"/>
        <v>310.06295376637416</v>
      </c>
      <c r="DQ101" s="200">
        <f t="shared" si="306"/>
        <v>310.06295376637416</v>
      </c>
      <c r="DS101">
        <v>-2</v>
      </c>
      <c r="DT101">
        <v>-1</v>
      </c>
      <c r="DU101">
        <v>1</v>
      </c>
      <c r="DV101">
        <v>-1</v>
      </c>
      <c r="DW101">
        <v>1</v>
      </c>
      <c r="DX101">
        <v>0</v>
      </c>
      <c r="DY101">
        <v>-1.6850619260299999E-3</v>
      </c>
      <c r="DZ101" s="117" t="s">
        <v>1189</v>
      </c>
      <c r="EA101">
        <v>50</v>
      </c>
      <c r="EB101" t="s">
        <v>1273</v>
      </c>
      <c r="EC101">
        <v>10</v>
      </c>
      <c r="ED101">
        <v>8</v>
      </c>
      <c r="EE101">
        <v>10</v>
      </c>
      <c r="EF101" s="139">
        <v>74294.966516804474</v>
      </c>
      <c r="EG101" s="200">
        <v>125.1916193731409</v>
      </c>
      <c r="EH101" s="200">
        <v>-125.1916193731409</v>
      </c>
      <c r="EJ101">
        <v>-2</v>
      </c>
      <c r="EK101">
        <v>-1</v>
      </c>
      <c r="EL101">
        <v>1</v>
      </c>
      <c r="EM101">
        <v>1</v>
      </c>
      <c r="EN101">
        <v>-1</v>
      </c>
      <c r="EO101">
        <v>1</v>
      </c>
      <c r="EQ101">
        <v>0</v>
      </c>
      <c r="ER101">
        <v>-2.8272428053000001E-3</v>
      </c>
      <c r="ES101" s="117" t="s">
        <v>1189</v>
      </c>
      <c r="ET101">
        <v>50</v>
      </c>
      <c r="EU101" t="s">
        <v>1273</v>
      </c>
      <c r="EV101">
        <v>10</v>
      </c>
      <c r="EW101">
        <v>8</v>
      </c>
      <c r="EX101">
        <v>10</v>
      </c>
      <c r="EY101" s="139">
        <v>74294.966516804474</v>
      </c>
      <c r="EZ101" s="200">
        <v>210.04990955463987</v>
      </c>
      <c r="FA101" s="200"/>
      <c r="FB101" s="200">
        <v>-210.04990955463987</v>
      </c>
      <c r="FD101">
        <v>-2</v>
      </c>
      <c r="FE101">
        <v>-1</v>
      </c>
      <c r="FF101">
        <v>1</v>
      </c>
      <c r="FG101">
        <v>1</v>
      </c>
      <c r="FI101">
        <v>0</v>
      </c>
      <c r="FK101">
        <v>0</v>
      </c>
      <c r="FM101" s="117" t="s">
        <v>1189</v>
      </c>
      <c r="FN101">
        <v>50</v>
      </c>
      <c r="FO101" t="s">
        <v>1273</v>
      </c>
      <c r="FP101">
        <v>10</v>
      </c>
      <c r="FQ101">
        <v>8</v>
      </c>
      <c r="FR101">
        <v>10</v>
      </c>
      <c r="FS101" s="139">
        <v>74294.966516804474</v>
      </c>
      <c r="FT101" s="200">
        <v>0</v>
      </c>
      <c r="FU101" s="200"/>
      <c r="FV101" s="200">
        <v>0</v>
      </c>
      <c r="FX101">
        <v>0</v>
      </c>
      <c r="FZ101">
        <v>1</v>
      </c>
      <c r="GB101">
        <v>1</v>
      </c>
      <c r="GE101">
        <v>1</v>
      </c>
      <c r="GG101">
        <v>0</v>
      </c>
      <c r="GJ101" s="117" t="s">
        <v>1189</v>
      </c>
      <c r="GK101">
        <v>50</v>
      </c>
      <c r="GL101" t="s">
        <v>1283</v>
      </c>
      <c r="GM101">
        <v>10</v>
      </c>
      <c r="GN101">
        <v>8</v>
      </c>
      <c r="GO101">
        <v>10</v>
      </c>
      <c r="GP101" s="139">
        <v>74294.966516804474</v>
      </c>
      <c r="GQ101" s="200">
        <v>0</v>
      </c>
      <c r="GR101" s="200"/>
      <c r="GS101" s="200">
        <v>0</v>
      </c>
      <c r="GT101" s="200">
        <v>0</v>
      </c>
      <c r="GV101">
        <v>0</v>
      </c>
      <c r="GX101">
        <v>1</v>
      </c>
      <c r="GZ101">
        <v>1</v>
      </c>
      <c r="HC101">
        <v>1</v>
      </c>
      <c r="HE101">
        <v>0</v>
      </c>
      <c r="HH101" s="117" t="s">
        <v>1189</v>
      </c>
      <c r="HI101">
        <v>50</v>
      </c>
      <c r="HJ101" t="s">
        <v>1283</v>
      </c>
      <c r="HK101">
        <v>10</v>
      </c>
      <c r="HL101">
        <v>8</v>
      </c>
      <c r="HM101">
        <v>10</v>
      </c>
      <c r="HN101" s="139">
        <v>73947.006140852915</v>
      </c>
      <c r="HO101" s="200">
        <v>0</v>
      </c>
      <c r="HP101" s="200"/>
      <c r="HQ101" s="200">
        <v>0</v>
      </c>
      <c r="HR101" s="200">
        <v>0</v>
      </c>
      <c r="HT101">
        <v>0</v>
      </c>
      <c r="HV101">
        <v>1</v>
      </c>
      <c r="HX101">
        <v>1</v>
      </c>
      <c r="IA101">
        <v>1</v>
      </c>
      <c r="IC101">
        <v>0</v>
      </c>
      <c r="IF101" s="117" t="s">
        <v>1189</v>
      </c>
      <c r="IG101">
        <v>50</v>
      </c>
      <c r="IH101" t="s">
        <v>1283</v>
      </c>
      <c r="II101">
        <v>10</v>
      </c>
      <c r="IJ101">
        <v>8</v>
      </c>
      <c r="IK101">
        <v>10</v>
      </c>
      <c r="IL101" s="139">
        <v>73626.119351181245</v>
      </c>
      <c r="IM101" s="139"/>
      <c r="IN101" s="200">
        <v>0</v>
      </c>
      <c r="IO101" s="200"/>
      <c r="IP101" s="200"/>
      <c r="IQ101" s="200">
        <v>0</v>
      </c>
      <c r="IR101" s="200">
        <v>0</v>
      </c>
      <c r="IT101">
        <v>0</v>
      </c>
      <c r="IV101">
        <v>1</v>
      </c>
      <c r="IX101">
        <v>1</v>
      </c>
      <c r="JA101">
        <v>1</v>
      </c>
      <c r="JC101">
        <v>0</v>
      </c>
      <c r="JF101" s="117" t="s">
        <v>1189</v>
      </c>
      <c r="JG101">
        <v>50</v>
      </c>
      <c r="JH101" t="s">
        <v>1283</v>
      </c>
      <c r="JI101">
        <v>10</v>
      </c>
      <c r="JJ101">
        <v>8</v>
      </c>
      <c r="JK101">
        <v>10</v>
      </c>
      <c r="JL101" s="139">
        <v>73626.119351181245</v>
      </c>
      <c r="JM101" s="139"/>
      <c r="JN101" s="200">
        <v>0</v>
      </c>
      <c r="JO101" s="200"/>
      <c r="JP101" s="200"/>
      <c r="JQ101" s="200">
        <v>0</v>
      </c>
      <c r="JR101" s="200">
        <v>0</v>
      </c>
      <c r="JT101">
        <v>0</v>
      </c>
      <c r="JV101">
        <v>1</v>
      </c>
      <c r="JX101">
        <v>1</v>
      </c>
      <c r="KA101">
        <v>1</v>
      </c>
      <c r="KC101">
        <v>0</v>
      </c>
      <c r="KF101" s="117" t="s">
        <v>1189</v>
      </c>
      <c r="KG101">
        <v>50</v>
      </c>
      <c r="KH101" t="s">
        <v>1283</v>
      </c>
      <c r="KI101">
        <v>8</v>
      </c>
      <c r="KJ101">
        <v>6</v>
      </c>
      <c r="KK101">
        <v>8</v>
      </c>
      <c r="KL101" s="139">
        <v>59671.2247463901</v>
      </c>
      <c r="KM101" s="139"/>
      <c r="KN101" s="200">
        <v>0</v>
      </c>
      <c r="KO101" s="200"/>
      <c r="KP101" s="200"/>
      <c r="KQ101" s="200">
        <v>0</v>
      </c>
      <c r="KR101" s="200">
        <v>0</v>
      </c>
      <c r="KT101">
        <v>0</v>
      </c>
      <c r="KX101">
        <v>1</v>
      </c>
      <c r="LA101">
        <v>1</v>
      </c>
      <c r="LC101">
        <v>0</v>
      </c>
      <c r="LF101" s="117"/>
      <c r="LG101">
        <v>50</v>
      </c>
      <c r="LH101" t="s">
        <v>1283</v>
      </c>
      <c r="LI101">
        <v>8</v>
      </c>
      <c r="LK101">
        <v>8</v>
      </c>
      <c r="LL101" s="139">
        <v>59671.2247463901</v>
      </c>
      <c r="LM101" s="139"/>
      <c r="LN101" s="200">
        <v>0</v>
      </c>
      <c r="LO101" s="200"/>
      <c r="LP101" s="200"/>
      <c r="LQ101" s="200">
        <v>0</v>
      </c>
      <c r="LR101" s="200">
        <v>0</v>
      </c>
      <c r="LT101">
        <v>0</v>
      </c>
      <c r="LV101">
        <v>1</v>
      </c>
      <c r="LX101">
        <v>1</v>
      </c>
      <c r="MA101">
        <v>1</v>
      </c>
      <c r="MC101">
        <v>0</v>
      </c>
      <c r="MF101" s="117" t="s">
        <v>1189</v>
      </c>
      <c r="MG101">
        <v>50</v>
      </c>
      <c r="MH101" t="s">
        <v>1283</v>
      </c>
      <c r="MI101">
        <v>7</v>
      </c>
      <c r="MJ101">
        <v>5</v>
      </c>
      <c r="MK101">
        <v>7</v>
      </c>
      <c r="ML101" s="139">
        <v>52109.7329659436</v>
      </c>
      <c r="MM101" s="139"/>
      <c r="MN101" s="200">
        <v>0</v>
      </c>
      <c r="MO101" s="200"/>
      <c r="MP101" s="200"/>
      <c r="MQ101" s="200">
        <v>0</v>
      </c>
      <c r="MR101" s="200">
        <v>0</v>
      </c>
      <c r="MT101">
        <v>0</v>
      </c>
      <c r="MV101">
        <v>1</v>
      </c>
      <c r="MX101">
        <v>1</v>
      </c>
      <c r="NA101">
        <v>1</v>
      </c>
      <c r="NC101">
        <v>0</v>
      </c>
      <c r="NF101" s="117" t="s">
        <v>1189</v>
      </c>
      <c r="NG101">
        <v>50</v>
      </c>
      <c r="NH101" t="s">
        <v>1283</v>
      </c>
      <c r="NI101">
        <v>7</v>
      </c>
      <c r="NJ101">
        <v>5</v>
      </c>
      <c r="NK101">
        <v>7</v>
      </c>
      <c r="NL101" s="139">
        <v>53245.937671716776</v>
      </c>
      <c r="NM101" s="139"/>
      <c r="NN101" s="200">
        <v>0</v>
      </c>
      <c r="NO101" s="200"/>
      <c r="NP101" s="200"/>
      <c r="NQ101" s="200">
        <v>0</v>
      </c>
      <c r="NR101" s="200">
        <v>0</v>
      </c>
      <c r="NT101">
        <v>0</v>
      </c>
      <c r="NV101">
        <v>1</v>
      </c>
      <c r="NX101">
        <v>1</v>
      </c>
      <c r="OA101">
        <v>1</v>
      </c>
      <c r="OC101">
        <v>0</v>
      </c>
      <c r="OF101" s="117" t="s">
        <v>1189</v>
      </c>
      <c r="OG101">
        <v>50</v>
      </c>
      <c r="OH101" t="s">
        <v>1283</v>
      </c>
      <c r="OI101">
        <v>7</v>
      </c>
      <c r="OJ101">
        <v>5</v>
      </c>
      <c r="OK101">
        <v>7</v>
      </c>
      <c r="OL101" s="139">
        <v>53245.937671716776</v>
      </c>
      <c r="OM101" s="139"/>
      <c r="ON101" s="200">
        <v>0</v>
      </c>
      <c r="OO101" s="200"/>
      <c r="OP101" s="200"/>
      <c r="OQ101" s="200">
        <v>0</v>
      </c>
      <c r="OR101" s="200">
        <v>0</v>
      </c>
      <c r="OT101">
        <f t="shared" si="307"/>
        <v>0</v>
      </c>
      <c r="OV101">
        <v>1</v>
      </c>
      <c r="OX101">
        <v>1</v>
      </c>
      <c r="PA101">
        <f t="shared" si="308"/>
        <v>1</v>
      </c>
      <c r="PC101">
        <f t="shared" si="330"/>
        <v>0</v>
      </c>
      <c r="PF101" s="117" t="s">
        <v>1189</v>
      </c>
      <c r="PG101">
        <v>50</v>
      </c>
      <c r="PH101" t="str">
        <f t="shared" si="309"/>
        <v>FALSE</v>
      </c>
      <c r="PI101">
        <f>ROUND(MARGIN!$J17,0)</f>
        <v>7</v>
      </c>
      <c r="PJ101">
        <f t="shared" si="331"/>
        <v>5</v>
      </c>
      <c r="PK101">
        <f t="shared" si="332"/>
        <v>7</v>
      </c>
      <c r="PL101" s="139">
        <f>PK101*10000*MARGIN!$G17/MARGIN!$D17</f>
        <v>52263.325592698602</v>
      </c>
      <c r="PM101" s="139"/>
      <c r="PN101" s="200">
        <f t="shared" si="310"/>
        <v>0</v>
      </c>
      <c r="PO101" s="200"/>
      <c r="PP101" s="200"/>
      <c r="PQ101" s="200">
        <f t="shared" si="311"/>
        <v>0</v>
      </c>
      <c r="PR101" s="200">
        <f t="shared" si="312"/>
        <v>0</v>
      </c>
      <c r="PT101">
        <f t="shared" si="313"/>
        <v>0</v>
      </c>
      <c r="PV101">
        <v>1</v>
      </c>
      <c r="PX101">
        <v>1</v>
      </c>
      <c r="QA101">
        <f t="shared" si="314"/>
        <v>1</v>
      </c>
      <c r="QC101">
        <f t="shared" si="333"/>
        <v>0</v>
      </c>
      <c r="QF101" s="117" t="s">
        <v>1189</v>
      </c>
      <c r="QG101">
        <v>50</v>
      </c>
      <c r="QH101" t="str">
        <f t="shared" si="315"/>
        <v>FALSE</v>
      </c>
      <c r="QI101">
        <f>ROUND(MARGIN!$J17,0)</f>
        <v>7</v>
      </c>
      <c r="QJ101">
        <f t="shared" si="334"/>
        <v>5</v>
      </c>
      <c r="QK101">
        <f t="shared" si="335"/>
        <v>7</v>
      </c>
      <c r="QL101" s="139">
        <f>QK101*10000*MARGIN!$G17/MARGIN!$D17</f>
        <v>52263.325592698602</v>
      </c>
      <c r="QM101" s="139"/>
      <c r="QN101" s="200">
        <f t="shared" si="316"/>
        <v>0</v>
      </c>
      <c r="QO101" s="200"/>
      <c r="QP101" s="200"/>
      <c r="QQ101" s="200">
        <f t="shared" si="317"/>
        <v>0</v>
      </c>
      <c r="QR101" s="200">
        <f t="shared" si="318"/>
        <v>0</v>
      </c>
      <c r="QT101">
        <f t="shared" si="319"/>
        <v>0</v>
      </c>
      <c r="QV101">
        <v>1</v>
      </c>
      <c r="QX101">
        <v>1</v>
      </c>
      <c r="RA101">
        <f t="shared" si="320"/>
        <v>1</v>
      </c>
      <c r="RC101">
        <f t="shared" si="336"/>
        <v>0</v>
      </c>
      <c r="RF101" s="117" t="s">
        <v>1189</v>
      </c>
      <c r="RG101">
        <v>50</v>
      </c>
      <c r="RH101" t="str">
        <f t="shared" si="321"/>
        <v>FALSE</v>
      </c>
      <c r="RI101">
        <f>ROUND(MARGIN!$J17,0)</f>
        <v>7</v>
      </c>
      <c r="RJ101">
        <f t="shared" si="337"/>
        <v>5</v>
      </c>
      <c r="RK101">
        <f t="shared" si="338"/>
        <v>7</v>
      </c>
      <c r="RL101" s="139">
        <f>RK101*10000*MARGIN!$G17/MARGIN!$D17</f>
        <v>52263.325592698602</v>
      </c>
      <c r="RM101" s="139"/>
      <c r="RN101" s="200">
        <f t="shared" si="322"/>
        <v>0</v>
      </c>
      <c r="RO101" s="200"/>
      <c r="RP101" s="200"/>
      <c r="RQ101" s="200">
        <f t="shared" si="323"/>
        <v>0</v>
      </c>
      <c r="RR101" s="200">
        <f t="shared" si="324"/>
        <v>0</v>
      </c>
    </row>
    <row r="102" spans="1:486" x14ac:dyDescent="0.25">
      <c r="A102" t="s">
        <v>1214</v>
      </c>
      <c r="B102" s="167" t="s">
        <v>29</v>
      </c>
      <c r="D102" s="118" t="s">
        <v>788</v>
      </c>
      <c r="E102">
        <v>50</v>
      </c>
      <c r="F102" t="e">
        <f>IF(#REF!="","FALSE","TRUE")</f>
        <v>#REF!</v>
      </c>
      <c r="G102">
        <f>ROUND(MARGIN!$J34,0)</f>
        <v>7</v>
      </c>
      <c r="I102" t="e">
        <f>-#REF!+J102</f>
        <v>#REF!</v>
      </c>
      <c r="J102">
        <v>1</v>
      </c>
      <c r="K102" s="118" t="s">
        <v>788</v>
      </c>
      <c r="L102">
        <v>50</v>
      </c>
      <c r="M102" t="str">
        <f>IF(J102="","FALSE","TRUE")</f>
        <v>TRUE</v>
      </c>
      <c r="N102">
        <f>ROUND(MARGIN!$J34,0)</f>
        <v>7</v>
      </c>
      <c r="P102">
        <f>-J102+Q102</f>
        <v>-2</v>
      </c>
      <c r="Q102">
        <v>-1</v>
      </c>
      <c r="T102" s="118" t="s">
        <v>788</v>
      </c>
      <c r="U102">
        <v>50</v>
      </c>
      <c r="V102" t="str">
        <f>IF(Q102="","FALSE","TRUE")</f>
        <v>TRUE</v>
      </c>
      <c r="W102">
        <f>ROUND(MARGIN!$J34,0)</f>
        <v>7</v>
      </c>
      <c r="Z102">
        <f>-Q102+AA102</f>
        <v>0</v>
      </c>
      <c r="AA102">
        <v>-1</v>
      </c>
      <c r="AB102">
        <v>-1</v>
      </c>
      <c r="AC102" t="s">
        <v>968</v>
      </c>
      <c r="AD102" s="118" t="s">
        <v>967</v>
      </c>
      <c r="AE102">
        <v>50</v>
      </c>
      <c r="AF102" t="str">
        <f>IF(AA102="","FALSE","TRUE")</f>
        <v>TRUE</v>
      </c>
      <c r="AG102">
        <f>ROUND(MARGIN!$J34,0)</f>
        <v>7</v>
      </c>
      <c r="AH102">
        <f>IF(ABS(AA102+AB102)=2,ROUND(AG102*(1+$X$13),0),IF(AB102="",AG102,ROUND(AG102*(1+-$AH$13),0)))</f>
        <v>9</v>
      </c>
      <c r="AK102">
        <f>-AA102+AL102</f>
        <v>0</v>
      </c>
      <c r="AL102">
        <v>-1</v>
      </c>
      <c r="AO102" s="118" t="s">
        <v>962</v>
      </c>
      <c r="AP102">
        <v>50</v>
      </c>
      <c r="AQ102" t="str">
        <f>IF(AL102="","FALSE","TRUE")</f>
        <v>TRUE</v>
      </c>
      <c r="AR102">
        <f>ROUND(MARGIN!$J34,0)</f>
        <v>7</v>
      </c>
      <c r="AS102">
        <f>IF(ABS(AL102+AM102)=2,ROUND(AR102*(1+$X$13),0),IF(AM102="",AR102,ROUND(AR102*(1+-$AH$13),0)))</f>
        <v>7</v>
      </c>
      <c r="AV102">
        <f>-AL102+AW102</f>
        <v>2</v>
      </c>
      <c r="AW102">
        <v>1</v>
      </c>
      <c r="AZ102" s="118" t="s">
        <v>962</v>
      </c>
      <c r="BA102">
        <v>50</v>
      </c>
      <c r="BB102" t="str">
        <f>IF(AW102="","FALSE","TRUE")</f>
        <v>TRUE</v>
      </c>
      <c r="BC102">
        <f>ROUND(MARGIN!$J34,0)</f>
        <v>7</v>
      </c>
      <c r="BD102">
        <f>IF(ABS(AW102+AX102)=2,ROUND(BC102*(1+$X$13),0),IF(AX102="",BC102,ROUND(BC102*(1+-$AH$13),0)))</f>
        <v>7</v>
      </c>
      <c r="BG102">
        <f>-AW102+BH102</f>
        <v>-1</v>
      </c>
      <c r="BL102" s="118" t="s">
        <v>962</v>
      </c>
      <c r="BM102">
        <v>50</v>
      </c>
      <c r="BN102" t="str">
        <f>IF(BH102="","FALSE","TRUE")</f>
        <v>FALSE</v>
      </c>
      <c r="BO102">
        <f>ROUND(MARGIN!$J34,0)</f>
        <v>7</v>
      </c>
      <c r="BP102">
        <f>IF(ABS(BH102+BI102)=2,ROUND(BO102*(1+$X$13),0),IF(BI102="",BO102,ROUND(BO102*(1+-$AH$13),0)))</f>
        <v>7</v>
      </c>
      <c r="BT102">
        <f>-BI102+BU102</f>
        <v>1</v>
      </c>
      <c r="BU102">
        <v>1</v>
      </c>
      <c r="BW102">
        <v>1</v>
      </c>
      <c r="BX102">
        <f>IF(BU102=BW102,1,0)</f>
        <v>1</v>
      </c>
      <c r="BY102">
        <f>IF(BW102=BV102,1,0)</f>
        <v>0</v>
      </c>
      <c r="BZ102" s="187">
        <v>8.8605749279400004E-3</v>
      </c>
      <c r="CA102" s="118" t="s">
        <v>962</v>
      </c>
      <c r="CB102">
        <v>50</v>
      </c>
      <c r="CC102" t="str">
        <f>IF(BU102="","FALSE","TRUE")</f>
        <v>TRUE</v>
      </c>
      <c r="CD102">
        <f>ROUND(MARGIN!$J18,0)</f>
        <v>7</v>
      </c>
      <c r="CE102">
        <f>IF(ABS(BU102+BW102)=2,ROUND(CD102*(1+$X$13),0),IF(BW102="",CD102,ROUND(CD102*(1+-$AH$13),0)))</f>
        <v>9</v>
      </c>
      <c r="CF102">
        <f>CD102</f>
        <v>7</v>
      </c>
      <c r="CG102" s="139">
        <f>CF102*10000*MARGIN!$G18/MARGIN!$D18</f>
        <v>49834.74644920884</v>
      </c>
      <c r="CH102" s="145">
        <f>IF(BX102=1,ABS(CG102*BZ102),-ABS(CG102*BZ102))</f>
        <v>441.56450492810683</v>
      </c>
      <c r="CI102" s="145">
        <f>IF(BY102=1,ABS(CG102*BZ102),-ABS(CG102*BZ102))</f>
        <v>-441.56450492810683</v>
      </c>
      <c r="CK102">
        <f>-BU102+CL102</f>
        <v>0</v>
      </c>
      <c r="CL102">
        <v>1</v>
      </c>
      <c r="CN102">
        <v>-1</v>
      </c>
      <c r="CO102">
        <f>IF(CL102=CN102,1,0)</f>
        <v>0</v>
      </c>
      <c r="CP102">
        <f>IF(CN102=CM102,1,0)</f>
        <v>0</v>
      </c>
      <c r="CQ102">
        <v>-1.4263638283899999E-2</v>
      </c>
      <c r="CR102" s="118" t="s">
        <v>1189</v>
      </c>
      <c r="CS102">
        <v>50</v>
      </c>
      <c r="CT102" t="str">
        <f>IF(CL102="","FALSE","TRUE")</f>
        <v>TRUE</v>
      </c>
      <c r="CU102">
        <f>ROUND(MARGIN!$J18,0)</f>
        <v>7</v>
      </c>
      <c r="CV102">
        <f>ROUND(IF(CL102=CM102,CU102*(1+$CV$95),CU102*(1-$CV$95)),0)</f>
        <v>5</v>
      </c>
      <c r="CW102">
        <f>CU102</f>
        <v>7</v>
      </c>
      <c r="CX102" s="139">
        <f>CW102*10000*MARGIN!$G18/MARGIN!$D18</f>
        <v>49834.74644920884</v>
      </c>
      <c r="CY102" s="200">
        <f>IF(CO102=1,ABS(CX102*CQ102),-ABS(CX102*CQ102))</f>
        <v>-710.82479732138472</v>
      </c>
      <c r="CZ102" s="200">
        <f>IF(CP102=1,ABS(CX102*CQ102),-ABS(CX102*CQ102))</f>
        <v>-710.82479732138472</v>
      </c>
      <c r="DB102">
        <f>-CL102+DC102</f>
        <v>-2</v>
      </c>
      <c r="DC102">
        <v>-1</v>
      </c>
      <c r="DD102">
        <v>-1</v>
      </c>
      <c r="DE102">
        <v>1</v>
      </c>
      <c r="DF102">
        <f>IF(DC102=DE102,1,0)</f>
        <v>0</v>
      </c>
      <c r="DG102">
        <f>IF(DE102=DD102,1,0)</f>
        <v>0</v>
      </c>
      <c r="DH102">
        <v>2.0639252926700001E-3</v>
      </c>
      <c r="DI102" s="118" t="s">
        <v>1189</v>
      </c>
      <c r="DJ102">
        <v>50</v>
      </c>
      <c r="DK102" t="str">
        <f>IF(DC102="","FALSE","TRUE")</f>
        <v>TRUE</v>
      </c>
      <c r="DL102">
        <f>ROUND(MARGIN!$J18,0)</f>
        <v>7</v>
      </c>
      <c r="DM102">
        <f>ROUND(IF(DC102=DD102,DL102*(1+$CV$95),DL102*(1-$CV$95)),0)</f>
        <v>9</v>
      </c>
      <c r="DN102">
        <f>DL102</f>
        <v>7</v>
      </c>
      <c r="DO102" s="139">
        <f>DN102*10000*MARGIN!$G18/MARGIN!$D18</f>
        <v>49834.74644920884</v>
      </c>
      <c r="DP102" s="200">
        <f>IF(DF102=1,ABS(DO102*DH102),-ABS(DO102*DH102))</f>
        <v>-102.8551936503186</v>
      </c>
      <c r="DQ102" s="200">
        <f>IF(DG102=1,ABS(DO102*DH102),-ABS(DO102*DH102))</f>
        <v>-102.8551936503186</v>
      </c>
      <c r="DS102">
        <v>2</v>
      </c>
      <c r="DT102">
        <v>1</v>
      </c>
      <c r="DU102">
        <v>1</v>
      </c>
      <c r="DV102">
        <v>-1</v>
      </c>
      <c r="DW102">
        <v>0</v>
      </c>
      <c r="DX102">
        <v>0</v>
      </c>
      <c r="DY102">
        <v>-1.9583788225000002E-3</v>
      </c>
      <c r="DZ102" s="118" t="s">
        <v>1189</v>
      </c>
      <c r="EA102">
        <v>50</v>
      </c>
      <c r="EB102" t="s">
        <v>1273</v>
      </c>
      <c r="EC102">
        <v>11</v>
      </c>
      <c r="ED102">
        <v>14</v>
      </c>
      <c r="EE102">
        <v>11</v>
      </c>
      <c r="EF102" s="139">
        <v>78114.801773194587</v>
      </c>
      <c r="EG102" s="200">
        <v>-152.97837351640973</v>
      </c>
      <c r="EH102" s="200">
        <v>-152.97837351640973</v>
      </c>
      <c r="EJ102">
        <v>-2</v>
      </c>
      <c r="EK102">
        <v>-1</v>
      </c>
      <c r="EL102">
        <v>1</v>
      </c>
      <c r="EM102">
        <v>1</v>
      </c>
      <c r="EN102">
        <v>1</v>
      </c>
      <c r="EO102">
        <v>0</v>
      </c>
      <c r="EQ102">
        <v>1</v>
      </c>
      <c r="ER102">
        <v>1.8877925007000002E-2</v>
      </c>
      <c r="ES102" s="118" t="s">
        <v>1189</v>
      </c>
      <c r="ET102">
        <v>50</v>
      </c>
      <c r="EU102" t="s">
        <v>1273</v>
      </c>
      <c r="EV102">
        <v>11</v>
      </c>
      <c r="EW102">
        <v>8</v>
      </c>
      <c r="EX102">
        <v>11</v>
      </c>
      <c r="EY102" s="139">
        <v>78114.801773194587</v>
      </c>
      <c r="EZ102" s="200">
        <v>-1474.6453698110381</v>
      </c>
      <c r="FA102" s="200"/>
      <c r="FB102" s="200">
        <v>1474.6453698110381</v>
      </c>
      <c r="FD102">
        <v>-1</v>
      </c>
      <c r="FE102">
        <v>-1</v>
      </c>
      <c r="FF102">
        <v>1</v>
      </c>
      <c r="FG102">
        <v>1</v>
      </c>
      <c r="FI102">
        <v>0</v>
      </c>
      <c r="FK102">
        <v>0</v>
      </c>
      <c r="FM102" s="118" t="s">
        <v>1189</v>
      </c>
      <c r="FN102">
        <v>50</v>
      </c>
      <c r="FO102" t="s">
        <v>1273</v>
      </c>
      <c r="FP102">
        <v>11</v>
      </c>
      <c r="FQ102">
        <v>8</v>
      </c>
      <c r="FR102">
        <v>11</v>
      </c>
      <c r="FS102" s="139">
        <v>78114.801773194587</v>
      </c>
      <c r="FT102" s="200">
        <v>0</v>
      </c>
      <c r="FU102" s="200"/>
      <c r="FV102" s="200">
        <v>0</v>
      </c>
      <c r="FX102">
        <v>0</v>
      </c>
      <c r="FZ102">
        <v>1</v>
      </c>
      <c r="GB102">
        <v>1</v>
      </c>
      <c r="GE102">
        <v>1</v>
      </c>
      <c r="GG102">
        <v>0</v>
      </c>
      <c r="GJ102" s="118" t="s">
        <v>1189</v>
      </c>
      <c r="GK102">
        <v>50</v>
      </c>
      <c r="GL102" t="s">
        <v>1283</v>
      </c>
      <c r="GM102">
        <v>11</v>
      </c>
      <c r="GN102">
        <v>8</v>
      </c>
      <c r="GO102">
        <v>11</v>
      </c>
      <c r="GP102" s="139">
        <v>78114.801773194587</v>
      </c>
      <c r="GQ102" s="200">
        <v>0</v>
      </c>
      <c r="GR102" s="200"/>
      <c r="GS102" s="200">
        <v>0</v>
      </c>
      <c r="GT102" s="200">
        <v>0</v>
      </c>
      <c r="GV102">
        <v>0</v>
      </c>
      <c r="GX102">
        <v>1</v>
      </c>
      <c r="GZ102">
        <v>1</v>
      </c>
      <c r="HC102">
        <v>1</v>
      </c>
      <c r="HE102">
        <v>0</v>
      </c>
      <c r="HH102" s="118" t="s">
        <v>1189</v>
      </c>
      <c r="HI102">
        <v>50</v>
      </c>
      <c r="HJ102" t="s">
        <v>1283</v>
      </c>
      <c r="HK102">
        <v>11</v>
      </c>
      <c r="HL102">
        <v>8</v>
      </c>
      <c r="HM102">
        <v>11</v>
      </c>
      <c r="HN102" s="139">
        <v>77251.31092514965</v>
      </c>
      <c r="HO102" s="200">
        <v>0</v>
      </c>
      <c r="HP102" s="200"/>
      <c r="HQ102" s="200">
        <v>0</v>
      </c>
      <c r="HR102" s="200">
        <v>0</v>
      </c>
      <c r="HT102">
        <v>0</v>
      </c>
      <c r="HV102">
        <v>1</v>
      </c>
      <c r="HX102">
        <v>1</v>
      </c>
      <c r="IA102">
        <v>1</v>
      </c>
      <c r="IC102">
        <v>0</v>
      </c>
      <c r="IF102" s="118" t="s">
        <v>1189</v>
      </c>
      <c r="IG102">
        <v>50</v>
      </c>
      <c r="IH102" t="s">
        <v>1283</v>
      </c>
      <c r="II102">
        <v>11</v>
      </c>
      <c r="IJ102">
        <v>8</v>
      </c>
      <c r="IK102">
        <v>11</v>
      </c>
      <c r="IL102" s="139">
        <v>77447.377960833313</v>
      </c>
      <c r="IM102" s="139"/>
      <c r="IN102" s="200">
        <v>0</v>
      </c>
      <c r="IO102" s="200"/>
      <c r="IP102" s="200"/>
      <c r="IQ102" s="200">
        <v>0</v>
      </c>
      <c r="IR102" s="200">
        <v>0</v>
      </c>
      <c r="IT102">
        <v>0</v>
      </c>
      <c r="IV102">
        <v>1</v>
      </c>
      <c r="IX102">
        <v>1</v>
      </c>
      <c r="JA102">
        <v>1</v>
      </c>
      <c r="JC102">
        <v>0</v>
      </c>
      <c r="JF102" s="118" t="s">
        <v>1189</v>
      </c>
      <c r="JG102">
        <v>50</v>
      </c>
      <c r="JH102" t="s">
        <v>1283</v>
      </c>
      <c r="JI102">
        <v>11</v>
      </c>
      <c r="JJ102">
        <v>8</v>
      </c>
      <c r="JK102">
        <v>11</v>
      </c>
      <c r="JL102" s="139">
        <v>77447.377960833313</v>
      </c>
      <c r="JM102" s="139"/>
      <c r="JN102" s="200">
        <v>0</v>
      </c>
      <c r="JO102" s="200"/>
      <c r="JP102" s="200"/>
      <c r="JQ102" s="200">
        <v>0</v>
      </c>
      <c r="JR102" s="200">
        <v>0</v>
      </c>
      <c r="JT102">
        <v>0</v>
      </c>
      <c r="JV102">
        <v>1</v>
      </c>
      <c r="JX102">
        <v>1</v>
      </c>
      <c r="KA102">
        <v>1</v>
      </c>
      <c r="KC102">
        <v>0</v>
      </c>
      <c r="KF102" s="118" t="s">
        <v>1189</v>
      </c>
      <c r="KG102">
        <v>50</v>
      </c>
      <c r="KH102" t="s">
        <v>1283</v>
      </c>
      <c r="KI102">
        <v>8</v>
      </c>
      <c r="KJ102">
        <v>6</v>
      </c>
      <c r="KK102">
        <v>8</v>
      </c>
      <c r="KL102" s="139">
        <v>56891.707210408356</v>
      </c>
      <c r="KM102" s="139"/>
      <c r="KN102" s="200">
        <v>0</v>
      </c>
      <c r="KO102" s="200"/>
      <c r="KP102" s="200"/>
      <c r="KQ102" s="200">
        <v>0</v>
      </c>
      <c r="KR102" s="200">
        <v>0</v>
      </c>
      <c r="KT102">
        <v>0</v>
      </c>
      <c r="KX102">
        <v>1</v>
      </c>
      <c r="LA102">
        <v>1</v>
      </c>
      <c r="LC102">
        <v>0</v>
      </c>
      <c r="LF102" s="118"/>
      <c r="LG102">
        <v>50</v>
      </c>
      <c r="LH102" t="s">
        <v>1283</v>
      </c>
      <c r="LI102">
        <v>8</v>
      </c>
      <c r="LK102">
        <v>8</v>
      </c>
      <c r="LL102" s="139">
        <v>56891.707210408356</v>
      </c>
      <c r="LM102" s="139"/>
      <c r="LN102" s="200">
        <v>0</v>
      </c>
      <c r="LO102" s="200"/>
      <c r="LP102" s="200"/>
      <c r="LQ102" s="200">
        <v>0</v>
      </c>
      <c r="LR102" s="200">
        <v>0</v>
      </c>
      <c r="LT102">
        <v>0</v>
      </c>
      <c r="LV102">
        <v>1</v>
      </c>
      <c r="LX102">
        <v>1</v>
      </c>
      <c r="MA102">
        <v>1</v>
      </c>
      <c r="MC102">
        <v>0</v>
      </c>
      <c r="MF102" s="118" t="s">
        <v>1189</v>
      </c>
      <c r="MG102">
        <v>50</v>
      </c>
      <c r="MH102" t="s">
        <v>1283</v>
      </c>
      <c r="MI102">
        <v>7</v>
      </c>
      <c r="MJ102">
        <v>5</v>
      </c>
      <c r="MK102">
        <v>7</v>
      </c>
      <c r="ML102" s="139">
        <v>49856.374550194756</v>
      </c>
      <c r="MM102" s="139"/>
      <c r="MN102" s="200">
        <v>0</v>
      </c>
      <c r="MO102" s="200"/>
      <c r="MP102" s="200"/>
      <c r="MQ102" s="200">
        <v>0</v>
      </c>
      <c r="MR102" s="200">
        <v>0</v>
      </c>
      <c r="MT102">
        <v>0</v>
      </c>
      <c r="MV102">
        <v>1</v>
      </c>
      <c r="MX102">
        <v>1</v>
      </c>
      <c r="NA102">
        <v>1</v>
      </c>
      <c r="NC102">
        <v>0</v>
      </c>
      <c r="NF102" s="118" t="s">
        <v>1189</v>
      </c>
      <c r="NG102">
        <v>50</v>
      </c>
      <c r="NH102" t="s">
        <v>1283</v>
      </c>
      <c r="NI102">
        <v>7</v>
      </c>
      <c r="NJ102">
        <v>5</v>
      </c>
      <c r="NK102">
        <v>7</v>
      </c>
      <c r="NL102" s="139">
        <v>50674.856739147493</v>
      </c>
      <c r="NM102" s="139"/>
      <c r="NN102" s="200">
        <v>0</v>
      </c>
      <c r="NO102" s="200"/>
      <c r="NP102" s="200"/>
      <c r="NQ102" s="200">
        <v>0</v>
      </c>
      <c r="NR102" s="200">
        <v>0</v>
      </c>
      <c r="NT102">
        <v>0</v>
      </c>
      <c r="NV102">
        <v>1</v>
      </c>
      <c r="NX102">
        <v>1</v>
      </c>
      <c r="OA102">
        <v>1</v>
      </c>
      <c r="OC102">
        <v>0</v>
      </c>
      <c r="OF102" s="118" t="s">
        <v>1189</v>
      </c>
      <c r="OG102">
        <v>50</v>
      </c>
      <c r="OH102" t="s">
        <v>1283</v>
      </c>
      <c r="OI102">
        <v>7</v>
      </c>
      <c r="OJ102">
        <v>5</v>
      </c>
      <c r="OK102">
        <v>7</v>
      </c>
      <c r="OL102" s="139">
        <v>50674.856739147493</v>
      </c>
      <c r="OM102" s="139"/>
      <c r="ON102" s="200">
        <v>0</v>
      </c>
      <c r="OO102" s="200"/>
      <c r="OP102" s="200"/>
      <c r="OQ102" s="200">
        <v>0</v>
      </c>
      <c r="OR102" s="200">
        <v>0</v>
      </c>
      <c r="OT102">
        <f t="shared" si="307"/>
        <v>0</v>
      </c>
      <c r="OV102">
        <v>1</v>
      </c>
      <c r="OX102">
        <v>1</v>
      </c>
      <c r="PA102">
        <f>IF(OU102=OZ102,1,0)</f>
        <v>1</v>
      </c>
      <c r="PC102">
        <f>IF(OZ102=OX102,1,0)</f>
        <v>0</v>
      </c>
      <c r="PF102" s="118" t="s">
        <v>1189</v>
      </c>
      <c r="PG102">
        <v>50</v>
      </c>
      <c r="PH102" t="str">
        <f>IF(OU102="","FALSE","TRUE")</f>
        <v>FALSE</v>
      </c>
      <c r="PI102">
        <f>ROUND(MARGIN!$J18,0)</f>
        <v>7</v>
      </c>
      <c r="PJ102">
        <f>ROUND(IF(OU102=OX102,PI102*(1+$CV$95),PI102*(1-$CV$95)),0)</f>
        <v>5</v>
      </c>
      <c r="PK102">
        <f>PI102</f>
        <v>7</v>
      </c>
      <c r="PL102" s="139">
        <f>PK102*10000*MARGIN!$G18/MARGIN!$D18</f>
        <v>49834.74644920884</v>
      </c>
      <c r="PM102" s="139"/>
      <c r="PN102" s="200">
        <f>IF(PA102=1,ABS(PL102*PE102),-ABS(PL102*PE102))</f>
        <v>0</v>
      </c>
      <c r="PO102" s="200"/>
      <c r="PP102" s="200"/>
      <c r="PQ102" s="200">
        <f t="shared" si="311"/>
        <v>0</v>
      </c>
      <c r="PR102" s="200">
        <f>IF(PE102=1,ABS(PN102*PF102),-ABS(PN102*PF102))</f>
        <v>0</v>
      </c>
      <c r="PT102">
        <f t="shared" si="313"/>
        <v>0</v>
      </c>
      <c r="PV102">
        <v>1</v>
      </c>
      <c r="PX102">
        <v>1</v>
      </c>
      <c r="QA102">
        <f>IF(PU102=PZ102,1,0)</f>
        <v>1</v>
      </c>
      <c r="QC102">
        <f>IF(PZ102=PX102,1,0)</f>
        <v>0</v>
      </c>
      <c r="QF102" s="118" t="s">
        <v>1189</v>
      </c>
      <c r="QG102">
        <v>50</v>
      </c>
      <c r="QH102" t="str">
        <f>IF(PU102="","FALSE","TRUE")</f>
        <v>FALSE</v>
      </c>
      <c r="QI102">
        <f>ROUND(MARGIN!$J18,0)</f>
        <v>7</v>
      </c>
      <c r="QJ102">
        <f>ROUND(IF(PU102=PX102,QI102*(1+$CV$95),QI102*(1-$CV$95)),0)</f>
        <v>5</v>
      </c>
      <c r="QK102">
        <f>QI102</f>
        <v>7</v>
      </c>
      <c r="QL102" s="139">
        <f>QK102*10000*MARGIN!$G18/MARGIN!$D18</f>
        <v>49834.74644920884</v>
      </c>
      <c r="QM102" s="139"/>
      <c r="QN102" s="200">
        <f>IF(QA102=1,ABS(QL102*QE102),-ABS(QL102*QE102))</f>
        <v>0</v>
      </c>
      <c r="QO102" s="200"/>
      <c r="QP102" s="200"/>
      <c r="QQ102" s="200">
        <f t="shared" si="317"/>
        <v>0</v>
      </c>
      <c r="QR102" s="200">
        <f>IF(QE102=1,ABS(QN102*QF102),-ABS(QN102*QF102))</f>
        <v>0</v>
      </c>
      <c r="QT102">
        <f t="shared" si="319"/>
        <v>0</v>
      </c>
      <c r="QV102">
        <v>1</v>
      </c>
      <c r="QX102">
        <v>1</v>
      </c>
      <c r="RA102">
        <f>IF(QU102=QZ102,1,0)</f>
        <v>1</v>
      </c>
      <c r="RC102">
        <f>IF(QZ102=QX102,1,0)</f>
        <v>0</v>
      </c>
      <c r="RF102" s="118" t="s">
        <v>1189</v>
      </c>
      <c r="RG102">
        <v>50</v>
      </c>
      <c r="RH102" t="str">
        <f>IF(QU102="","FALSE","TRUE")</f>
        <v>FALSE</v>
      </c>
      <c r="RI102">
        <f>ROUND(MARGIN!$J18,0)</f>
        <v>7</v>
      </c>
      <c r="RJ102">
        <f>ROUND(IF(QU102=QX102,RI102*(1+$CV$95),RI102*(1-$CV$95)),0)</f>
        <v>5</v>
      </c>
      <c r="RK102">
        <f>RI102</f>
        <v>7</v>
      </c>
      <c r="RL102" s="139">
        <f>RK102*10000*MARGIN!$G18/MARGIN!$D18</f>
        <v>49834.74644920884</v>
      </c>
      <c r="RM102" s="139"/>
      <c r="RN102" s="200">
        <f>IF(RA102=1,ABS(RL102*RE102),-ABS(RL102*RE102))</f>
        <v>0</v>
      </c>
      <c r="RO102" s="200"/>
      <c r="RP102" s="200"/>
      <c r="RQ102" s="200">
        <f t="shared" si="323"/>
        <v>0</v>
      </c>
      <c r="RR102" s="200">
        <f>IF(RE102=1,ABS(RN102*RF102),-ABS(RN102*RF102))</f>
        <v>0</v>
      </c>
    </row>
    <row r="103" spans="1:486" x14ac:dyDescent="0.25">
      <c r="A103" s="186" t="s">
        <v>1208</v>
      </c>
      <c r="B103" s="167" t="s">
        <v>27</v>
      </c>
      <c r="D103" s="117" t="s">
        <v>788</v>
      </c>
      <c r="E103">
        <v>50</v>
      </c>
      <c r="F103" t="e">
        <f>IF(#REF!="","FALSE","TRUE")</f>
        <v>#REF!</v>
      </c>
      <c r="G103">
        <f>ROUND(MARGIN!$J17,0)</f>
        <v>7</v>
      </c>
      <c r="I103" t="e">
        <f>-#REF!+J103</f>
        <v>#REF!</v>
      </c>
      <c r="J103">
        <v>-1</v>
      </c>
      <c r="K103" s="117" t="s">
        <v>788</v>
      </c>
      <c r="L103">
        <v>50</v>
      </c>
      <c r="M103" t="str">
        <f t="shared" si="273"/>
        <v>TRUE</v>
      </c>
      <c r="N103">
        <f>ROUND(MARGIN!$J17,0)</f>
        <v>7</v>
      </c>
      <c r="P103">
        <f t="shared" si="274"/>
        <v>0</v>
      </c>
      <c r="Q103">
        <v>-1</v>
      </c>
      <c r="T103" s="117" t="s">
        <v>788</v>
      </c>
      <c r="U103">
        <v>50</v>
      </c>
      <c r="V103" t="str">
        <f t="shared" si="275"/>
        <v>TRUE</v>
      </c>
      <c r="W103">
        <f>ROUND(MARGIN!$J17,0)</f>
        <v>7</v>
      </c>
      <c r="Z103">
        <f t="shared" si="276"/>
        <v>0</v>
      </c>
      <c r="AA103">
        <v>-1</v>
      </c>
      <c r="AD103" s="117" t="s">
        <v>32</v>
      </c>
      <c r="AE103">
        <v>50</v>
      </c>
      <c r="AF103" t="str">
        <f t="shared" si="277"/>
        <v>TRUE</v>
      </c>
      <c r="AG103">
        <f>ROUND(MARGIN!$J17,0)</f>
        <v>7</v>
      </c>
      <c r="AH103">
        <f t="shared" si="278"/>
        <v>7</v>
      </c>
      <c r="AK103">
        <f t="shared" si="279"/>
        <v>0</v>
      </c>
      <c r="AL103">
        <v>-1</v>
      </c>
      <c r="AO103" s="117" t="s">
        <v>32</v>
      </c>
      <c r="AP103">
        <v>50</v>
      </c>
      <c r="AQ103" t="str">
        <f t="shared" si="280"/>
        <v>TRUE</v>
      </c>
      <c r="AR103">
        <f>ROUND(MARGIN!$J17,0)</f>
        <v>7</v>
      </c>
      <c r="AS103">
        <f t="shared" si="281"/>
        <v>7</v>
      </c>
      <c r="AV103">
        <f t="shared" si="282"/>
        <v>2</v>
      </c>
      <c r="AW103">
        <v>1</v>
      </c>
      <c r="AZ103" s="117" t="s">
        <v>32</v>
      </c>
      <c r="BA103">
        <v>50</v>
      </c>
      <c r="BB103" t="str">
        <f t="shared" si="283"/>
        <v>TRUE</v>
      </c>
      <c r="BC103">
        <f>ROUND(MARGIN!$J17,0)</f>
        <v>7</v>
      </c>
      <c r="BD103">
        <f t="shared" si="284"/>
        <v>7</v>
      </c>
      <c r="BG103">
        <f t="shared" si="285"/>
        <v>-1</v>
      </c>
      <c r="BL103" s="117" t="s">
        <v>32</v>
      </c>
      <c r="BM103">
        <v>50</v>
      </c>
      <c r="BN103" t="str">
        <f t="shared" si="286"/>
        <v>FALSE</v>
      </c>
      <c r="BO103">
        <f>ROUND(MARGIN!$J17,0)</f>
        <v>7</v>
      </c>
      <c r="BP103">
        <f t="shared" si="287"/>
        <v>7</v>
      </c>
      <c r="BT103">
        <f t="shared" si="288"/>
        <v>-1</v>
      </c>
      <c r="BU103">
        <v>-1</v>
      </c>
      <c r="BV103">
        <v>-1</v>
      </c>
      <c r="BW103">
        <v>-1</v>
      </c>
      <c r="BX103">
        <f t="shared" si="289"/>
        <v>1</v>
      </c>
      <c r="BY103">
        <f t="shared" si="290"/>
        <v>1</v>
      </c>
      <c r="BZ103" s="187">
        <v>-2.6722758000300001E-3</v>
      </c>
      <c r="CA103" s="117" t="s">
        <v>32</v>
      </c>
      <c r="CB103">
        <v>50</v>
      </c>
      <c r="CC103" t="str">
        <f t="shared" si="291"/>
        <v>TRUE</v>
      </c>
      <c r="CD103">
        <f>ROUND(MARGIN!$J19,0)</f>
        <v>6</v>
      </c>
      <c r="CE103">
        <f t="shared" si="292"/>
        <v>8</v>
      </c>
      <c r="CF103">
        <f t="shared" si="325"/>
        <v>6</v>
      </c>
      <c r="CG103" s="139">
        <f>CF103*10000*MARGIN!$G19/MARGIN!$D19</f>
        <v>46272.784412319292</v>
      </c>
      <c r="CH103" s="145">
        <f t="shared" si="293"/>
        <v>123.65364198504625</v>
      </c>
      <c r="CI103" s="145">
        <f t="shared" si="294"/>
        <v>123.65364198504625</v>
      </c>
      <c r="CK103">
        <f t="shared" si="295"/>
        <v>0</v>
      </c>
      <c r="CL103">
        <v>-1</v>
      </c>
      <c r="CM103">
        <v>-1</v>
      </c>
      <c r="CN103">
        <v>1</v>
      </c>
      <c r="CO103">
        <f t="shared" si="296"/>
        <v>0</v>
      </c>
      <c r="CP103">
        <f t="shared" si="297"/>
        <v>0</v>
      </c>
      <c r="CQ103">
        <v>4.0058894533699999E-3</v>
      </c>
      <c r="CR103" s="117" t="s">
        <v>1189</v>
      </c>
      <c r="CS103">
        <v>50</v>
      </c>
      <c r="CT103" t="str">
        <f t="shared" si="298"/>
        <v>TRUE</v>
      </c>
      <c r="CU103">
        <f>ROUND(MARGIN!$J19,0)</f>
        <v>6</v>
      </c>
      <c r="CV103">
        <f t="shared" si="326"/>
        <v>8</v>
      </c>
      <c r="CW103">
        <f t="shared" si="327"/>
        <v>6</v>
      </c>
      <c r="CX103" s="139">
        <f>CW103*10000*MARGIN!$G19/MARGIN!$D19</f>
        <v>46272.784412319292</v>
      </c>
      <c r="CY103" s="200">
        <f t="shared" si="299"/>
        <v>-185.36365905537357</v>
      </c>
      <c r="CZ103" s="200">
        <f t="shared" si="300"/>
        <v>-185.36365905537357</v>
      </c>
      <c r="DB103">
        <f t="shared" si="301"/>
        <v>2</v>
      </c>
      <c r="DC103">
        <v>1</v>
      </c>
      <c r="DD103">
        <v>-1</v>
      </c>
      <c r="DE103">
        <v>1</v>
      </c>
      <c r="DF103">
        <f t="shared" si="302"/>
        <v>1</v>
      </c>
      <c r="DG103">
        <f t="shared" si="303"/>
        <v>0</v>
      </c>
      <c r="DH103">
        <v>8.9838950469699999E-4</v>
      </c>
      <c r="DI103" s="117" t="s">
        <v>1189</v>
      </c>
      <c r="DJ103">
        <v>50</v>
      </c>
      <c r="DK103" t="str">
        <f t="shared" si="304"/>
        <v>TRUE</v>
      </c>
      <c r="DL103">
        <f>ROUND(MARGIN!$J19,0)</f>
        <v>6</v>
      </c>
      <c r="DM103">
        <f t="shared" si="328"/>
        <v>5</v>
      </c>
      <c r="DN103">
        <f t="shared" si="329"/>
        <v>6</v>
      </c>
      <c r="DO103" s="139">
        <f>DN103*10000*MARGIN!$G19/MARGIN!$D19</f>
        <v>46272.784412319292</v>
      </c>
      <c r="DP103" s="200">
        <f t="shared" si="305"/>
        <v>41.570983869134594</v>
      </c>
      <c r="DQ103" s="200">
        <f t="shared" si="306"/>
        <v>-41.570983869134594</v>
      </c>
      <c r="DS103">
        <v>0</v>
      </c>
      <c r="DT103">
        <v>1</v>
      </c>
      <c r="DU103">
        <v>1</v>
      </c>
      <c r="DV103">
        <v>-1</v>
      </c>
      <c r="DW103">
        <v>0</v>
      </c>
      <c r="DX103">
        <v>0</v>
      </c>
      <c r="DY103">
        <v>-2.8379466466000002E-3</v>
      </c>
      <c r="DZ103" s="117" t="s">
        <v>1189</v>
      </c>
      <c r="EA103">
        <v>50</v>
      </c>
      <c r="EB103" t="s">
        <v>1273</v>
      </c>
      <c r="EC103">
        <v>10</v>
      </c>
      <c r="ED103">
        <v>13</v>
      </c>
      <c r="EE103">
        <v>10</v>
      </c>
      <c r="EF103" s="139">
        <v>78576.391409401534</v>
      </c>
      <c r="EG103" s="200">
        <v>-222.99560650224015</v>
      </c>
      <c r="EH103" s="200">
        <v>-222.99560650224015</v>
      </c>
      <c r="EJ103">
        <v>-2</v>
      </c>
      <c r="EK103">
        <v>-1</v>
      </c>
      <c r="EL103">
        <v>1</v>
      </c>
      <c r="EM103">
        <v>1</v>
      </c>
      <c r="EN103">
        <v>1</v>
      </c>
      <c r="EO103">
        <v>0</v>
      </c>
      <c r="EQ103">
        <v>1</v>
      </c>
      <c r="ER103">
        <v>3.0181086519100002E-3</v>
      </c>
      <c r="ES103" s="117" t="s">
        <v>1189</v>
      </c>
      <c r="ET103">
        <v>50</v>
      </c>
      <c r="EU103" t="s">
        <v>1273</v>
      </c>
      <c r="EV103">
        <v>10</v>
      </c>
      <c r="EW103">
        <v>8</v>
      </c>
      <c r="EX103">
        <v>10</v>
      </c>
      <c r="EY103" s="139">
        <v>78576.391409401534</v>
      </c>
      <c r="EZ103" s="200">
        <v>-237.15208674858138</v>
      </c>
      <c r="FA103" s="200"/>
      <c r="FB103" s="200">
        <v>237.15208674858138</v>
      </c>
      <c r="FD103">
        <v>-1</v>
      </c>
      <c r="FE103">
        <v>-1</v>
      </c>
      <c r="FF103">
        <v>1</v>
      </c>
      <c r="FG103">
        <v>1</v>
      </c>
      <c r="FI103">
        <v>0</v>
      </c>
      <c r="FK103">
        <v>0</v>
      </c>
      <c r="FM103" s="117" t="s">
        <v>1189</v>
      </c>
      <c r="FN103">
        <v>50</v>
      </c>
      <c r="FO103" t="s">
        <v>1273</v>
      </c>
      <c r="FP103">
        <v>10</v>
      </c>
      <c r="FQ103">
        <v>8</v>
      </c>
      <c r="FR103">
        <v>10</v>
      </c>
      <c r="FS103" s="139">
        <v>78576.391409401534</v>
      </c>
      <c r="FT103" s="200">
        <v>0</v>
      </c>
      <c r="FU103" s="200"/>
      <c r="FV103" s="200">
        <v>0</v>
      </c>
      <c r="FX103">
        <v>0</v>
      </c>
      <c r="FZ103">
        <v>1</v>
      </c>
      <c r="GB103">
        <v>1</v>
      </c>
      <c r="GE103">
        <v>1</v>
      </c>
      <c r="GG103">
        <v>0</v>
      </c>
      <c r="GJ103" s="117" t="s">
        <v>1189</v>
      </c>
      <c r="GK103">
        <v>50</v>
      </c>
      <c r="GL103" t="s">
        <v>1283</v>
      </c>
      <c r="GM103">
        <v>10</v>
      </c>
      <c r="GN103">
        <v>8</v>
      </c>
      <c r="GO103">
        <v>10</v>
      </c>
      <c r="GP103" s="139">
        <v>78576.391409401534</v>
      </c>
      <c r="GQ103" s="200">
        <v>0</v>
      </c>
      <c r="GR103" s="200"/>
      <c r="GS103" s="200">
        <v>0</v>
      </c>
      <c r="GT103" s="200">
        <v>0</v>
      </c>
      <c r="GV103">
        <v>0</v>
      </c>
      <c r="GX103">
        <v>1</v>
      </c>
      <c r="GZ103">
        <v>1</v>
      </c>
      <c r="HC103">
        <v>1</v>
      </c>
      <c r="HE103">
        <v>0</v>
      </c>
      <c r="HH103" s="117" t="s">
        <v>1189</v>
      </c>
      <c r="HI103">
        <v>50</v>
      </c>
      <c r="HJ103" t="s">
        <v>1283</v>
      </c>
      <c r="HK103">
        <v>10</v>
      </c>
      <c r="HL103">
        <v>8</v>
      </c>
      <c r="HM103">
        <v>10</v>
      </c>
      <c r="HN103" s="139">
        <v>77324.948979063294</v>
      </c>
      <c r="HO103" s="200">
        <v>0</v>
      </c>
      <c r="HP103" s="200"/>
      <c r="HQ103" s="200">
        <v>0</v>
      </c>
      <c r="HR103" s="200">
        <v>0</v>
      </c>
      <c r="HT103">
        <v>0</v>
      </c>
      <c r="HV103">
        <v>1</v>
      </c>
      <c r="HX103">
        <v>1</v>
      </c>
      <c r="IA103">
        <v>1</v>
      </c>
      <c r="IC103">
        <v>0</v>
      </c>
      <c r="IF103" s="117" t="s">
        <v>1189</v>
      </c>
      <c r="IG103">
        <v>50</v>
      </c>
      <c r="IH103" t="s">
        <v>1283</v>
      </c>
      <c r="II103">
        <v>10</v>
      </c>
      <c r="IJ103">
        <v>8</v>
      </c>
      <c r="IK103">
        <v>10</v>
      </c>
      <c r="IL103" s="139">
        <v>77103.738482426954</v>
      </c>
      <c r="IM103" s="139"/>
      <c r="IN103" s="200">
        <v>0</v>
      </c>
      <c r="IO103" s="200"/>
      <c r="IP103" s="200"/>
      <c r="IQ103" s="200">
        <v>0</v>
      </c>
      <c r="IR103" s="200">
        <v>0</v>
      </c>
      <c r="IT103">
        <v>0</v>
      </c>
      <c r="IV103">
        <v>1</v>
      </c>
      <c r="IX103">
        <v>1</v>
      </c>
      <c r="JA103">
        <v>1</v>
      </c>
      <c r="JC103">
        <v>0</v>
      </c>
      <c r="JF103" s="117" t="s">
        <v>1189</v>
      </c>
      <c r="JG103">
        <v>50</v>
      </c>
      <c r="JH103" t="s">
        <v>1283</v>
      </c>
      <c r="JI103">
        <v>10</v>
      </c>
      <c r="JJ103">
        <v>8</v>
      </c>
      <c r="JK103">
        <v>10</v>
      </c>
      <c r="JL103" s="139">
        <v>77103.738482426954</v>
      </c>
      <c r="JM103" s="139"/>
      <c r="JN103" s="200">
        <v>0</v>
      </c>
      <c r="JO103" s="200"/>
      <c r="JP103" s="200"/>
      <c r="JQ103" s="200">
        <v>0</v>
      </c>
      <c r="JR103" s="200">
        <v>0</v>
      </c>
      <c r="JT103">
        <v>0</v>
      </c>
      <c r="JV103">
        <v>1</v>
      </c>
      <c r="JX103">
        <v>1</v>
      </c>
      <c r="KA103">
        <v>1</v>
      </c>
      <c r="KC103">
        <v>0</v>
      </c>
      <c r="KF103" s="117" t="s">
        <v>1189</v>
      </c>
      <c r="KG103">
        <v>50</v>
      </c>
      <c r="KH103" t="s">
        <v>1283</v>
      </c>
      <c r="KI103">
        <v>8</v>
      </c>
      <c r="KJ103">
        <v>6</v>
      </c>
      <c r="KK103">
        <v>8</v>
      </c>
      <c r="KL103" s="139">
        <v>62461.263284873443</v>
      </c>
      <c r="KM103" s="139"/>
      <c r="KN103" s="200">
        <v>0</v>
      </c>
      <c r="KO103" s="200"/>
      <c r="KP103" s="200"/>
      <c r="KQ103" s="200">
        <v>0</v>
      </c>
      <c r="KR103" s="200">
        <v>0</v>
      </c>
      <c r="KT103">
        <v>0</v>
      </c>
      <c r="KX103">
        <v>1</v>
      </c>
      <c r="LA103">
        <v>1</v>
      </c>
      <c r="LC103">
        <v>0</v>
      </c>
      <c r="LF103" s="117"/>
      <c r="LG103">
        <v>50</v>
      </c>
      <c r="LH103" t="s">
        <v>1283</v>
      </c>
      <c r="LI103">
        <v>8</v>
      </c>
      <c r="LK103">
        <v>8</v>
      </c>
      <c r="LL103" s="139">
        <v>62461.263284873443</v>
      </c>
      <c r="LM103" s="139"/>
      <c r="LN103" s="200">
        <v>0</v>
      </c>
      <c r="LO103" s="200"/>
      <c r="LP103" s="200"/>
      <c r="LQ103" s="200">
        <v>0</v>
      </c>
      <c r="LR103" s="200">
        <v>0</v>
      </c>
      <c r="LT103">
        <v>0</v>
      </c>
      <c r="LV103">
        <v>1</v>
      </c>
      <c r="LX103">
        <v>1</v>
      </c>
      <c r="MA103">
        <v>1</v>
      </c>
      <c r="MC103">
        <v>0</v>
      </c>
      <c r="MF103" s="117" t="s">
        <v>1189</v>
      </c>
      <c r="MG103">
        <v>50</v>
      </c>
      <c r="MH103" t="s">
        <v>1283</v>
      </c>
      <c r="MI103">
        <v>6</v>
      </c>
      <c r="MJ103">
        <v>5</v>
      </c>
      <c r="MK103">
        <v>6</v>
      </c>
      <c r="ML103" s="139">
        <v>46825.419923499088</v>
      </c>
      <c r="MM103" s="139"/>
      <c r="MN103" s="200">
        <v>0</v>
      </c>
      <c r="MO103" s="200"/>
      <c r="MP103" s="200"/>
      <c r="MQ103" s="200">
        <v>0</v>
      </c>
      <c r="MR103" s="200">
        <v>0</v>
      </c>
      <c r="MT103">
        <v>0</v>
      </c>
      <c r="MV103">
        <v>1</v>
      </c>
      <c r="MX103">
        <v>1</v>
      </c>
      <c r="NA103">
        <v>1</v>
      </c>
      <c r="NC103">
        <v>0</v>
      </c>
      <c r="NF103" s="117" t="s">
        <v>1189</v>
      </c>
      <c r="NG103">
        <v>50</v>
      </c>
      <c r="NH103" t="s">
        <v>1283</v>
      </c>
      <c r="NI103">
        <v>6</v>
      </c>
      <c r="NJ103">
        <v>5</v>
      </c>
      <c r="NK103">
        <v>6</v>
      </c>
      <c r="NL103" s="139">
        <v>46983.350578496844</v>
      </c>
      <c r="NM103" s="139"/>
      <c r="NN103" s="200">
        <v>0</v>
      </c>
      <c r="NO103" s="200"/>
      <c r="NP103" s="200"/>
      <c r="NQ103" s="200">
        <v>0</v>
      </c>
      <c r="NR103" s="200">
        <v>0</v>
      </c>
      <c r="NT103">
        <v>0</v>
      </c>
      <c r="NV103">
        <v>1</v>
      </c>
      <c r="NX103">
        <v>1</v>
      </c>
      <c r="OA103">
        <v>1</v>
      </c>
      <c r="OC103">
        <v>0</v>
      </c>
      <c r="OF103" s="117" t="s">
        <v>1189</v>
      </c>
      <c r="OG103">
        <v>50</v>
      </c>
      <c r="OH103" t="s">
        <v>1283</v>
      </c>
      <c r="OI103">
        <v>6</v>
      </c>
      <c r="OJ103">
        <v>5</v>
      </c>
      <c r="OK103">
        <v>6</v>
      </c>
      <c r="OL103" s="139">
        <v>46983.350578496844</v>
      </c>
      <c r="OM103" s="139"/>
      <c r="ON103" s="200">
        <v>0</v>
      </c>
      <c r="OO103" s="200"/>
      <c r="OP103" s="200"/>
      <c r="OQ103" s="200">
        <v>0</v>
      </c>
      <c r="OR103" s="200">
        <v>0</v>
      </c>
      <c r="OT103">
        <f t="shared" si="307"/>
        <v>0</v>
      </c>
      <c r="OV103">
        <v>1</v>
      </c>
      <c r="OX103">
        <v>1</v>
      </c>
      <c r="PA103">
        <f t="shared" ref="PA103:PA123" si="339">IF(OU103=OZ103,1,0)</f>
        <v>1</v>
      </c>
      <c r="PC103">
        <f t="shared" ref="PC103:PC123" si="340">IF(OZ103=OX103,1,0)</f>
        <v>0</v>
      </c>
      <c r="PF103" s="117" t="s">
        <v>1189</v>
      </c>
      <c r="PG103">
        <v>50</v>
      </c>
      <c r="PH103" t="str">
        <f t="shared" ref="PH103:PH123" si="341">IF(OU103="","FALSE","TRUE")</f>
        <v>FALSE</v>
      </c>
      <c r="PI103">
        <f>ROUND(MARGIN!$J19,0)</f>
        <v>6</v>
      </c>
      <c r="PJ103">
        <f t="shared" ref="PJ103:PJ123" si="342">ROUND(IF(OU103=OX103,PI103*(1+$CV$95),PI103*(1-$CV$95)),0)</f>
        <v>5</v>
      </c>
      <c r="PK103">
        <f t="shared" ref="PK103:PK123" si="343">PI103</f>
        <v>6</v>
      </c>
      <c r="PL103" s="139">
        <f>PK103*10000*MARGIN!$G19/MARGIN!$D19</f>
        <v>46272.784412319292</v>
      </c>
      <c r="PM103" s="139"/>
      <c r="PN103" s="200">
        <f t="shared" ref="PN103:PN123" si="344">IF(PA103=1,ABS(PL103*PE103),-ABS(PL103*PE103))</f>
        <v>0</v>
      </c>
      <c r="PO103" s="200"/>
      <c r="PP103" s="200"/>
      <c r="PQ103" s="200">
        <f t="shared" si="311"/>
        <v>0</v>
      </c>
      <c r="PR103" s="200">
        <f t="shared" ref="PR103:PR123" si="345">IF(PE103=1,ABS(PN103*PF103),-ABS(PN103*PF103))</f>
        <v>0</v>
      </c>
      <c r="PT103">
        <f t="shared" si="313"/>
        <v>0</v>
      </c>
      <c r="PV103">
        <v>1</v>
      </c>
      <c r="PX103">
        <v>1</v>
      </c>
      <c r="QA103">
        <f t="shared" ref="QA103:QA123" si="346">IF(PU103=PZ103,1,0)</f>
        <v>1</v>
      </c>
      <c r="QC103">
        <f t="shared" ref="QC103:QC123" si="347">IF(PZ103=PX103,1,0)</f>
        <v>0</v>
      </c>
      <c r="QF103" s="117" t="s">
        <v>1189</v>
      </c>
      <c r="QG103">
        <v>50</v>
      </c>
      <c r="QH103" t="str">
        <f t="shared" ref="QH103:QH123" si="348">IF(PU103="","FALSE","TRUE")</f>
        <v>FALSE</v>
      </c>
      <c r="QI103">
        <f>ROUND(MARGIN!$J19,0)</f>
        <v>6</v>
      </c>
      <c r="QJ103">
        <f t="shared" ref="QJ103:QJ123" si="349">ROUND(IF(PU103=PX103,QI103*(1+$CV$95),QI103*(1-$CV$95)),0)</f>
        <v>5</v>
      </c>
      <c r="QK103">
        <f t="shared" ref="QK103:QK123" si="350">QI103</f>
        <v>6</v>
      </c>
      <c r="QL103" s="139">
        <f>QK103*10000*MARGIN!$G19/MARGIN!$D19</f>
        <v>46272.784412319292</v>
      </c>
      <c r="QM103" s="139"/>
      <c r="QN103" s="200">
        <f t="shared" ref="QN103:QN123" si="351">IF(QA103=1,ABS(QL103*QE103),-ABS(QL103*QE103))</f>
        <v>0</v>
      </c>
      <c r="QO103" s="200"/>
      <c r="QP103" s="200"/>
      <c r="QQ103" s="200">
        <f t="shared" si="317"/>
        <v>0</v>
      </c>
      <c r="QR103" s="200">
        <f t="shared" ref="QR103:QR123" si="352">IF(QE103=1,ABS(QN103*QF103),-ABS(QN103*QF103))</f>
        <v>0</v>
      </c>
      <c r="QT103">
        <f t="shared" si="319"/>
        <v>0</v>
      </c>
      <c r="QV103">
        <v>1</v>
      </c>
      <c r="QX103">
        <v>1</v>
      </c>
      <c r="RA103">
        <f t="shared" ref="RA103:RA123" si="353">IF(QU103=QZ103,1,0)</f>
        <v>1</v>
      </c>
      <c r="RC103">
        <f t="shared" ref="RC103:RC123" si="354">IF(QZ103=QX103,1,0)</f>
        <v>0</v>
      </c>
      <c r="RF103" s="117" t="s">
        <v>1189</v>
      </c>
      <c r="RG103">
        <v>50</v>
      </c>
      <c r="RH103" t="str">
        <f t="shared" ref="RH103:RH123" si="355">IF(QU103="","FALSE","TRUE")</f>
        <v>FALSE</v>
      </c>
      <c r="RI103">
        <f>ROUND(MARGIN!$J19,0)</f>
        <v>6</v>
      </c>
      <c r="RJ103">
        <f t="shared" ref="RJ103:RJ123" si="356">ROUND(IF(QU103=QX103,RI103*(1+$CV$95),RI103*(1-$CV$95)),0)</f>
        <v>5</v>
      </c>
      <c r="RK103">
        <f t="shared" ref="RK103:RK123" si="357">RI103</f>
        <v>6</v>
      </c>
      <c r="RL103" s="139">
        <f>RK103*10000*MARGIN!$G19/MARGIN!$D19</f>
        <v>46272.784412319292</v>
      </c>
      <c r="RM103" s="139"/>
      <c r="RN103" s="200">
        <f t="shared" ref="RN103:RN123" si="358">IF(RA103=1,ABS(RL103*RE103),-ABS(RL103*RE103))</f>
        <v>0</v>
      </c>
      <c r="RO103" s="200"/>
      <c r="RP103" s="200"/>
      <c r="RQ103" s="200">
        <f t="shared" si="323"/>
        <v>0</v>
      </c>
      <c r="RR103" s="200">
        <f t="shared" ref="RR103:RR123" si="359">IF(RE103=1,ABS(RN103*RF103),-ABS(RN103*RF103))</f>
        <v>0</v>
      </c>
    </row>
    <row r="104" spans="1:486" x14ac:dyDescent="0.25">
      <c r="A104" s="186" t="s">
        <v>1209</v>
      </c>
      <c r="B104" s="167" t="s">
        <v>28</v>
      </c>
      <c r="D104" s="118" t="s">
        <v>788</v>
      </c>
      <c r="E104">
        <v>50</v>
      </c>
      <c r="F104" t="e">
        <f>IF(#REF!="","FALSE","TRUE")</f>
        <v>#REF!</v>
      </c>
      <c r="G104">
        <f>ROUND(MARGIN!$J35,0)</f>
        <v>5</v>
      </c>
      <c r="I104" t="e">
        <f>-#REF!+J104</f>
        <v>#REF!</v>
      </c>
      <c r="J104">
        <v>1</v>
      </c>
      <c r="K104" s="118" t="s">
        <v>788</v>
      </c>
      <c r="L104">
        <v>50</v>
      </c>
      <c r="M104" t="str">
        <f t="shared" si="273"/>
        <v>TRUE</v>
      </c>
      <c r="N104">
        <f>ROUND(MARGIN!$J35,0)</f>
        <v>5</v>
      </c>
      <c r="P104">
        <f t="shared" si="274"/>
        <v>-2</v>
      </c>
      <c r="Q104">
        <v>-1</v>
      </c>
      <c r="T104" s="118" t="s">
        <v>788</v>
      </c>
      <c r="U104">
        <v>50</v>
      </c>
      <c r="V104" t="str">
        <f t="shared" si="275"/>
        <v>TRUE</v>
      </c>
      <c r="W104">
        <f>ROUND(MARGIN!$J35,0)</f>
        <v>5</v>
      </c>
      <c r="Z104">
        <f t="shared" si="276"/>
        <v>2</v>
      </c>
      <c r="AA104">
        <v>1</v>
      </c>
      <c r="AD104" s="118" t="s">
        <v>962</v>
      </c>
      <c r="AE104">
        <v>50</v>
      </c>
      <c r="AF104" t="str">
        <f t="shared" si="277"/>
        <v>TRUE</v>
      </c>
      <c r="AG104">
        <f>ROUND(MARGIN!$J35,0)</f>
        <v>5</v>
      </c>
      <c r="AH104">
        <f t="shared" si="278"/>
        <v>5</v>
      </c>
      <c r="AK104">
        <f t="shared" si="279"/>
        <v>0</v>
      </c>
      <c r="AL104">
        <v>1</v>
      </c>
      <c r="AO104" s="118" t="s">
        <v>962</v>
      </c>
      <c r="AP104">
        <v>50</v>
      </c>
      <c r="AQ104" t="str">
        <f t="shared" si="280"/>
        <v>TRUE</v>
      </c>
      <c r="AR104">
        <f>ROUND(MARGIN!$J35,0)</f>
        <v>5</v>
      </c>
      <c r="AS104">
        <f t="shared" si="281"/>
        <v>5</v>
      </c>
      <c r="AV104">
        <f t="shared" si="282"/>
        <v>-2</v>
      </c>
      <c r="AW104">
        <v>-1</v>
      </c>
      <c r="AZ104" s="118" t="s">
        <v>962</v>
      </c>
      <c r="BA104">
        <v>50</v>
      </c>
      <c r="BB104" t="str">
        <f t="shared" si="283"/>
        <v>TRUE</v>
      </c>
      <c r="BC104">
        <f>ROUND(MARGIN!$J35,0)</f>
        <v>5</v>
      </c>
      <c r="BD104">
        <f t="shared" si="284"/>
        <v>5</v>
      </c>
      <c r="BG104">
        <f t="shared" si="285"/>
        <v>1</v>
      </c>
      <c r="BL104" s="118" t="s">
        <v>962</v>
      </c>
      <c r="BM104">
        <v>50</v>
      </c>
      <c r="BN104" t="str">
        <f t="shared" si="286"/>
        <v>FALSE</v>
      </c>
      <c r="BO104">
        <f>ROUND(MARGIN!$J35,0)</f>
        <v>5</v>
      </c>
      <c r="BP104">
        <f t="shared" si="287"/>
        <v>5</v>
      </c>
      <c r="BT104">
        <f t="shared" si="288"/>
        <v>1</v>
      </c>
      <c r="BU104">
        <v>1</v>
      </c>
      <c r="BV104">
        <v>-1</v>
      </c>
      <c r="BW104">
        <v>1</v>
      </c>
      <c r="BX104">
        <f t="shared" si="289"/>
        <v>1</v>
      </c>
      <c r="BY104">
        <f t="shared" si="290"/>
        <v>0</v>
      </c>
      <c r="BZ104" s="187">
        <v>7.1067194848700001E-3</v>
      </c>
      <c r="CA104" s="118" t="s">
        <v>962</v>
      </c>
      <c r="CB104">
        <v>50</v>
      </c>
      <c r="CC104" t="str">
        <f t="shared" si="291"/>
        <v>TRUE</v>
      </c>
      <c r="CD104">
        <f>ROUND(MARGIN!$J20,0)</f>
        <v>7</v>
      </c>
      <c r="CE104">
        <f t="shared" si="292"/>
        <v>9</v>
      </c>
      <c r="CF104">
        <f t="shared" si="325"/>
        <v>7</v>
      </c>
      <c r="CG104" s="139">
        <f>CF104*10000*MARGIN!$G20/MARGIN!$D20</f>
        <v>49829.677180039369</v>
      </c>
      <c r="CH104" s="145">
        <f t="shared" si="293"/>
        <v>354.12553774016777</v>
      </c>
      <c r="CI104" s="145">
        <f t="shared" si="294"/>
        <v>-354.12553774016777</v>
      </c>
      <c r="CK104">
        <f t="shared" si="295"/>
        <v>0</v>
      </c>
      <c r="CL104">
        <v>1</v>
      </c>
      <c r="CM104">
        <v>-1</v>
      </c>
      <c r="CN104">
        <v>-1</v>
      </c>
      <c r="CO104">
        <f t="shared" si="296"/>
        <v>0</v>
      </c>
      <c r="CP104">
        <f t="shared" si="297"/>
        <v>1</v>
      </c>
      <c r="CQ104">
        <v>-1.1078373600499999E-2</v>
      </c>
      <c r="CR104" s="118" t="s">
        <v>1189</v>
      </c>
      <c r="CS104">
        <v>50</v>
      </c>
      <c r="CT104" t="str">
        <f t="shared" si="298"/>
        <v>TRUE</v>
      </c>
      <c r="CU104">
        <f>ROUND(MARGIN!$J20,0)</f>
        <v>7</v>
      </c>
      <c r="CV104">
        <f t="shared" si="326"/>
        <v>5</v>
      </c>
      <c r="CW104">
        <f t="shared" si="327"/>
        <v>7</v>
      </c>
      <c r="CX104" s="139">
        <f>CW104*10000*MARGIN!$G20/MARGIN!$D20</f>
        <v>49829.677180039369</v>
      </c>
      <c r="CY104" s="200">
        <f t="shared" si="299"/>
        <v>-552.03178019278539</v>
      </c>
      <c r="CZ104" s="200">
        <f t="shared" si="300"/>
        <v>552.03178019278539</v>
      </c>
      <c r="DB104">
        <f t="shared" si="301"/>
        <v>-2</v>
      </c>
      <c r="DC104">
        <v>-1</v>
      </c>
      <c r="DD104">
        <v>1</v>
      </c>
      <c r="DE104">
        <v>1</v>
      </c>
      <c r="DF104">
        <f t="shared" si="302"/>
        <v>0</v>
      </c>
      <c r="DG104">
        <f t="shared" si="303"/>
        <v>1</v>
      </c>
      <c r="DH104">
        <v>2.8751042783900001E-3</v>
      </c>
      <c r="DI104" s="118" t="s">
        <v>1189</v>
      </c>
      <c r="DJ104">
        <v>50</v>
      </c>
      <c r="DK104" t="str">
        <f t="shared" si="304"/>
        <v>TRUE</v>
      </c>
      <c r="DL104">
        <f>ROUND(MARGIN!$J20,0)</f>
        <v>7</v>
      </c>
      <c r="DM104">
        <f t="shared" si="328"/>
        <v>5</v>
      </c>
      <c r="DN104">
        <f t="shared" si="329"/>
        <v>7</v>
      </c>
      <c r="DO104" s="139">
        <f>DN104*10000*MARGIN!$G20/MARGIN!$D20</f>
        <v>49829.677180039369</v>
      </c>
      <c r="DP104" s="200">
        <f t="shared" si="305"/>
        <v>-143.26551805112373</v>
      </c>
      <c r="DQ104" s="200">
        <f t="shared" si="306"/>
        <v>143.26551805112373</v>
      </c>
      <c r="DS104">
        <v>2</v>
      </c>
      <c r="DT104">
        <v>1</v>
      </c>
      <c r="DU104">
        <v>-1</v>
      </c>
      <c r="DV104">
        <v>-1</v>
      </c>
      <c r="DW104">
        <v>0</v>
      </c>
      <c r="DX104">
        <v>1</v>
      </c>
      <c r="DY104">
        <v>-2.86686175191E-3</v>
      </c>
      <c r="DZ104" s="118" t="s">
        <v>1189</v>
      </c>
      <c r="EA104">
        <v>50</v>
      </c>
      <c r="EB104" t="s">
        <v>1273</v>
      </c>
      <c r="EC104">
        <v>11</v>
      </c>
      <c r="ED104">
        <v>8</v>
      </c>
      <c r="EE104">
        <v>11</v>
      </c>
      <c r="EF104" s="139">
        <v>78117.099273055355</v>
      </c>
      <c r="EG104" s="200">
        <v>-223.95092407607888</v>
      </c>
      <c r="EH104" s="200">
        <v>223.95092407607888</v>
      </c>
      <c r="EJ104">
        <v>2</v>
      </c>
      <c r="EK104">
        <v>1</v>
      </c>
      <c r="EL104">
        <v>-1</v>
      </c>
      <c r="EM104">
        <v>-1</v>
      </c>
      <c r="EN104">
        <v>1</v>
      </c>
      <c r="EO104">
        <v>1</v>
      </c>
      <c r="EQ104">
        <v>0</v>
      </c>
      <c r="ER104">
        <v>2.0155523775499999E-2</v>
      </c>
      <c r="ES104" s="118" t="s">
        <v>1189</v>
      </c>
      <c r="ET104">
        <v>50</v>
      </c>
      <c r="EU104" t="s">
        <v>1273</v>
      </c>
      <c r="EV104">
        <v>11</v>
      </c>
      <c r="EW104">
        <v>8</v>
      </c>
      <c r="EX104">
        <v>11</v>
      </c>
      <c r="EY104" s="139">
        <v>78117.099273055355</v>
      </c>
      <c r="EZ104" s="200">
        <v>1574.4910516711609</v>
      </c>
      <c r="FA104" s="200"/>
      <c r="FB104" s="200">
        <v>-1574.4910516711609</v>
      </c>
      <c r="FD104">
        <v>0</v>
      </c>
      <c r="FE104">
        <v>1</v>
      </c>
      <c r="FF104">
        <v>-1</v>
      </c>
      <c r="FG104">
        <v>-1</v>
      </c>
      <c r="FI104">
        <v>0</v>
      </c>
      <c r="FK104">
        <v>0</v>
      </c>
      <c r="FM104" s="118" t="s">
        <v>1189</v>
      </c>
      <c r="FN104">
        <v>50</v>
      </c>
      <c r="FO104" t="s">
        <v>1273</v>
      </c>
      <c r="FP104">
        <v>11</v>
      </c>
      <c r="FQ104">
        <v>8</v>
      </c>
      <c r="FR104">
        <v>11</v>
      </c>
      <c r="FS104" s="139">
        <v>78117.099273055355</v>
      </c>
      <c r="FT104" s="200">
        <v>0</v>
      </c>
      <c r="FU104" s="200"/>
      <c r="FV104" s="200">
        <v>0</v>
      </c>
      <c r="FX104">
        <v>0</v>
      </c>
      <c r="FZ104">
        <v>-1</v>
      </c>
      <c r="GB104">
        <v>-1</v>
      </c>
      <c r="GE104">
        <v>1</v>
      </c>
      <c r="GG104">
        <v>0</v>
      </c>
      <c r="GJ104" s="118" t="s">
        <v>1189</v>
      </c>
      <c r="GK104">
        <v>50</v>
      </c>
      <c r="GL104" t="s">
        <v>1283</v>
      </c>
      <c r="GM104">
        <v>11</v>
      </c>
      <c r="GN104">
        <v>8</v>
      </c>
      <c r="GO104">
        <v>11</v>
      </c>
      <c r="GP104" s="139">
        <v>78117.099273055355</v>
      </c>
      <c r="GQ104" s="200">
        <v>0</v>
      </c>
      <c r="GR104" s="200"/>
      <c r="GS104" s="200">
        <v>0</v>
      </c>
      <c r="GT104" s="200">
        <v>0</v>
      </c>
      <c r="GV104">
        <v>0</v>
      </c>
      <c r="GX104">
        <v>-1</v>
      </c>
      <c r="GZ104">
        <v>-1</v>
      </c>
      <c r="HC104">
        <v>1</v>
      </c>
      <c r="HE104">
        <v>0</v>
      </c>
      <c r="HH104" s="118" t="s">
        <v>1189</v>
      </c>
      <c r="HI104">
        <v>50</v>
      </c>
      <c r="HJ104" t="s">
        <v>1283</v>
      </c>
      <c r="HK104">
        <v>11</v>
      </c>
      <c r="HL104">
        <v>8</v>
      </c>
      <c r="HM104">
        <v>11</v>
      </c>
      <c r="HN104" s="139">
        <v>77245.80177977604</v>
      </c>
      <c r="HO104" s="200">
        <v>0</v>
      </c>
      <c r="HP104" s="200"/>
      <c r="HQ104" s="200">
        <v>0</v>
      </c>
      <c r="HR104" s="200">
        <v>0</v>
      </c>
      <c r="HT104">
        <v>0</v>
      </c>
      <c r="HV104">
        <v>-1</v>
      </c>
      <c r="HX104">
        <v>-1</v>
      </c>
      <c r="IA104">
        <v>1</v>
      </c>
      <c r="IC104">
        <v>0</v>
      </c>
      <c r="IF104" s="118" t="s">
        <v>1189</v>
      </c>
      <c r="IG104">
        <v>50</v>
      </c>
      <c r="IH104" t="s">
        <v>1283</v>
      </c>
      <c r="II104">
        <v>11</v>
      </c>
      <c r="IJ104">
        <v>8</v>
      </c>
      <c r="IK104">
        <v>11</v>
      </c>
      <c r="IL104" s="139">
        <v>77465.045655711365</v>
      </c>
      <c r="IM104" s="139"/>
      <c r="IN104" s="200">
        <v>0</v>
      </c>
      <c r="IO104" s="200"/>
      <c r="IP104" s="200"/>
      <c r="IQ104" s="200">
        <v>0</v>
      </c>
      <c r="IR104" s="200">
        <v>0</v>
      </c>
      <c r="IT104">
        <v>0</v>
      </c>
      <c r="IV104">
        <v>-1</v>
      </c>
      <c r="IX104">
        <v>-1</v>
      </c>
      <c r="JA104">
        <v>1</v>
      </c>
      <c r="JC104">
        <v>0</v>
      </c>
      <c r="JF104" s="118" t="s">
        <v>1189</v>
      </c>
      <c r="JG104">
        <v>50</v>
      </c>
      <c r="JH104" t="s">
        <v>1283</v>
      </c>
      <c r="JI104">
        <v>11</v>
      </c>
      <c r="JJ104">
        <v>8</v>
      </c>
      <c r="JK104">
        <v>11</v>
      </c>
      <c r="JL104" s="139">
        <v>77465.045655711365</v>
      </c>
      <c r="JM104" s="139"/>
      <c r="JN104" s="200">
        <v>0</v>
      </c>
      <c r="JO104" s="200"/>
      <c r="JP104" s="200"/>
      <c r="JQ104" s="200">
        <v>0</v>
      </c>
      <c r="JR104" s="200">
        <v>0</v>
      </c>
      <c r="JT104">
        <v>0</v>
      </c>
      <c r="JV104">
        <v>-1</v>
      </c>
      <c r="JX104">
        <v>-1</v>
      </c>
      <c r="KA104">
        <v>1</v>
      </c>
      <c r="KC104">
        <v>0</v>
      </c>
      <c r="KF104" s="118" t="s">
        <v>1189</v>
      </c>
      <c r="KG104">
        <v>50</v>
      </c>
      <c r="KH104" t="s">
        <v>1283</v>
      </c>
      <c r="KI104">
        <v>8</v>
      </c>
      <c r="KJ104">
        <v>6</v>
      </c>
      <c r="KK104">
        <v>8</v>
      </c>
      <c r="KL104" s="139">
        <v>56886.504024458722</v>
      </c>
      <c r="KM104" s="139"/>
      <c r="KN104" s="200">
        <v>0</v>
      </c>
      <c r="KO104" s="200"/>
      <c r="KP104" s="200"/>
      <c r="KQ104" s="200">
        <v>0</v>
      </c>
      <c r="KR104" s="200">
        <v>0</v>
      </c>
      <c r="KT104">
        <v>0</v>
      </c>
      <c r="KX104">
        <v>-1</v>
      </c>
      <c r="LA104">
        <v>1</v>
      </c>
      <c r="LC104">
        <v>0</v>
      </c>
      <c r="LF104" s="118"/>
      <c r="LG104">
        <v>50</v>
      </c>
      <c r="LH104" t="s">
        <v>1283</v>
      </c>
      <c r="LI104">
        <v>8</v>
      </c>
      <c r="LK104">
        <v>8</v>
      </c>
      <c r="LL104" s="139">
        <v>56886.504024458722</v>
      </c>
      <c r="LM104" s="139"/>
      <c r="LN104" s="200">
        <v>0</v>
      </c>
      <c r="LO104" s="200"/>
      <c r="LP104" s="200"/>
      <c r="LQ104" s="200">
        <v>0</v>
      </c>
      <c r="LR104" s="200">
        <v>0</v>
      </c>
      <c r="LT104">
        <v>0</v>
      </c>
      <c r="LV104">
        <v>-1</v>
      </c>
      <c r="LX104">
        <v>-1</v>
      </c>
      <c r="MA104">
        <v>1</v>
      </c>
      <c r="MC104">
        <v>0</v>
      </c>
      <c r="MF104" s="118" t="s">
        <v>1189</v>
      </c>
      <c r="MG104">
        <v>50</v>
      </c>
      <c r="MH104" t="s">
        <v>1283</v>
      </c>
      <c r="MI104">
        <v>7</v>
      </c>
      <c r="MJ104">
        <v>5</v>
      </c>
      <c r="MK104">
        <v>7</v>
      </c>
      <c r="ML104" s="139">
        <v>49853.754365541317</v>
      </c>
      <c r="MM104" s="139"/>
      <c r="MN104" s="200">
        <v>0</v>
      </c>
      <c r="MO104" s="200"/>
      <c r="MP104" s="200"/>
      <c r="MQ104" s="200">
        <v>0</v>
      </c>
      <c r="MR104" s="200">
        <v>0</v>
      </c>
      <c r="MT104">
        <v>0</v>
      </c>
      <c r="MV104">
        <v>-1</v>
      </c>
      <c r="MX104">
        <v>-1</v>
      </c>
      <c r="NA104">
        <v>1</v>
      </c>
      <c r="NC104">
        <v>0</v>
      </c>
      <c r="NF104" s="118" t="s">
        <v>1189</v>
      </c>
      <c r="NG104">
        <v>50</v>
      </c>
      <c r="NH104" t="s">
        <v>1283</v>
      </c>
      <c r="NI104">
        <v>7</v>
      </c>
      <c r="NJ104">
        <v>5</v>
      </c>
      <c r="NK104">
        <v>7</v>
      </c>
      <c r="NL104" s="139">
        <v>50659.078794719841</v>
      </c>
      <c r="NM104" s="139"/>
      <c r="NN104" s="200">
        <v>0</v>
      </c>
      <c r="NO104" s="200"/>
      <c r="NP104" s="200"/>
      <c r="NQ104" s="200">
        <v>0</v>
      </c>
      <c r="NR104" s="200">
        <v>0</v>
      </c>
      <c r="NT104">
        <v>0</v>
      </c>
      <c r="NV104">
        <v>-1</v>
      </c>
      <c r="NX104">
        <v>-1</v>
      </c>
      <c r="OA104">
        <v>1</v>
      </c>
      <c r="OC104">
        <v>0</v>
      </c>
      <c r="OF104" s="118" t="s">
        <v>1189</v>
      </c>
      <c r="OG104">
        <v>50</v>
      </c>
      <c r="OH104" t="s">
        <v>1283</v>
      </c>
      <c r="OI104">
        <v>7</v>
      </c>
      <c r="OJ104">
        <v>5</v>
      </c>
      <c r="OK104">
        <v>7</v>
      </c>
      <c r="OL104" s="139">
        <v>50659.078794719841</v>
      </c>
      <c r="OM104" s="139"/>
      <c r="ON104" s="200">
        <v>0</v>
      </c>
      <c r="OO104" s="200"/>
      <c r="OP104" s="200"/>
      <c r="OQ104" s="200">
        <v>0</v>
      </c>
      <c r="OR104" s="200">
        <v>0</v>
      </c>
      <c r="OT104">
        <f t="shared" si="307"/>
        <v>0</v>
      </c>
      <c r="OV104">
        <v>-1</v>
      </c>
      <c r="OX104">
        <v>-1</v>
      </c>
      <c r="PA104">
        <f t="shared" si="339"/>
        <v>1</v>
      </c>
      <c r="PC104">
        <f t="shared" si="340"/>
        <v>0</v>
      </c>
      <c r="PF104" s="118" t="s">
        <v>1189</v>
      </c>
      <c r="PG104">
        <v>50</v>
      </c>
      <c r="PH104" t="str">
        <f t="shared" si="341"/>
        <v>FALSE</v>
      </c>
      <c r="PI104">
        <f>ROUND(MARGIN!$J20,0)</f>
        <v>7</v>
      </c>
      <c r="PJ104">
        <f t="shared" si="342"/>
        <v>5</v>
      </c>
      <c r="PK104">
        <f t="shared" si="343"/>
        <v>7</v>
      </c>
      <c r="PL104" s="139">
        <f>PK104*10000*MARGIN!$G20/MARGIN!$D20</f>
        <v>49829.677180039369</v>
      </c>
      <c r="PM104" s="139"/>
      <c r="PN104" s="200">
        <f t="shared" si="344"/>
        <v>0</v>
      </c>
      <c r="PO104" s="200"/>
      <c r="PP104" s="200"/>
      <c r="PQ104" s="200">
        <f t="shared" si="311"/>
        <v>0</v>
      </c>
      <c r="PR104" s="200">
        <f t="shared" si="345"/>
        <v>0</v>
      </c>
      <c r="PT104">
        <f t="shared" si="313"/>
        <v>0</v>
      </c>
      <c r="PV104">
        <v>-1</v>
      </c>
      <c r="PX104">
        <v>-1</v>
      </c>
      <c r="QA104">
        <f t="shared" si="346"/>
        <v>1</v>
      </c>
      <c r="QC104">
        <f t="shared" si="347"/>
        <v>0</v>
      </c>
      <c r="QF104" s="118" t="s">
        <v>1189</v>
      </c>
      <c r="QG104">
        <v>50</v>
      </c>
      <c r="QH104" t="str">
        <f t="shared" si="348"/>
        <v>FALSE</v>
      </c>
      <c r="QI104">
        <f>ROUND(MARGIN!$J20,0)</f>
        <v>7</v>
      </c>
      <c r="QJ104">
        <f t="shared" si="349"/>
        <v>5</v>
      </c>
      <c r="QK104">
        <f t="shared" si="350"/>
        <v>7</v>
      </c>
      <c r="QL104" s="139">
        <f>QK104*10000*MARGIN!$G20/MARGIN!$D20</f>
        <v>49829.677180039369</v>
      </c>
      <c r="QM104" s="139"/>
      <c r="QN104" s="200">
        <f t="shared" si="351"/>
        <v>0</v>
      </c>
      <c r="QO104" s="200"/>
      <c r="QP104" s="200"/>
      <c r="QQ104" s="200">
        <f t="shared" si="317"/>
        <v>0</v>
      </c>
      <c r="QR104" s="200">
        <f t="shared" si="352"/>
        <v>0</v>
      </c>
      <c r="QT104">
        <f t="shared" si="319"/>
        <v>0</v>
      </c>
      <c r="QV104">
        <v>-1</v>
      </c>
      <c r="QX104">
        <v>-1</v>
      </c>
      <c r="RA104">
        <f t="shared" si="353"/>
        <v>1</v>
      </c>
      <c r="RC104">
        <f t="shared" si="354"/>
        <v>0</v>
      </c>
      <c r="RF104" s="118" t="s">
        <v>1189</v>
      </c>
      <c r="RG104">
        <v>50</v>
      </c>
      <c r="RH104" t="str">
        <f t="shared" si="355"/>
        <v>FALSE</v>
      </c>
      <c r="RI104">
        <f>ROUND(MARGIN!$J20,0)</f>
        <v>7</v>
      </c>
      <c r="RJ104">
        <f t="shared" si="356"/>
        <v>5</v>
      </c>
      <c r="RK104">
        <f t="shared" si="357"/>
        <v>7</v>
      </c>
      <c r="RL104" s="139">
        <f>RK104*10000*MARGIN!$G20/MARGIN!$D20</f>
        <v>49829.677180039369</v>
      </c>
      <c r="RM104" s="139"/>
      <c r="RN104" s="200">
        <f t="shared" si="358"/>
        <v>0</v>
      </c>
      <c r="RO104" s="200"/>
      <c r="RP104" s="200"/>
      <c r="RQ104" s="200">
        <f t="shared" si="323"/>
        <v>0</v>
      </c>
      <c r="RR104" s="200">
        <f t="shared" si="359"/>
        <v>0</v>
      </c>
    </row>
    <row r="105" spans="1:486" x14ac:dyDescent="0.25">
      <c r="A105" t="s">
        <v>1181</v>
      </c>
      <c r="B105" s="167" t="s">
        <v>25</v>
      </c>
      <c r="D105" s="118" t="s">
        <v>788</v>
      </c>
      <c r="E105">
        <v>50</v>
      </c>
      <c r="F105" t="e">
        <f>IF(#REF!="","FALSE","TRUE")</f>
        <v>#REF!</v>
      </c>
      <c r="G105">
        <f>ROUND(MARGIN!$J32,0)</f>
        <v>4</v>
      </c>
      <c r="I105" t="e">
        <f>-#REF!+J105</f>
        <v>#REF!</v>
      </c>
      <c r="J105">
        <v>1</v>
      </c>
      <c r="K105" s="118" t="s">
        <v>788</v>
      </c>
      <c r="L105">
        <v>50</v>
      </c>
      <c r="M105" t="str">
        <f t="shared" si="273"/>
        <v>TRUE</v>
      </c>
      <c r="N105">
        <f>ROUND(MARGIN!$J32,0)</f>
        <v>4</v>
      </c>
      <c r="P105">
        <f t="shared" si="274"/>
        <v>-2</v>
      </c>
      <c r="Q105">
        <v>-1</v>
      </c>
      <c r="T105" s="118" t="s">
        <v>788</v>
      </c>
      <c r="U105">
        <v>50</v>
      </c>
      <c r="V105" t="str">
        <f t="shared" si="275"/>
        <v>TRUE</v>
      </c>
      <c r="W105">
        <f>ROUND(MARGIN!$J32,0)</f>
        <v>4</v>
      </c>
      <c r="Z105">
        <f t="shared" si="276"/>
        <v>2</v>
      </c>
      <c r="AA105">
        <v>1</v>
      </c>
      <c r="AB105">
        <v>1</v>
      </c>
      <c r="AC105" t="s">
        <v>966</v>
      </c>
      <c r="AD105" s="118" t="s">
        <v>962</v>
      </c>
      <c r="AE105">
        <v>50</v>
      </c>
      <c r="AF105" t="str">
        <f t="shared" si="277"/>
        <v>TRUE</v>
      </c>
      <c r="AG105">
        <f>ROUND(MARGIN!$J32,0)</f>
        <v>4</v>
      </c>
      <c r="AH105">
        <f t="shared" si="278"/>
        <v>5</v>
      </c>
      <c r="AK105">
        <f t="shared" si="279"/>
        <v>0</v>
      </c>
      <c r="AL105">
        <v>1</v>
      </c>
      <c r="AM105">
        <v>1</v>
      </c>
      <c r="AN105" t="s">
        <v>966</v>
      </c>
      <c r="AO105" s="118" t="s">
        <v>31</v>
      </c>
      <c r="AP105">
        <v>50</v>
      </c>
      <c r="AQ105" t="str">
        <f t="shared" si="280"/>
        <v>TRUE</v>
      </c>
      <c r="AR105">
        <f>ROUND(MARGIN!$J32,0)</f>
        <v>4</v>
      </c>
      <c r="AS105">
        <f t="shared" si="281"/>
        <v>5</v>
      </c>
      <c r="AV105">
        <f t="shared" si="282"/>
        <v>0</v>
      </c>
      <c r="AW105">
        <v>1</v>
      </c>
      <c r="AY105" t="s">
        <v>966</v>
      </c>
      <c r="AZ105" s="118" t="s">
        <v>962</v>
      </c>
      <c r="BA105">
        <v>50</v>
      </c>
      <c r="BB105" t="str">
        <f t="shared" si="283"/>
        <v>TRUE</v>
      </c>
      <c r="BC105">
        <f>ROUND(MARGIN!$J32,0)</f>
        <v>4</v>
      </c>
      <c r="BD105">
        <f t="shared" si="284"/>
        <v>4</v>
      </c>
      <c r="BG105">
        <f t="shared" si="285"/>
        <v>-1</v>
      </c>
      <c r="BK105" t="s">
        <v>966</v>
      </c>
      <c r="BL105" s="118" t="s">
        <v>962</v>
      </c>
      <c r="BM105">
        <v>50</v>
      </c>
      <c r="BN105" t="str">
        <f t="shared" si="286"/>
        <v>FALSE</v>
      </c>
      <c r="BO105">
        <f>ROUND(MARGIN!$J32,0)</f>
        <v>4</v>
      </c>
      <c r="BP105">
        <f t="shared" si="287"/>
        <v>4</v>
      </c>
      <c r="BT105">
        <f t="shared" si="288"/>
        <v>-1</v>
      </c>
      <c r="BU105">
        <v>-1</v>
      </c>
      <c r="BV105">
        <v>1</v>
      </c>
      <c r="BW105">
        <v>-1</v>
      </c>
      <c r="BX105">
        <f t="shared" si="289"/>
        <v>1</v>
      </c>
      <c r="BY105">
        <f t="shared" si="290"/>
        <v>0</v>
      </c>
      <c r="BZ105" s="187">
        <v>-1.5133838109499999E-2</v>
      </c>
      <c r="CA105" s="118" t="s">
        <v>962</v>
      </c>
      <c r="CB105">
        <v>50</v>
      </c>
      <c r="CC105" t="str">
        <f t="shared" si="291"/>
        <v>TRUE</v>
      </c>
      <c r="CD105">
        <f>ROUND(MARGIN!$J21,0)</f>
        <v>4</v>
      </c>
      <c r="CE105">
        <f t="shared" si="292"/>
        <v>5</v>
      </c>
      <c r="CF105">
        <f t="shared" si="325"/>
        <v>4</v>
      </c>
      <c r="CG105" s="139">
        <f>CF105*10000*MARGIN!$G21/MARGIN!$D21</f>
        <v>54996.592499999999</v>
      </c>
      <c r="CH105" s="145">
        <f t="shared" si="293"/>
        <v>832.30952746914181</v>
      </c>
      <c r="CI105" s="145">
        <f t="shared" si="294"/>
        <v>-832.30952746914181</v>
      </c>
      <c r="CK105">
        <f t="shared" si="295"/>
        <v>2</v>
      </c>
      <c r="CL105">
        <v>1</v>
      </c>
      <c r="CM105">
        <v>1</v>
      </c>
      <c r="CN105">
        <v>-1</v>
      </c>
      <c r="CO105">
        <f t="shared" si="296"/>
        <v>0</v>
      </c>
      <c r="CP105">
        <f t="shared" si="297"/>
        <v>0</v>
      </c>
      <c r="CQ105">
        <v>-2.6857611495100002E-4</v>
      </c>
      <c r="CR105" s="118" t="s">
        <v>1189</v>
      </c>
      <c r="CS105">
        <v>50</v>
      </c>
      <c r="CT105" t="str">
        <f t="shared" si="298"/>
        <v>TRUE</v>
      </c>
      <c r="CU105">
        <f>ROUND(MARGIN!$J21,0)</f>
        <v>4</v>
      </c>
      <c r="CV105">
        <f t="shared" si="326"/>
        <v>5</v>
      </c>
      <c r="CW105">
        <f t="shared" si="327"/>
        <v>4</v>
      </c>
      <c r="CX105" s="139">
        <f>CW105*10000*MARGIN!$G21/MARGIN!$D21</f>
        <v>54996.592499999999</v>
      </c>
      <c r="CY105" s="200">
        <f t="shared" si="299"/>
        <v>-14.770771149193305</v>
      </c>
      <c r="CZ105" s="200">
        <f t="shared" si="300"/>
        <v>-14.770771149193305</v>
      </c>
      <c r="DB105">
        <f t="shared" si="301"/>
        <v>0</v>
      </c>
      <c r="DC105">
        <v>1</v>
      </c>
      <c r="DD105">
        <v>1</v>
      </c>
      <c r="DE105">
        <v>-1</v>
      </c>
      <c r="DF105">
        <f t="shared" si="302"/>
        <v>0</v>
      </c>
      <c r="DG105">
        <f t="shared" si="303"/>
        <v>0</v>
      </c>
      <c r="DH105">
        <v>-6.2364776374300001E-4</v>
      </c>
      <c r="DI105" s="118" t="s">
        <v>1189</v>
      </c>
      <c r="DJ105">
        <v>50</v>
      </c>
      <c r="DK105" t="str">
        <f t="shared" si="304"/>
        <v>TRUE</v>
      </c>
      <c r="DL105">
        <f>ROUND(MARGIN!$J21,0)</f>
        <v>4</v>
      </c>
      <c r="DM105">
        <f t="shared" si="328"/>
        <v>5</v>
      </c>
      <c r="DN105">
        <f t="shared" si="329"/>
        <v>4</v>
      </c>
      <c r="DO105" s="139">
        <f>DN105*10000*MARGIN!$G21/MARGIN!$D21</f>
        <v>54996.592499999999</v>
      </c>
      <c r="DP105" s="200">
        <f t="shared" si="305"/>
        <v>-34.298501926110049</v>
      </c>
      <c r="DQ105" s="200">
        <f t="shared" si="306"/>
        <v>-34.298501926110049</v>
      </c>
      <c r="DS105">
        <v>-2</v>
      </c>
      <c r="DT105">
        <v>-1</v>
      </c>
      <c r="DU105">
        <v>1</v>
      </c>
      <c r="DV105">
        <v>-1</v>
      </c>
      <c r="DW105">
        <v>1</v>
      </c>
      <c r="DX105">
        <v>0</v>
      </c>
      <c r="DY105">
        <v>-9.7733785840099993E-3</v>
      </c>
      <c r="DZ105" s="118" t="s">
        <v>1189</v>
      </c>
      <c r="EA105">
        <v>50</v>
      </c>
      <c r="EB105" t="s">
        <v>1273</v>
      </c>
      <c r="EC105">
        <v>5</v>
      </c>
      <c r="ED105">
        <v>4</v>
      </c>
      <c r="EE105">
        <v>5</v>
      </c>
      <c r="EF105" s="139">
        <v>72216.008459999997</v>
      </c>
      <c r="EG105" s="200">
        <v>705.79439050564895</v>
      </c>
      <c r="EH105" s="200">
        <v>-705.79439050564895</v>
      </c>
      <c r="EJ105">
        <v>-2</v>
      </c>
      <c r="EK105">
        <v>-1</v>
      </c>
      <c r="EL105">
        <v>1</v>
      </c>
      <c r="EM105">
        <v>1</v>
      </c>
      <c r="EN105">
        <v>-1</v>
      </c>
      <c r="EO105">
        <v>1</v>
      </c>
      <c r="EQ105">
        <v>0</v>
      </c>
      <c r="ER105">
        <v>-1.40291344499E-2</v>
      </c>
      <c r="ES105" s="118" t="s">
        <v>1189</v>
      </c>
      <c r="ET105">
        <v>50</v>
      </c>
      <c r="EU105" t="s">
        <v>1273</v>
      </c>
      <c r="EV105">
        <v>5</v>
      </c>
      <c r="EW105">
        <v>4</v>
      </c>
      <c r="EX105">
        <v>5</v>
      </c>
      <c r="EY105" s="139">
        <v>72216.008459999997</v>
      </c>
      <c r="EZ105" s="200">
        <v>1013.1280921204558</v>
      </c>
      <c r="FA105" s="200"/>
      <c r="FB105" s="200">
        <v>-1013.1280921204558</v>
      </c>
      <c r="FD105">
        <v>-2</v>
      </c>
      <c r="FE105">
        <v>-1</v>
      </c>
      <c r="FF105">
        <v>1</v>
      </c>
      <c r="FG105">
        <v>1</v>
      </c>
      <c r="FI105">
        <v>0</v>
      </c>
      <c r="FK105">
        <v>0</v>
      </c>
      <c r="FM105" s="118" t="s">
        <v>1189</v>
      </c>
      <c r="FN105">
        <v>50</v>
      </c>
      <c r="FO105" t="s">
        <v>1273</v>
      </c>
      <c r="FP105">
        <v>5</v>
      </c>
      <c r="FQ105">
        <v>4</v>
      </c>
      <c r="FR105">
        <v>5</v>
      </c>
      <c r="FS105" s="139">
        <v>72216.008459999997</v>
      </c>
      <c r="FT105" s="200">
        <v>0</v>
      </c>
      <c r="FU105" s="200"/>
      <c r="FV105" s="200">
        <v>0</v>
      </c>
      <c r="FX105">
        <v>0</v>
      </c>
      <c r="FZ105">
        <v>1</v>
      </c>
      <c r="GB105">
        <v>1</v>
      </c>
      <c r="GE105">
        <v>1</v>
      </c>
      <c r="GG105">
        <v>0</v>
      </c>
      <c r="GJ105" s="118" t="s">
        <v>1189</v>
      </c>
      <c r="GK105">
        <v>50</v>
      </c>
      <c r="GL105" t="s">
        <v>1283</v>
      </c>
      <c r="GM105">
        <v>5</v>
      </c>
      <c r="GN105">
        <v>4</v>
      </c>
      <c r="GO105">
        <v>5</v>
      </c>
      <c r="GP105" s="139">
        <v>72216.008459999997</v>
      </c>
      <c r="GQ105" s="200">
        <v>0</v>
      </c>
      <c r="GR105" s="200"/>
      <c r="GS105" s="200">
        <v>0</v>
      </c>
      <c r="GT105" s="200">
        <v>0</v>
      </c>
      <c r="GV105">
        <v>0</v>
      </c>
      <c r="GX105">
        <v>1</v>
      </c>
      <c r="GZ105">
        <v>1</v>
      </c>
      <c r="HC105">
        <v>1</v>
      </c>
      <c r="HE105">
        <v>0</v>
      </c>
      <c r="HH105" s="118" t="s">
        <v>1189</v>
      </c>
      <c r="HI105">
        <v>50</v>
      </c>
      <c r="HJ105" t="s">
        <v>1283</v>
      </c>
      <c r="HK105">
        <v>5</v>
      </c>
      <c r="HL105">
        <v>4</v>
      </c>
      <c r="HM105">
        <v>5</v>
      </c>
      <c r="HN105" s="139">
        <v>70815.763294999997</v>
      </c>
      <c r="HO105" s="200">
        <v>0</v>
      </c>
      <c r="HP105" s="200"/>
      <c r="HQ105" s="200">
        <v>0</v>
      </c>
      <c r="HR105" s="200">
        <v>0</v>
      </c>
      <c r="HT105">
        <v>0</v>
      </c>
      <c r="HV105">
        <v>1</v>
      </c>
      <c r="HX105">
        <v>1</v>
      </c>
      <c r="IA105">
        <v>1</v>
      </c>
      <c r="IC105">
        <v>0</v>
      </c>
      <c r="IF105" s="118" t="s">
        <v>1189</v>
      </c>
      <c r="IG105">
        <v>50</v>
      </c>
      <c r="IH105" t="s">
        <v>1283</v>
      </c>
      <c r="II105">
        <v>5</v>
      </c>
      <c r="IJ105">
        <v>4</v>
      </c>
      <c r="IK105">
        <v>5</v>
      </c>
      <c r="IL105" s="139">
        <v>70952.033284999998</v>
      </c>
      <c r="IM105" s="139"/>
      <c r="IN105" s="200">
        <v>0</v>
      </c>
      <c r="IO105" s="200"/>
      <c r="IP105" s="200"/>
      <c r="IQ105" s="200">
        <v>0</v>
      </c>
      <c r="IR105" s="200">
        <v>0</v>
      </c>
      <c r="IT105">
        <v>0</v>
      </c>
      <c r="IV105">
        <v>1</v>
      </c>
      <c r="IX105">
        <v>1</v>
      </c>
      <c r="JA105">
        <v>1</v>
      </c>
      <c r="JC105">
        <v>0</v>
      </c>
      <c r="JF105" s="118" t="s">
        <v>1189</v>
      </c>
      <c r="JG105">
        <v>50</v>
      </c>
      <c r="JH105" t="s">
        <v>1283</v>
      </c>
      <c r="JI105">
        <v>5</v>
      </c>
      <c r="JJ105">
        <v>4</v>
      </c>
      <c r="JK105">
        <v>5</v>
      </c>
      <c r="JL105" s="139">
        <v>70952.033284999998</v>
      </c>
      <c r="JM105" s="139"/>
      <c r="JN105" s="200">
        <v>0</v>
      </c>
      <c r="JO105" s="200"/>
      <c r="JP105" s="200"/>
      <c r="JQ105" s="200">
        <v>0</v>
      </c>
      <c r="JR105" s="200">
        <v>0</v>
      </c>
      <c r="JT105">
        <v>0</v>
      </c>
      <c r="JV105">
        <v>1</v>
      </c>
      <c r="JX105">
        <v>1</v>
      </c>
      <c r="KA105">
        <v>1</v>
      </c>
      <c r="KC105">
        <v>0</v>
      </c>
      <c r="KF105" s="118" t="s">
        <v>1189</v>
      </c>
      <c r="KG105">
        <v>50</v>
      </c>
      <c r="KH105" t="s">
        <v>1283</v>
      </c>
      <c r="KI105">
        <v>4</v>
      </c>
      <c r="KJ105">
        <v>3</v>
      </c>
      <c r="KK105">
        <v>4</v>
      </c>
      <c r="KL105" s="139">
        <v>58687.31136</v>
      </c>
      <c r="KM105" s="139"/>
      <c r="KN105" s="200">
        <v>0</v>
      </c>
      <c r="KO105" s="200"/>
      <c r="KP105" s="200"/>
      <c r="KQ105" s="200">
        <v>0</v>
      </c>
      <c r="KR105" s="200">
        <v>0</v>
      </c>
      <c r="KT105">
        <v>0</v>
      </c>
      <c r="KX105">
        <v>1</v>
      </c>
      <c r="LA105">
        <v>1</v>
      </c>
      <c r="LC105">
        <v>0</v>
      </c>
      <c r="LF105" s="118"/>
      <c r="LG105">
        <v>50</v>
      </c>
      <c r="LH105" t="s">
        <v>1283</v>
      </c>
      <c r="LI105">
        <v>4</v>
      </c>
      <c r="LK105">
        <v>4</v>
      </c>
      <c r="LL105" s="139">
        <v>58687.31136</v>
      </c>
      <c r="LM105" s="139"/>
      <c r="LN105" s="200">
        <v>0</v>
      </c>
      <c r="LO105" s="200"/>
      <c r="LP105" s="200"/>
      <c r="LQ105" s="200">
        <v>0</v>
      </c>
      <c r="LR105" s="200">
        <v>0</v>
      </c>
      <c r="LT105">
        <v>0</v>
      </c>
      <c r="LV105">
        <v>1</v>
      </c>
      <c r="LX105">
        <v>1</v>
      </c>
      <c r="MA105">
        <v>1</v>
      </c>
      <c r="MC105">
        <v>0</v>
      </c>
      <c r="MF105" s="118" t="s">
        <v>1189</v>
      </c>
      <c r="MG105">
        <v>50</v>
      </c>
      <c r="MH105" t="s">
        <v>1283</v>
      </c>
      <c r="MI105">
        <v>3</v>
      </c>
      <c r="MJ105">
        <v>2</v>
      </c>
      <c r="MK105">
        <v>3</v>
      </c>
      <c r="ML105" s="139">
        <v>43979.466743999998</v>
      </c>
      <c r="MM105" s="139"/>
      <c r="MN105" s="200">
        <v>0</v>
      </c>
      <c r="MO105" s="200"/>
      <c r="MP105" s="200"/>
      <c r="MQ105" s="200">
        <v>0</v>
      </c>
      <c r="MR105" s="200">
        <v>0</v>
      </c>
      <c r="MT105">
        <v>0</v>
      </c>
      <c r="MV105">
        <v>1</v>
      </c>
      <c r="MX105">
        <v>1</v>
      </c>
      <c r="NA105">
        <v>1</v>
      </c>
      <c r="NC105">
        <v>0</v>
      </c>
      <c r="NF105" s="118" t="s">
        <v>1189</v>
      </c>
      <c r="NG105">
        <v>50</v>
      </c>
      <c r="NH105" t="s">
        <v>1283</v>
      </c>
      <c r="NI105">
        <v>3</v>
      </c>
      <c r="NJ105">
        <v>2</v>
      </c>
      <c r="NK105">
        <v>3</v>
      </c>
      <c r="NL105" s="139">
        <v>44504.250477000001</v>
      </c>
      <c r="NM105" s="139"/>
      <c r="NN105" s="200">
        <v>0</v>
      </c>
      <c r="NO105" s="200"/>
      <c r="NP105" s="200"/>
      <c r="NQ105" s="200">
        <v>0</v>
      </c>
      <c r="NR105" s="200">
        <v>0</v>
      </c>
      <c r="NT105">
        <v>0</v>
      </c>
      <c r="NV105">
        <v>1</v>
      </c>
      <c r="NX105">
        <v>1</v>
      </c>
      <c r="OA105">
        <v>1</v>
      </c>
      <c r="OC105">
        <v>0</v>
      </c>
      <c r="OF105" s="118" t="s">
        <v>1189</v>
      </c>
      <c r="OG105">
        <v>50</v>
      </c>
      <c r="OH105" t="s">
        <v>1283</v>
      </c>
      <c r="OI105">
        <v>3</v>
      </c>
      <c r="OJ105">
        <v>2</v>
      </c>
      <c r="OK105">
        <v>3</v>
      </c>
      <c r="OL105" s="139">
        <v>44504.250477000001</v>
      </c>
      <c r="OM105" s="139"/>
      <c r="ON105" s="200">
        <v>0</v>
      </c>
      <c r="OO105" s="200"/>
      <c r="OP105" s="200"/>
      <c r="OQ105" s="200">
        <v>0</v>
      </c>
      <c r="OR105" s="200">
        <v>0</v>
      </c>
      <c r="OT105">
        <f t="shared" si="307"/>
        <v>0</v>
      </c>
      <c r="OV105">
        <v>1</v>
      </c>
      <c r="OX105">
        <v>1</v>
      </c>
      <c r="PA105">
        <f t="shared" si="339"/>
        <v>1</v>
      </c>
      <c r="PC105">
        <f t="shared" si="340"/>
        <v>0</v>
      </c>
      <c r="PF105" s="118" t="s">
        <v>1189</v>
      </c>
      <c r="PG105">
        <v>50</v>
      </c>
      <c r="PH105" t="str">
        <f t="shared" si="341"/>
        <v>FALSE</v>
      </c>
      <c r="PI105">
        <f>ROUND(MARGIN!$J21,0)</f>
        <v>4</v>
      </c>
      <c r="PJ105">
        <f t="shared" si="342"/>
        <v>3</v>
      </c>
      <c r="PK105">
        <f t="shared" si="343"/>
        <v>4</v>
      </c>
      <c r="PL105" s="139">
        <f>PK105*10000*MARGIN!$G21/MARGIN!$D21</f>
        <v>54996.592499999999</v>
      </c>
      <c r="PM105" s="139"/>
      <c r="PN105" s="200">
        <f t="shared" si="344"/>
        <v>0</v>
      </c>
      <c r="PO105" s="200"/>
      <c r="PP105" s="200"/>
      <c r="PQ105" s="200">
        <f t="shared" si="311"/>
        <v>0</v>
      </c>
      <c r="PR105" s="200">
        <f t="shared" si="345"/>
        <v>0</v>
      </c>
      <c r="PT105">
        <f t="shared" si="313"/>
        <v>0</v>
      </c>
      <c r="PV105">
        <v>1</v>
      </c>
      <c r="PX105">
        <v>1</v>
      </c>
      <c r="QA105">
        <f t="shared" si="346"/>
        <v>1</v>
      </c>
      <c r="QC105">
        <f t="shared" si="347"/>
        <v>0</v>
      </c>
      <c r="QF105" s="118" t="s">
        <v>1189</v>
      </c>
      <c r="QG105">
        <v>50</v>
      </c>
      <c r="QH105" t="str">
        <f t="shared" si="348"/>
        <v>FALSE</v>
      </c>
      <c r="QI105">
        <f>ROUND(MARGIN!$J21,0)</f>
        <v>4</v>
      </c>
      <c r="QJ105">
        <f t="shared" si="349"/>
        <v>3</v>
      </c>
      <c r="QK105">
        <f t="shared" si="350"/>
        <v>4</v>
      </c>
      <c r="QL105" s="139">
        <f>QK105*10000*MARGIN!$G21/MARGIN!$D21</f>
        <v>54996.592499999999</v>
      </c>
      <c r="QM105" s="139"/>
      <c r="QN105" s="200">
        <f t="shared" si="351"/>
        <v>0</v>
      </c>
      <c r="QO105" s="200"/>
      <c r="QP105" s="200"/>
      <c r="QQ105" s="200">
        <f t="shared" si="317"/>
        <v>0</v>
      </c>
      <c r="QR105" s="200">
        <f t="shared" si="352"/>
        <v>0</v>
      </c>
      <c r="QT105">
        <f t="shared" si="319"/>
        <v>0</v>
      </c>
      <c r="QV105">
        <v>1</v>
      </c>
      <c r="QX105">
        <v>1</v>
      </c>
      <c r="RA105">
        <f t="shared" si="353"/>
        <v>1</v>
      </c>
      <c r="RC105">
        <f t="shared" si="354"/>
        <v>0</v>
      </c>
      <c r="RF105" s="118" t="s">
        <v>1189</v>
      </c>
      <c r="RG105">
        <v>50</v>
      </c>
      <c r="RH105" t="str">
        <f t="shared" si="355"/>
        <v>FALSE</v>
      </c>
      <c r="RI105">
        <f>ROUND(MARGIN!$J21,0)</f>
        <v>4</v>
      </c>
      <c r="RJ105">
        <f t="shared" si="356"/>
        <v>3</v>
      </c>
      <c r="RK105">
        <f t="shared" si="357"/>
        <v>4</v>
      </c>
      <c r="RL105" s="139">
        <f>RK105*10000*MARGIN!$G21/MARGIN!$D21</f>
        <v>54996.592499999999</v>
      </c>
      <c r="RM105" s="139"/>
      <c r="RN105" s="200">
        <f t="shared" si="358"/>
        <v>0</v>
      </c>
      <c r="RO105" s="200"/>
      <c r="RP105" s="200"/>
      <c r="RQ105" s="200">
        <f t="shared" si="323"/>
        <v>0</v>
      </c>
      <c r="RR105" s="200">
        <f t="shared" si="359"/>
        <v>0</v>
      </c>
    </row>
    <row r="106" spans="1:486" x14ac:dyDescent="0.25">
      <c r="A106" t="s">
        <v>1179</v>
      </c>
      <c r="B106" s="167" t="s">
        <v>26</v>
      </c>
      <c r="D106" s="118" t="s">
        <v>788</v>
      </c>
      <c r="E106">
        <v>50</v>
      </c>
      <c r="F106" t="e">
        <f>IF(#REF!="","FALSE","TRUE")</f>
        <v>#REF!</v>
      </c>
      <c r="G106">
        <f>ROUND(MARGIN!$J30,0)</f>
        <v>4</v>
      </c>
      <c r="I106" t="e">
        <f>-#REF!+J106</f>
        <v>#REF!</v>
      </c>
      <c r="J106">
        <v>1</v>
      </c>
      <c r="K106" s="118" t="s">
        <v>788</v>
      </c>
      <c r="L106">
        <v>50</v>
      </c>
      <c r="M106" t="str">
        <f t="shared" si="273"/>
        <v>TRUE</v>
      </c>
      <c r="N106">
        <f>ROUND(MARGIN!$J30,0)</f>
        <v>4</v>
      </c>
      <c r="P106">
        <f t="shared" si="274"/>
        <v>0</v>
      </c>
      <c r="Q106">
        <v>1</v>
      </c>
      <c r="T106" s="118" t="s">
        <v>788</v>
      </c>
      <c r="U106">
        <v>50</v>
      </c>
      <c r="V106" t="str">
        <f t="shared" si="275"/>
        <v>TRUE</v>
      </c>
      <c r="W106">
        <f>ROUND(MARGIN!$J30,0)</f>
        <v>4</v>
      </c>
      <c r="Z106">
        <f t="shared" si="276"/>
        <v>0</v>
      </c>
      <c r="AA106">
        <v>1</v>
      </c>
      <c r="AD106" s="118" t="s">
        <v>962</v>
      </c>
      <c r="AE106">
        <v>50</v>
      </c>
      <c r="AF106" t="str">
        <f t="shared" si="277"/>
        <v>TRUE</v>
      </c>
      <c r="AG106">
        <f>ROUND(MARGIN!$J30,0)</f>
        <v>4</v>
      </c>
      <c r="AH106">
        <f t="shared" si="278"/>
        <v>4</v>
      </c>
      <c r="AK106">
        <f t="shared" si="279"/>
        <v>0</v>
      </c>
      <c r="AL106">
        <v>1</v>
      </c>
      <c r="AO106" s="118" t="s">
        <v>962</v>
      </c>
      <c r="AP106">
        <v>50</v>
      </c>
      <c r="AQ106" t="str">
        <f t="shared" si="280"/>
        <v>TRUE</v>
      </c>
      <c r="AR106">
        <f>ROUND(MARGIN!$J30,0)</f>
        <v>4</v>
      </c>
      <c r="AS106">
        <f t="shared" si="281"/>
        <v>4</v>
      </c>
      <c r="AV106">
        <f t="shared" si="282"/>
        <v>0</v>
      </c>
      <c r="AW106">
        <v>1</v>
      </c>
      <c r="AZ106" s="118" t="s">
        <v>962</v>
      </c>
      <c r="BA106">
        <v>50</v>
      </c>
      <c r="BB106" t="str">
        <f t="shared" si="283"/>
        <v>TRUE</v>
      </c>
      <c r="BC106">
        <f>ROUND(MARGIN!$J30,0)</f>
        <v>4</v>
      </c>
      <c r="BD106">
        <f t="shared" si="284"/>
        <v>4</v>
      </c>
      <c r="BG106">
        <f t="shared" si="285"/>
        <v>-1</v>
      </c>
      <c r="BL106" s="118" t="s">
        <v>962</v>
      </c>
      <c r="BM106">
        <v>50</v>
      </c>
      <c r="BN106" t="str">
        <f t="shared" si="286"/>
        <v>FALSE</v>
      </c>
      <c r="BO106">
        <f>ROUND(MARGIN!$J30,0)</f>
        <v>4</v>
      </c>
      <c r="BP106">
        <f t="shared" si="287"/>
        <v>4</v>
      </c>
      <c r="BT106">
        <f t="shared" si="288"/>
        <v>1</v>
      </c>
      <c r="BU106">
        <v>1</v>
      </c>
      <c r="BV106">
        <v>1</v>
      </c>
      <c r="BW106">
        <v>-1</v>
      </c>
      <c r="BX106">
        <f t="shared" si="289"/>
        <v>0</v>
      </c>
      <c r="BY106">
        <f t="shared" si="290"/>
        <v>0</v>
      </c>
      <c r="BZ106" s="187">
        <v>-7.7945543167700004E-3</v>
      </c>
      <c r="CA106" s="118" t="s">
        <v>962</v>
      </c>
      <c r="CB106">
        <v>50</v>
      </c>
      <c r="CC106" t="str">
        <f t="shared" si="291"/>
        <v>TRUE</v>
      </c>
      <c r="CD106">
        <f>ROUND(MARGIN!$J22,0)</f>
        <v>4</v>
      </c>
      <c r="CE106">
        <f t="shared" si="292"/>
        <v>3</v>
      </c>
      <c r="CF106">
        <f t="shared" si="325"/>
        <v>4</v>
      </c>
      <c r="CG106" s="139">
        <f>CF106*10000*MARGIN!$G22/MARGIN!$D22</f>
        <v>55027.150673357311</v>
      </c>
      <c r="CH106" s="145">
        <f t="shared" si="293"/>
        <v>-428.91211482057048</v>
      </c>
      <c r="CI106" s="145">
        <f t="shared" si="294"/>
        <v>-428.91211482057048</v>
      </c>
      <c r="CK106">
        <f t="shared" si="295"/>
        <v>-2</v>
      </c>
      <c r="CL106">
        <v>-1</v>
      </c>
      <c r="CM106">
        <v>1</v>
      </c>
      <c r="CN106">
        <v>-1</v>
      </c>
      <c r="CO106">
        <f t="shared" si="296"/>
        <v>1</v>
      </c>
      <c r="CP106">
        <f t="shared" si="297"/>
        <v>0</v>
      </c>
      <c r="CQ106">
        <v>-1.114491209E-2</v>
      </c>
      <c r="CR106" s="118" t="s">
        <v>1189</v>
      </c>
      <c r="CS106">
        <v>50</v>
      </c>
      <c r="CT106" t="str">
        <f t="shared" si="298"/>
        <v>TRUE</v>
      </c>
      <c r="CU106">
        <f>ROUND(MARGIN!$J22,0)</f>
        <v>4</v>
      </c>
      <c r="CV106">
        <f t="shared" si="326"/>
        <v>3</v>
      </c>
      <c r="CW106">
        <f t="shared" si="327"/>
        <v>4</v>
      </c>
      <c r="CX106" s="139">
        <f>CW106*10000*MARGIN!$G22/MARGIN!$D22</f>
        <v>55027.150673357311</v>
      </c>
      <c r="CY106" s="200">
        <f t="shared" si="299"/>
        <v>613.27275681775154</v>
      </c>
      <c r="CZ106" s="200">
        <f t="shared" si="300"/>
        <v>-613.27275681775154</v>
      </c>
      <c r="DB106">
        <f t="shared" si="301"/>
        <v>0</v>
      </c>
      <c r="DC106">
        <v>-1</v>
      </c>
      <c r="DD106">
        <v>1</v>
      </c>
      <c r="DE106">
        <v>1</v>
      </c>
      <c r="DF106">
        <f t="shared" si="302"/>
        <v>0</v>
      </c>
      <c r="DG106">
        <f t="shared" si="303"/>
        <v>1</v>
      </c>
      <c r="DH106">
        <v>1.7130620985E-3</v>
      </c>
      <c r="DI106" s="118" t="s">
        <v>1189</v>
      </c>
      <c r="DJ106">
        <v>50</v>
      </c>
      <c r="DK106" t="str">
        <f t="shared" si="304"/>
        <v>TRUE</v>
      </c>
      <c r="DL106">
        <f>ROUND(MARGIN!$J22,0)</f>
        <v>4</v>
      </c>
      <c r="DM106">
        <f t="shared" si="328"/>
        <v>3</v>
      </c>
      <c r="DN106">
        <f t="shared" si="329"/>
        <v>4</v>
      </c>
      <c r="DO106" s="139">
        <f>DN106*10000*MARGIN!$G22/MARGIN!$D22</f>
        <v>55027.150673357311</v>
      </c>
      <c r="DP106" s="200">
        <f t="shared" si="305"/>
        <v>-94.264926206977165</v>
      </c>
      <c r="DQ106" s="200">
        <f t="shared" si="306"/>
        <v>94.264926206977165</v>
      </c>
      <c r="DS106">
        <v>2</v>
      </c>
      <c r="DT106">
        <v>1</v>
      </c>
      <c r="DU106">
        <v>1</v>
      </c>
      <c r="DV106">
        <v>-1</v>
      </c>
      <c r="DW106">
        <v>0</v>
      </c>
      <c r="DX106">
        <v>0</v>
      </c>
      <c r="DY106">
        <v>-8.87843807895E-3</v>
      </c>
      <c r="DZ106" s="118" t="s">
        <v>1189</v>
      </c>
      <c r="EA106">
        <v>50</v>
      </c>
      <c r="EB106" t="s">
        <v>1273</v>
      </c>
      <c r="EC106">
        <v>5</v>
      </c>
      <c r="ED106">
        <v>6</v>
      </c>
      <c r="EE106">
        <v>5</v>
      </c>
      <c r="EF106" s="139">
        <v>72278.624093911712</v>
      </c>
      <c r="EG106" s="200">
        <v>-641.72128844949873</v>
      </c>
      <c r="EH106" s="200">
        <v>-641.72128844949873</v>
      </c>
      <c r="EJ106">
        <v>-2</v>
      </c>
      <c r="EK106">
        <v>-1</v>
      </c>
      <c r="EL106">
        <v>1</v>
      </c>
      <c r="EM106">
        <v>1</v>
      </c>
      <c r="EN106">
        <v>1</v>
      </c>
      <c r="EO106">
        <v>0</v>
      </c>
      <c r="EQ106">
        <v>1</v>
      </c>
      <c r="ER106">
        <v>2.1855723467599998E-3</v>
      </c>
      <c r="ES106" s="118" t="s">
        <v>1189</v>
      </c>
      <c r="ET106">
        <v>50</v>
      </c>
      <c r="EU106" t="s">
        <v>1273</v>
      </c>
      <c r="EV106">
        <v>5</v>
      </c>
      <c r="EW106">
        <v>4</v>
      </c>
      <c r="EX106">
        <v>5</v>
      </c>
      <c r="EY106" s="139">
        <v>72278.624093911712</v>
      </c>
      <c r="EZ106" s="200">
        <v>-157.97016208151447</v>
      </c>
      <c r="FA106" s="200"/>
      <c r="FB106" s="200">
        <v>157.97016208151447</v>
      </c>
      <c r="FD106">
        <v>-1</v>
      </c>
      <c r="FE106">
        <v>-1</v>
      </c>
      <c r="FF106">
        <v>1</v>
      </c>
      <c r="FG106">
        <v>1</v>
      </c>
      <c r="FI106">
        <v>0</v>
      </c>
      <c r="FK106">
        <v>0</v>
      </c>
      <c r="FM106" s="118" t="s">
        <v>1189</v>
      </c>
      <c r="FN106">
        <v>50</v>
      </c>
      <c r="FO106" t="s">
        <v>1273</v>
      </c>
      <c r="FP106">
        <v>5</v>
      </c>
      <c r="FQ106">
        <v>4</v>
      </c>
      <c r="FR106">
        <v>5</v>
      </c>
      <c r="FS106" s="139">
        <v>72278.624093911712</v>
      </c>
      <c r="FT106" s="200">
        <v>0</v>
      </c>
      <c r="FU106" s="200"/>
      <c r="FV106" s="200">
        <v>0</v>
      </c>
      <c r="FX106">
        <v>0</v>
      </c>
      <c r="FZ106">
        <v>1</v>
      </c>
      <c r="GB106">
        <v>1</v>
      </c>
      <c r="GE106">
        <v>1</v>
      </c>
      <c r="GG106">
        <v>0</v>
      </c>
      <c r="GJ106" s="118" t="s">
        <v>1189</v>
      </c>
      <c r="GK106">
        <v>50</v>
      </c>
      <c r="GL106" t="s">
        <v>1283</v>
      </c>
      <c r="GM106">
        <v>5</v>
      </c>
      <c r="GN106">
        <v>4</v>
      </c>
      <c r="GO106">
        <v>5</v>
      </c>
      <c r="GP106" s="139">
        <v>72278.624093911712</v>
      </c>
      <c r="GQ106" s="200">
        <v>0</v>
      </c>
      <c r="GR106" s="200"/>
      <c r="GS106" s="200">
        <v>0</v>
      </c>
      <c r="GT106" s="200">
        <v>0</v>
      </c>
      <c r="GV106">
        <v>0</v>
      </c>
      <c r="GX106">
        <v>1</v>
      </c>
      <c r="GZ106">
        <v>1</v>
      </c>
      <c r="HC106">
        <v>1</v>
      </c>
      <c r="HE106">
        <v>0</v>
      </c>
      <c r="HH106" s="118" t="s">
        <v>1189</v>
      </c>
      <c r="HI106">
        <v>50</v>
      </c>
      <c r="HJ106" t="s">
        <v>1283</v>
      </c>
      <c r="HK106">
        <v>5</v>
      </c>
      <c r="HL106">
        <v>4</v>
      </c>
      <c r="HM106">
        <v>5</v>
      </c>
      <c r="HN106" s="139">
        <v>70836.225383045516</v>
      </c>
      <c r="HO106" s="200">
        <v>0</v>
      </c>
      <c r="HP106" s="200"/>
      <c r="HQ106" s="200">
        <v>0</v>
      </c>
      <c r="HR106" s="200">
        <v>0</v>
      </c>
      <c r="HT106">
        <v>0</v>
      </c>
      <c r="HV106">
        <v>1</v>
      </c>
      <c r="HX106">
        <v>1</v>
      </c>
      <c r="IA106">
        <v>1</v>
      </c>
      <c r="IC106">
        <v>0</v>
      </c>
      <c r="IF106" s="118" t="s">
        <v>1189</v>
      </c>
      <c r="IG106">
        <v>50</v>
      </c>
      <c r="IH106" t="s">
        <v>1283</v>
      </c>
      <c r="II106">
        <v>5</v>
      </c>
      <c r="IJ106">
        <v>4</v>
      </c>
      <c r="IK106">
        <v>5</v>
      </c>
      <c r="IL106" s="139">
        <v>71013.546427868117</v>
      </c>
      <c r="IM106" s="139"/>
      <c r="IN106" s="200">
        <v>0</v>
      </c>
      <c r="IO106" s="200"/>
      <c r="IP106" s="200"/>
      <c r="IQ106" s="200">
        <v>0</v>
      </c>
      <c r="IR106" s="200">
        <v>0</v>
      </c>
      <c r="IT106">
        <v>0</v>
      </c>
      <c r="IV106">
        <v>1</v>
      </c>
      <c r="IX106">
        <v>1</v>
      </c>
      <c r="JA106">
        <v>1</v>
      </c>
      <c r="JC106">
        <v>0</v>
      </c>
      <c r="JF106" s="118" t="s">
        <v>1189</v>
      </c>
      <c r="JG106">
        <v>50</v>
      </c>
      <c r="JH106" t="s">
        <v>1283</v>
      </c>
      <c r="JI106">
        <v>5</v>
      </c>
      <c r="JJ106">
        <v>4</v>
      </c>
      <c r="JK106">
        <v>5</v>
      </c>
      <c r="JL106" s="139">
        <v>71013.546427868117</v>
      </c>
      <c r="JM106" s="139"/>
      <c r="JN106" s="200">
        <v>0</v>
      </c>
      <c r="JO106" s="200"/>
      <c r="JP106" s="200"/>
      <c r="JQ106" s="200">
        <v>0</v>
      </c>
      <c r="JR106" s="200">
        <v>0</v>
      </c>
      <c r="JT106">
        <v>0</v>
      </c>
      <c r="JV106">
        <v>1</v>
      </c>
      <c r="JX106">
        <v>1</v>
      </c>
      <c r="KA106">
        <v>1</v>
      </c>
      <c r="KC106">
        <v>0</v>
      </c>
      <c r="KF106" s="118" t="s">
        <v>1189</v>
      </c>
      <c r="KG106">
        <v>50</v>
      </c>
      <c r="KH106" t="s">
        <v>1283</v>
      </c>
      <c r="KI106">
        <v>4</v>
      </c>
      <c r="KJ106">
        <v>3</v>
      </c>
      <c r="KK106">
        <v>4</v>
      </c>
      <c r="KL106" s="139">
        <v>58708.845489902451</v>
      </c>
      <c r="KM106" s="139"/>
      <c r="KN106" s="200">
        <v>0</v>
      </c>
      <c r="KO106" s="200"/>
      <c r="KP106" s="200"/>
      <c r="KQ106" s="200">
        <v>0</v>
      </c>
      <c r="KR106" s="200">
        <v>0</v>
      </c>
      <c r="KT106">
        <v>0</v>
      </c>
      <c r="KX106">
        <v>1</v>
      </c>
      <c r="LA106">
        <v>1</v>
      </c>
      <c r="LC106">
        <v>0</v>
      </c>
      <c r="LF106" s="118"/>
      <c r="LG106">
        <v>50</v>
      </c>
      <c r="LH106" t="s">
        <v>1283</v>
      </c>
      <c r="LI106">
        <v>4</v>
      </c>
      <c r="LK106">
        <v>4</v>
      </c>
      <c r="LL106" s="139">
        <v>58708.845489902451</v>
      </c>
      <c r="LM106" s="139"/>
      <c r="LN106" s="200">
        <v>0</v>
      </c>
      <c r="LO106" s="200"/>
      <c r="LP106" s="200"/>
      <c r="LQ106" s="200">
        <v>0</v>
      </c>
      <c r="LR106" s="200">
        <v>0</v>
      </c>
      <c r="LT106">
        <v>0</v>
      </c>
      <c r="LV106">
        <v>1</v>
      </c>
      <c r="LX106">
        <v>1</v>
      </c>
      <c r="MA106">
        <v>1</v>
      </c>
      <c r="MC106">
        <v>0</v>
      </c>
      <c r="MF106" s="118" t="s">
        <v>1189</v>
      </c>
      <c r="MG106">
        <v>50</v>
      </c>
      <c r="MH106" t="s">
        <v>1283</v>
      </c>
      <c r="MI106">
        <v>3</v>
      </c>
      <c r="MJ106">
        <v>2</v>
      </c>
      <c r="MK106">
        <v>3</v>
      </c>
      <c r="ML106" s="139">
        <v>43997.172792283389</v>
      </c>
      <c r="MM106" s="139"/>
      <c r="MN106" s="200">
        <v>0</v>
      </c>
      <c r="MO106" s="200"/>
      <c r="MP106" s="200"/>
      <c r="MQ106" s="200">
        <v>0</v>
      </c>
      <c r="MR106" s="200">
        <v>0</v>
      </c>
      <c r="MT106">
        <v>0</v>
      </c>
      <c r="MV106">
        <v>1</v>
      </c>
      <c r="MX106">
        <v>1</v>
      </c>
      <c r="NA106">
        <v>1</v>
      </c>
      <c r="NC106">
        <v>0</v>
      </c>
      <c r="NF106" s="118" t="s">
        <v>1189</v>
      </c>
      <c r="NG106">
        <v>50</v>
      </c>
      <c r="NH106" t="s">
        <v>1283</v>
      </c>
      <c r="NI106">
        <v>3</v>
      </c>
      <c r="NJ106">
        <v>2</v>
      </c>
      <c r="NK106">
        <v>3</v>
      </c>
      <c r="NL106" s="139">
        <v>44626.407048568646</v>
      </c>
      <c r="NM106" s="139"/>
      <c r="NN106" s="200">
        <v>0</v>
      </c>
      <c r="NO106" s="200"/>
      <c r="NP106" s="200"/>
      <c r="NQ106" s="200">
        <v>0</v>
      </c>
      <c r="NR106" s="200">
        <v>0</v>
      </c>
      <c r="NT106">
        <v>0</v>
      </c>
      <c r="NV106">
        <v>1</v>
      </c>
      <c r="NX106">
        <v>1</v>
      </c>
      <c r="OA106">
        <v>1</v>
      </c>
      <c r="OC106">
        <v>0</v>
      </c>
      <c r="OF106" s="118" t="s">
        <v>1189</v>
      </c>
      <c r="OG106">
        <v>50</v>
      </c>
      <c r="OH106" t="s">
        <v>1283</v>
      </c>
      <c r="OI106">
        <v>3</v>
      </c>
      <c r="OJ106">
        <v>2</v>
      </c>
      <c r="OK106">
        <v>3</v>
      </c>
      <c r="OL106" s="139">
        <v>44626.407048568646</v>
      </c>
      <c r="OM106" s="139"/>
      <c r="ON106" s="200">
        <v>0</v>
      </c>
      <c r="OO106" s="200"/>
      <c r="OP106" s="200"/>
      <c r="OQ106" s="200">
        <v>0</v>
      </c>
      <c r="OR106" s="200">
        <v>0</v>
      </c>
      <c r="OT106">
        <f t="shared" si="307"/>
        <v>0</v>
      </c>
      <c r="OV106">
        <v>1</v>
      </c>
      <c r="OX106">
        <v>1</v>
      </c>
      <c r="PA106">
        <f t="shared" si="339"/>
        <v>1</v>
      </c>
      <c r="PC106">
        <f t="shared" si="340"/>
        <v>0</v>
      </c>
      <c r="PF106" s="118" t="s">
        <v>1189</v>
      </c>
      <c r="PG106">
        <v>50</v>
      </c>
      <c r="PH106" t="str">
        <f t="shared" si="341"/>
        <v>FALSE</v>
      </c>
      <c r="PI106">
        <f>ROUND(MARGIN!$J22,0)</f>
        <v>4</v>
      </c>
      <c r="PJ106">
        <f t="shared" si="342"/>
        <v>3</v>
      </c>
      <c r="PK106">
        <f t="shared" si="343"/>
        <v>4</v>
      </c>
      <c r="PL106" s="139">
        <f>PK106*10000*MARGIN!$G22/MARGIN!$D22</f>
        <v>55027.150673357311</v>
      </c>
      <c r="PM106" s="139"/>
      <c r="PN106" s="200">
        <f t="shared" si="344"/>
        <v>0</v>
      </c>
      <c r="PO106" s="200"/>
      <c r="PP106" s="200"/>
      <c r="PQ106" s="200">
        <f t="shared" si="311"/>
        <v>0</v>
      </c>
      <c r="PR106" s="200">
        <f t="shared" si="345"/>
        <v>0</v>
      </c>
      <c r="PT106">
        <f t="shared" si="313"/>
        <v>0</v>
      </c>
      <c r="PV106">
        <v>1</v>
      </c>
      <c r="PX106">
        <v>1</v>
      </c>
      <c r="QA106">
        <f t="shared" si="346"/>
        <v>1</v>
      </c>
      <c r="QC106">
        <f t="shared" si="347"/>
        <v>0</v>
      </c>
      <c r="QF106" s="118" t="s">
        <v>1189</v>
      </c>
      <c r="QG106">
        <v>50</v>
      </c>
      <c r="QH106" t="str">
        <f t="shared" si="348"/>
        <v>FALSE</v>
      </c>
      <c r="QI106">
        <f>ROUND(MARGIN!$J22,0)</f>
        <v>4</v>
      </c>
      <c r="QJ106">
        <f t="shared" si="349"/>
        <v>3</v>
      </c>
      <c r="QK106">
        <f t="shared" si="350"/>
        <v>4</v>
      </c>
      <c r="QL106" s="139">
        <f>QK106*10000*MARGIN!$G22/MARGIN!$D22</f>
        <v>55027.150673357311</v>
      </c>
      <c r="QM106" s="139"/>
      <c r="QN106" s="200">
        <f t="shared" si="351"/>
        <v>0</v>
      </c>
      <c r="QO106" s="200"/>
      <c r="QP106" s="200"/>
      <c r="QQ106" s="200">
        <f t="shared" si="317"/>
        <v>0</v>
      </c>
      <c r="QR106" s="200">
        <f t="shared" si="352"/>
        <v>0</v>
      </c>
      <c r="QT106">
        <f t="shared" si="319"/>
        <v>0</v>
      </c>
      <c r="QV106">
        <v>1</v>
      </c>
      <c r="QX106">
        <v>1</v>
      </c>
      <c r="RA106">
        <f t="shared" si="353"/>
        <v>1</v>
      </c>
      <c r="RC106">
        <f t="shared" si="354"/>
        <v>0</v>
      </c>
      <c r="RF106" s="118" t="s">
        <v>1189</v>
      </c>
      <c r="RG106">
        <v>50</v>
      </c>
      <c r="RH106" t="str">
        <f t="shared" si="355"/>
        <v>FALSE</v>
      </c>
      <c r="RI106">
        <f>ROUND(MARGIN!$J22,0)</f>
        <v>4</v>
      </c>
      <c r="RJ106">
        <f t="shared" si="356"/>
        <v>3</v>
      </c>
      <c r="RK106">
        <f t="shared" si="357"/>
        <v>4</v>
      </c>
      <c r="RL106" s="139">
        <f>RK106*10000*MARGIN!$G22/MARGIN!$D22</f>
        <v>55027.150673357311</v>
      </c>
      <c r="RM106" s="139"/>
      <c r="RN106" s="200">
        <f t="shared" si="358"/>
        <v>0</v>
      </c>
      <c r="RO106" s="200"/>
      <c r="RP106" s="200"/>
      <c r="RQ106" s="200">
        <f t="shared" si="323"/>
        <v>0</v>
      </c>
      <c r="RR106" s="200">
        <f t="shared" si="359"/>
        <v>0</v>
      </c>
    </row>
    <row r="107" spans="1:486" x14ac:dyDescent="0.25">
      <c r="A107" t="s">
        <v>1182</v>
      </c>
      <c r="B107" s="167" t="s">
        <v>14</v>
      </c>
      <c r="D107" s="117" t="s">
        <v>788</v>
      </c>
      <c r="E107">
        <v>50</v>
      </c>
      <c r="F107" t="e">
        <f>IF(#REF!="","FALSE","TRUE")</f>
        <v>#REF!</v>
      </c>
      <c r="G107">
        <f>ROUND(MARGIN!$J33,0)</f>
        <v>6</v>
      </c>
      <c r="I107" t="e">
        <f>-#REF!+J107</f>
        <v>#REF!</v>
      </c>
      <c r="J107">
        <v>1</v>
      </c>
      <c r="K107" s="117" t="s">
        <v>788</v>
      </c>
      <c r="L107">
        <v>50</v>
      </c>
      <c r="M107" t="str">
        <f t="shared" si="273"/>
        <v>TRUE</v>
      </c>
      <c r="N107">
        <f>ROUND(MARGIN!$J33,0)</f>
        <v>6</v>
      </c>
      <c r="P107">
        <f t="shared" si="274"/>
        <v>-2</v>
      </c>
      <c r="Q107">
        <v>-1</v>
      </c>
      <c r="S107" t="str">
        <f>FORECAST!$B$51</f>
        <v>High: Nov//Low: Mar or Sept</v>
      </c>
      <c r="T107" s="117" t="s">
        <v>788</v>
      </c>
      <c r="U107">
        <v>50</v>
      </c>
      <c r="V107" t="str">
        <f t="shared" si="275"/>
        <v>TRUE</v>
      </c>
      <c r="W107">
        <f>ROUND(MARGIN!$J33,0)</f>
        <v>6</v>
      </c>
      <c r="Z107">
        <f t="shared" si="276"/>
        <v>0</v>
      </c>
      <c r="AA107">
        <v>-1</v>
      </c>
      <c r="AC107" t="s">
        <v>140</v>
      </c>
      <c r="AD107" s="117" t="s">
        <v>962</v>
      </c>
      <c r="AE107">
        <v>50</v>
      </c>
      <c r="AF107" t="str">
        <f t="shared" si="277"/>
        <v>TRUE</v>
      </c>
      <c r="AG107">
        <f>ROUND(MARGIN!$J33,0)</f>
        <v>6</v>
      </c>
      <c r="AH107">
        <f t="shared" si="278"/>
        <v>6</v>
      </c>
      <c r="AK107">
        <f t="shared" si="279"/>
        <v>0</v>
      </c>
      <c r="AL107">
        <v>-1</v>
      </c>
      <c r="AN107" t="s">
        <v>140</v>
      </c>
      <c r="AO107" s="117" t="s">
        <v>962</v>
      </c>
      <c r="AP107">
        <v>50</v>
      </c>
      <c r="AQ107" t="str">
        <f t="shared" si="280"/>
        <v>TRUE</v>
      </c>
      <c r="AR107">
        <f>ROUND(MARGIN!$J33,0)</f>
        <v>6</v>
      </c>
      <c r="AS107">
        <f t="shared" si="281"/>
        <v>6</v>
      </c>
      <c r="AV107">
        <f t="shared" si="282"/>
        <v>2</v>
      </c>
      <c r="AW107">
        <v>1</v>
      </c>
      <c r="AY107" t="s">
        <v>140</v>
      </c>
      <c r="AZ107" s="117" t="s">
        <v>962</v>
      </c>
      <c r="BA107">
        <v>50</v>
      </c>
      <c r="BB107" t="str">
        <f t="shared" si="283"/>
        <v>TRUE</v>
      </c>
      <c r="BC107">
        <f>ROUND(MARGIN!$J33,0)</f>
        <v>6</v>
      </c>
      <c r="BD107">
        <f t="shared" si="284"/>
        <v>6</v>
      </c>
      <c r="BG107">
        <f t="shared" si="285"/>
        <v>-1</v>
      </c>
      <c r="BK107" t="s">
        <v>140</v>
      </c>
      <c r="BL107" s="117" t="s">
        <v>962</v>
      </c>
      <c r="BM107">
        <v>50</v>
      </c>
      <c r="BN107" t="str">
        <f t="shared" si="286"/>
        <v>FALSE</v>
      </c>
      <c r="BO107">
        <f>ROUND(MARGIN!$J33,0)</f>
        <v>6</v>
      </c>
      <c r="BP107">
        <f t="shared" si="287"/>
        <v>6</v>
      </c>
      <c r="BT107">
        <f t="shared" si="288"/>
        <v>-1</v>
      </c>
      <c r="BU107">
        <v>-1</v>
      </c>
      <c r="BV107">
        <v>1</v>
      </c>
      <c r="BW107">
        <v>1</v>
      </c>
      <c r="BX107">
        <f t="shared" si="289"/>
        <v>0</v>
      </c>
      <c r="BY107">
        <f t="shared" si="290"/>
        <v>1</v>
      </c>
      <c r="BZ107" s="187">
        <v>7.40586644477E-3</v>
      </c>
      <c r="CA107" s="117" t="s">
        <v>962</v>
      </c>
      <c r="CB107">
        <v>50</v>
      </c>
      <c r="CC107" t="str">
        <f t="shared" si="291"/>
        <v>TRUE</v>
      </c>
      <c r="CD107">
        <f>ROUND(MARGIN!$J23,0)</f>
        <v>4</v>
      </c>
      <c r="CE107">
        <f t="shared" si="292"/>
        <v>3</v>
      </c>
      <c r="CF107">
        <f t="shared" si="325"/>
        <v>4</v>
      </c>
      <c r="CG107" s="139">
        <f>CF107*10000*MARGIN!$G23/MARGIN!$D23</f>
        <v>55028.800000000003</v>
      </c>
      <c r="CH107" s="145">
        <f t="shared" si="293"/>
        <v>-407.53594341595942</v>
      </c>
      <c r="CI107" s="145">
        <f t="shared" si="294"/>
        <v>407.53594341595942</v>
      </c>
      <c r="CK107">
        <f t="shared" si="295"/>
        <v>2</v>
      </c>
      <c r="CL107">
        <v>1</v>
      </c>
      <c r="CM107">
        <v>1</v>
      </c>
      <c r="CN107">
        <v>-1</v>
      </c>
      <c r="CO107">
        <f t="shared" si="296"/>
        <v>0</v>
      </c>
      <c r="CP107">
        <f t="shared" si="297"/>
        <v>0</v>
      </c>
      <c r="CQ107">
        <v>-6.1468357218600004E-3</v>
      </c>
      <c r="CR107" s="117" t="s">
        <v>1189</v>
      </c>
      <c r="CS107">
        <v>50</v>
      </c>
      <c r="CT107" t="str">
        <f t="shared" si="298"/>
        <v>TRUE</v>
      </c>
      <c r="CU107">
        <f>ROUND(MARGIN!$J23,0)</f>
        <v>4</v>
      </c>
      <c r="CV107">
        <f t="shared" si="326"/>
        <v>5</v>
      </c>
      <c r="CW107">
        <f t="shared" si="327"/>
        <v>4</v>
      </c>
      <c r="CX107" s="139">
        <f>CW107*10000*MARGIN!$G23/MARGIN!$D23</f>
        <v>55028.800000000003</v>
      </c>
      <c r="CY107" s="200">
        <f t="shared" si="299"/>
        <v>-338.25299357108963</v>
      </c>
      <c r="CZ107" s="200">
        <f t="shared" si="300"/>
        <v>-338.25299357108963</v>
      </c>
      <c r="DB107">
        <f t="shared" si="301"/>
        <v>-2</v>
      </c>
      <c r="DC107">
        <v>-1</v>
      </c>
      <c r="DD107">
        <v>-1</v>
      </c>
      <c r="DE107">
        <v>1</v>
      </c>
      <c r="DF107">
        <f t="shared" si="302"/>
        <v>0</v>
      </c>
      <c r="DG107">
        <f t="shared" si="303"/>
        <v>0</v>
      </c>
      <c r="DH107">
        <v>7.2168161512600002E-3</v>
      </c>
      <c r="DI107" s="117" t="s">
        <v>1189</v>
      </c>
      <c r="DJ107">
        <v>50</v>
      </c>
      <c r="DK107" t="str">
        <f t="shared" si="304"/>
        <v>TRUE</v>
      </c>
      <c r="DL107">
        <f>ROUND(MARGIN!$J23,0)</f>
        <v>4</v>
      </c>
      <c r="DM107">
        <f t="shared" si="328"/>
        <v>5</v>
      </c>
      <c r="DN107">
        <f t="shared" si="329"/>
        <v>4</v>
      </c>
      <c r="DO107" s="139">
        <f>DN107*10000*MARGIN!$G23/MARGIN!$D23</f>
        <v>55028.800000000003</v>
      </c>
      <c r="DP107" s="200">
        <f t="shared" si="305"/>
        <v>-397.13273262445631</v>
      </c>
      <c r="DQ107" s="200">
        <f t="shared" si="306"/>
        <v>-397.13273262445631</v>
      </c>
      <c r="DS107">
        <v>2</v>
      </c>
      <c r="DT107">
        <v>1</v>
      </c>
      <c r="DU107">
        <v>1</v>
      </c>
      <c r="DV107">
        <v>-1</v>
      </c>
      <c r="DW107">
        <v>0</v>
      </c>
      <c r="DX107">
        <v>0</v>
      </c>
      <c r="DY107">
        <v>-2.7436445776899999E-3</v>
      </c>
      <c r="DZ107" s="117" t="s">
        <v>1189</v>
      </c>
      <c r="EA107">
        <v>50</v>
      </c>
      <c r="EB107" t="s">
        <v>1273</v>
      </c>
      <c r="EC107">
        <v>5</v>
      </c>
      <c r="ED107">
        <v>6</v>
      </c>
      <c r="EE107">
        <v>5</v>
      </c>
      <c r="EF107" s="139">
        <v>72277</v>
      </c>
      <c r="EG107" s="200">
        <v>-198.30239914170014</v>
      </c>
      <c r="EH107" s="200">
        <v>-198.30239914170014</v>
      </c>
      <c r="EJ107">
        <v>0</v>
      </c>
      <c r="EK107">
        <v>1</v>
      </c>
      <c r="EL107">
        <v>1</v>
      </c>
      <c r="EM107">
        <v>1</v>
      </c>
      <c r="EN107">
        <v>-1</v>
      </c>
      <c r="EO107">
        <v>0</v>
      </c>
      <c r="EQ107">
        <v>0</v>
      </c>
      <c r="ER107">
        <v>-3.2683343906000002E-3</v>
      </c>
      <c r="ES107" s="117" t="s">
        <v>1189</v>
      </c>
      <c r="ET107">
        <v>50</v>
      </c>
      <c r="EU107" t="s">
        <v>1273</v>
      </c>
      <c r="EV107">
        <v>5</v>
      </c>
      <c r="EW107">
        <v>6</v>
      </c>
      <c r="EX107">
        <v>5</v>
      </c>
      <c r="EY107" s="139">
        <v>72277</v>
      </c>
      <c r="EZ107" s="200">
        <v>-236.2254047493962</v>
      </c>
      <c r="FA107" s="200"/>
      <c r="FB107" s="200">
        <v>-236.2254047493962</v>
      </c>
      <c r="FD107">
        <v>1</v>
      </c>
      <c r="FE107">
        <v>1</v>
      </c>
      <c r="FF107">
        <v>1</v>
      </c>
      <c r="FG107">
        <v>1</v>
      </c>
      <c r="FI107">
        <v>0</v>
      </c>
      <c r="FK107">
        <v>0</v>
      </c>
      <c r="FM107" s="117" t="s">
        <v>1189</v>
      </c>
      <c r="FN107">
        <v>50</v>
      </c>
      <c r="FO107" t="s">
        <v>1273</v>
      </c>
      <c r="FP107">
        <v>5</v>
      </c>
      <c r="FQ107">
        <v>6</v>
      </c>
      <c r="FR107">
        <v>5</v>
      </c>
      <c r="FS107" s="139">
        <v>72277</v>
      </c>
      <c r="FT107" s="200">
        <v>0</v>
      </c>
      <c r="FU107" s="200"/>
      <c r="FV107" s="200">
        <v>0</v>
      </c>
      <c r="FX107">
        <v>0</v>
      </c>
      <c r="FZ107">
        <v>1</v>
      </c>
      <c r="GB107">
        <v>1</v>
      </c>
      <c r="GE107">
        <v>1</v>
      </c>
      <c r="GG107">
        <v>0</v>
      </c>
      <c r="GJ107" s="117" t="s">
        <v>1189</v>
      </c>
      <c r="GK107">
        <v>50</v>
      </c>
      <c r="GL107" t="s">
        <v>1283</v>
      </c>
      <c r="GM107">
        <v>5</v>
      </c>
      <c r="GN107">
        <v>4</v>
      </c>
      <c r="GO107">
        <v>5</v>
      </c>
      <c r="GP107" s="139">
        <v>72277</v>
      </c>
      <c r="GQ107" s="200">
        <v>0</v>
      </c>
      <c r="GR107" s="200"/>
      <c r="GS107" s="200">
        <v>0</v>
      </c>
      <c r="GT107" s="200">
        <v>0</v>
      </c>
      <c r="GV107">
        <v>0</v>
      </c>
      <c r="GX107">
        <v>1</v>
      </c>
      <c r="GZ107">
        <v>1</v>
      </c>
      <c r="HC107">
        <v>1</v>
      </c>
      <c r="HE107">
        <v>0</v>
      </c>
      <c r="HH107" s="117" t="s">
        <v>1189</v>
      </c>
      <c r="HI107">
        <v>50</v>
      </c>
      <c r="HJ107" t="s">
        <v>1283</v>
      </c>
      <c r="HK107">
        <v>5</v>
      </c>
      <c r="HL107">
        <v>4</v>
      </c>
      <c r="HM107">
        <v>5</v>
      </c>
      <c r="HN107" s="139">
        <v>70836</v>
      </c>
      <c r="HO107" s="200">
        <v>0</v>
      </c>
      <c r="HP107" s="200"/>
      <c r="HQ107" s="200">
        <v>0</v>
      </c>
      <c r="HR107" s="200">
        <v>0</v>
      </c>
      <c r="HT107">
        <v>0</v>
      </c>
      <c r="HV107">
        <v>1</v>
      </c>
      <c r="HX107">
        <v>1</v>
      </c>
      <c r="IA107">
        <v>1</v>
      </c>
      <c r="IC107">
        <v>0</v>
      </c>
      <c r="IF107" s="117" t="s">
        <v>1189</v>
      </c>
      <c r="IG107">
        <v>50</v>
      </c>
      <c r="IH107" t="s">
        <v>1283</v>
      </c>
      <c r="II107">
        <v>5</v>
      </c>
      <c r="IJ107">
        <v>4</v>
      </c>
      <c r="IK107">
        <v>5</v>
      </c>
      <c r="IL107" s="139">
        <v>71010.5</v>
      </c>
      <c r="IM107" s="139"/>
      <c r="IN107" s="200">
        <v>0</v>
      </c>
      <c r="IO107" s="200"/>
      <c r="IP107" s="200"/>
      <c r="IQ107" s="200">
        <v>0</v>
      </c>
      <c r="IR107" s="200">
        <v>0</v>
      </c>
      <c r="IT107">
        <v>0</v>
      </c>
      <c r="IV107">
        <v>1</v>
      </c>
      <c r="IX107">
        <v>1</v>
      </c>
      <c r="JA107">
        <v>1</v>
      </c>
      <c r="JC107">
        <v>0</v>
      </c>
      <c r="JF107" s="117" t="s">
        <v>1189</v>
      </c>
      <c r="JG107">
        <v>50</v>
      </c>
      <c r="JH107" t="s">
        <v>1283</v>
      </c>
      <c r="JI107">
        <v>5</v>
      </c>
      <c r="JJ107">
        <v>4</v>
      </c>
      <c r="JK107">
        <v>5</v>
      </c>
      <c r="JL107" s="139">
        <v>71010.5</v>
      </c>
      <c r="JM107" s="139"/>
      <c r="JN107" s="200">
        <v>0</v>
      </c>
      <c r="JO107" s="200"/>
      <c r="JP107" s="200"/>
      <c r="JQ107" s="200">
        <v>0</v>
      </c>
      <c r="JR107" s="200">
        <v>0</v>
      </c>
      <c r="JT107">
        <v>0</v>
      </c>
      <c r="JV107">
        <v>1</v>
      </c>
      <c r="JX107">
        <v>1</v>
      </c>
      <c r="KA107">
        <v>1</v>
      </c>
      <c r="KC107">
        <v>0</v>
      </c>
      <c r="KF107" s="117" t="s">
        <v>1189</v>
      </c>
      <c r="KG107">
        <v>50</v>
      </c>
      <c r="KH107" t="s">
        <v>1283</v>
      </c>
      <c r="KI107">
        <v>4</v>
      </c>
      <c r="KJ107">
        <v>3</v>
      </c>
      <c r="KK107">
        <v>4</v>
      </c>
      <c r="KL107" s="139">
        <v>58707.200000000004</v>
      </c>
      <c r="KM107" s="139"/>
      <c r="KN107" s="200">
        <v>0</v>
      </c>
      <c r="KO107" s="200"/>
      <c r="KP107" s="200"/>
      <c r="KQ107" s="200">
        <v>0</v>
      </c>
      <c r="KR107" s="200">
        <v>0</v>
      </c>
      <c r="KT107">
        <v>0</v>
      </c>
      <c r="KX107">
        <v>1</v>
      </c>
      <c r="LA107">
        <v>1</v>
      </c>
      <c r="LC107">
        <v>0</v>
      </c>
      <c r="LF107" s="117"/>
      <c r="LG107">
        <v>50</v>
      </c>
      <c r="LH107" t="s">
        <v>1283</v>
      </c>
      <c r="LI107">
        <v>4</v>
      </c>
      <c r="LK107">
        <v>4</v>
      </c>
      <c r="LL107" s="139">
        <v>58707.200000000004</v>
      </c>
      <c r="LM107" s="139"/>
      <c r="LN107" s="200">
        <v>0</v>
      </c>
      <c r="LO107" s="200"/>
      <c r="LP107" s="200"/>
      <c r="LQ107" s="200">
        <v>0</v>
      </c>
      <c r="LR107" s="200">
        <v>0</v>
      </c>
      <c r="LT107">
        <v>0</v>
      </c>
      <c r="LV107">
        <v>1</v>
      </c>
      <c r="LX107">
        <v>1</v>
      </c>
      <c r="MA107">
        <v>1</v>
      </c>
      <c r="MC107">
        <v>0</v>
      </c>
      <c r="MF107" s="117" t="s">
        <v>1189</v>
      </c>
      <c r="MG107">
        <v>50</v>
      </c>
      <c r="MH107" t="s">
        <v>1283</v>
      </c>
      <c r="MI107">
        <v>3</v>
      </c>
      <c r="MJ107">
        <v>2</v>
      </c>
      <c r="MK107">
        <v>3</v>
      </c>
      <c r="ML107" s="139">
        <v>43991.4</v>
      </c>
      <c r="MM107" s="139"/>
      <c r="MN107" s="200">
        <v>0</v>
      </c>
      <c r="MO107" s="200"/>
      <c r="MP107" s="200"/>
      <c r="MQ107" s="200">
        <v>0</v>
      </c>
      <c r="MR107" s="200">
        <v>0</v>
      </c>
      <c r="MT107">
        <v>0</v>
      </c>
      <c r="MV107">
        <v>1</v>
      </c>
      <c r="MX107">
        <v>1</v>
      </c>
      <c r="NA107">
        <v>1</v>
      </c>
      <c r="NC107">
        <v>0</v>
      </c>
      <c r="NF107" s="117" t="s">
        <v>1189</v>
      </c>
      <c r="NG107">
        <v>50</v>
      </c>
      <c r="NH107" t="s">
        <v>1283</v>
      </c>
      <c r="NI107">
        <v>3</v>
      </c>
      <c r="NJ107">
        <v>2</v>
      </c>
      <c r="NK107">
        <v>3</v>
      </c>
      <c r="NL107" s="139">
        <v>44604</v>
      </c>
      <c r="NM107" s="139"/>
      <c r="NN107" s="200">
        <v>0</v>
      </c>
      <c r="NO107" s="200"/>
      <c r="NP107" s="200"/>
      <c r="NQ107" s="200">
        <v>0</v>
      </c>
      <c r="NR107" s="200">
        <v>0</v>
      </c>
      <c r="NT107">
        <v>0</v>
      </c>
      <c r="NV107">
        <v>1</v>
      </c>
      <c r="NX107">
        <v>1</v>
      </c>
      <c r="OA107">
        <v>1</v>
      </c>
      <c r="OC107">
        <v>0</v>
      </c>
      <c r="OF107" s="117" t="s">
        <v>1189</v>
      </c>
      <c r="OG107">
        <v>50</v>
      </c>
      <c r="OH107" t="s">
        <v>1283</v>
      </c>
      <c r="OI107">
        <v>3</v>
      </c>
      <c r="OJ107">
        <v>2</v>
      </c>
      <c r="OK107">
        <v>3</v>
      </c>
      <c r="OL107" s="139">
        <v>44604</v>
      </c>
      <c r="OM107" s="139"/>
      <c r="ON107" s="200">
        <v>0</v>
      </c>
      <c r="OO107" s="200"/>
      <c r="OP107" s="200"/>
      <c r="OQ107" s="200">
        <v>0</v>
      </c>
      <c r="OR107" s="200">
        <v>0</v>
      </c>
      <c r="OT107">
        <f t="shared" si="307"/>
        <v>0</v>
      </c>
      <c r="OV107">
        <v>1</v>
      </c>
      <c r="OX107">
        <v>1</v>
      </c>
      <c r="PA107">
        <f t="shared" si="339"/>
        <v>1</v>
      </c>
      <c r="PC107">
        <f t="shared" si="340"/>
        <v>0</v>
      </c>
      <c r="PF107" s="117" t="s">
        <v>1189</v>
      </c>
      <c r="PG107">
        <v>50</v>
      </c>
      <c r="PH107" t="str">
        <f t="shared" si="341"/>
        <v>FALSE</v>
      </c>
      <c r="PI107">
        <f>ROUND(MARGIN!$J23,0)</f>
        <v>4</v>
      </c>
      <c r="PJ107">
        <f t="shared" si="342"/>
        <v>3</v>
      </c>
      <c r="PK107">
        <f t="shared" si="343"/>
        <v>4</v>
      </c>
      <c r="PL107" s="139">
        <f>PK107*10000*MARGIN!$G23/MARGIN!$D23</f>
        <v>55028.800000000003</v>
      </c>
      <c r="PM107" s="139"/>
      <c r="PN107" s="200">
        <f t="shared" si="344"/>
        <v>0</v>
      </c>
      <c r="PO107" s="200"/>
      <c r="PP107" s="200"/>
      <c r="PQ107" s="200">
        <f t="shared" si="311"/>
        <v>0</v>
      </c>
      <c r="PR107" s="200">
        <f t="shared" si="345"/>
        <v>0</v>
      </c>
      <c r="PT107">
        <f t="shared" si="313"/>
        <v>0</v>
      </c>
      <c r="PV107">
        <v>1</v>
      </c>
      <c r="PX107">
        <v>1</v>
      </c>
      <c r="QA107">
        <f t="shared" si="346"/>
        <v>1</v>
      </c>
      <c r="QC107">
        <f t="shared" si="347"/>
        <v>0</v>
      </c>
      <c r="QF107" s="117" t="s">
        <v>1189</v>
      </c>
      <c r="QG107">
        <v>50</v>
      </c>
      <c r="QH107" t="str">
        <f t="shared" si="348"/>
        <v>FALSE</v>
      </c>
      <c r="QI107">
        <f>ROUND(MARGIN!$J23,0)</f>
        <v>4</v>
      </c>
      <c r="QJ107">
        <f t="shared" si="349"/>
        <v>3</v>
      </c>
      <c r="QK107">
        <f t="shared" si="350"/>
        <v>4</v>
      </c>
      <c r="QL107" s="139">
        <f>QK107*10000*MARGIN!$G23/MARGIN!$D23</f>
        <v>55028.800000000003</v>
      </c>
      <c r="QM107" s="139"/>
      <c r="QN107" s="200">
        <f t="shared" si="351"/>
        <v>0</v>
      </c>
      <c r="QO107" s="200"/>
      <c r="QP107" s="200"/>
      <c r="QQ107" s="200">
        <f t="shared" si="317"/>
        <v>0</v>
      </c>
      <c r="QR107" s="200">
        <f t="shared" si="352"/>
        <v>0</v>
      </c>
      <c r="QT107">
        <f t="shared" si="319"/>
        <v>0</v>
      </c>
      <c r="QV107">
        <v>1</v>
      </c>
      <c r="QX107">
        <v>1</v>
      </c>
      <c r="RA107">
        <f t="shared" si="353"/>
        <v>1</v>
      </c>
      <c r="RC107">
        <f t="shared" si="354"/>
        <v>0</v>
      </c>
      <c r="RF107" s="117" t="s">
        <v>1189</v>
      </c>
      <c r="RG107">
        <v>50</v>
      </c>
      <c r="RH107" t="str">
        <f t="shared" si="355"/>
        <v>FALSE</v>
      </c>
      <c r="RI107">
        <f>ROUND(MARGIN!$J23,0)</f>
        <v>4</v>
      </c>
      <c r="RJ107">
        <f t="shared" si="356"/>
        <v>3</v>
      </c>
      <c r="RK107">
        <f t="shared" si="357"/>
        <v>4</v>
      </c>
      <c r="RL107" s="139">
        <f>RK107*10000*MARGIN!$G23/MARGIN!$D23</f>
        <v>55028.800000000003</v>
      </c>
      <c r="RM107" s="139"/>
      <c r="RN107" s="200">
        <f t="shared" si="358"/>
        <v>0</v>
      </c>
      <c r="RO107" s="200"/>
      <c r="RP107" s="200"/>
      <c r="RQ107" s="200">
        <f t="shared" si="323"/>
        <v>0</v>
      </c>
      <c r="RR107" s="200">
        <f t="shared" si="359"/>
        <v>0</v>
      </c>
    </row>
    <row r="108" spans="1:486" x14ac:dyDescent="0.25">
      <c r="A108" t="s">
        <v>1180</v>
      </c>
      <c r="B108" s="167" t="s">
        <v>6</v>
      </c>
      <c r="D108" s="117" t="s">
        <v>788</v>
      </c>
      <c r="E108">
        <v>50</v>
      </c>
      <c r="F108" t="e">
        <f>IF(#REF!="","FALSE","TRUE")</f>
        <v>#REF!</v>
      </c>
      <c r="G108">
        <f>ROUND(MARGIN!$J31,0)</f>
        <v>4</v>
      </c>
      <c r="I108" t="e">
        <f>-#REF!+J108</f>
        <v>#REF!</v>
      </c>
      <c r="J108">
        <v>1</v>
      </c>
      <c r="K108" s="117" t="s">
        <v>788</v>
      </c>
      <c r="L108">
        <v>50</v>
      </c>
      <c r="M108" t="str">
        <f t="shared" si="273"/>
        <v>TRUE</v>
      </c>
      <c r="N108">
        <f>ROUND(MARGIN!$J31,0)</f>
        <v>4</v>
      </c>
      <c r="P108">
        <f t="shared" si="274"/>
        <v>-2</v>
      </c>
      <c r="Q108">
        <v>-1</v>
      </c>
      <c r="S108" t="str">
        <f>FORECAST!B57</f>
        <v>High: Apr-Jun // Low: Oct-Nov</v>
      </c>
      <c r="T108" s="117" t="s">
        <v>788</v>
      </c>
      <c r="U108">
        <v>50</v>
      </c>
      <c r="V108" t="str">
        <f t="shared" si="275"/>
        <v>TRUE</v>
      </c>
      <c r="W108">
        <f>ROUND(MARGIN!$J31,0)</f>
        <v>4</v>
      </c>
      <c r="Z108">
        <f t="shared" si="276"/>
        <v>2</v>
      </c>
      <c r="AA108">
        <v>1</v>
      </c>
      <c r="AB108">
        <v>1</v>
      </c>
      <c r="AC108" t="s">
        <v>965</v>
      </c>
      <c r="AD108" s="117" t="s">
        <v>32</v>
      </c>
      <c r="AE108">
        <v>50</v>
      </c>
      <c r="AF108" t="str">
        <f t="shared" si="277"/>
        <v>TRUE</v>
      </c>
      <c r="AG108">
        <f>ROUND(MARGIN!$J31,0)</f>
        <v>4</v>
      </c>
      <c r="AH108">
        <f t="shared" si="278"/>
        <v>5</v>
      </c>
      <c r="AK108">
        <f t="shared" si="279"/>
        <v>0</v>
      </c>
      <c r="AL108">
        <v>1</v>
      </c>
      <c r="AM108">
        <v>1</v>
      </c>
      <c r="AN108" t="s">
        <v>965</v>
      </c>
      <c r="AO108" s="117" t="s">
        <v>32</v>
      </c>
      <c r="AP108">
        <v>50</v>
      </c>
      <c r="AQ108" t="str">
        <f t="shared" si="280"/>
        <v>TRUE</v>
      </c>
      <c r="AR108">
        <f>ROUND(MARGIN!$J31,0)</f>
        <v>4</v>
      </c>
      <c r="AS108">
        <f t="shared" si="281"/>
        <v>5</v>
      </c>
      <c r="AV108">
        <f t="shared" si="282"/>
        <v>0</v>
      </c>
      <c r="AW108">
        <v>1</v>
      </c>
      <c r="AY108" t="s">
        <v>965</v>
      </c>
      <c r="AZ108" s="118" t="s">
        <v>962</v>
      </c>
      <c r="BA108">
        <v>50</v>
      </c>
      <c r="BB108" t="str">
        <f t="shared" si="283"/>
        <v>TRUE</v>
      </c>
      <c r="BC108">
        <f>ROUND(MARGIN!$J31,0)</f>
        <v>4</v>
      </c>
      <c r="BD108">
        <f t="shared" si="284"/>
        <v>4</v>
      </c>
      <c r="BG108">
        <f t="shared" si="285"/>
        <v>-1</v>
      </c>
      <c r="BK108" t="s">
        <v>965</v>
      </c>
      <c r="BL108" s="118" t="s">
        <v>962</v>
      </c>
      <c r="BM108">
        <v>50</v>
      </c>
      <c r="BN108" t="str">
        <f t="shared" si="286"/>
        <v>FALSE</v>
      </c>
      <c r="BO108">
        <f>ROUND(MARGIN!$J31,0)</f>
        <v>4</v>
      </c>
      <c r="BP108">
        <f t="shared" si="287"/>
        <v>4</v>
      </c>
      <c r="BT108">
        <f t="shared" si="288"/>
        <v>-1</v>
      </c>
      <c r="BU108">
        <v>-1</v>
      </c>
      <c r="BV108">
        <v>-1</v>
      </c>
      <c r="BW108">
        <v>-1</v>
      </c>
      <c r="BX108">
        <f t="shared" si="289"/>
        <v>1</v>
      </c>
      <c r="BY108">
        <f t="shared" si="290"/>
        <v>1</v>
      </c>
      <c r="BZ108" s="187">
        <v>-1.50379292115E-2</v>
      </c>
      <c r="CA108" s="118" t="s">
        <v>962</v>
      </c>
      <c r="CB108">
        <v>50</v>
      </c>
      <c r="CC108" t="str">
        <f t="shared" si="291"/>
        <v>TRUE</v>
      </c>
      <c r="CD108">
        <f>ROUND(MARGIN!$J24,0)</f>
        <v>4</v>
      </c>
      <c r="CE108">
        <f t="shared" si="292"/>
        <v>5</v>
      </c>
      <c r="CF108">
        <f t="shared" si="325"/>
        <v>4</v>
      </c>
      <c r="CG108" s="139">
        <f>CF108*10000*MARGIN!$G24/MARGIN!$D24</f>
        <v>55024.653674571506</v>
      </c>
      <c r="CH108" s="145">
        <f t="shared" si="293"/>
        <v>827.45684684550963</v>
      </c>
      <c r="CI108" s="145">
        <f t="shared" si="294"/>
        <v>827.45684684550963</v>
      </c>
      <c r="CK108">
        <f t="shared" si="295"/>
        <v>0</v>
      </c>
      <c r="CL108">
        <v>-1</v>
      </c>
      <c r="CM108">
        <v>-1</v>
      </c>
      <c r="CN108">
        <v>1</v>
      </c>
      <c r="CO108">
        <f t="shared" si="296"/>
        <v>0</v>
      </c>
      <c r="CP108">
        <f t="shared" si="297"/>
        <v>0</v>
      </c>
      <c r="CQ108">
        <v>4.0739255829599997E-3</v>
      </c>
      <c r="CR108" s="118" t="s">
        <v>1189</v>
      </c>
      <c r="CS108">
        <v>50</v>
      </c>
      <c r="CT108" t="str">
        <f t="shared" si="298"/>
        <v>TRUE</v>
      </c>
      <c r="CU108">
        <f>ROUND(MARGIN!$J24,0)</f>
        <v>4</v>
      </c>
      <c r="CV108">
        <f t="shared" si="326"/>
        <v>5</v>
      </c>
      <c r="CW108">
        <f t="shared" si="327"/>
        <v>4</v>
      </c>
      <c r="CX108" s="139">
        <f>CW108*10000*MARGIN!$G24/MARGIN!$D24</f>
        <v>55024.653674571506</v>
      </c>
      <c r="CY108" s="200">
        <f t="shared" si="299"/>
        <v>-224.16634429835082</v>
      </c>
      <c r="CZ108" s="200">
        <f t="shared" si="300"/>
        <v>-224.16634429835082</v>
      </c>
      <c r="DB108">
        <f t="shared" si="301"/>
        <v>0</v>
      </c>
      <c r="DC108">
        <v>-1</v>
      </c>
      <c r="DD108">
        <v>-1</v>
      </c>
      <c r="DE108">
        <v>1</v>
      </c>
      <c r="DF108">
        <f t="shared" si="302"/>
        <v>0</v>
      </c>
      <c r="DG108">
        <f t="shared" si="303"/>
        <v>0</v>
      </c>
      <c r="DH108">
        <v>5.3261373589599996E-3</v>
      </c>
      <c r="DI108" s="118" t="s">
        <v>1189</v>
      </c>
      <c r="DJ108">
        <v>50</v>
      </c>
      <c r="DK108" t="str">
        <f t="shared" si="304"/>
        <v>TRUE</v>
      </c>
      <c r="DL108">
        <f>ROUND(MARGIN!$J24,0)</f>
        <v>4</v>
      </c>
      <c r="DM108">
        <f t="shared" si="328"/>
        <v>5</v>
      </c>
      <c r="DN108">
        <f t="shared" si="329"/>
        <v>4</v>
      </c>
      <c r="DO108" s="139">
        <f>DN108*10000*MARGIN!$G24/MARGIN!$D24</f>
        <v>55024.653674571506</v>
      </c>
      <c r="DP108" s="200">
        <f t="shared" si="305"/>
        <v>-293.06886359997094</v>
      </c>
      <c r="DQ108" s="200">
        <f t="shared" si="306"/>
        <v>-293.06886359997094</v>
      </c>
      <c r="DS108">
        <v>0</v>
      </c>
      <c r="DT108">
        <v>-1</v>
      </c>
      <c r="DU108">
        <v>1</v>
      </c>
      <c r="DV108">
        <v>-1</v>
      </c>
      <c r="DW108">
        <v>1</v>
      </c>
      <c r="DX108">
        <v>0</v>
      </c>
      <c r="DY108">
        <v>-6.0602566320099999E-3</v>
      </c>
      <c r="DZ108" s="118" t="s">
        <v>1189</v>
      </c>
      <c r="EA108">
        <v>50</v>
      </c>
      <c r="EB108" t="s">
        <v>1273</v>
      </c>
      <c r="EC108">
        <v>5</v>
      </c>
      <c r="ED108">
        <v>4</v>
      </c>
      <c r="EE108">
        <v>5</v>
      </c>
      <c r="EF108" s="139">
        <v>72267.4635786328</v>
      </c>
      <c r="EG108" s="200">
        <v>437.95937543095056</v>
      </c>
      <c r="EH108" s="200">
        <v>-437.95937543095056</v>
      </c>
      <c r="EJ108">
        <v>-2</v>
      </c>
      <c r="EK108">
        <v>-1</v>
      </c>
      <c r="EL108">
        <v>1</v>
      </c>
      <c r="EM108">
        <v>1</v>
      </c>
      <c r="EN108">
        <v>-1</v>
      </c>
      <c r="EO108">
        <v>1</v>
      </c>
      <c r="EQ108">
        <v>0</v>
      </c>
      <c r="ER108">
        <v>-2.4814215645199999E-3</v>
      </c>
      <c r="ES108" s="118" t="s">
        <v>1189</v>
      </c>
      <c r="ET108">
        <v>50</v>
      </c>
      <c r="EU108" t="s">
        <v>1273</v>
      </c>
      <c r="EV108">
        <v>5</v>
      </c>
      <c r="EW108">
        <v>4</v>
      </c>
      <c r="EX108">
        <v>5</v>
      </c>
      <c r="EY108" s="139">
        <v>72267.4635786328</v>
      </c>
      <c r="EZ108" s="200">
        <v>179.32604253718313</v>
      </c>
      <c r="FA108" s="200"/>
      <c r="FB108" s="200">
        <v>-179.32604253718313</v>
      </c>
      <c r="FD108">
        <v>-2</v>
      </c>
      <c r="FE108">
        <v>-1</v>
      </c>
      <c r="FF108">
        <v>1</v>
      </c>
      <c r="FG108">
        <v>1</v>
      </c>
      <c r="FI108">
        <v>0</v>
      </c>
      <c r="FK108">
        <v>0</v>
      </c>
      <c r="FM108" s="118" t="s">
        <v>1189</v>
      </c>
      <c r="FN108">
        <v>50</v>
      </c>
      <c r="FO108" t="s">
        <v>1273</v>
      </c>
      <c r="FP108">
        <v>5</v>
      </c>
      <c r="FQ108">
        <v>4</v>
      </c>
      <c r="FR108">
        <v>5</v>
      </c>
      <c r="FS108" s="139">
        <v>72267.4635786328</v>
      </c>
      <c r="FT108" s="200">
        <v>0</v>
      </c>
      <c r="FU108" s="200"/>
      <c r="FV108" s="200">
        <v>0</v>
      </c>
      <c r="FX108">
        <v>0</v>
      </c>
      <c r="FZ108">
        <v>1</v>
      </c>
      <c r="GB108">
        <v>1</v>
      </c>
      <c r="GE108">
        <v>1</v>
      </c>
      <c r="GG108">
        <v>0</v>
      </c>
      <c r="GJ108" s="118" t="s">
        <v>1189</v>
      </c>
      <c r="GK108">
        <v>50</v>
      </c>
      <c r="GL108" t="s">
        <v>1283</v>
      </c>
      <c r="GM108">
        <v>5</v>
      </c>
      <c r="GN108">
        <v>4</v>
      </c>
      <c r="GO108">
        <v>5</v>
      </c>
      <c r="GP108" s="139">
        <v>72267.4635786328</v>
      </c>
      <c r="GQ108" s="200">
        <v>0</v>
      </c>
      <c r="GR108" s="200"/>
      <c r="GS108" s="200">
        <v>0</v>
      </c>
      <c r="GT108" s="200">
        <v>0</v>
      </c>
      <c r="GV108">
        <v>0</v>
      </c>
      <c r="GX108">
        <v>1</v>
      </c>
      <c r="GZ108">
        <v>1</v>
      </c>
      <c r="HC108">
        <v>1</v>
      </c>
      <c r="HE108">
        <v>0</v>
      </c>
      <c r="HH108" s="118" t="s">
        <v>1189</v>
      </c>
      <c r="HI108">
        <v>50</v>
      </c>
      <c r="HJ108" t="s">
        <v>1283</v>
      </c>
      <c r="HK108">
        <v>5</v>
      </c>
      <c r="HL108">
        <v>4</v>
      </c>
      <c r="HM108">
        <v>5</v>
      </c>
      <c r="HN108" s="139">
        <v>70836.873406966857</v>
      </c>
      <c r="HO108" s="200">
        <v>0</v>
      </c>
      <c r="HP108" s="200"/>
      <c r="HQ108" s="200">
        <v>0</v>
      </c>
      <c r="HR108" s="200">
        <v>0</v>
      </c>
      <c r="HT108">
        <v>0</v>
      </c>
      <c r="HV108">
        <v>1</v>
      </c>
      <c r="HX108">
        <v>1</v>
      </c>
      <c r="IA108">
        <v>1</v>
      </c>
      <c r="IC108">
        <v>0</v>
      </c>
      <c r="IF108" s="118" t="s">
        <v>1189</v>
      </c>
      <c r="IG108">
        <v>50</v>
      </c>
      <c r="IH108" t="s">
        <v>1283</v>
      </c>
      <c r="II108">
        <v>5</v>
      </c>
      <c r="IJ108">
        <v>4</v>
      </c>
      <c r="IK108">
        <v>5</v>
      </c>
      <c r="IL108" s="139">
        <v>71006.964429607455</v>
      </c>
      <c r="IM108" s="139"/>
      <c r="IN108" s="200">
        <v>0</v>
      </c>
      <c r="IO108" s="200"/>
      <c r="IP108" s="200"/>
      <c r="IQ108" s="200">
        <v>0</v>
      </c>
      <c r="IR108" s="200">
        <v>0</v>
      </c>
      <c r="IT108">
        <v>0</v>
      </c>
      <c r="IV108">
        <v>1</v>
      </c>
      <c r="IX108">
        <v>1</v>
      </c>
      <c r="JA108">
        <v>1</v>
      </c>
      <c r="JC108">
        <v>0</v>
      </c>
      <c r="JF108" s="118" t="s">
        <v>1189</v>
      </c>
      <c r="JG108">
        <v>50</v>
      </c>
      <c r="JH108" t="s">
        <v>1283</v>
      </c>
      <c r="JI108">
        <v>5</v>
      </c>
      <c r="JJ108">
        <v>4</v>
      </c>
      <c r="JK108">
        <v>5</v>
      </c>
      <c r="JL108" s="139">
        <v>71006.964429607455</v>
      </c>
      <c r="JM108" s="139"/>
      <c r="JN108" s="200">
        <v>0</v>
      </c>
      <c r="JO108" s="200"/>
      <c r="JP108" s="200"/>
      <c r="JQ108" s="200">
        <v>0</v>
      </c>
      <c r="JR108" s="200">
        <v>0</v>
      </c>
      <c r="JT108">
        <v>0</v>
      </c>
      <c r="JV108">
        <v>1</v>
      </c>
      <c r="JX108">
        <v>1</v>
      </c>
      <c r="KA108">
        <v>1</v>
      </c>
      <c r="KC108">
        <v>0</v>
      </c>
      <c r="KF108" s="118" t="s">
        <v>1189</v>
      </c>
      <c r="KG108">
        <v>50</v>
      </c>
      <c r="KH108" t="s">
        <v>1283</v>
      </c>
      <c r="KI108">
        <v>4</v>
      </c>
      <c r="KJ108">
        <v>3</v>
      </c>
      <c r="KK108">
        <v>4</v>
      </c>
      <c r="KL108" s="139">
        <v>58705.196101005451</v>
      </c>
      <c r="KM108" s="139"/>
      <c r="KN108" s="200">
        <v>0</v>
      </c>
      <c r="KO108" s="200"/>
      <c r="KP108" s="200"/>
      <c r="KQ108" s="200">
        <v>0</v>
      </c>
      <c r="KR108" s="200">
        <v>0</v>
      </c>
      <c r="KT108">
        <v>0</v>
      </c>
      <c r="KX108">
        <v>1</v>
      </c>
      <c r="LA108">
        <v>1</v>
      </c>
      <c r="LC108">
        <v>0</v>
      </c>
      <c r="LF108" s="118"/>
      <c r="LG108">
        <v>50</v>
      </c>
      <c r="LH108" t="s">
        <v>1283</v>
      </c>
      <c r="LI108">
        <v>4</v>
      </c>
      <c r="LK108">
        <v>4</v>
      </c>
      <c r="LL108" s="139">
        <v>58705.196101005451</v>
      </c>
      <c r="LM108" s="139"/>
      <c r="LN108" s="200">
        <v>0</v>
      </c>
      <c r="LO108" s="200"/>
      <c r="LP108" s="200"/>
      <c r="LQ108" s="200">
        <v>0</v>
      </c>
      <c r="LR108" s="200">
        <v>0</v>
      </c>
      <c r="LT108">
        <v>0</v>
      </c>
      <c r="LV108">
        <v>1</v>
      </c>
      <c r="LX108">
        <v>1</v>
      </c>
      <c r="MA108">
        <v>1</v>
      </c>
      <c r="MC108">
        <v>0</v>
      </c>
      <c r="MF108" s="118" t="s">
        <v>1189</v>
      </c>
      <c r="MG108">
        <v>50</v>
      </c>
      <c r="MH108" t="s">
        <v>1283</v>
      </c>
      <c r="MI108">
        <v>3</v>
      </c>
      <c r="MJ108">
        <v>2</v>
      </c>
      <c r="MK108">
        <v>3</v>
      </c>
      <c r="ML108" s="139">
        <v>43994.987372771102</v>
      </c>
      <c r="MM108" s="139"/>
      <c r="MN108" s="200">
        <v>0</v>
      </c>
      <c r="MO108" s="200"/>
      <c r="MP108" s="200"/>
      <c r="MQ108" s="200">
        <v>0</v>
      </c>
      <c r="MR108" s="200">
        <v>0</v>
      </c>
      <c r="MT108">
        <v>0</v>
      </c>
      <c r="MV108">
        <v>1</v>
      </c>
      <c r="MX108">
        <v>1</v>
      </c>
      <c r="NA108">
        <v>1</v>
      </c>
      <c r="NC108">
        <v>0</v>
      </c>
      <c r="NF108" s="118" t="s">
        <v>1189</v>
      </c>
      <c r="NG108">
        <v>50</v>
      </c>
      <c r="NH108" t="s">
        <v>1283</v>
      </c>
      <c r="NI108">
        <v>3</v>
      </c>
      <c r="NJ108">
        <v>2</v>
      </c>
      <c r="NK108">
        <v>3</v>
      </c>
      <c r="NL108" s="139">
        <v>44554.500226142016</v>
      </c>
      <c r="NM108" s="139"/>
      <c r="NN108" s="200">
        <v>0</v>
      </c>
      <c r="NO108" s="200"/>
      <c r="NP108" s="200"/>
      <c r="NQ108" s="200">
        <v>0</v>
      </c>
      <c r="NR108" s="200">
        <v>0</v>
      </c>
      <c r="NT108">
        <v>0</v>
      </c>
      <c r="NV108">
        <v>1</v>
      </c>
      <c r="NX108">
        <v>1</v>
      </c>
      <c r="OA108">
        <v>1</v>
      </c>
      <c r="OC108">
        <v>0</v>
      </c>
      <c r="OF108" s="118" t="s">
        <v>1189</v>
      </c>
      <c r="OG108">
        <v>50</v>
      </c>
      <c r="OH108" t="s">
        <v>1283</v>
      </c>
      <c r="OI108">
        <v>3</v>
      </c>
      <c r="OJ108">
        <v>2</v>
      </c>
      <c r="OK108">
        <v>3</v>
      </c>
      <c r="OL108" s="139">
        <v>44554.500226142016</v>
      </c>
      <c r="OM108" s="139"/>
      <c r="ON108" s="200">
        <v>0</v>
      </c>
      <c r="OO108" s="200"/>
      <c r="OP108" s="200"/>
      <c r="OQ108" s="200">
        <v>0</v>
      </c>
      <c r="OR108" s="200">
        <v>0</v>
      </c>
      <c r="OT108">
        <f t="shared" si="307"/>
        <v>0</v>
      </c>
      <c r="OV108">
        <v>1</v>
      </c>
      <c r="OX108">
        <v>1</v>
      </c>
      <c r="PA108">
        <f t="shared" si="339"/>
        <v>1</v>
      </c>
      <c r="PC108">
        <f t="shared" si="340"/>
        <v>0</v>
      </c>
      <c r="PF108" s="118" t="s">
        <v>1189</v>
      </c>
      <c r="PG108">
        <v>50</v>
      </c>
      <c r="PH108" t="str">
        <f t="shared" si="341"/>
        <v>FALSE</v>
      </c>
      <c r="PI108">
        <f>ROUND(MARGIN!$J24,0)</f>
        <v>4</v>
      </c>
      <c r="PJ108">
        <f t="shared" si="342"/>
        <v>3</v>
      </c>
      <c r="PK108">
        <f t="shared" si="343"/>
        <v>4</v>
      </c>
      <c r="PL108" s="139">
        <f>PK108*10000*MARGIN!$G24/MARGIN!$D24</f>
        <v>55024.653674571506</v>
      </c>
      <c r="PM108" s="139"/>
      <c r="PN108" s="200">
        <f t="shared" si="344"/>
        <v>0</v>
      </c>
      <c r="PO108" s="200"/>
      <c r="PP108" s="200"/>
      <c r="PQ108" s="200">
        <f t="shared" si="311"/>
        <v>0</v>
      </c>
      <c r="PR108" s="200">
        <f t="shared" si="345"/>
        <v>0</v>
      </c>
      <c r="PT108">
        <f t="shared" si="313"/>
        <v>0</v>
      </c>
      <c r="PV108">
        <v>1</v>
      </c>
      <c r="PX108">
        <v>1</v>
      </c>
      <c r="QA108">
        <f t="shared" si="346"/>
        <v>1</v>
      </c>
      <c r="QC108">
        <f t="shared" si="347"/>
        <v>0</v>
      </c>
      <c r="QF108" s="118" t="s">
        <v>1189</v>
      </c>
      <c r="QG108">
        <v>50</v>
      </c>
      <c r="QH108" t="str">
        <f t="shared" si="348"/>
        <v>FALSE</v>
      </c>
      <c r="QI108">
        <f>ROUND(MARGIN!$J24,0)</f>
        <v>4</v>
      </c>
      <c r="QJ108">
        <f t="shared" si="349"/>
        <v>3</v>
      </c>
      <c r="QK108">
        <f t="shared" si="350"/>
        <v>4</v>
      </c>
      <c r="QL108" s="139">
        <f>QK108*10000*MARGIN!$G24/MARGIN!$D24</f>
        <v>55024.653674571506</v>
      </c>
      <c r="QM108" s="139"/>
      <c r="QN108" s="200">
        <f t="shared" si="351"/>
        <v>0</v>
      </c>
      <c r="QO108" s="200"/>
      <c r="QP108" s="200"/>
      <c r="QQ108" s="200">
        <f t="shared" si="317"/>
        <v>0</v>
      </c>
      <c r="QR108" s="200">
        <f t="shared" si="352"/>
        <v>0</v>
      </c>
      <c r="QT108">
        <f t="shared" si="319"/>
        <v>0</v>
      </c>
      <c r="QV108">
        <v>1</v>
      </c>
      <c r="QX108">
        <v>1</v>
      </c>
      <c r="RA108">
        <f t="shared" si="353"/>
        <v>1</v>
      </c>
      <c r="RC108">
        <f t="shared" si="354"/>
        <v>0</v>
      </c>
      <c r="RF108" s="118" t="s">
        <v>1189</v>
      </c>
      <c r="RG108">
        <v>50</v>
      </c>
      <c r="RH108" t="str">
        <f t="shared" si="355"/>
        <v>FALSE</v>
      </c>
      <c r="RI108">
        <f>ROUND(MARGIN!$J24,0)</f>
        <v>4</v>
      </c>
      <c r="RJ108">
        <f t="shared" si="356"/>
        <v>3</v>
      </c>
      <c r="RK108">
        <f t="shared" si="357"/>
        <v>4</v>
      </c>
      <c r="RL108" s="139">
        <f>RK108*10000*MARGIN!$G24/MARGIN!$D24</f>
        <v>55024.653674571506</v>
      </c>
      <c r="RM108" s="139"/>
      <c r="RN108" s="200">
        <f t="shared" si="358"/>
        <v>0</v>
      </c>
      <c r="RO108" s="200"/>
      <c r="RP108" s="200"/>
      <c r="RQ108" s="200">
        <f t="shared" si="323"/>
        <v>0</v>
      </c>
      <c r="RR108" s="200">
        <f t="shared" si="359"/>
        <v>0</v>
      </c>
    </row>
    <row r="109" spans="1:486" x14ac:dyDescent="0.25">
      <c r="A109" t="s">
        <v>1178</v>
      </c>
      <c r="B109" s="167" t="s">
        <v>24</v>
      </c>
      <c r="D109" s="117" t="s">
        <v>788</v>
      </c>
      <c r="E109">
        <v>50</v>
      </c>
      <c r="F109" t="e">
        <f>IF(#REF!="","FALSE","TRUE")</f>
        <v>#REF!</v>
      </c>
      <c r="G109">
        <f>ROUND(MARGIN!$J29,0)</f>
        <v>4</v>
      </c>
      <c r="I109" t="e">
        <f>-#REF!+J109</f>
        <v>#REF!</v>
      </c>
      <c r="J109">
        <v>1</v>
      </c>
      <c r="K109" s="117" t="s">
        <v>788</v>
      </c>
      <c r="L109">
        <v>50</v>
      </c>
      <c r="M109" t="str">
        <f t="shared" si="273"/>
        <v>TRUE</v>
      </c>
      <c r="N109">
        <f>ROUND(MARGIN!$J29,0)</f>
        <v>4</v>
      </c>
      <c r="P109">
        <f t="shared" si="274"/>
        <v>0</v>
      </c>
      <c r="Q109">
        <v>1</v>
      </c>
      <c r="T109" s="117" t="s">
        <v>788</v>
      </c>
      <c r="U109">
        <v>50</v>
      </c>
      <c r="V109" t="str">
        <f t="shared" si="275"/>
        <v>TRUE</v>
      </c>
      <c r="W109">
        <f>ROUND(MARGIN!$J29,0)</f>
        <v>4</v>
      </c>
      <c r="Z109">
        <f t="shared" si="276"/>
        <v>-2</v>
      </c>
      <c r="AA109">
        <v>-1</v>
      </c>
      <c r="AD109" s="117" t="s">
        <v>962</v>
      </c>
      <c r="AE109">
        <v>50</v>
      </c>
      <c r="AF109" t="str">
        <f t="shared" si="277"/>
        <v>TRUE</v>
      </c>
      <c r="AG109">
        <f>ROUND(MARGIN!$J29,0)</f>
        <v>4</v>
      </c>
      <c r="AH109">
        <f t="shared" si="278"/>
        <v>4</v>
      </c>
      <c r="AK109">
        <f t="shared" si="279"/>
        <v>2</v>
      </c>
      <c r="AL109">
        <v>1</v>
      </c>
      <c r="AO109" s="117" t="s">
        <v>962</v>
      </c>
      <c r="AP109">
        <v>50</v>
      </c>
      <c r="AQ109" t="str">
        <f t="shared" si="280"/>
        <v>TRUE</v>
      </c>
      <c r="AR109">
        <f>ROUND(MARGIN!$J29,0)</f>
        <v>4</v>
      </c>
      <c r="AS109">
        <f t="shared" si="281"/>
        <v>4</v>
      </c>
      <c r="AV109">
        <f t="shared" si="282"/>
        <v>-2</v>
      </c>
      <c r="AW109">
        <v>-1</v>
      </c>
      <c r="AZ109" s="117" t="s">
        <v>962</v>
      </c>
      <c r="BA109">
        <v>50</v>
      </c>
      <c r="BB109" t="str">
        <f t="shared" si="283"/>
        <v>TRUE</v>
      </c>
      <c r="BC109">
        <f>ROUND(MARGIN!$J29,0)</f>
        <v>4</v>
      </c>
      <c r="BD109">
        <f t="shared" si="284"/>
        <v>4</v>
      </c>
      <c r="BG109">
        <f t="shared" si="285"/>
        <v>1</v>
      </c>
      <c r="BL109" s="117" t="s">
        <v>962</v>
      </c>
      <c r="BM109">
        <v>50</v>
      </c>
      <c r="BN109" t="str">
        <f t="shared" si="286"/>
        <v>FALSE</v>
      </c>
      <c r="BO109">
        <f>ROUND(MARGIN!$J29,0)</f>
        <v>4</v>
      </c>
      <c r="BP109">
        <f t="shared" si="287"/>
        <v>4</v>
      </c>
      <c r="BT109">
        <f t="shared" si="288"/>
        <v>1</v>
      </c>
      <c r="BU109">
        <v>1</v>
      </c>
      <c r="BV109">
        <v>1</v>
      </c>
      <c r="BW109">
        <v>-1</v>
      </c>
      <c r="BX109">
        <f t="shared" si="289"/>
        <v>0</v>
      </c>
      <c r="BY109">
        <f t="shared" si="290"/>
        <v>0</v>
      </c>
      <c r="BZ109" s="187">
        <v>-4.7720182830299999E-3</v>
      </c>
      <c r="CA109" s="117" t="s">
        <v>962</v>
      </c>
      <c r="CB109">
        <v>50</v>
      </c>
      <c r="CC109" t="str">
        <f t="shared" si="291"/>
        <v>TRUE</v>
      </c>
      <c r="CD109">
        <f>ROUND(MARGIN!$J25,0)</f>
        <v>4</v>
      </c>
      <c r="CE109">
        <f t="shared" si="292"/>
        <v>3</v>
      </c>
      <c r="CF109">
        <f t="shared" si="325"/>
        <v>4</v>
      </c>
      <c r="CG109" s="139">
        <f>CF109*10000*MARGIN!$G25/MARGIN!$D25</f>
        <v>55026.192147756112</v>
      </c>
      <c r="CH109" s="145">
        <f t="shared" si="293"/>
        <v>-262.58599497461398</v>
      </c>
      <c r="CI109" s="145">
        <f t="shared" si="294"/>
        <v>-262.58599497461398</v>
      </c>
      <c r="CK109">
        <f t="shared" si="295"/>
        <v>0</v>
      </c>
      <c r="CL109">
        <v>1</v>
      </c>
      <c r="CM109">
        <v>1</v>
      </c>
      <c r="CN109">
        <v>-1</v>
      </c>
      <c r="CO109">
        <f t="shared" si="296"/>
        <v>0</v>
      </c>
      <c r="CP109">
        <f t="shared" si="297"/>
        <v>0</v>
      </c>
      <c r="CQ109">
        <v>-1.54596930413E-2</v>
      </c>
      <c r="CR109" s="117" t="s">
        <v>1189</v>
      </c>
      <c r="CS109">
        <v>50</v>
      </c>
      <c r="CT109" t="str">
        <f t="shared" si="298"/>
        <v>TRUE</v>
      </c>
      <c r="CU109">
        <f>ROUND(MARGIN!$J25,0)</f>
        <v>4</v>
      </c>
      <c r="CV109">
        <f t="shared" si="326"/>
        <v>5</v>
      </c>
      <c r="CW109">
        <f t="shared" si="327"/>
        <v>4</v>
      </c>
      <c r="CX109" s="139">
        <f>CW109*10000*MARGIN!$G25/MARGIN!$D25</f>
        <v>55026.192147756112</v>
      </c>
      <c r="CY109" s="200">
        <f t="shared" si="299"/>
        <v>-850.6880398359018</v>
      </c>
      <c r="CZ109" s="200">
        <f t="shared" si="300"/>
        <v>-850.6880398359018</v>
      </c>
      <c r="DB109">
        <f t="shared" si="301"/>
        <v>0</v>
      </c>
      <c r="DC109">
        <v>1</v>
      </c>
      <c r="DD109">
        <v>1</v>
      </c>
      <c r="DE109">
        <v>1</v>
      </c>
      <c r="DF109">
        <f t="shared" si="302"/>
        <v>1</v>
      </c>
      <c r="DG109">
        <f t="shared" si="303"/>
        <v>1</v>
      </c>
      <c r="DH109">
        <v>9.5133592428199999E-4</v>
      </c>
      <c r="DI109" s="117" t="s">
        <v>1189</v>
      </c>
      <c r="DJ109">
        <v>50</v>
      </c>
      <c r="DK109" t="str">
        <f t="shared" si="304"/>
        <v>TRUE</v>
      </c>
      <c r="DL109">
        <f>ROUND(MARGIN!$J25,0)</f>
        <v>4</v>
      </c>
      <c r="DM109">
        <f t="shared" si="328"/>
        <v>5</v>
      </c>
      <c r="DN109">
        <f t="shared" si="329"/>
        <v>4</v>
      </c>
      <c r="DO109" s="139">
        <f>DN109*10000*MARGIN!$G25/MARGIN!$D25</f>
        <v>55026.192147756112</v>
      </c>
      <c r="DP109" s="200">
        <f t="shared" si="305"/>
        <v>52.34839336660449</v>
      </c>
      <c r="DQ109" s="200">
        <f t="shared" si="306"/>
        <v>52.34839336660449</v>
      </c>
      <c r="DS109">
        <v>0</v>
      </c>
      <c r="DT109">
        <v>1</v>
      </c>
      <c r="DU109">
        <v>1</v>
      </c>
      <c r="DV109">
        <v>-1</v>
      </c>
      <c r="DW109">
        <v>0</v>
      </c>
      <c r="DX109">
        <v>0</v>
      </c>
      <c r="DY109">
        <v>-6.08060309214E-3</v>
      </c>
      <c r="DZ109" s="117" t="s">
        <v>1189</v>
      </c>
      <c r="EA109">
        <v>50</v>
      </c>
      <c r="EB109" t="s">
        <v>1273</v>
      </c>
      <c r="EC109">
        <v>5</v>
      </c>
      <c r="ED109">
        <v>6</v>
      </c>
      <c r="EE109">
        <v>5</v>
      </c>
      <c r="EF109" s="139">
        <v>72263.574056025405</v>
      </c>
      <c r="EG109" s="200">
        <v>-439.40611185415594</v>
      </c>
      <c r="EH109" s="200">
        <v>-439.40611185415594</v>
      </c>
      <c r="EJ109">
        <v>-2</v>
      </c>
      <c r="EK109">
        <v>-1</v>
      </c>
      <c r="EL109">
        <v>1</v>
      </c>
      <c r="EM109">
        <v>1</v>
      </c>
      <c r="EN109">
        <v>-1</v>
      </c>
      <c r="EO109">
        <v>1</v>
      </c>
      <c r="EQ109">
        <v>0</v>
      </c>
      <c r="ER109">
        <v>-9.4537986340899999E-4</v>
      </c>
      <c r="ES109" s="117" t="s">
        <v>1189</v>
      </c>
      <c r="ET109">
        <v>50</v>
      </c>
      <c r="EU109" t="s">
        <v>1273</v>
      </c>
      <c r="EV109">
        <v>5</v>
      </c>
      <c r="EW109">
        <v>4</v>
      </c>
      <c r="EX109">
        <v>5</v>
      </c>
      <c r="EY109" s="139">
        <v>72263.574056025405</v>
      </c>
      <c r="EZ109" s="200">
        <v>68.316527770531451</v>
      </c>
      <c r="FA109" s="200"/>
      <c r="FB109" s="200">
        <v>-68.316527770531451</v>
      </c>
      <c r="FD109">
        <v>-2</v>
      </c>
      <c r="FE109">
        <v>-1</v>
      </c>
      <c r="FF109">
        <v>1</v>
      </c>
      <c r="FG109">
        <v>1</v>
      </c>
      <c r="FI109">
        <v>0</v>
      </c>
      <c r="FK109">
        <v>0</v>
      </c>
      <c r="FM109" s="117" t="s">
        <v>1189</v>
      </c>
      <c r="FN109">
        <v>50</v>
      </c>
      <c r="FO109" t="s">
        <v>1273</v>
      </c>
      <c r="FP109">
        <v>5</v>
      </c>
      <c r="FQ109">
        <v>4</v>
      </c>
      <c r="FR109">
        <v>5</v>
      </c>
      <c r="FS109" s="139">
        <v>72263.574056025405</v>
      </c>
      <c r="FT109" s="200">
        <v>0</v>
      </c>
      <c r="FU109" s="200"/>
      <c r="FV109" s="200">
        <v>0</v>
      </c>
      <c r="FX109">
        <v>0</v>
      </c>
      <c r="FZ109">
        <v>1</v>
      </c>
      <c r="GB109">
        <v>1</v>
      </c>
      <c r="GE109">
        <v>1</v>
      </c>
      <c r="GG109">
        <v>0</v>
      </c>
      <c r="GJ109" s="117" t="s">
        <v>1189</v>
      </c>
      <c r="GK109">
        <v>50</v>
      </c>
      <c r="GL109" t="s">
        <v>1283</v>
      </c>
      <c r="GM109">
        <v>5</v>
      </c>
      <c r="GN109">
        <v>4</v>
      </c>
      <c r="GO109">
        <v>5</v>
      </c>
      <c r="GP109" s="139">
        <v>72263.574056025405</v>
      </c>
      <c r="GQ109" s="200">
        <v>0</v>
      </c>
      <c r="GR109" s="200"/>
      <c r="GS109" s="200">
        <v>0</v>
      </c>
      <c r="GT109" s="200">
        <v>0</v>
      </c>
      <c r="GV109">
        <v>0</v>
      </c>
      <c r="GX109">
        <v>1</v>
      </c>
      <c r="GZ109">
        <v>1</v>
      </c>
      <c r="HC109">
        <v>1</v>
      </c>
      <c r="HE109">
        <v>0</v>
      </c>
      <c r="HH109" s="117" t="s">
        <v>1189</v>
      </c>
      <c r="HI109">
        <v>50</v>
      </c>
      <c r="HJ109" t="s">
        <v>1283</v>
      </c>
      <c r="HK109">
        <v>5</v>
      </c>
      <c r="HL109">
        <v>4</v>
      </c>
      <c r="HM109">
        <v>5</v>
      </c>
      <c r="HN109" s="139">
        <v>70833.268882736011</v>
      </c>
      <c r="HO109" s="200">
        <v>0</v>
      </c>
      <c r="HP109" s="200"/>
      <c r="HQ109" s="200">
        <v>0</v>
      </c>
      <c r="HR109" s="200">
        <v>0</v>
      </c>
      <c r="HT109">
        <v>0</v>
      </c>
      <c r="HV109">
        <v>1</v>
      </c>
      <c r="HX109">
        <v>1</v>
      </c>
      <c r="IA109">
        <v>1</v>
      </c>
      <c r="IC109">
        <v>0</v>
      </c>
      <c r="IF109" s="117" t="s">
        <v>1189</v>
      </c>
      <c r="IG109">
        <v>50</v>
      </c>
      <c r="IH109" t="s">
        <v>1283</v>
      </c>
      <c r="II109">
        <v>5</v>
      </c>
      <c r="IJ109">
        <v>4</v>
      </c>
      <c r="IK109">
        <v>5</v>
      </c>
      <c r="IL109" s="139">
        <v>71007.165390162816</v>
      </c>
      <c r="IM109" s="139"/>
      <c r="IN109" s="200">
        <v>0</v>
      </c>
      <c r="IO109" s="200"/>
      <c r="IP109" s="200"/>
      <c r="IQ109" s="200">
        <v>0</v>
      </c>
      <c r="IR109" s="200">
        <v>0</v>
      </c>
      <c r="IT109">
        <v>0</v>
      </c>
      <c r="IV109">
        <v>1</v>
      </c>
      <c r="IX109">
        <v>1</v>
      </c>
      <c r="JA109">
        <v>1</v>
      </c>
      <c r="JC109">
        <v>0</v>
      </c>
      <c r="JF109" s="117" t="s">
        <v>1189</v>
      </c>
      <c r="JG109">
        <v>50</v>
      </c>
      <c r="JH109" t="s">
        <v>1283</v>
      </c>
      <c r="JI109">
        <v>5</v>
      </c>
      <c r="JJ109">
        <v>4</v>
      </c>
      <c r="JK109">
        <v>5</v>
      </c>
      <c r="JL109" s="139">
        <v>71007.165390162816</v>
      </c>
      <c r="JM109" s="139"/>
      <c r="JN109" s="200">
        <v>0</v>
      </c>
      <c r="JO109" s="200"/>
      <c r="JP109" s="200"/>
      <c r="JQ109" s="200">
        <v>0</v>
      </c>
      <c r="JR109" s="200">
        <v>0</v>
      </c>
      <c r="JT109">
        <v>0</v>
      </c>
      <c r="JV109">
        <v>1</v>
      </c>
      <c r="JX109">
        <v>1</v>
      </c>
      <c r="KA109">
        <v>1</v>
      </c>
      <c r="KC109">
        <v>0</v>
      </c>
      <c r="KF109" s="117" t="s">
        <v>1189</v>
      </c>
      <c r="KG109">
        <v>50</v>
      </c>
      <c r="KH109" t="s">
        <v>1283</v>
      </c>
      <c r="KI109">
        <v>4</v>
      </c>
      <c r="KJ109">
        <v>3</v>
      </c>
      <c r="KK109">
        <v>4</v>
      </c>
      <c r="KL109" s="139">
        <v>58705.671958828898</v>
      </c>
      <c r="KM109" s="139"/>
      <c r="KN109" s="200">
        <v>0</v>
      </c>
      <c r="KO109" s="200"/>
      <c r="KP109" s="200"/>
      <c r="KQ109" s="200">
        <v>0</v>
      </c>
      <c r="KR109" s="200">
        <v>0</v>
      </c>
      <c r="KT109">
        <v>0</v>
      </c>
      <c r="KX109">
        <v>1</v>
      </c>
      <c r="LA109">
        <v>1</v>
      </c>
      <c r="LC109">
        <v>0</v>
      </c>
      <c r="LF109" s="117"/>
      <c r="LG109">
        <v>50</v>
      </c>
      <c r="LH109" t="s">
        <v>1283</v>
      </c>
      <c r="LI109">
        <v>4</v>
      </c>
      <c r="LK109">
        <v>4</v>
      </c>
      <c r="LL109" s="139">
        <v>58705.671958828898</v>
      </c>
      <c r="LM109" s="139"/>
      <c r="LN109" s="200">
        <v>0</v>
      </c>
      <c r="LO109" s="200"/>
      <c r="LP109" s="200"/>
      <c r="LQ109" s="200">
        <v>0</v>
      </c>
      <c r="LR109" s="200">
        <v>0</v>
      </c>
      <c r="LT109">
        <v>0</v>
      </c>
      <c r="LV109">
        <v>1</v>
      </c>
      <c r="LX109">
        <v>1</v>
      </c>
      <c r="MA109">
        <v>1</v>
      </c>
      <c r="MC109">
        <v>0</v>
      </c>
      <c r="MF109" s="117" t="s">
        <v>1189</v>
      </c>
      <c r="MG109">
        <v>50</v>
      </c>
      <c r="MH109" t="s">
        <v>1283</v>
      </c>
      <c r="MI109">
        <v>3</v>
      </c>
      <c r="MJ109">
        <v>2</v>
      </c>
      <c r="MK109">
        <v>3</v>
      </c>
      <c r="ML109" s="139">
        <v>43992.241103418135</v>
      </c>
      <c r="MM109" s="139"/>
      <c r="MN109" s="200">
        <v>0</v>
      </c>
      <c r="MO109" s="200"/>
      <c r="MP109" s="200"/>
      <c r="MQ109" s="200">
        <v>0</v>
      </c>
      <c r="MR109" s="200">
        <v>0</v>
      </c>
      <c r="MT109">
        <v>0</v>
      </c>
      <c r="MV109">
        <v>1</v>
      </c>
      <c r="MX109">
        <v>1</v>
      </c>
      <c r="NA109">
        <v>1</v>
      </c>
      <c r="NC109">
        <v>0</v>
      </c>
      <c r="NF109" s="117" t="s">
        <v>1189</v>
      </c>
      <c r="NG109">
        <v>50</v>
      </c>
      <c r="NH109" t="s">
        <v>1283</v>
      </c>
      <c r="NI109">
        <v>3</v>
      </c>
      <c r="NJ109">
        <v>2</v>
      </c>
      <c r="NK109">
        <v>3</v>
      </c>
      <c r="NL109" s="139">
        <v>44472.015071826674</v>
      </c>
      <c r="NM109" s="139"/>
      <c r="NN109" s="200">
        <v>0</v>
      </c>
      <c r="NO109" s="200"/>
      <c r="NP109" s="200"/>
      <c r="NQ109" s="200">
        <v>0</v>
      </c>
      <c r="NR109" s="200">
        <v>0</v>
      </c>
      <c r="NT109">
        <v>0</v>
      </c>
      <c r="NV109">
        <v>1</v>
      </c>
      <c r="NX109">
        <v>1</v>
      </c>
      <c r="OA109">
        <v>1</v>
      </c>
      <c r="OC109">
        <v>0</v>
      </c>
      <c r="OF109" s="117" t="s">
        <v>1189</v>
      </c>
      <c r="OG109">
        <v>50</v>
      </c>
      <c r="OH109" t="s">
        <v>1283</v>
      </c>
      <c r="OI109">
        <v>3</v>
      </c>
      <c r="OJ109">
        <v>2</v>
      </c>
      <c r="OK109">
        <v>3</v>
      </c>
      <c r="OL109" s="139">
        <v>44472.015071826674</v>
      </c>
      <c r="OM109" s="139"/>
      <c r="ON109" s="200">
        <v>0</v>
      </c>
      <c r="OO109" s="200"/>
      <c r="OP109" s="200"/>
      <c r="OQ109" s="200">
        <v>0</v>
      </c>
      <c r="OR109" s="200">
        <v>0</v>
      </c>
      <c r="OT109">
        <f t="shared" si="307"/>
        <v>0</v>
      </c>
      <c r="OV109">
        <v>1</v>
      </c>
      <c r="OX109">
        <v>1</v>
      </c>
      <c r="PA109">
        <f t="shared" si="339"/>
        <v>1</v>
      </c>
      <c r="PC109">
        <f t="shared" si="340"/>
        <v>0</v>
      </c>
      <c r="PF109" s="117" t="s">
        <v>1189</v>
      </c>
      <c r="PG109">
        <v>50</v>
      </c>
      <c r="PH109" t="str">
        <f t="shared" si="341"/>
        <v>FALSE</v>
      </c>
      <c r="PI109">
        <f>ROUND(MARGIN!$J25,0)</f>
        <v>4</v>
      </c>
      <c r="PJ109">
        <f t="shared" si="342"/>
        <v>3</v>
      </c>
      <c r="PK109">
        <f t="shared" si="343"/>
        <v>4</v>
      </c>
      <c r="PL109" s="139">
        <f>PK109*10000*MARGIN!$G25/MARGIN!$D25</f>
        <v>55026.192147756112</v>
      </c>
      <c r="PM109" s="139"/>
      <c r="PN109" s="200">
        <f t="shared" si="344"/>
        <v>0</v>
      </c>
      <c r="PO109" s="200"/>
      <c r="PP109" s="200"/>
      <c r="PQ109" s="200">
        <f t="shared" si="311"/>
        <v>0</v>
      </c>
      <c r="PR109" s="200">
        <f t="shared" si="345"/>
        <v>0</v>
      </c>
      <c r="PT109">
        <f t="shared" si="313"/>
        <v>0</v>
      </c>
      <c r="PV109">
        <v>1</v>
      </c>
      <c r="PX109">
        <v>1</v>
      </c>
      <c r="QA109">
        <f t="shared" si="346"/>
        <v>1</v>
      </c>
      <c r="QC109">
        <f t="shared" si="347"/>
        <v>0</v>
      </c>
      <c r="QF109" s="117" t="s">
        <v>1189</v>
      </c>
      <c r="QG109">
        <v>50</v>
      </c>
      <c r="QH109" t="str">
        <f t="shared" si="348"/>
        <v>FALSE</v>
      </c>
      <c r="QI109">
        <f>ROUND(MARGIN!$J25,0)</f>
        <v>4</v>
      </c>
      <c r="QJ109">
        <f t="shared" si="349"/>
        <v>3</v>
      </c>
      <c r="QK109">
        <f t="shared" si="350"/>
        <v>4</v>
      </c>
      <c r="QL109" s="139">
        <f>QK109*10000*MARGIN!$G25/MARGIN!$D25</f>
        <v>55026.192147756112</v>
      </c>
      <c r="QM109" s="139"/>
      <c r="QN109" s="200">
        <f t="shared" si="351"/>
        <v>0</v>
      </c>
      <c r="QO109" s="200"/>
      <c r="QP109" s="200"/>
      <c r="QQ109" s="200">
        <f t="shared" si="317"/>
        <v>0</v>
      </c>
      <c r="QR109" s="200">
        <f t="shared" si="352"/>
        <v>0</v>
      </c>
      <c r="QT109">
        <f t="shared" si="319"/>
        <v>0</v>
      </c>
      <c r="QV109">
        <v>1</v>
      </c>
      <c r="QX109">
        <v>1</v>
      </c>
      <c r="RA109">
        <f t="shared" si="353"/>
        <v>1</v>
      </c>
      <c r="RC109">
        <f t="shared" si="354"/>
        <v>0</v>
      </c>
      <c r="RF109" s="117" t="s">
        <v>1189</v>
      </c>
      <c r="RG109">
        <v>50</v>
      </c>
      <c r="RH109" t="str">
        <f t="shared" si="355"/>
        <v>FALSE</v>
      </c>
      <c r="RI109">
        <f>ROUND(MARGIN!$J25,0)</f>
        <v>4</v>
      </c>
      <c r="RJ109">
        <f t="shared" si="356"/>
        <v>3</v>
      </c>
      <c r="RK109">
        <f t="shared" si="357"/>
        <v>4</v>
      </c>
      <c r="RL109" s="139">
        <f>RK109*10000*MARGIN!$G25/MARGIN!$D25</f>
        <v>55026.192147756112</v>
      </c>
      <c r="RM109" s="139"/>
      <c r="RN109" s="200">
        <f t="shared" si="358"/>
        <v>0</v>
      </c>
      <c r="RO109" s="200"/>
      <c r="RP109" s="200"/>
      <c r="RQ109" s="200">
        <f t="shared" si="323"/>
        <v>0</v>
      </c>
      <c r="RR109" s="200">
        <f t="shared" si="359"/>
        <v>0</v>
      </c>
    </row>
    <row r="110" spans="1:486" x14ac:dyDescent="0.25">
      <c r="A110" t="s">
        <v>1175</v>
      </c>
      <c r="B110" s="167" t="s">
        <v>13</v>
      </c>
      <c r="D110" s="116" t="s">
        <v>788</v>
      </c>
      <c r="E110">
        <v>50</v>
      </c>
      <c r="F110" t="e">
        <f>IF(#REF!="","FALSE","TRUE")</f>
        <v>#REF!</v>
      </c>
      <c r="G110">
        <f>ROUND(MARGIN!$J26,0)</f>
        <v>4</v>
      </c>
      <c r="I110" t="e">
        <f>-#REF!+J110</f>
        <v>#REF!</v>
      </c>
      <c r="J110">
        <v>1</v>
      </c>
      <c r="K110" s="116" t="s">
        <v>788</v>
      </c>
      <c r="L110">
        <v>50</v>
      </c>
      <c r="M110" t="str">
        <f t="shared" si="273"/>
        <v>TRUE</v>
      </c>
      <c r="N110">
        <f>ROUND(MARGIN!$J26,0)</f>
        <v>4</v>
      </c>
      <c r="P110">
        <f t="shared" si="274"/>
        <v>0</v>
      </c>
      <c r="Q110">
        <v>1</v>
      </c>
      <c r="T110" s="117" t="s">
        <v>788</v>
      </c>
      <c r="U110">
        <v>50</v>
      </c>
      <c r="V110" t="str">
        <f t="shared" si="275"/>
        <v>TRUE</v>
      </c>
      <c r="W110">
        <f>ROUND(MARGIN!$J26,0)</f>
        <v>4</v>
      </c>
      <c r="Z110">
        <f t="shared" si="276"/>
        <v>0</v>
      </c>
      <c r="AA110">
        <v>1</v>
      </c>
      <c r="AD110" s="117" t="s">
        <v>962</v>
      </c>
      <c r="AE110">
        <v>50</v>
      </c>
      <c r="AF110" t="str">
        <f t="shared" si="277"/>
        <v>TRUE</v>
      </c>
      <c r="AG110">
        <f>ROUND(MARGIN!$J26,0)</f>
        <v>4</v>
      </c>
      <c r="AH110">
        <f t="shared" si="278"/>
        <v>4</v>
      </c>
      <c r="AK110">
        <f t="shared" si="279"/>
        <v>0</v>
      </c>
      <c r="AL110">
        <v>1</v>
      </c>
      <c r="AO110" s="117" t="s">
        <v>962</v>
      </c>
      <c r="AP110">
        <v>50</v>
      </c>
      <c r="AQ110" t="str">
        <f t="shared" si="280"/>
        <v>TRUE</v>
      </c>
      <c r="AR110">
        <f>ROUND(MARGIN!$J26,0)</f>
        <v>4</v>
      </c>
      <c r="AS110">
        <f t="shared" si="281"/>
        <v>4</v>
      </c>
      <c r="AV110">
        <f t="shared" si="282"/>
        <v>-2</v>
      </c>
      <c r="AW110">
        <v>-1</v>
      </c>
      <c r="AZ110" s="117" t="s">
        <v>962</v>
      </c>
      <c r="BA110">
        <v>50</v>
      </c>
      <c r="BB110" t="str">
        <f t="shared" si="283"/>
        <v>TRUE</v>
      </c>
      <c r="BC110">
        <f>ROUND(MARGIN!$J26,0)</f>
        <v>4</v>
      </c>
      <c r="BD110">
        <f t="shared" si="284"/>
        <v>4</v>
      </c>
      <c r="BG110">
        <f t="shared" si="285"/>
        <v>1</v>
      </c>
      <c r="BL110" s="117" t="s">
        <v>962</v>
      </c>
      <c r="BM110">
        <v>50</v>
      </c>
      <c r="BN110" t="str">
        <f t="shared" si="286"/>
        <v>FALSE</v>
      </c>
      <c r="BO110">
        <f>ROUND(MARGIN!$J26,0)</f>
        <v>4</v>
      </c>
      <c r="BP110">
        <f t="shared" si="287"/>
        <v>4</v>
      </c>
      <c r="BT110">
        <f t="shared" si="288"/>
        <v>-1</v>
      </c>
      <c r="BU110">
        <v>-1</v>
      </c>
      <c r="BV110">
        <v>1</v>
      </c>
      <c r="BW110">
        <v>-1</v>
      </c>
      <c r="BX110">
        <f t="shared" si="289"/>
        <v>1</v>
      </c>
      <c r="BY110">
        <f t="shared" si="290"/>
        <v>0</v>
      </c>
      <c r="BZ110" s="187">
        <v>-3.29871716555E-3</v>
      </c>
      <c r="CA110" s="117" t="s">
        <v>962</v>
      </c>
      <c r="CB110">
        <v>50</v>
      </c>
      <c r="CC110" t="str">
        <f t="shared" si="291"/>
        <v>TRUE</v>
      </c>
      <c r="CD110">
        <f>ROUND(MARGIN!$J26,0)</f>
        <v>4</v>
      </c>
      <c r="CE110">
        <f t="shared" si="292"/>
        <v>5</v>
      </c>
      <c r="CF110">
        <f t="shared" si="325"/>
        <v>4</v>
      </c>
      <c r="CG110" s="139">
        <f>CF110*10000*MARGIN!$G26/MARGIN!$D26</f>
        <v>44641.713036000001</v>
      </c>
      <c r="CH110" s="145">
        <f t="shared" si="293"/>
        <v>147.2603850914104</v>
      </c>
      <c r="CI110" s="145">
        <f t="shared" si="294"/>
        <v>-147.2603850914104</v>
      </c>
      <c r="CK110">
        <f t="shared" si="295"/>
        <v>0</v>
      </c>
      <c r="CL110">
        <v>-1</v>
      </c>
      <c r="CM110">
        <v>1</v>
      </c>
      <c r="CN110">
        <v>1</v>
      </c>
      <c r="CO110">
        <f t="shared" si="296"/>
        <v>0</v>
      </c>
      <c r="CP110">
        <f t="shared" si="297"/>
        <v>1</v>
      </c>
      <c r="CQ110">
        <v>4.7192939445900002E-3</v>
      </c>
      <c r="CR110" s="117" t="s">
        <v>1189</v>
      </c>
      <c r="CS110">
        <v>50</v>
      </c>
      <c r="CT110" t="str">
        <f t="shared" si="298"/>
        <v>TRUE</v>
      </c>
      <c r="CU110">
        <f>ROUND(MARGIN!$J26,0)</f>
        <v>4</v>
      </c>
      <c r="CV110">
        <f t="shared" si="326"/>
        <v>3</v>
      </c>
      <c r="CW110">
        <f t="shared" si="327"/>
        <v>4</v>
      </c>
      <c r="CX110" s="139">
        <f>CW110*10000*MARGIN!$G26/MARGIN!$D26</f>
        <v>44641.713036000001</v>
      </c>
      <c r="CY110" s="200">
        <f t="shared" si="299"/>
        <v>-210.67736600691927</v>
      </c>
      <c r="CZ110" s="200">
        <f t="shared" si="300"/>
        <v>210.67736600691927</v>
      </c>
      <c r="DB110">
        <f t="shared" si="301"/>
        <v>2</v>
      </c>
      <c r="DC110">
        <v>1</v>
      </c>
      <c r="DD110">
        <v>-1</v>
      </c>
      <c r="DE110">
        <v>-1</v>
      </c>
      <c r="DF110">
        <f t="shared" si="302"/>
        <v>0</v>
      </c>
      <c r="DG110">
        <f t="shared" si="303"/>
        <v>1</v>
      </c>
      <c r="DH110">
        <v>-7.6252058805600003E-3</v>
      </c>
      <c r="DI110" s="117" t="s">
        <v>1189</v>
      </c>
      <c r="DJ110">
        <v>50</v>
      </c>
      <c r="DK110" t="str">
        <f t="shared" si="304"/>
        <v>TRUE</v>
      </c>
      <c r="DL110">
        <f>ROUND(MARGIN!$J26,0)</f>
        <v>4</v>
      </c>
      <c r="DM110">
        <f t="shared" si="328"/>
        <v>3</v>
      </c>
      <c r="DN110">
        <f t="shared" si="329"/>
        <v>4</v>
      </c>
      <c r="DO110" s="139">
        <f>DN110*10000*MARGIN!$G26/MARGIN!$D26</f>
        <v>44641.713036000001</v>
      </c>
      <c r="DP110" s="200">
        <f t="shared" si="305"/>
        <v>-340.40225276037921</v>
      </c>
      <c r="DQ110" s="200">
        <f t="shared" si="306"/>
        <v>340.40225276037921</v>
      </c>
      <c r="DS110">
        <v>0</v>
      </c>
      <c r="DT110">
        <v>1</v>
      </c>
      <c r="DU110">
        <v>-1</v>
      </c>
      <c r="DV110">
        <v>-1</v>
      </c>
      <c r="DW110">
        <v>0</v>
      </c>
      <c r="DX110">
        <v>1</v>
      </c>
      <c r="DY110">
        <v>-1.4384066879799999E-3</v>
      </c>
      <c r="DZ110" s="117" t="s">
        <v>1189</v>
      </c>
      <c r="EA110">
        <v>50</v>
      </c>
      <c r="EB110" t="s">
        <v>1273</v>
      </c>
      <c r="EC110">
        <v>7</v>
      </c>
      <c r="ED110">
        <v>5</v>
      </c>
      <c r="EE110">
        <v>7</v>
      </c>
      <c r="EF110" s="139">
        <v>79145.714479999995</v>
      </c>
      <c r="EG110" s="200">
        <v>-113.84372503298752</v>
      </c>
      <c r="EH110" s="200">
        <v>113.84372503298752</v>
      </c>
      <c r="EJ110">
        <v>2</v>
      </c>
      <c r="EK110">
        <v>1</v>
      </c>
      <c r="EL110">
        <v>-1</v>
      </c>
      <c r="EM110">
        <v>-1</v>
      </c>
      <c r="EN110">
        <v>-1</v>
      </c>
      <c r="EO110">
        <v>0</v>
      </c>
      <c r="EQ110">
        <v>1</v>
      </c>
      <c r="ER110">
        <v>-1.9858906959899999E-2</v>
      </c>
      <c r="ES110" s="117" t="s">
        <v>1189</v>
      </c>
      <c r="ET110">
        <v>50</v>
      </c>
      <c r="EU110" t="s">
        <v>1273</v>
      </c>
      <c r="EV110">
        <v>7</v>
      </c>
      <c r="EW110">
        <v>5</v>
      </c>
      <c r="EX110">
        <v>7</v>
      </c>
      <c r="EY110" s="139">
        <v>79145.714479999995</v>
      </c>
      <c r="EZ110" s="200">
        <v>-1571.74738013313</v>
      </c>
      <c r="FA110" s="200"/>
      <c r="FB110" s="200">
        <v>1571.74738013313</v>
      </c>
      <c r="FD110">
        <v>1</v>
      </c>
      <c r="FE110">
        <v>1</v>
      </c>
      <c r="FF110">
        <v>-1</v>
      </c>
      <c r="FG110">
        <v>-1</v>
      </c>
      <c r="FI110">
        <v>0</v>
      </c>
      <c r="FK110">
        <v>0</v>
      </c>
      <c r="FM110" s="117" t="s">
        <v>1189</v>
      </c>
      <c r="FN110">
        <v>50</v>
      </c>
      <c r="FO110" t="s">
        <v>1273</v>
      </c>
      <c r="FP110">
        <v>7</v>
      </c>
      <c r="FQ110">
        <v>5</v>
      </c>
      <c r="FR110">
        <v>7</v>
      </c>
      <c r="FS110" s="139">
        <v>79145.714479999995</v>
      </c>
      <c r="FT110" s="200">
        <v>0</v>
      </c>
      <c r="FU110" s="200"/>
      <c r="FV110" s="200">
        <v>0</v>
      </c>
      <c r="FX110">
        <v>0</v>
      </c>
      <c r="FZ110">
        <v>-1</v>
      </c>
      <c r="GB110">
        <v>-1</v>
      </c>
      <c r="GE110">
        <v>1</v>
      </c>
      <c r="GG110">
        <v>0</v>
      </c>
      <c r="GJ110" s="117" t="s">
        <v>1189</v>
      </c>
      <c r="GK110">
        <v>50</v>
      </c>
      <c r="GL110" t="s">
        <v>1283</v>
      </c>
      <c r="GM110">
        <v>7</v>
      </c>
      <c r="GN110">
        <v>5</v>
      </c>
      <c r="GO110">
        <v>7</v>
      </c>
      <c r="GP110" s="139">
        <v>79145.714479999995</v>
      </c>
      <c r="GQ110" s="200">
        <v>0</v>
      </c>
      <c r="GR110" s="200"/>
      <c r="GS110" s="200">
        <v>0</v>
      </c>
      <c r="GT110" s="200">
        <v>0</v>
      </c>
      <c r="GV110">
        <v>0</v>
      </c>
      <c r="GX110">
        <v>-1</v>
      </c>
      <c r="GZ110">
        <v>-1</v>
      </c>
      <c r="HC110">
        <v>1</v>
      </c>
      <c r="HE110">
        <v>0</v>
      </c>
      <c r="HH110" s="117" t="s">
        <v>1189</v>
      </c>
      <c r="HI110">
        <v>50</v>
      </c>
      <c r="HJ110" t="s">
        <v>1283</v>
      </c>
      <c r="HK110">
        <v>7</v>
      </c>
      <c r="HL110">
        <v>5</v>
      </c>
      <c r="HM110">
        <v>7</v>
      </c>
      <c r="HN110" s="139">
        <v>78636.324277000007</v>
      </c>
      <c r="HO110" s="200">
        <v>0</v>
      </c>
      <c r="HP110" s="200"/>
      <c r="HQ110" s="200">
        <v>0</v>
      </c>
      <c r="HR110" s="200">
        <v>0</v>
      </c>
      <c r="HT110">
        <v>0</v>
      </c>
      <c r="HV110">
        <v>-1</v>
      </c>
      <c r="HX110">
        <v>-1</v>
      </c>
      <c r="IA110">
        <v>1</v>
      </c>
      <c r="IC110">
        <v>0</v>
      </c>
      <c r="IF110" s="117" t="s">
        <v>1189</v>
      </c>
      <c r="IG110">
        <v>50</v>
      </c>
      <c r="IH110" t="s">
        <v>1283</v>
      </c>
      <c r="II110">
        <v>7</v>
      </c>
      <c r="IJ110">
        <v>5</v>
      </c>
      <c r="IK110">
        <v>7</v>
      </c>
      <c r="IL110" s="139">
        <v>78508.498250000004</v>
      </c>
      <c r="IM110" s="139"/>
      <c r="IN110" s="200">
        <v>0</v>
      </c>
      <c r="IO110" s="200"/>
      <c r="IP110" s="200"/>
      <c r="IQ110" s="200">
        <v>0</v>
      </c>
      <c r="IR110" s="200">
        <v>0</v>
      </c>
      <c r="IT110">
        <v>0</v>
      </c>
      <c r="IV110">
        <v>-1</v>
      </c>
      <c r="IX110">
        <v>-1</v>
      </c>
      <c r="JA110">
        <v>1</v>
      </c>
      <c r="JC110">
        <v>0</v>
      </c>
      <c r="JF110" s="117" t="s">
        <v>1189</v>
      </c>
      <c r="JG110">
        <v>50</v>
      </c>
      <c r="JH110" t="s">
        <v>1283</v>
      </c>
      <c r="JI110">
        <v>7</v>
      </c>
      <c r="JJ110">
        <v>5</v>
      </c>
      <c r="JK110">
        <v>7</v>
      </c>
      <c r="JL110" s="139">
        <v>78508.498250000004</v>
      </c>
      <c r="JM110" s="139"/>
      <c r="JN110" s="200">
        <v>0</v>
      </c>
      <c r="JO110" s="200"/>
      <c r="JP110" s="200"/>
      <c r="JQ110" s="200">
        <v>0</v>
      </c>
      <c r="JR110" s="200">
        <v>0</v>
      </c>
      <c r="JT110">
        <v>0</v>
      </c>
      <c r="JV110">
        <v>-1</v>
      </c>
      <c r="JX110">
        <v>-1</v>
      </c>
      <c r="KA110">
        <v>1</v>
      </c>
      <c r="KC110">
        <v>0</v>
      </c>
      <c r="KF110" s="117" t="s">
        <v>1189</v>
      </c>
      <c r="KG110">
        <v>50</v>
      </c>
      <c r="KH110" t="s">
        <v>1283</v>
      </c>
      <c r="KI110">
        <v>5</v>
      </c>
      <c r="KJ110">
        <v>4</v>
      </c>
      <c r="KK110">
        <v>5</v>
      </c>
      <c r="KL110" s="139">
        <v>56552.529119999999</v>
      </c>
      <c r="KM110" s="139"/>
      <c r="KN110" s="200">
        <v>0</v>
      </c>
      <c r="KO110" s="200"/>
      <c r="KP110" s="200"/>
      <c r="KQ110" s="200">
        <v>0</v>
      </c>
      <c r="KR110" s="200">
        <v>0</v>
      </c>
      <c r="KT110">
        <v>0</v>
      </c>
      <c r="KX110">
        <v>-1</v>
      </c>
      <c r="LA110">
        <v>1</v>
      </c>
      <c r="LC110">
        <v>0</v>
      </c>
      <c r="LF110" s="117"/>
      <c r="LG110">
        <v>50</v>
      </c>
      <c r="LH110" t="s">
        <v>1283</v>
      </c>
      <c r="LI110">
        <v>5</v>
      </c>
      <c r="LK110">
        <v>5</v>
      </c>
      <c r="LL110" s="139">
        <v>56552.529119999999</v>
      </c>
      <c r="LM110" s="139"/>
      <c r="LN110" s="200">
        <v>0</v>
      </c>
      <c r="LO110" s="200"/>
      <c r="LP110" s="200"/>
      <c r="LQ110" s="200">
        <v>0</v>
      </c>
      <c r="LR110" s="200">
        <v>0</v>
      </c>
      <c r="LT110">
        <v>0</v>
      </c>
      <c r="LV110">
        <v>-1</v>
      </c>
      <c r="LX110">
        <v>-1</v>
      </c>
      <c r="MA110">
        <v>1</v>
      </c>
      <c r="MC110">
        <v>0</v>
      </c>
      <c r="MF110" s="117" t="s">
        <v>1189</v>
      </c>
      <c r="MG110">
        <v>50</v>
      </c>
      <c r="MH110" t="s">
        <v>1283</v>
      </c>
      <c r="MI110">
        <v>4</v>
      </c>
      <c r="MJ110">
        <v>3</v>
      </c>
      <c r="MK110">
        <v>4</v>
      </c>
      <c r="ML110" s="139">
        <v>44952.030464000003</v>
      </c>
      <c r="MM110" s="139"/>
      <c r="MN110" s="200">
        <v>0</v>
      </c>
      <c r="MO110" s="200"/>
      <c r="MP110" s="200"/>
      <c r="MQ110" s="200">
        <v>0</v>
      </c>
      <c r="MR110" s="200">
        <v>0</v>
      </c>
      <c r="MT110">
        <v>0</v>
      </c>
      <c r="MV110">
        <v>-1</v>
      </c>
      <c r="MX110">
        <v>-1</v>
      </c>
      <c r="NA110">
        <v>1</v>
      </c>
      <c r="NC110">
        <v>0</v>
      </c>
      <c r="NF110" s="117" t="s">
        <v>1189</v>
      </c>
      <c r="NG110">
        <v>50</v>
      </c>
      <c r="NH110" t="s">
        <v>1283</v>
      </c>
      <c r="NI110">
        <v>4</v>
      </c>
      <c r="NJ110">
        <v>3</v>
      </c>
      <c r="NK110">
        <v>4</v>
      </c>
      <c r="NL110" s="139">
        <v>45387.902999999991</v>
      </c>
      <c r="NM110" s="139"/>
      <c r="NN110" s="200">
        <v>0</v>
      </c>
      <c r="NO110" s="200"/>
      <c r="NP110" s="200"/>
      <c r="NQ110" s="200">
        <v>0</v>
      </c>
      <c r="NR110" s="200">
        <v>0</v>
      </c>
      <c r="NT110">
        <v>0</v>
      </c>
      <c r="NV110">
        <v>-1</v>
      </c>
      <c r="NX110">
        <v>-1</v>
      </c>
      <c r="OA110">
        <v>1</v>
      </c>
      <c r="OC110">
        <v>0</v>
      </c>
      <c r="OF110" s="117" t="s">
        <v>1189</v>
      </c>
      <c r="OG110">
        <v>50</v>
      </c>
      <c r="OH110" t="s">
        <v>1283</v>
      </c>
      <c r="OI110">
        <v>4</v>
      </c>
      <c r="OJ110">
        <v>3</v>
      </c>
      <c r="OK110">
        <v>4</v>
      </c>
      <c r="OL110" s="139">
        <v>45387.902999999991</v>
      </c>
      <c r="OM110" s="139"/>
      <c r="ON110" s="200">
        <v>0</v>
      </c>
      <c r="OO110" s="200"/>
      <c r="OP110" s="200"/>
      <c r="OQ110" s="200">
        <v>0</v>
      </c>
      <c r="OR110" s="200">
        <v>0</v>
      </c>
      <c r="OT110">
        <f t="shared" si="307"/>
        <v>0</v>
      </c>
      <c r="OV110">
        <v>-1</v>
      </c>
      <c r="OX110">
        <v>-1</v>
      </c>
      <c r="PA110">
        <f t="shared" si="339"/>
        <v>1</v>
      </c>
      <c r="PC110">
        <f t="shared" si="340"/>
        <v>0</v>
      </c>
      <c r="PF110" s="117" t="s">
        <v>1189</v>
      </c>
      <c r="PG110">
        <v>50</v>
      </c>
      <c r="PH110" t="str">
        <f t="shared" si="341"/>
        <v>FALSE</v>
      </c>
      <c r="PI110">
        <f>ROUND(MARGIN!$J26,0)</f>
        <v>4</v>
      </c>
      <c r="PJ110">
        <f t="shared" si="342"/>
        <v>3</v>
      </c>
      <c r="PK110">
        <f t="shared" si="343"/>
        <v>4</v>
      </c>
      <c r="PL110" s="139">
        <f>PK110*10000*MARGIN!$G26/MARGIN!$D26</f>
        <v>44641.713036000001</v>
      </c>
      <c r="PM110" s="139"/>
      <c r="PN110" s="200">
        <f t="shared" si="344"/>
        <v>0</v>
      </c>
      <c r="PO110" s="200"/>
      <c r="PP110" s="200"/>
      <c r="PQ110" s="200">
        <f t="shared" si="311"/>
        <v>0</v>
      </c>
      <c r="PR110" s="200">
        <f t="shared" si="345"/>
        <v>0</v>
      </c>
      <c r="PT110">
        <f t="shared" si="313"/>
        <v>0</v>
      </c>
      <c r="PV110">
        <v>-1</v>
      </c>
      <c r="PX110">
        <v>-1</v>
      </c>
      <c r="QA110">
        <f t="shared" si="346"/>
        <v>1</v>
      </c>
      <c r="QC110">
        <f t="shared" si="347"/>
        <v>0</v>
      </c>
      <c r="QF110" s="117" t="s">
        <v>1189</v>
      </c>
      <c r="QG110">
        <v>50</v>
      </c>
      <c r="QH110" t="str">
        <f t="shared" si="348"/>
        <v>FALSE</v>
      </c>
      <c r="QI110">
        <f>ROUND(MARGIN!$J26,0)</f>
        <v>4</v>
      </c>
      <c r="QJ110">
        <f t="shared" si="349"/>
        <v>3</v>
      </c>
      <c r="QK110">
        <f t="shared" si="350"/>
        <v>4</v>
      </c>
      <c r="QL110" s="139">
        <f>QK110*10000*MARGIN!$G26/MARGIN!$D26</f>
        <v>44641.713036000001</v>
      </c>
      <c r="QM110" s="139"/>
      <c r="QN110" s="200">
        <f t="shared" si="351"/>
        <v>0</v>
      </c>
      <c r="QO110" s="200"/>
      <c r="QP110" s="200"/>
      <c r="QQ110" s="200">
        <f t="shared" si="317"/>
        <v>0</v>
      </c>
      <c r="QR110" s="200">
        <f t="shared" si="352"/>
        <v>0</v>
      </c>
      <c r="QT110">
        <f t="shared" si="319"/>
        <v>0</v>
      </c>
      <c r="QV110">
        <v>-1</v>
      </c>
      <c r="QX110">
        <v>-1</v>
      </c>
      <c r="RA110">
        <f t="shared" si="353"/>
        <v>1</v>
      </c>
      <c r="RC110">
        <f t="shared" si="354"/>
        <v>0</v>
      </c>
      <c r="RF110" s="117" t="s">
        <v>1189</v>
      </c>
      <c r="RG110">
        <v>50</v>
      </c>
      <c r="RH110" t="str">
        <f t="shared" si="355"/>
        <v>FALSE</v>
      </c>
      <c r="RI110">
        <f>ROUND(MARGIN!$J26,0)</f>
        <v>4</v>
      </c>
      <c r="RJ110">
        <f t="shared" si="356"/>
        <v>3</v>
      </c>
      <c r="RK110">
        <f t="shared" si="357"/>
        <v>4</v>
      </c>
      <c r="RL110" s="139">
        <f>RK110*10000*MARGIN!$G26/MARGIN!$D26</f>
        <v>44641.713036000001</v>
      </c>
      <c r="RM110" s="139"/>
      <c r="RN110" s="200">
        <f t="shared" si="358"/>
        <v>0</v>
      </c>
      <c r="RO110" s="200"/>
      <c r="RP110" s="200"/>
      <c r="RQ110" s="200">
        <f t="shared" si="323"/>
        <v>0</v>
      </c>
      <c r="RR110" s="200">
        <f t="shared" si="359"/>
        <v>0</v>
      </c>
    </row>
    <row r="111" spans="1:486" x14ac:dyDescent="0.25">
      <c r="A111" t="s">
        <v>1170</v>
      </c>
      <c r="B111" s="167" t="s">
        <v>11</v>
      </c>
      <c r="D111" s="116" t="s">
        <v>788</v>
      </c>
      <c r="E111">
        <v>50</v>
      </c>
      <c r="F111" t="e">
        <f>IF(#REF!="","FALSE","TRUE")</f>
        <v>#REF!</v>
      </c>
      <c r="G111">
        <f>ROUND(MARGIN!$J21,0)</f>
        <v>4</v>
      </c>
      <c r="I111" t="e">
        <f>-#REF!+J111</f>
        <v>#REF!</v>
      </c>
      <c r="J111">
        <v>1</v>
      </c>
      <c r="K111" s="116" t="s">
        <v>788</v>
      </c>
      <c r="L111">
        <v>50</v>
      </c>
      <c r="M111" t="str">
        <f t="shared" si="273"/>
        <v>TRUE</v>
      </c>
      <c r="N111">
        <f>ROUND(MARGIN!$J21,0)</f>
        <v>4</v>
      </c>
      <c r="P111">
        <f t="shared" si="274"/>
        <v>-2</v>
      </c>
      <c r="Q111">
        <v>-1</v>
      </c>
      <c r="T111" s="117" t="s">
        <v>788</v>
      </c>
      <c r="U111">
        <v>50</v>
      </c>
      <c r="V111" t="str">
        <f t="shared" si="275"/>
        <v>TRUE</v>
      </c>
      <c r="W111">
        <f>ROUND(MARGIN!$J21,0)</f>
        <v>4</v>
      </c>
      <c r="Z111">
        <f t="shared" si="276"/>
        <v>2</v>
      </c>
      <c r="AA111">
        <v>1</v>
      </c>
      <c r="AD111" s="117" t="s">
        <v>963</v>
      </c>
      <c r="AE111">
        <v>50</v>
      </c>
      <c r="AF111" t="str">
        <f t="shared" si="277"/>
        <v>TRUE</v>
      </c>
      <c r="AG111">
        <f>ROUND(MARGIN!$J21,0)</f>
        <v>4</v>
      </c>
      <c r="AH111">
        <f t="shared" si="278"/>
        <v>4</v>
      </c>
      <c r="AK111">
        <f t="shared" si="279"/>
        <v>-2</v>
      </c>
      <c r="AL111">
        <v>-1</v>
      </c>
      <c r="AO111" s="117" t="s">
        <v>963</v>
      </c>
      <c r="AP111">
        <v>50</v>
      </c>
      <c r="AQ111" t="str">
        <f t="shared" si="280"/>
        <v>TRUE</v>
      </c>
      <c r="AR111">
        <f>ROUND(MARGIN!$J21,0)</f>
        <v>4</v>
      </c>
      <c r="AS111">
        <f t="shared" si="281"/>
        <v>4</v>
      </c>
      <c r="AV111">
        <f t="shared" si="282"/>
        <v>2</v>
      </c>
      <c r="AW111">
        <v>1</v>
      </c>
      <c r="AZ111" s="117" t="s">
        <v>963</v>
      </c>
      <c r="BA111">
        <v>50</v>
      </c>
      <c r="BB111" t="str">
        <f t="shared" si="283"/>
        <v>TRUE</v>
      </c>
      <c r="BC111">
        <f>ROUND(MARGIN!$J21,0)</f>
        <v>4</v>
      </c>
      <c r="BD111">
        <f t="shared" si="284"/>
        <v>4</v>
      </c>
      <c r="BG111">
        <f t="shared" si="285"/>
        <v>-1</v>
      </c>
      <c r="BL111" s="117" t="s">
        <v>963</v>
      </c>
      <c r="BM111">
        <v>50</v>
      </c>
      <c r="BN111" t="str">
        <f t="shared" si="286"/>
        <v>FALSE</v>
      </c>
      <c r="BO111">
        <f>ROUND(MARGIN!$J21,0)</f>
        <v>4</v>
      </c>
      <c r="BP111">
        <f t="shared" si="287"/>
        <v>4</v>
      </c>
      <c r="BT111">
        <f t="shared" si="288"/>
        <v>1</v>
      </c>
      <c r="BU111">
        <v>1</v>
      </c>
      <c r="BV111">
        <v>1</v>
      </c>
      <c r="BW111">
        <v>-1</v>
      </c>
      <c r="BX111">
        <f t="shared" si="289"/>
        <v>0</v>
      </c>
      <c r="BY111">
        <f t="shared" si="290"/>
        <v>0</v>
      </c>
      <c r="BZ111" s="187">
        <v>-1.2966804979300001E-4</v>
      </c>
      <c r="CA111" s="117" t="s">
        <v>963</v>
      </c>
      <c r="CB111">
        <v>50</v>
      </c>
      <c r="CC111" t="str">
        <f t="shared" si="291"/>
        <v>TRUE</v>
      </c>
      <c r="CD111">
        <f>ROUND(MARGIN!$J27,0)</f>
        <v>4</v>
      </c>
      <c r="CE111">
        <f t="shared" si="292"/>
        <v>3</v>
      </c>
      <c r="CF111">
        <f t="shared" si="325"/>
        <v>4</v>
      </c>
      <c r="CG111" s="139">
        <f>CF111*10000*MARGIN!$G27/MARGIN!$D27</f>
        <v>44647.279392000004</v>
      </c>
      <c r="CH111" s="145">
        <f t="shared" si="293"/>
        <v>-5.7893256473238397</v>
      </c>
      <c r="CI111" s="145">
        <f t="shared" si="294"/>
        <v>-5.7893256473238397</v>
      </c>
      <c r="CK111">
        <f t="shared" si="295"/>
        <v>0</v>
      </c>
      <c r="CL111">
        <v>1</v>
      </c>
      <c r="CM111">
        <v>1</v>
      </c>
      <c r="CN111">
        <v>-1</v>
      </c>
      <c r="CO111">
        <f t="shared" si="296"/>
        <v>0</v>
      </c>
      <c r="CP111">
        <f t="shared" si="297"/>
        <v>0</v>
      </c>
      <c r="CQ111">
        <v>-9.9208922318800002E-4</v>
      </c>
      <c r="CR111" s="117" t="s">
        <v>1189</v>
      </c>
      <c r="CS111">
        <v>50</v>
      </c>
      <c r="CT111" t="str">
        <f t="shared" si="298"/>
        <v>TRUE</v>
      </c>
      <c r="CU111">
        <f>ROUND(MARGIN!$J27,0)</f>
        <v>4</v>
      </c>
      <c r="CV111">
        <f t="shared" si="326"/>
        <v>5</v>
      </c>
      <c r="CW111">
        <f t="shared" si="327"/>
        <v>4</v>
      </c>
      <c r="CX111" s="139">
        <f>CW111*10000*MARGIN!$G27/MARGIN!$D27</f>
        <v>44647.279392000004</v>
      </c>
      <c r="CY111" s="200">
        <f t="shared" si="299"/>
        <v>-44.294084729466888</v>
      </c>
      <c r="CZ111" s="200">
        <f t="shared" si="300"/>
        <v>-44.294084729466888</v>
      </c>
      <c r="DB111">
        <f t="shared" si="301"/>
        <v>-2</v>
      </c>
      <c r="DC111">
        <v>-1</v>
      </c>
      <c r="DD111">
        <v>-1</v>
      </c>
      <c r="DE111">
        <v>-1</v>
      </c>
      <c r="DF111">
        <f t="shared" si="302"/>
        <v>1</v>
      </c>
      <c r="DG111">
        <f t="shared" si="303"/>
        <v>1</v>
      </c>
      <c r="DH111">
        <v>-1.19039119344E-2</v>
      </c>
      <c r="DI111" s="117" t="s">
        <v>1189</v>
      </c>
      <c r="DJ111">
        <v>50</v>
      </c>
      <c r="DK111" t="str">
        <f t="shared" si="304"/>
        <v>TRUE</v>
      </c>
      <c r="DL111">
        <f>ROUND(MARGIN!$J27,0)</f>
        <v>4</v>
      </c>
      <c r="DM111">
        <f t="shared" si="328"/>
        <v>5</v>
      </c>
      <c r="DN111">
        <f t="shared" si="329"/>
        <v>4</v>
      </c>
      <c r="DO111" s="139">
        <f>DN111*10000*MARGIN!$G27/MARGIN!$D27</f>
        <v>44647.279392000004</v>
      </c>
      <c r="DP111" s="200">
        <f t="shared" si="305"/>
        <v>531.47728199291998</v>
      </c>
      <c r="DQ111" s="200">
        <f t="shared" si="306"/>
        <v>531.47728199291998</v>
      </c>
      <c r="DS111">
        <v>0</v>
      </c>
      <c r="DT111">
        <v>-1</v>
      </c>
      <c r="DU111">
        <v>-1</v>
      </c>
      <c r="DV111">
        <v>1</v>
      </c>
      <c r="DW111">
        <v>0</v>
      </c>
      <c r="DX111">
        <v>0</v>
      </c>
      <c r="DY111">
        <v>1.30720671602E-3</v>
      </c>
      <c r="DZ111" s="117" t="s">
        <v>1189</v>
      </c>
      <c r="EA111">
        <v>50</v>
      </c>
      <c r="EB111" t="s">
        <v>1273</v>
      </c>
      <c r="EC111">
        <v>7</v>
      </c>
      <c r="ED111">
        <v>9</v>
      </c>
      <c r="EE111">
        <v>7</v>
      </c>
      <c r="EF111" s="139">
        <v>79188.840087000004</v>
      </c>
      <c r="EG111" s="200">
        <v>-103.51618359556021</v>
      </c>
      <c r="EH111" s="200">
        <v>-103.51618359556021</v>
      </c>
      <c r="EJ111">
        <v>2</v>
      </c>
      <c r="EK111">
        <v>1</v>
      </c>
      <c r="EL111">
        <v>-1</v>
      </c>
      <c r="EM111">
        <v>-1</v>
      </c>
      <c r="EN111">
        <v>-1</v>
      </c>
      <c r="EO111">
        <v>0</v>
      </c>
      <c r="EQ111">
        <v>1</v>
      </c>
      <c r="ER111">
        <v>-1.13493229768E-3</v>
      </c>
      <c r="ES111" s="117" t="s">
        <v>1189</v>
      </c>
      <c r="ET111">
        <v>50</v>
      </c>
      <c r="EU111" t="s">
        <v>1273</v>
      </c>
      <c r="EV111">
        <v>7</v>
      </c>
      <c r="EW111">
        <v>5</v>
      </c>
      <c r="EX111">
        <v>7</v>
      </c>
      <c r="EY111" s="139">
        <v>79188.840087000004</v>
      </c>
      <c r="EZ111" s="200">
        <v>-89.873972230553008</v>
      </c>
      <c r="FA111" s="200"/>
      <c r="FB111" s="200">
        <v>89.873972230553008</v>
      </c>
      <c r="FD111">
        <v>1</v>
      </c>
      <c r="FE111">
        <v>1</v>
      </c>
      <c r="FF111">
        <v>-1</v>
      </c>
      <c r="FG111">
        <v>-1</v>
      </c>
      <c r="FI111">
        <v>0</v>
      </c>
      <c r="FK111">
        <v>0</v>
      </c>
      <c r="FM111" s="117" t="s">
        <v>1189</v>
      </c>
      <c r="FN111">
        <v>50</v>
      </c>
      <c r="FO111" t="s">
        <v>1273</v>
      </c>
      <c r="FP111">
        <v>7</v>
      </c>
      <c r="FQ111">
        <v>5</v>
      </c>
      <c r="FR111">
        <v>7</v>
      </c>
      <c r="FS111" s="139">
        <v>79188.840087000004</v>
      </c>
      <c r="FT111" s="200">
        <v>0</v>
      </c>
      <c r="FU111" s="200"/>
      <c r="FV111" s="200">
        <v>0</v>
      </c>
      <c r="FX111">
        <v>0</v>
      </c>
      <c r="FZ111">
        <v>-1</v>
      </c>
      <c r="GB111">
        <v>-1</v>
      </c>
      <c r="GE111">
        <v>1</v>
      </c>
      <c r="GG111">
        <v>0</v>
      </c>
      <c r="GJ111" s="117" t="s">
        <v>1189</v>
      </c>
      <c r="GK111">
        <v>50</v>
      </c>
      <c r="GL111" t="s">
        <v>1283</v>
      </c>
      <c r="GM111">
        <v>7</v>
      </c>
      <c r="GN111">
        <v>5</v>
      </c>
      <c r="GO111">
        <v>7</v>
      </c>
      <c r="GP111" s="139">
        <v>79188.840087000004</v>
      </c>
      <c r="GQ111" s="200">
        <v>0</v>
      </c>
      <c r="GR111" s="200"/>
      <c r="GS111" s="200">
        <v>0</v>
      </c>
      <c r="GT111" s="200">
        <v>0</v>
      </c>
      <c r="GV111">
        <v>0</v>
      </c>
      <c r="GX111">
        <v>-1</v>
      </c>
      <c r="GZ111">
        <v>-1</v>
      </c>
      <c r="HC111">
        <v>1</v>
      </c>
      <c r="HE111">
        <v>0</v>
      </c>
      <c r="HH111" s="117" t="s">
        <v>1189</v>
      </c>
      <c r="HI111">
        <v>50</v>
      </c>
      <c r="HJ111" t="s">
        <v>1283</v>
      </c>
      <c r="HK111">
        <v>7</v>
      </c>
      <c r="HL111">
        <v>5</v>
      </c>
      <c r="HM111">
        <v>7</v>
      </c>
      <c r="HN111" s="139">
        <v>78643.345704000007</v>
      </c>
      <c r="HO111" s="200">
        <v>0</v>
      </c>
      <c r="HP111" s="200"/>
      <c r="HQ111" s="200">
        <v>0</v>
      </c>
      <c r="HR111" s="200">
        <v>0</v>
      </c>
      <c r="HT111">
        <v>0</v>
      </c>
      <c r="HV111">
        <v>-1</v>
      </c>
      <c r="HX111">
        <v>-1</v>
      </c>
      <c r="IA111">
        <v>1</v>
      </c>
      <c r="IC111">
        <v>0</v>
      </c>
      <c r="IF111" s="117" t="s">
        <v>1189</v>
      </c>
      <c r="IG111">
        <v>50</v>
      </c>
      <c r="IH111" t="s">
        <v>1283</v>
      </c>
      <c r="II111">
        <v>7</v>
      </c>
      <c r="IJ111">
        <v>5</v>
      </c>
      <c r="IK111">
        <v>7</v>
      </c>
      <c r="IL111" s="139">
        <v>78539.841197999995</v>
      </c>
      <c r="IM111" s="139"/>
      <c r="IN111" s="200">
        <v>0</v>
      </c>
      <c r="IO111" s="200"/>
      <c r="IP111" s="200"/>
      <c r="IQ111" s="200">
        <v>0</v>
      </c>
      <c r="IR111" s="200">
        <v>0</v>
      </c>
      <c r="IT111">
        <v>0</v>
      </c>
      <c r="IV111">
        <v>-1</v>
      </c>
      <c r="IX111">
        <v>-1</v>
      </c>
      <c r="JA111">
        <v>1</v>
      </c>
      <c r="JC111">
        <v>0</v>
      </c>
      <c r="JF111" s="117" t="s">
        <v>1189</v>
      </c>
      <c r="JG111">
        <v>50</v>
      </c>
      <c r="JH111" t="s">
        <v>1283</v>
      </c>
      <c r="JI111">
        <v>7</v>
      </c>
      <c r="JJ111">
        <v>5</v>
      </c>
      <c r="JK111">
        <v>7</v>
      </c>
      <c r="JL111" s="139">
        <v>78539.841197999995</v>
      </c>
      <c r="JM111" s="139"/>
      <c r="JN111" s="200">
        <v>0</v>
      </c>
      <c r="JO111" s="200"/>
      <c r="JP111" s="200"/>
      <c r="JQ111" s="200">
        <v>0</v>
      </c>
      <c r="JR111" s="200">
        <v>0</v>
      </c>
      <c r="JT111">
        <v>0</v>
      </c>
      <c r="JV111">
        <v>-1</v>
      </c>
      <c r="JX111">
        <v>-1</v>
      </c>
      <c r="KA111">
        <v>1</v>
      </c>
      <c r="KC111">
        <v>0</v>
      </c>
      <c r="KF111" s="117" t="s">
        <v>1189</v>
      </c>
      <c r="KG111">
        <v>50</v>
      </c>
      <c r="KH111" t="s">
        <v>1283</v>
      </c>
      <c r="KI111">
        <v>5</v>
      </c>
      <c r="KJ111">
        <v>4</v>
      </c>
      <c r="KK111">
        <v>5</v>
      </c>
      <c r="KL111" s="139">
        <v>56561.174309999995</v>
      </c>
      <c r="KM111" s="139"/>
      <c r="KN111" s="200">
        <v>0</v>
      </c>
      <c r="KO111" s="200"/>
      <c r="KP111" s="200"/>
      <c r="KQ111" s="200">
        <v>0</v>
      </c>
      <c r="KR111" s="200">
        <v>0</v>
      </c>
      <c r="KT111">
        <v>0</v>
      </c>
      <c r="KX111">
        <v>-1</v>
      </c>
      <c r="LA111">
        <v>1</v>
      </c>
      <c r="LC111">
        <v>0</v>
      </c>
      <c r="LF111" s="117"/>
      <c r="LG111">
        <v>50</v>
      </c>
      <c r="LH111" t="s">
        <v>1283</v>
      </c>
      <c r="LI111">
        <v>5</v>
      </c>
      <c r="LK111">
        <v>5</v>
      </c>
      <c r="LL111" s="139">
        <v>56561.174309999995</v>
      </c>
      <c r="LM111" s="139"/>
      <c r="LN111" s="200">
        <v>0</v>
      </c>
      <c r="LO111" s="200"/>
      <c r="LP111" s="200"/>
      <c r="LQ111" s="200">
        <v>0</v>
      </c>
      <c r="LR111" s="200">
        <v>0</v>
      </c>
      <c r="LT111">
        <v>0</v>
      </c>
      <c r="LV111">
        <v>-1</v>
      </c>
      <c r="LX111">
        <v>-1</v>
      </c>
      <c r="MA111">
        <v>1</v>
      </c>
      <c r="MC111">
        <v>0</v>
      </c>
      <c r="MF111" s="117" t="s">
        <v>1189</v>
      </c>
      <c r="MG111">
        <v>50</v>
      </c>
      <c r="MH111" t="s">
        <v>1283</v>
      </c>
      <c r="MI111">
        <v>4</v>
      </c>
      <c r="MJ111">
        <v>3</v>
      </c>
      <c r="MK111">
        <v>4</v>
      </c>
      <c r="ML111" s="139">
        <v>44960.279652000005</v>
      </c>
      <c r="MM111" s="139"/>
      <c r="MN111" s="200">
        <v>0</v>
      </c>
      <c r="MO111" s="200"/>
      <c r="MP111" s="200"/>
      <c r="MQ111" s="200">
        <v>0</v>
      </c>
      <c r="MR111" s="200">
        <v>0</v>
      </c>
      <c r="MT111">
        <v>0</v>
      </c>
      <c r="MV111">
        <v>-1</v>
      </c>
      <c r="MX111">
        <v>-1</v>
      </c>
      <c r="NA111">
        <v>1</v>
      </c>
      <c r="NC111">
        <v>0</v>
      </c>
      <c r="NF111" s="117" t="s">
        <v>1189</v>
      </c>
      <c r="NG111">
        <v>50</v>
      </c>
      <c r="NH111" t="s">
        <v>1283</v>
      </c>
      <c r="NI111">
        <v>4</v>
      </c>
      <c r="NJ111">
        <v>3</v>
      </c>
      <c r="NK111">
        <v>4</v>
      </c>
      <c r="NL111" s="139">
        <v>45468.780039999998</v>
      </c>
      <c r="NM111" s="139"/>
      <c r="NN111" s="200">
        <v>0</v>
      </c>
      <c r="NO111" s="200"/>
      <c r="NP111" s="200"/>
      <c r="NQ111" s="200">
        <v>0</v>
      </c>
      <c r="NR111" s="200">
        <v>0</v>
      </c>
      <c r="NT111">
        <v>0</v>
      </c>
      <c r="NV111">
        <v>-1</v>
      </c>
      <c r="NX111">
        <v>-1</v>
      </c>
      <c r="OA111">
        <v>1</v>
      </c>
      <c r="OC111">
        <v>0</v>
      </c>
      <c r="OF111" s="117" t="s">
        <v>1189</v>
      </c>
      <c r="OG111">
        <v>50</v>
      </c>
      <c r="OH111" t="s">
        <v>1283</v>
      </c>
      <c r="OI111">
        <v>4</v>
      </c>
      <c r="OJ111">
        <v>3</v>
      </c>
      <c r="OK111">
        <v>4</v>
      </c>
      <c r="OL111" s="139">
        <v>45468.780039999998</v>
      </c>
      <c r="OM111" s="139"/>
      <c r="ON111" s="200">
        <v>0</v>
      </c>
      <c r="OO111" s="200"/>
      <c r="OP111" s="200"/>
      <c r="OQ111" s="200">
        <v>0</v>
      </c>
      <c r="OR111" s="200">
        <v>0</v>
      </c>
      <c r="OT111">
        <f t="shared" si="307"/>
        <v>0</v>
      </c>
      <c r="OV111">
        <v>-1</v>
      </c>
      <c r="OX111">
        <v>-1</v>
      </c>
      <c r="PA111">
        <f t="shared" si="339"/>
        <v>1</v>
      </c>
      <c r="PC111">
        <f t="shared" si="340"/>
        <v>0</v>
      </c>
      <c r="PF111" s="117" t="s">
        <v>1189</v>
      </c>
      <c r="PG111">
        <v>50</v>
      </c>
      <c r="PH111" t="str">
        <f t="shared" si="341"/>
        <v>FALSE</v>
      </c>
      <c r="PI111">
        <f>ROUND(MARGIN!$J27,0)</f>
        <v>4</v>
      </c>
      <c r="PJ111">
        <f t="shared" si="342"/>
        <v>3</v>
      </c>
      <c r="PK111">
        <f t="shared" si="343"/>
        <v>4</v>
      </c>
      <c r="PL111" s="139">
        <f>PK111*10000*MARGIN!$G27/MARGIN!$D27</f>
        <v>44647.279392000004</v>
      </c>
      <c r="PM111" s="139"/>
      <c r="PN111" s="200">
        <f t="shared" si="344"/>
        <v>0</v>
      </c>
      <c r="PO111" s="200"/>
      <c r="PP111" s="200"/>
      <c r="PQ111" s="200">
        <f t="shared" si="311"/>
        <v>0</v>
      </c>
      <c r="PR111" s="200">
        <f t="shared" si="345"/>
        <v>0</v>
      </c>
      <c r="PT111">
        <f t="shared" si="313"/>
        <v>0</v>
      </c>
      <c r="PV111">
        <v>-1</v>
      </c>
      <c r="PX111">
        <v>-1</v>
      </c>
      <c r="QA111">
        <f t="shared" si="346"/>
        <v>1</v>
      </c>
      <c r="QC111">
        <f t="shared" si="347"/>
        <v>0</v>
      </c>
      <c r="QF111" s="117" t="s">
        <v>1189</v>
      </c>
      <c r="QG111">
        <v>50</v>
      </c>
      <c r="QH111" t="str">
        <f t="shared" si="348"/>
        <v>FALSE</v>
      </c>
      <c r="QI111">
        <f>ROUND(MARGIN!$J27,0)</f>
        <v>4</v>
      </c>
      <c r="QJ111">
        <f t="shared" si="349"/>
        <v>3</v>
      </c>
      <c r="QK111">
        <f t="shared" si="350"/>
        <v>4</v>
      </c>
      <c r="QL111" s="139">
        <f>QK111*10000*MARGIN!$G27/MARGIN!$D27</f>
        <v>44647.279392000004</v>
      </c>
      <c r="QM111" s="139"/>
      <c r="QN111" s="200">
        <f t="shared" si="351"/>
        <v>0</v>
      </c>
      <c r="QO111" s="200"/>
      <c r="QP111" s="200"/>
      <c r="QQ111" s="200">
        <f t="shared" si="317"/>
        <v>0</v>
      </c>
      <c r="QR111" s="200">
        <f t="shared" si="352"/>
        <v>0</v>
      </c>
      <c r="QT111">
        <f t="shared" si="319"/>
        <v>0</v>
      </c>
      <c r="QV111">
        <v>-1</v>
      </c>
      <c r="QX111">
        <v>-1</v>
      </c>
      <c r="RA111">
        <f t="shared" si="353"/>
        <v>1</v>
      </c>
      <c r="RC111">
        <f t="shared" si="354"/>
        <v>0</v>
      </c>
      <c r="RF111" s="117" t="s">
        <v>1189</v>
      </c>
      <c r="RG111">
        <v>50</v>
      </c>
      <c r="RH111" t="str">
        <f t="shared" si="355"/>
        <v>FALSE</v>
      </c>
      <c r="RI111">
        <f>ROUND(MARGIN!$J27,0)</f>
        <v>4</v>
      </c>
      <c r="RJ111">
        <f t="shared" si="356"/>
        <v>3</v>
      </c>
      <c r="RK111">
        <f t="shared" si="357"/>
        <v>4</v>
      </c>
      <c r="RL111" s="139">
        <f>RK111*10000*MARGIN!$G27/MARGIN!$D27</f>
        <v>44647.279392000004</v>
      </c>
      <c r="RM111" s="139"/>
      <c r="RN111" s="200">
        <f t="shared" si="358"/>
        <v>0</v>
      </c>
      <c r="RO111" s="200"/>
      <c r="RP111" s="200"/>
      <c r="RQ111" s="200">
        <f t="shared" si="323"/>
        <v>0</v>
      </c>
      <c r="RR111" s="200">
        <f t="shared" si="359"/>
        <v>0</v>
      </c>
    </row>
    <row r="112" spans="1:486" x14ac:dyDescent="0.25">
      <c r="A112" t="s">
        <v>1171</v>
      </c>
      <c r="B112" s="167" t="s">
        <v>12</v>
      </c>
      <c r="D112" s="117" t="s">
        <v>788</v>
      </c>
      <c r="E112">
        <v>50</v>
      </c>
      <c r="F112" t="e">
        <f>IF(#REF!="","FALSE","TRUE")</f>
        <v>#REF!</v>
      </c>
      <c r="G112">
        <f>ROUND(MARGIN!$J22,0)</f>
        <v>4</v>
      </c>
      <c r="I112" t="e">
        <f>-#REF!+J112</f>
        <v>#REF!</v>
      </c>
      <c r="J112">
        <v>1</v>
      </c>
      <c r="K112" s="117" t="s">
        <v>788</v>
      </c>
      <c r="L112">
        <v>50</v>
      </c>
      <c r="M112" t="str">
        <f t="shared" si="273"/>
        <v>TRUE</v>
      </c>
      <c r="N112">
        <f>ROUND(MARGIN!$J22,0)</f>
        <v>4</v>
      </c>
      <c r="O112">
        <v>-9</v>
      </c>
      <c r="P112">
        <f t="shared" si="274"/>
        <v>0</v>
      </c>
      <c r="Q112">
        <v>1</v>
      </c>
      <c r="T112" s="117" t="s">
        <v>788</v>
      </c>
      <c r="U112">
        <v>50</v>
      </c>
      <c r="V112" t="str">
        <f t="shared" si="275"/>
        <v>TRUE</v>
      </c>
      <c r="W112">
        <f>ROUND(MARGIN!$J22,0)</f>
        <v>4</v>
      </c>
      <c r="Z112">
        <f t="shared" si="276"/>
        <v>-2</v>
      </c>
      <c r="AA112">
        <v>-1</v>
      </c>
      <c r="AD112" s="117" t="s">
        <v>962</v>
      </c>
      <c r="AE112">
        <v>50</v>
      </c>
      <c r="AF112" t="str">
        <f t="shared" si="277"/>
        <v>TRUE</v>
      </c>
      <c r="AG112">
        <f>ROUND(MARGIN!$J22,0)</f>
        <v>4</v>
      </c>
      <c r="AH112">
        <f t="shared" si="278"/>
        <v>4</v>
      </c>
      <c r="AK112">
        <f t="shared" si="279"/>
        <v>2</v>
      </c>
      <c r="AL112">
        <v>1</v>
      </c>
      <c r="AO112" s="117" t="s">
        <v>962</v>
      </c>
      <c r="AP112">
        <v>50</v>
      </c>
      <c r="AQ112" t="str">
        <f t="shared" si="280"/>
        <v>TRUE</v>
      </c>
      <c r="AR112">
        <f>ROUND(MARGIN!$J22,0)</f>
        <v>4</v>
      </c>
      <c r="AS112">
        <f t="shared" si="281"/>
        <v>4</v>
      </c>
      <c r="AV112">
        <f t="shared" si="282"/>
        <v>0</v>
      </c>
      <c r="AW112">
        <v>1</v>
      </c>
      <c r="AZ112" s="117" t="s">
        <v>962</v>
      </c>
      <c r="BA112">
        <v>50</v>
      </c>
      <c r="BB112" t="str">
        <f t="shared" si="283"/>
        <v>TRUE</v>
      </c>
      <c r="BC112">
        <f>ROUND(MARGIN!$J22,0)</f>
        <v>4</v>
      </c>
      <c r="BD112">
        <f t="shared" si="284"/>
        <v>4</v>
      </c>
      <c r="BG112">
        <f t="shared" si="285"/>
        <v>-1</v>
      </c>
      <c r="BL112" s="117" t="s">
        <v>962</v>
      </c>
      <c r="BM112">
        <v>50</v>
      </c>
      <c r="BN112" t="str">
        <f t="shared" si="286"/>
        <v>FALSE</v>
      </c>
      <c r="BO112">
        <f>ROUND(MARGIN!$J22,0)</f>
        <v>4</v>
      </c>
      <c r="BP112">
        <f t="shared" si="287"/>
        <v>4</v>
      </c>
      <c r="BT112">
        <f t="shared" si="288"/>
        <v>-1</v>
      </c>
      <c r="BU112">
        <v>-1</v>
      </c>
      <c r="BV112">
        <v>1</v>
      </c>
      <c r="BW112">
        <v>1</v>
      </c>
      <c r="BX112">
        <f t="shared" si="289"/>
        <v>0</v>
      </c>
      <c r="BY112">
        <f t="shared" si="290"/>
        <v>1</v>
      </c>
      <c r="BZ112" s="187">
        <v>6.6016997322299997E-3</v>
      </c>
      <c r="CA112" s="117" t="s">
        <v>962</v>
      </c>
      <c r="CB112">
        <v>50</v>
      </c>
      <c r="CC112" t="str">
        <f t="shared" si="291"/>
        <v>TRUE</v>
      </c>
      <c r="CD112">
        <f>ROUND(MARGIN!$J28,0)</f>
        <v>4</v>
      </c>
      <c r="CE112">
        <f t="shared" si="292"/>
        <v>3</v>
      </c>
      <c r="CF112">
        <f t="shared" si="325"/>
        <v>4</v>
      </c>
      <c r="CG112" s="139">
        <f>CF112*10000*MARGIN!$G28/MARGIN!$D28</f>
        <v>44659.193482436989</v>
      </c>
      <c r="CH112" s="145">
        <f t="shared" si="293"/>
        <v>-294.82658565461202</v>
      </c>
      <c r="CI112" s="145">
        <f t="shared" si="294"/>
        <v>294.82658565461202</v>
      </c>
      <c r="CK112">
        <f t="shared" si="295"/>
        <v>2</v>
      </c>
      <c r="CL112">
        <v>1</v>
      </c>
      <c r="CM112">
        <v>1</v>
      </c>
      <c r="CN112">
        <v>-1</v>
      </c>
      <c r="CO112">
        <f t="shared" si="296"/>
        <v>0</v>
      </c>
      <c r="CP112">
        <f t="shared" si="297"/>
        <v>0</v>
      </c>
      <c r="CQ112">
        <v>-1.02049841142E-2</v>
      </c>
      <c r="CR112" s="117" t="s">
        <v>1189</v>
      </c>
      <c r="CS112">
        <v>50</v>
      </c>
      <c r="CT112" t="str">
        <f t="shared" si="298"/>
        <v>TRUE</v>
      </c>
      <c r="CU112">
        <f>ROUND(MARGIN!$J28,0)</f>
        <v>4</v>
      </c>
      <c r="CV112">
        <f t="shared" si="326"/>
        <v>5</v>
      </c>
      <c r="CW112">
        <f t="shared" si="327"/>
        <v>4</v>
      </c>
      <c r="CX112" s="139">
        <f>CW112*10000*MARGIN!$G28/MARGIN!$D28</f>
        <v>44659.193482436989</v>
      </c>
      <c r="CY112" s="200">
        <f t="shared" si="299"/>
        <v>-455.74636004125369</v>
      </c>
      <c r="CZ112" s="200">
        <f t="shared" si="300"/>
        <v>-455.74636004125369</v>
      </c>
      <c r="DB112">
        <f t="shared" si="301"/>
        <v>-2</v>
      </c>
      <c r="DC112">
        <v>-1</v>
      </c>
      <c r="DD112">
        <v>1</v>
      </c>
      <c r="DE112">
        <v>-1</v>
      </c>
      <c r="DF112">
        <f t="shared" si="302"/>
        <v>1</v>
      </c>
      <c r="DG112">
        <f t="shared" si="303"/>
        <v>0</v>
      </c>
      <c r="DH112">
        <v>-6.04177692852E-3</v>
      </c>
      <c r="DI112" s="117" t="s">
        <v>1189</v>
      </c>
      <c r="DJ112">
        <v>50</v>
      </c>
      <c r="DK112" t="str">
        <f t="shared" si="304"/>
        <v>TRUE</v>
      </c>
      <c r="DL112">
        <f>ROUND(MARGIN!$J28,0)</f>
        <v>4</v>
      </c>
      <c r="DM112">
        <f t="shared" si="328"/>
        <v>3</v>
      </c>
      <c r="DN112">
        <f t="shared" si="329"/>
        <v>4</v>
      </c>
      <c r="DO112" s="139">
        <f>DN112*10000*MARGIN!$G28/MARGIN!$D28</f>
        <v>44659.193482436989</v>
      </c>
      <c r="DP112" s="200">
        <f t="shared" si="305"/>
        <v>269.82088482849855</v>
      </c>
      <c r="DQ112" s="200">
        <f t="shared" si="306"/>
        <v>-269.82088482849855</v>
      </c>
      <c r="DS112">
        <v>0</v>
      </c>
      <c r="DT112">
        <v>-1</v>
      </c>
      <c r="DU112">
        <v>-1</v>
      </c>
      <c r="DV112">
        <v>-1</v>
      </c>
      <c r="DW112">
        <v>1</v>
      </c>
      <c r="DX112">
        <v>1</v>
      </c>
      <c r="DY112">
        <v>-1.3830493472000001E-4</v>
      </c>
      <c r="DZ112" s="117" t="s">
        <v>1189</v>
      </c>
      <c r="EA112">
        <v>50</v>
      </c>
      <c r="EB112" t="s">
        <v>1273</v>
      </c>
      <c r="EC112">
        <v>7</v>
      </c>
      <c r="ED112">
        <v>9</v>
      </c>
      <c r="EE112">
        <v>7</v>
      </c>
      <c r="EF112" s="139">
        <v>79199.783066620541</v>
      </c>
      <c r="EG112" s="200">
        <v>10.953720826867116</v>
      </c>
      <c r="EH112" s="200">
        <v>10.953720826867116</v>
      </c>
      <c r="EJ112">
        <v>2</v>
      </c>
      <c r="EK112">
        <v>1</v>
      </c>
      <c r="EL112">
        <v>-1</v>
      </c>
      <c r="EM112">
        <v>-1</v>
      </c>
      <c r="EN112">
        <v>-1</v>
      </c>
      <c r="EO112">
        <v>0</v>
      </c>
      <c r="EQ112">
        <v>1</v>
      </c>
      <c r="ER112">
        <v>-4.4194538965900004E-3</v>
      </c>
      <c r="ES112" s="117" t="s">
        <v>1189</v>
      </c>
      <c r="ET112">
        <v>50</v>
      </c>
      <c r="EU112" t="s">
        <v>1273</v>
      </c>
      <c r="EV112">
        <v>7</v>
      </c>
      <c r="EW112">
        <v>5</v>
      </c>
      <c r="EX112">
        <v>7</v>
      </c>
      <c r="EY112" s="139">
        <v>79199.783066620541</v>
      </c>
      <c r="EZ112" s="200">
        <v>-350.0197898828589</v>
      </c>
      <c r="FA112" s="200"/>
      <c r="FB112" s="200">
        <v>350.0197898828589</v>
      </c>
      <c r="FD112">
        <v>1</v>
      </c>
      <c r="FE112">
        <v>1</v>
      </c>
      <c r="FF112">
        <v>-1</v>
      </c>
      <c r="FG112">
        <v>-1</v>
      </c>
      <c r="FI112">
        <v>0</v>
      </c>
      <c r="FK112">
        <v>0</v>
      </c>
      <c r="FM112" s="117" t="s">
        <v>1189</v>
      </c>
      <c r="FN112">
        <v>50</v>
      </c>
      <c r="FO112" t="s">
        <v>1273</v>
      </c>
      <c r="FP112">
        <v>7</v>
      </c>
      <c r="FQ112">
        <v>5</v>
      </c>
      <c r="FR112">
        <v>7</v>
      </c>
      <c r="FS112" s="139">
        <v>79199.783066620541</v>
      </c>
      <c r="FT112" s="200">
        <v>0</v>
      </c>
      <c r="FU112" s="200"/>
      <c r="FV112" s="200">
        <v>0</v>
      </c>
      <c r="FX112">
        <v>0</v>
      </c>
      <c r="FZ112">
        <v>-1</v>
      </c>
      <c r="GB112">
        <v>-1</v>
      </c>
      <c r="GE112">
        <v>1</v>
      </c>
      <c r="GG112">
        <v>0</v>
      </c>
      <c r="GJ112" s="117" t="s">
        <v>1189</v>
      </c>
      <c r="GK112">
        <v>50</v>
      </c>
      <c r="GL112" t="s">
        <v>1283</v>
      </c>
      <c r="GM112">
        <v>7</v>
      </c>
      <c r="GN112">
        <v>5</v>
      </c>
      <c r="GO112">
        <v>7</v>
      </c>
      <c r="GP112" s="139">
        <v>79199.783066620541</v>
      </c>
      <c r="GQ112" s="200">
        <v>0</v>
      </c>
      <c r="GR112" s="200"/>
      <c r="GS112" s="200">
        <v>0</v>
      </c>
      <c r="GT112" s="200">
        <v>0</v>
      </c>
      <c r="GV112">
        <v>0</v>
      </c>
      <c r="GX112">
        <v>-1</v>
      </c>
      <c r="GZ112">
        <v>-1</v>
      </c>
      <c r="HC112">
        <v>1</v>
      </c>
      <c r="HE112">
        <v>0</v>
      </c>
      <c r="HH112" s="117" t="s">
        <v>1189</v>
      </c>
      <c r="HI112">
        <v>50</v>
      </c>
      <c r="HJ112" t="s">
        <v>1283</v>
      </c>
      <c r="HK112">
        <v>7</v>
      </c>
      <c r="HL112">
        <v>5</v>
      </c>
      <c r="HM112">
        <v>7</v>
      </c>
      <c r="HN112" s="139">
        <v>78658.911970796136</v>
      </c>
      <c r="HO112" s="200">
        <v>0</v>
      </c>
      <c r="HP112" s="200"/>
      <c r="HQ112" s="200">
        <v>0</v>
      </c>
      <c r="HR112" s="200">
        <v>0</v>
      </c>
      <c r="HT112">
        <v>0</v>
      </c>
      <c r="HV112">
        <v>-1</v>
      </c>
      <c r="HX112">
        <v>-1</v>
      </c>
      <c r="IA112">
        <v>1</v>
      </c>
      <c r="IC112">
        <v>0</v>
      </c>
      <c r="IF112" s="117" t="s">
        <v>1189</v>
      </c>
      <c r="IG112">
        <v>50</v>
      </c>
      <c r="IH112" t="s">
        <v>1283</v>
      </c>
      <c r="II112">
        <v>7</v>
      </c>
      <c r="IJ112">
        <v>5</v>
      </c>
      <c r="IK112">
        <v>7</v>
      </c>
      <c r="IL112" s="139">
        <v>78564.608063185005</v>
      </c>
      <c r="IM112" s="139"/>
      <c r="IN112" s="200">
        <v>0</v>
      </c>
      <c r="IO112" s="200"/>
      <c r="IP112" s="200"/>
      <c r="IQ112" s="200">
        <v>0</v>
      </c>
      <c r="IR112" s="200">
        <v>0</v>
      </c>
      <c r="IT112">
        <v>0</v>
      </c>
      <c r="IV112">
        <v>-1</v>
      </c>
      <c r="IX112">
        <v>-1</v>
      </c>
      <c r="JA112">
        <v>1</v>
      </c>
      <c r="JC112">
        <v>0</v>
      </c>
      <c r="JF112" s="117" t="s">
        <v>1189</v>
      </c>
      <c r="JG112">
        <v>50</v>
      </c>
      <c r="JH112" t="s">
        <v>1283</v>
      </c>
      <c r="JI112">
        <v>7</v>
      </c>
      <c r="JJ112">
        <v>5</v>
      </c>
      <c r="JK112">
        <v>7</v>
      </c>
      <c r="JL112" s="139">
        <v>78564.608063185005</v>
      </c>
      <c r="JM112" s="139"/>
      <c r="JN112" s="200">
        <v>0</v>
      </c>
      <c r="JO112" s="200"/>
      <c r="JP112" s="200"/>
      <c r="JQ112" s="200">
        <v>0</v>
      </c>
      <c r="JR112" s="200">
        <v>0</v>
      </c>
      <c r="JT112">
        <v>0</v>
      </c>
      <c r="JV112">
        <v>-1</v>
      </c>
      <c r="JX112">
        <v>-1</v>
      </c>
      <c r="KA112">
        <v>1</v>
      </c>
      <c r="KC112">
        <v>0</v>
      </c>
      <c r="KF112" s="117" t="s">
        <v>1189</v>
      </c>
      <c r="KG112">
        <v>50</v>
      </c>
      <c r="KH112" t="s">
        <v>1283</v>
      </c>
      <c r="KI112">
        <v>5</v>
      </c>
      <c r="KJ112">
        <v>4</v>
      </c>
      <c r="KK112">
        <v>5</v>
      </c>
      <c r="KL112" s="139">
        <v>56570.038500285038</v>
      </c>
      <c r="KM112" s="139"/>
      <c r="KN112" s="200">
        <v>0</v>
      </c>
      <c r="KO112" s="200"/>
      <c r="KP112" s="200"/>
      <c r="KQ112" s="200">
        <v>0</v>
      </c>
      <c r="KR112" s="200">
        <v>0</v>
      </c>
      <c r="KT112">
        <v>0</v>
      </c>
      <c r="KX112">
        <v>-1</v>
      </c>
      <c r="LA112">
        <v>1</v>
      </c>
      <c r="LC112">
        <v>0</v>
      </c>
      <c r="LF112" s="117"/>
      <c r="LG112">
        <v>50</v>
      </c>
      <c r="LH112" t="s">
        <v>1283</v>
      </c>
      <c r="LI112">
        <v>5</v>
      </c>
      <c r="LK112">
        <v>5</v>
      </c>
      <c r="LL112" s="139">
        <v>56570.038500285038</v>
      </c>
      <c r="LM112" s="139"/>
      <c r="LN112" s="200">
        <v>0</v>
      </c>
      <c r="LO112" s="200"/>
      <c r="LP112" s="200"/>
      <c r="LQ112" s="200">
        <v>0</v>
      </c>
      <c r="LR112" s="200">
        <v>0</v>
      </c>
      <c r="LT112">
        <v>0</v>
      </c>
      <c r="LV112">
        <v>-1</v>
      </c>
      <c r="LX112">
        <v>-1</v>
      </c>
      <c r="MA112">
        <v>1</v>
      </c>
      <c r="MC112">
        <v>0</v>
      </c>
      <c r="MF112" s="117" t="s">
        <v>1189</v>
      </c>
      <c r="MG112">
        <v>50</v>
      </c>
      <c r="MH112" t="s">
        <v>1283</v>
      </c>
      <c r="MI112">
        <v>4</v>
      </c>
      <c r="MJ112">
        <v>3</v>
      </c>
      <c r="MK112">
        <v>4</v>
      </c>
      <c r="ML112" s="139">
        <v>44967.879417068012</v>
      </c>
      <c r="MM112" s="139"/>
      <c r="MN112" s="200">
        <v>0</v>
      </c>
      <c r="MO112" s="200"/>
      <c r="MP112" s="200"/>
      <c r="MQ112" s="200">
        <v>0</v>
      </c>
      <c r="MR112" s="200">
        <v>0</v>
      </c>
      <c r="MT112">
        <v>0</v>
      </c>
      <c r="MV112">
        <v>-1</v>
      </c>
      <c r="MX112">
        <v>-1</v>
      </c>
      <c r="NA112">
        <v>1</v>
      </c>
      <c r="NC112">
        <v>0</v>
      </c>
      <c r="NF112" s="117" t="s">
        <v>1189</v>
      </c>
      <c r="NG112">
        <v>50</v>
      </c>
      <c r="NH112" t="s">
        <v>1283</v>
      </c>
      <c r="NI112">
        <v>4</v>
      </c>
      <c r="NJ112">
        <v>3</v>
      </c>
      <c r="NK112">
        <v>4</v>
      </c>
      <c r="NL112" s="139">
        <v>45513.776591569193</v>
      </c>
      <c r="NM112" s="139"/>
      <c r="NN112" s="200">
        <v>0</v>
      </c>
      <c r="NO112" s="200"/>
      <c r="NP112" s="200"/>
      <c r="NQ112" s="200">
        <v>0</v>
      </c>
      <c r="NR112" s="200">
        <v>0</v>
      </c>
      <c r="NT112">
        <v>0</v>
      </c>
      <c r="NV112">
        <v>-1</v>
      </c>
      <c r="NX112">
        <v>-1</v>
      </c>
      <c r="OA112">
        <v>1</v>
      </c>
      <c r="OC112">
        <v>0</v>
      </c>
      <c r="OF112" s="117" t="s">
        <v>1189</v>
      </c>
      <c r="OG112">
        <v>50</v>
      </c>
      <c r="OH112" t="s">
        <v>1283</v>
      </c>
      <c r="OI112">
        <v>4</v>
      </c>
      <c r="OJ112">
        <v>3</v>
      </c>
      <c r="OK112">
        <v>4</v>
      </c>
      <c r="OL112" s="139">
        <v>45513.776591569193</v>
      </c>
      <c r="OM112" s="139"/>
      <c r="ON112" s="200">
        <v>0</v>
      </c>
      <c r="OO112" s="200"/>
      <c r="OP112" s="200"/>
      <c r="OQ112" s="200">
        <v>0</v>
      </c>
      <c r="OR112" s="200">
        <v>0</v>
      </c>
      <c r="OT112">
        <f t="shared" si="307"/>
        <v>0</v>
      </c>
      <c r="OV112">
        <v>-1</v>
      </c>
      <c r="OX112">
        <v>-1</v>
      </c>
      <c r="PA112">
        <f t="shared" si="339"/>
        <v>1</v>
      </c>
      <c r="PC112">
        <f t="shared" si="340"/>
        <v>0</v>
      </c>
      <c r="PF112" s="117" t="s">
        <v>1189</v>
      </c>
      <c r="PG112">
        <v>50</v>
      </c>
      <c r="PH112" t="str">
        <f t="shared" si="341"/>
        <v>FALSE</v>
      </c>
      <c r="PI112">
        <f>ROUND(MARGIN!$J28,0)</f>
        <v>4</v>
      </c>
      <c r="PJ112">
        <f t="shared" si="342"/>
        <v>3</v>
      </c>
      <c r="PK112">
        <f t="shared" si="343"/>
        <v>4</v>
      </c>
      <c r="PL112" s="139">
        <f>PK112*10000*MARGIN!$G28/MARGIN!$D28</f>
        <v>44659.193482436989</v>
      </c>
      <c r="PM112" s="139"/>
      <c r="PN112" s="200">
        <f t="shared" si="344"/>
        <v>0</v>
      </c>
      <c r="PO112" s="200"/>
      <c r="PP112" s="200"/>
      <c r="PQ112" s="200">
        <f t="shared" si="311"/>
        <v>0</v>
      </c>
      <c r="PR112" s="200">
        <f t="shared" si="345"/>
        <v>0</v>
      </c>
      <c r="PT112">
        <f t="shared" si="313"/>
        <v>0</v>
      </c>
      <c r="PV112">
        <v>-1</v>
      </c>
      <c r="PX112">
        <v>-1</v>
      </c>
      <c r="QA112">
        <f t="shared" si="346"/>
        <v>1</v>
      </c>
      <c r="QC112">
        <f t="shared" si="347"/>
        <v>0</v>
      </c>
      <c r="QF112" s="117" t="s">
        <v>1189</v>
      </c>
      <c r="QG112">
        <v>50</v>
      </c>
      <c r="QH112" t="str">
        <f t="shared" si="348"/>
        <v>FALSE</v>
      </c>
      <c r="QI112">
        <f>ROUND(MARGIN!$J28,0)</f>
        <v>4</v>
      </c>
      <c r="QJ112">
        <f t="shared" si="349"/>
        <v>3</v>
      </c>
      <c r="QK112">
        <f t="shared" si="350"/>
        <v>4</v>
      </c>
      <c r="QL112" s="139">
        <f>QK112*10000*MARGIN!$G28/MARGIN!$D28</f>
        <v>44659.193482436989</v>
      </c>
      <c r="QM112" s="139"/>
      <c r="QN112" s="200">
        <f t="shared" si="351"/>
        <v>0</v>
      </c>
      <c r="QO112" s="200"/>
      <c r="QP112" s="200"/>
      <c r="QQ112" s="200">
        <f t="shared" si="317"/>
        <v>0</v>
      </c>
      <c r="QR112" s="200">
        <f t="shared" si="352"/>
        <v>0</v>
      </c>
      <c r="QT112">
        <f t="shared" si="319"/>
        <v>0</v>
      </c>
      <c r="QV112">
        <v>-1</v>
      </c>
      <c r="QX112">
        <v>-1</v>
      </c>
      <c r="RA112">
        <f t="shared" si="353"/>
        <v>1</v>
      </c>
      <c r="RC112">
        <f t="shared" si="354"/>
        <v>0</v>
      </c>
      <c r="RF112" s="117" t="s">
        <v>1189</v>
      </c>
      <c r="RG112">
        <v>50</v>
      </c>
      <c r="RH112" t="str">
        <f t="shared" si="355"/>
        <v>FALSE</v>
      </c>
      <c r="RI112">
        <f>ROUND(MARGIN!$J28,0)</f>
        <v>4</v>
      </c>
      <c r="RJ112">
        <f t="shared" si="356"/>
        <v>3</v>
      </c>
      <c r="RK112">
        <f t="shared" si="357"/>
        <v>4</v>
      </c>
      <c r="RL112" s="139">
        <f>RK112*10000*MARGIN!$G28/MARGIN!$D28</f>
        <v>44659.193482436989</v>
      </c>
      <c r="RM112" s="139"/>
      <c r="RN112" s="200">
        <f t="shared" si="358"/>
        <v>0</v>
      </c>
      <c r="RO112" s="200"/>
      <c r="RP112" s="200"/>
      <c r="RQ112" s="200">
        <f t="shared" si="323"/>
        <v>0</v>
      </c>
      <c r="RR112" s="200">
        <f t="shared" si="359"/>
        <v>0</v>
      </c>
    </row>
    <row r="113" spans="1:486" x14ac:dyDescent="0.25">
      <c r="A113" t="s">
        <v>1172</v>
      </c>
      <c r="B113" s="167" t="s">
        <v>5</v>
      </c>
      <c r="D113" s="117" t="s">
        <v>788</v>
      </c>
      <c r="E113">
        <v>50</v>
      </c>
      <c r="F113" t="e">
        <f>IF(#REF!="","FALSE","TRUE")</f>
        <v>#REF!</v>
      </c>
      <c r="G113">
        <f>ROUND(MARGIN!$J25,0)</f>
        <v>4</v>
      </c>
      <c r="I113" t="e">
        <f>-#REF!+J113</f>
        <v>#REF!</v>
      </c>
      <c r="J113">
        <v>1</v>
      </c>
      <c r="K113" s="117" t="s">
        <v>788</v>
      </c>
      <c r="L113">
        <v>50</v>
      </c>
      <c r="M113" t="str">
        <f t="shared" si="273"/>
        <v>TRUE</v>
      </c>
      <c r="N113">
        <f>ROUND(MARGIN!$J25,0)</f>
        <v>4</v>
      </c>
      <c r="P113">
        <f t="shared" si="274"/>
        <v>0</v>
      </c>
      <c r="Q113">
        <v>1</v>
      </c>
      <c r="S113" t="str">
        <f>FORECAST!B56</f>
        <v>High: Dec-Jan // Low: Sept</v>
      </c>
      <c r="T113" s="117" t="s">
        <v>788</v>
      </c>
      <c r="U113">
        <v>50</v>
      </c>
      <c r="V113" t="str">
        <f t="shared" si="275"/>
        <v>TRUE</v>
      </c>
      <c r="W113">
        <f>ROUND(MARGIN!$J25,0)</f>
        <v>4</v>
      </c>
      <c r="Z113">
        <f t="shared" si="276"/>
        <v>-2</v>
      </c>
      <c r="AA113">
        <v>-1</v>
      </c>
      <c r="AC113" t="s">
        <v>150</v>
      </c>
      <c r="AD113" s="117" t="s">
        <v>962</v>
      </c>
      <c r="AE113">
        <v>50</v>
      </c>
      <c r="AF113" t="str">
        <f t="shared" si="277"/>
        <v>TRUE</v>
      </c>
      <c r="AG113">
        <f>ROUND(MARGIN!$J25,0)</f>
        <v>4</v>
      </c>
      <c r="AH113">
        <f t="shared" si="278"/>
        <v>4</v>
      </c>
      <c r="AK113">
        <f t="shared" si="279"/>
        <v>2</v>
      </c>
      <c r="AL113">
        <v>1</v>
      </c>
      <c r="AN113" t="s">
        <v>150</v>
      </c>
      <c r="AO113" s="117" t="s">
        <v>962</v>
      </c>
      <c r="AP113">
        <v>50</v>
      </c>
      <c r="AQ113" t="str">
        <f t="shared" si="280"/>
        <v>TRUE</v>
      </c>
      <c r="AR113">
        <f>ROUND(MARGIN!$J25,0)</f>
        <v>4</v>
      </c>
      <c r="AS113">
        <f t="shared" si="281"/>
        <v>4</v>
      </c>
      <c r="AV113">
        <f t="shared" si="282"/>
        <v>0</v>
      </c>
      <c r="AW113">
        <v>1</v>
      </c>
      <c r="AY113" t="s">
        <v>150</v>
      </c>
      <c r="AZ113" s="117" t="s">
        <v>962</v>
      </c>
      <c r="BA113">
        <v>50</v>
      </c>
      <c r="BB113" t="str">
        <f t="shared" si="283"/>
        <v>TRUE</v>
      </c>
      <c r="BC113">
        <f>ROUND(MARGIN!$J25,0)</f>
        <v>4</v>
      </c>
      <c r="BD113">
        <f t="shared" si="284"/>
        <v>4</v>
      </c>
      <c r="BG113">
        <f t="shared" si="285"/>
        <v>-1</v>
      </c>
      <c r="BK113" t="s">
        <v>150</v>
      </c>
      <c r="BL113" s="117" t="s">
        <v>962</v>
      </c>
      <c r="BM113">
        <v>50</v>
      </c>
      <c r="BN113" t="str">
        <f t="shared" si="286"/>
        <v>FALSE</v>
      </c>
      <c r="BO113">
        <f>ROUND(MARGIN!$J25,0)</f>
        <v>4</v>
      </c>
      <c r="BP113">
        <f t="shared" si="287"/>
        <v>4</v>
      </c>
      <c r="BT113">
        <f t="shared" si="288"/>
        <v>-1</v>
      </c>
      <c r="BU113">
        <v>-1</v>
      </c>
      <c r="BV113">
        <v>-1</v>
      </c>
      <c r="BW113">
        <v>-1</v>
      </c>
      <c r="BX113">
        <f t="shared" si="289"/>
        <v>1</v>
      </c>
      <c r="BY113">
        <f t="shared" si="290"/>
        <v>1</v>
      </c>
      <c r="BZ113" s="187">
        <v>-2.85019976111E-3</v>
      </c>
      <c r="CA113" s="117" t="s">
        <v>962</v>
      </c>
      <c r="CB113">
        <v>50</v>
      </c>
      <c r="CC113" t="str">
        <f t="shared" si="291"/>
        <v>TRUE</v>
      </c>
      <c r="CD113">
        <f>ROUND(MARGIN!$J29,0)</f>
        <v>4</v>
      </c>
      <c r="CE113">
        <f t="shared" si="292"/>
        <v>5</v>
      </c>
      <c r="CF113">
        <f t="shared" si="325"/>
        <v>4</v>
      </c>
      <c r="CG113" s="139">
        <f>CF113*10000*MARGIN!$G29/MARGIN!$D29</f>
        <v>44659.544494012684</v>
      </c>
      <c r="CH113" s="145">
        <f t="shared" si="293"/>
        <v>127.28862304811636</v>
      </c>
      <c r="CI113" s="145">
        <f t="shared" si="294"/>
        <v>127.28862304811636</v>
      </c>
      <c r="CK113">
        <f t="shared" si="295"/>
        <v>0</v>
      </c>
      <c r="CL113">
        <v>-1</v>
      </c>
      <c r="CM113">
        <v>-1</v>
      </c>
      <c r="CN113">
        <v>1</v>
      </c>
      <c r="CO113">
        <f t="shared" si="296"/>
        <v>0</v>
      </c>
      <c r="CP113">
        <f t="shared" si="297"/>
        <v>0</v>
      </c>
      <c r="CQ113">
        <v>8.7072177382700004E-3</v>
      </c>
      <c r="CR113" s="117" t="s">
        <v>1189</v>
      </c>
      <c r="CS113">
        <v>50</v>
      </c>
      <c r="CT113" t="str">
        <f t="shared" si="298"/>
        <v>TRUE</v>
      </c>
      <c r="CU113">
        <f>ROUND(MARGIN!$J29,0)</f>
        <v>4</v>
      </c>
      <c r="CV113">
        <f t="shared" si="326"/>
        <v>5</v>
      </c>
      <c r="CW113">
        <f t="shared" si="327"/>
        <v>4</v>
      </c>
      <c r="CX113" s="139">
        <f>CW113*10000*MARGIN!$G29/MARGIN!$D29</f>
        <v>44659.544494012684</v>
      </c>
      <c r="CY113" s="200">
        <f t="shared" si="299"/>
        <v>-388.86037800132556</v>
      </c>
      <c r="CZ113" s="200">
        <f t="shared" si="300"/>
        <v>-388.86037800132556</v>
      </c>
      <c r="DB113">
        <f t="shared" si="301"/>
        <v>0</v>
      </c>
      <c r="DC113">
        <v>-1</v>
      </c>
      <c r="DD113">
        <v>1</v>
      </c>
      <c r="DE113">
        <v>-1</v>
      </c>
      <c r="DF113">
        <f t="shared" si="302"/>
        <v>1</v>
      </c>
      <c r="DG113">
        <f t="shared" si="303"/>
        <v>0</v>
      </c>
      <c r="DH113">
        <v>-1.51511428876E-3</v>
      </c>
      <c r="DI113" s="117" t="s">
        <v>1189</v>
      </c>
      <c r="DJ113">
        <v>50</v>
      </c>
      <c r="DK113" t="str">
        <f t="shared" si="304"/>
        <v>TRUE</v>
      </c>
      <c r="DL113">
        <f>ROUND(MARGIN!$J29,0)</f>
        <v>4</v>
      </c>
      <c r="DM113">
        <f t="shared" si="328"/>
        <v>3</v>
      </c>
      <c r="DN113">
        <f t="shared" si="329"/>
        <v>4</v>
      </c>
      <c r="DO113" s="139">
        <f>DN113*10000*MARGIN!$G29/MARGIN!$D29</f>
        <v>44659.544494012684</v>
      </c>
      <c r="DP113" s="200">
        <f t="shared" si="305"/>
        <v>67.664313992391598</v>
      </c>
      <c r="DQ113" s="200">
        <f t="shared" si="306"/>
        <v>-67.664313992391598</v>
      </c>
      <c r="DS113">
        <v>0</v>
      </c>
      <c r="DT113">
        <v>-1</v>
      </c>
      <c r="DU113">
        <v>-1</v>
      </c>
      <c r="DV113">
        <v>-1</v>
      </c>
      <c r="DW113">
        <v>1</v>
      </c>
      <c r="DX113">
        <v>1</v>
      </c>
      <c r="DY113">
        <v>-2.2146032579300001E-4</v>
      </c>
      <c r="DZ113" s="117" t="s">
        <v>1189</v>
      </c>
      <c r="EA113">
        <v>50</v>
      </c>
      <c r="EB113" t="s">
        <v>1273</v>
      </c>
      <c r="EC113">
        <v>7</v>
      </c>
      <c r="ED113">
        <v>9</v>
      </c>
      <c r="EE113">
        <v>7</v>
      </c>
      <c r="EF113" s="139">
        <v>79229.174449010083</v>
      </c>
      <c r="EG113" s="200">
        <v>17.546118785788206</v>
      </c>
      <c r="EH113" s="200">
        <v>17.546118785788206</v>
      </c>
      <c r="EJ113">
        <v>0</v>
      </c>
      <c r="EK113">
        <v>-1</v>
      </c>
      <c r="EL113">
        <v>-1</v>
      </c>
      <c r="EM113">
        <v>-1</v>
      </c>
      <c r="EN113">
        <v>-1</v>
      </c>
      <c r="EO113">
        <v>1</v>
      </c>
      <c r="EQ113">
        <v>1</v>
      </c>
      <c r="ER113">
        <v>-5.6854074541999996E-3</v>
      </c>
      <c r="ES113" s="117" t="s">
        <v>1189</v>
      </c>
      <c r="ET113">
        <v>50</v>
      </c>
      <c r="EU113" t="s">
        <v>1273</v>
      </c>
      <c r="EV113">
        <v>7</v>
      </c>
      <c r="EW113">
        <v>9</v>
      </c>
      <c r="EX113">
        <v>7</v>
      </c>
      <c r="EY113" s="139">
        <v>79229.174449010083</v>
      </c>
      <c r="EZ113" s="200">
        <v>450.45013900251405</v>
      </c>
      <c r="FA113" s="200"/>
      <c r="FB113" s="200">
        <v>450.45013900251405</v>
      </c>
      <c r="FD113">
        <v>-2</v>
      </c>
      <c r="FE113">
        <v>-1</v>
      </c>
      <c r="FF113">
        <v>-1</v>
      </c>
      <c r="FG113">
        <v>-1</v>
      </c>
      <c r="FI113">
        <v>0</v>
      </c>
      <c r="FK113">
        <v>0</v>
      </c>
      <c r="FM113" s="117" t="s">
        <v>1189</v>
      </c>
      <c r="FN113">
        <v>50</v>
      </c>
      <c r="FO113" t="s">
        <v>1273</v>
      </c>
      <c r="FP113">
        <v>7</v>
      </c>
      <c r="FQ113">
        <v>9</v>
      </c>
      <c r="FR113">
        <v>7</v>
      </c>
      <c r="FS113" s="139">
        <v>79229.174449010083</v>
      </c>
      <c r="FT113" s="200">
        <v>0</v>
      </c>
      <c r="FU113" s="200"/>
      <c r="FV113" s="200">
        <v>0</v>
      </c>
      <c r="FX113">
        <v>0</v>
      </c>
      <c r="FZ113">
        <v>-1</v>
      </c>
      <c r="GB113">
        <v>-1</v>
      </c>
      <c r="GE113">
        <v>1</v>
      </c>
      <c r="GG113">
        <v>0</v>
      </c>
      <c r="GJ113" s="117" t="s">
        <v>1189</v>
      </c>
      <c r="GK113">
        <v>50</v>
      </c>
      <c r="GL113" t="s">
        <v>1283</v>
      </c>
      <c r="GM113">
        <v>7</v>
      </c>
      <c r="GN113">
        <v>5</v>
      </c>
      <c r="GO113">
        <v>7</v>
      </c>
      <c r="GP113" s="139">
        <v>79229.174449010083</v>
      </c>
      <c r="GQ113" s="200">
        <v>0</v>
      </c>
      <c r="GR113" s="200"/>
      <c r="GS113" s="200">
        <v>0</v>
      </c>
      <c r="GT113" s="200">
        <v>0</v>
      </c>
      <c r="GV113">
        <v>0</v>
      </c>
      <c r="GX113">
        <v>-1</v>
      </c>
      <c r="GZ113">
        <v>-1</v>
      </c>
      <c r="HC113">
        <v>1</v>
      </c>
      <c r="HE113">
        <v>0</v>
      </c>
      <c r="HH113" s="117" t="s">
        <v>1189</v>
      </c>
      <c r="HI113">
        <v>50</v>
      </c>
      <c r="HJ113" t="s">
        <v>1283</v>
      </c>
      <c r="HK113">
        <v>7</v>
      </c>
      <c r="HL113">
        <v>5</v>
      </c>
      <c r="HM113">
        <v>7</v>
      </c>
      <c r="HN113" s="139">
        <v>78662.607382233546</v>
      </c>
      <c r="HO113" s="200">
        <v>0</v>
      </c>
      <c r="HP113" s="200"/>
      <c r="HQ113" s="200">
        <v>0</v>
      </c>
      <c r="HR113" s="200">
        <v>0</v>
      </c>
      <c r="HT113">
        <v>0</v>
      </c>
      <c r="HV113">
        <v>-1</v>
      </c>
      <c r="HX113">
        <v>-1</v>
      </c>
      <c r="IA113">
        <v>1</v>
      </c>
      <c r="IC113">
        <v>0</v>
      </c>
      <c r="IF113" s="117" t="s">
        <v>1189</v>
      </c>
      <c r="IG113">
        <v>50</v>
      </c>
      <c r="IH113" t="s">
        <v>1283</v>
      </c>
      <c r="II113">
        <v>7</v>
      </c>
      <c r="IJ113">
        <v>5</v>
      </c>
      <c r="IK113">
        <v>7</v>
      </c>
      <c r="IL113" s="139">
        <v>78569.030351866779</v>
      </c>
      <c r="IM113" s="139"/>
      <c r="IN113" s="200">
        <v>0</v>
      </c>
      <c r="IO113" s="200"/>
      <c r="IP113" s="200"/>
      <c r="IQ113" s="200">
        <v>0</v>
      </c>
      <c r="IR113" s="200">
        <v>0</v>
      </c>
      <c r="IT113">
        <v>0</v>
      </c>
      <c r="IV113">
        <v>-1</v>
      </c>
      <c r="IX113">
        <v>-1</v>
      </c>
      <c r="JA113">
        <v>1</v>
      </c>
      <c r="JC113">
        <v>0</v>
      </c>
      <c r="JF113" s="117" t="s">
        <v>1189</v>
      </c>
      <c r="JG113">
        <v>50</v>
      </c>
      <c r="JH113" t="s">
        <v>1283</v>
      </c>
      <c r="JI113">
        <v>7</v>
      </c>
      <c r="JJ113">
        <v>5</v>
      </c>
      <c r="JK113">
        <v>7</v>
      </c>
      <c r="JL113" s="139">
        <v>78569.030351866779</v>
      </c>
      <c r="JM113" s="139"/>
      <c r="JN113" s="200">
        <v>0</v>
      </c>
      <c r="JO113" s="200"/>
      <c r="JP113" s="200"/>
      <c r="JQ113" s="200">
        <v>0</v>
      </c>
      <c r="JR113" s="200">
        <v>0</v>
      </c>
      <c r="JT113">
        <v>0</v>
      </c>
      <c r="JV113">
        <v>-1</v>
      </c>
      <c r="JX113">
        <v>-1</v>
      </c>
      <c r="KA113">
        <v>1</v>
      </c>
      <c r="KC113">
        <v>0</v>
      </c>
      <c r="KF113" s="117" t="s">
        <v>1189</v>
      </c>
      <c r="KG113">
        <v>50</v>
      </c>
      <c r="KH113" t="s">
        <v>1283</v>
      </c>
      <c r="KI113">
        <v>5</v>
      </c>
      <c r="KJ113">
        <v>4</v>
      </c>
      <c r="KK113">
        <v>5</v>
      </c>
      <c r="KL113" s="139">
        <v>56568.040524982731</v>
      </c>
      <c r="KM113" s="139"/>
      <c r="KN113" s="200">
        <v>0</v>
      </c>
      <c r="KO113" s="200"/>
      <c r="KP113" s="200"/>
      <c r="KQ113" s="200">
        <v>0</v>
      </c>
      <c r="KR113" s="200">
        <v>0</v>
      </c>
      <c r="KT113">
        <v>0</v>
      </c>
      <c r="KX113">
        <v>-1</v>
      </c>
      <c r="LA113">
        <v>1</v>
      </c>
      <c r="LC113">
        <v>0</v>
      </c>
      <c r="LF113" s="117"/>
      <c r="LG113">
        <v>50</v>
      </c>
      <c r="LH113" t="s">
        <v>1283</v>
      </c>
      <c r="LI113">
        <v>5</v>
      </c>
      <c r="LK113">
        <v>5</v>
      </c>
      <c r="LL113" s="139">
        <v>56568.040524982731</v>
      </c>
      <c r="LM113" s="139"/>
      <c r="LN113" s="200">
        <v>0</v>
      </c>
      <c r="LO113" s="200"/>
      <c r="LP113" s="200"/>
      <c r="LQ113" s="200">
        <v>0</v>
      </c>
      <c r="LR113" s="200">
        <v>0</v>
      </c>
      <c r="LT113">
        <v>0</v>
      </c>
      <c r="LV113">
        <v>-1</v>
      </c>
      <c r="LX113">
        <v>-1</v>
      </c>
      <c r="MA113">
        <v>1</v>
      </c>
      <c r="MC113">
        <v>0</v>
      </c>
      <c r="MF113" s="117" t="s">
        <v>1189</v>
      </c>
      <c r="MG113">
        <v>50</v>
      </c>
      <c r="MH113" t="s">
        <v>1283</v>
      </c>
      <c r="MI113">
        <v>4</v>
      </c>
      <c r="MJ113">
        <v>3</v>
      </c>
      <c r="MK113">
        <v>4</v>
      </c>
      <c r="ML113" s="139">
        <v>44971.684395806231</v>
      </c>
      <c r="MM113" s="139"/>
      <c r="MN113" s="200">
        <v>0</v>
      </c>
      <c r="MO113" s="200"/>
      <c r="MP113" s="200"/>
      <c r="MQ113" s="200">
        <v>0</v>
      </c>
      <c r="MR113" s="200">
        <v>0</v>
      </c>
      <c r="MT113">
        <v>0</v>
      </c>
      <c r="MV113">
        <v>-1</v>
      </c>
      <c r="MX113">
        <v>-1</v>
      </c>
      <c r="NA113">
        <v>1</v>
      </c>
      <c r="NC113">
        <v>0</v>
      </c>
      <c r="NF113" s="117" t="s">
        <v>1189</v>
      </c>
      <c r="NG113">
        <v>50</v>
      </c>
      <c r="NH113" t="s">
        <v>1283</v>
      </c>
      <c r="NI113">
        <v>4</v>
      </c>
      <c r="NJ113">
        <v>3</v>
      </c>
      <c r="NK113">
        <v>4</v>
      </c>
      <c r="NL113" s="139">
        <v>45514.096185737973</v>
      </c>
      <c r="NM113" s="139"/>
      <c r="NN113" s="200">
        <v>0</v>
      </c>
      <c r="NO113" s="200"/>
      <c r="NP113" s="200"/>
      <c r="NQ113" s="200">
        <v>0</v>
      </c>
      <c r="NR113" s="200">
        <v>0</v>
      </c>
      <c r="NT113">
        <v>0</v>
      </c>
      <c r="NV113">
        <v>-1</v>
      </c>
      <c r="NX113">
        <v>-1</v>
      </c>
      <c r="OA113">
        <v>1</v>
      </c>
      <c r="OC113">
        <v>0</v>
      </c>
      <c r="OF113" s="117" t="s">
        <v>1189</v>
      </c>
      <c r="OG113">
        <v>50</v>
      </c>
      <c r="OH113" t="s">
        <v>1283</v>
      </c>
      <c r="OI113">
        <v>4</v>
      </c>
      <c r="OJ113">
        <v>3</v>
      </c>
      <c r="OK113">
        <v>4</v>
      </c>
      <c r="OL113" s="139">
        <v>45514.096185737973</v>
      </c>
      <c r="OM113" s="139"/>
      <c r="ON113" s="200">
        <v>0</v>
      </c>
      <c r="OO113" s="200"/>
      <c r="OP113" s="200"/>
      <c r="OQ113" s="200">
        <v>0</v>
      </c>
      <c r="OR113" s="200">
        <v>0</v>
      </c>
      <c r="OT113">
        <f t="shared" si="307"/>
        <v>0</v>
      </c>
      <c r="OV113">
        <v>-1</v>
      </c>
      <c r="OX113">
        <v>-1</v>
      </c>
      <c r="PA113">
        <f t="shared" si="339"/>
        <v>1</v>
      </c>
      <c r="PC113">
        <f t="shared" si="340"/>
        <v>0</v>
      </c>
      <c r="PF113" s="117" t="s">
        <v>1189</v>
      </c>
      <c r="PG113">
        <v>50</v>
      </c>
      <c r="PH113" t="str">
        <f t="shared" si="341"/>
        <v>FALSE</v>
      </c>
      <c r="PI113">
        <f>ROUND(MARGIN!$J29,0)</f>
        <v>4</v>
      </c>
      <c r="PJ113">
        <f t="shared" si="342"/>
        <v>3</v>
      </c>
      <c r="PK113">
        <f t="shared" si="343"/>
        <v>4</v>
      </c>
      <c r="PL113" s="139">
        <f>PK113*10000*MARGIN!$G29/MARGIN!$D29</f>
        <v>44659.544494012684</v>
      </c>
      <c r="PM113" s="139"/>
      <c r="PN113" s="200">
        <f t="shared" si="344"/>
        <v>0</v>
      </c>
      <c r="PO113" s="200"/>
      <c r="PP113" s="200"/>
      <c r="PQ113" s="200">
        <f t="shared" si="311"/>
        <v>0</v>
      </c>
      <c r="PR113" s="200">
        <f t="shared" si="345"/>
        <v>0</v>
      </c>
      <c r="PT113">
        <f t="shared" si="313"/>
        <v>0</v>
      </c>
      <c r="PV113">
        <v>-1</v>
      </c>
      <c r="PX113">
        <v>-1</v>
      </c>
      <c r="QA113">
        <f t="shared" si="346"/>
        <v>1</v>
      </c>
      <c r="QC113">
        <f t="shared" si="347"/>
        <v>0</v>
      </c>
      <c r="QF113" s="117" t="s">
        <v>1189</v>
      </c>
      <c r="QG113">
        <v>50</v>
      </c>
      <c r="QH113" t="str">
        <f t="shared" si="348"/>
        <v>FALSE</v>
      </c>
      <c r="QI113">
        <f>ROUND(MARGIN!$J29,0)</f>
        <v>4</v>
      </c>
      <c r="QJ113">
        <f t="shared" si="349"/>
        <v>3</v>
      </c>
      <c r="QK113">
        <f t="shared" si="350"/>
        <v>4</v>
      </c>
      <c r="QL113" s="139">
        <f>QK113*10000*MARGIN!$G29/MARGIN!$D29</f>
        <v>44659.544494012684</v>
      </c>
      <c r="QM113" s="139"/>
      <c r="QN113" s="200">
        <f t="shared" si="351"/>
        <v>0</v>
      </c>
      <c r="QO113" s="200"/>
      <c r="QP113" s="200"/>
      <c r="QQ113" s="200">
        <f t="shared" si="317"/>
        <v>0</v>
      </c>
      <c r="QR113" s="200">
        <f t="shared" si="352"/>
        <v>0</v>
      </c>
      <c r="QT113">
        <f t="shared" si="319"/>
        <v>0</v>
      </c>
      <c r="QV113">
        <v>-1</v>
      </c>
      <c r="QX113">
        <v>-1</v>
      </c>
      <c r="RA113">
        <f t="shared" si="353"/>
        <v>1</v>
      </c>
      <c r="RC113">
        <f t="shared" si="354"/>
        <v>0</v>
      </c>
      <c r="RF113" s="117" t="s">
        <v>1189</v>
      </c>
      <c r="RG113">
        <v>50</v>
      </c>
      <c r="RH113" t="str">
        <f t="shared" si="355"/>
        <v>FALSE</v>
      </c>
      <c r="RI113">
        <f>ROUND(MARGIN!$J29,0)</f>
        <v>4</v>
      </c>
      <c r="RJ113">
        <f t="shared" si="356"/>
        <v>3</v>
      </c>
      <c r="RK113">
        <f t="shared" si="357"/>
        <v>4</v>
      </c>
      <c r="RL113" s="139">
        <f>RK113*10000*MARGIN!$G29/MARGIN!$D29</f>
        <v>44659.544494012684</v>
      </c>
      <c r="RM113" s="139"/>
      <c r="RN113" s="200">
        <f t="shared" si="358"/>
        <v>0</v>
      </c>
      <c r="RO113" s="200"/>
      <c r="RP113" s="200"/>
      <c r="RQ113" s="200">
        <f t="shared" si="323"/>
        <v>0</v>
      </c>
      <c r="RR113" s="200">
        <f t="shared" si="359"/>
        <v>0</v>
      </c>
    </row>
    <row r="114" spans="1:486" x14ac:dyDescent="0.25">
      <c r="A114" t="s">
        <v>1173</v>
      </c>
      <c r="B114" s="167" t="s">
        <v>18</v>
      </c>
      <c r="D114" s="117" t="s">
        <v>788</v>
      </c>
      <c r="E114">
        <v>50</v>
      </c>
      <c r="F114" t="e">
        <f>IF(#REF!="","FALSE","TRUE")</f>
        <v>#REF!</v>
      </c>
      <c r="G114">
        <f>ROUND(MARGIN!$J23,0)</f>
        <v>4</v>
      </c>
      <c r="I114" t="e">
        <f>-#REF!+J114</f>
        <v>#REF!</v>
      </c>
      <c r="J114">
        <v>-1</v>
      </c>
      <c r="K114" s="117" t="s">
        <v>788</v>
      </c>
      <c r="L114">
        <v>50</v>
      </c>
      <c r="M114" t="str">
        <f t="shared" si="273"/>
        <v>TRUE</v>
      </c>
      <c r="N114">
        <f>ROUND(MARGIN!$J23,0)</f>
        <v>4</v>
      </c>
      <c r="P114">
        <f t="shared" si="274"/>
        <v>2</v>
      </c>
      <c r="Q114">
        <v>1</v>
      </c>
      <c r="T114" s="117" t="s">
        <v>788</v>
      </c>
      <c r="U114">
        <v>50</v>
      </c>
      <c r="V114" t="str">
        <f t="shared" si="275"/>
        <v>TRUE</v>
      </c>
      <c r="W114">
        <f>ROUND(MARGIN!$J23,0)</f>
        <v>4</v>
      </c>
      <c r="Z114">
        <f t="shared" si="276"/>
        <v>0</v>
      </c>
      <c r="AA114">
        <v>1</v>
      </c>
      <c r="AD114" s="117" t="s">
        <v>962</v>
      </c>
      <c r="AE114">
        <v>50</v>
      </c>
      <c r="AF114" t="str">
        <f t="shared" si="277"/>
        <v>TRUE</v>
      </c>
      <c r="AG114">
        <f>ROUND(MARGIN!$J23,0)</f>
        <v>4</v>
      </c>
      <c r="AH114">
        <f t="shared" si="278"/>
        <v>4</v>
      </c>
      <c r="AK114">
        <f t="shared" si="279"/>
        <v>-2</v>
      </c>
      <c r="AL114">
        <v>-1</v>
      </c>
      <c r="AO114" s="117" t="s">
        <v>962</v>
      </c>
      <c r="AP114">
        <v>50</v>
      </c>
      <c r="AQ114" t="str">
        <f t="shared" si="280"/>
        <v>TRUE</v>
      </c>
      <c r="AR114">
        <f>ROUND(MARGIN!$J23,0)</f>
        <v>4</v>
      </c>
      <c r="AS114">
        <f t="shared" si="281"/>
        <v>4</v>
      </c>
      <c r="AV114">
        <f t="shared" si="282"/>
        <v>0</v>
      </c>
      <c r="AW114">
        <v>-1</v>
      </c>
      <c r="AZ114" s="117" t="s">
        <v>962</v>
      </c>
      <c r="BA114">
        <v>50</v>
      </c>
      <c r="BB114" t="str">
        <f t="shared" si="283"/>
        <v>TRUE</v>
      </c>
      <c r="BC114">
        <f>ROUND(MARGIN!$J23,0)</f>
        <v>4</v>
      </c>
      <c r="BD114">
        <f t="shared" si="284"/>
        <v>4</v>
      </c>
      <c r="BG114">
        <f t="shared" si="285"/>
        <v>1</v>
      </c>
      <c r="BL114" s="117" t="s">
        <v>962</v>
      </c>
      <c r="BM114">
        <v>50</v>
      </c>
      <c r="BN114" t="str">
        <f t="shared" si="286"/>
        <v>FALSE</v>
      </c>
      <c r="BO114">
        <f>ROUND(MARGIN!$J23,0)</f>
        <v>4</v>
      </c>
      <c r="BP114">
        <f t="shared" si="287"/>
        <v>4</v>
      </c>
      <c r="BT114">
        <f t="shared" si="288"/>
        <v>-1</v>
      </c>
      <c r="BU114">
        <v>-1</v>
      </c>
      <c r="BV114">
        <v>-1</v>
      </c>
      <c r="BW114">
        <v>1</v>
      </c>
      <c r="BX114">
        <f t="shared" si="289"/>
        <v>0</v>
      </c>
      <c r="BY114">
        <f t="shared" si="290"/>
        <v>0</v>
      </c>
      <c r="BZ114" s="187">
        <v>4.3651512407199998E-3</v>
      </c>
      <c r="CA114" s="117" t="s">
        <v>962</v>
      </c>
      <c r="CB114">
        <v>50</v>
      </c>
      <c r="CC114" t="str">
        <f t="shared" si="291"/>
        <v>TRUE</v>
      </c>
      <c r="CD114">
        <f>ROUND(MARGIN!$J30,0)</f>
        <v>4</v>
      </c>
      <c r="CE114">
        <f t="shared" si="292"/>
        <v>3</v>
      </c>
      <c r="CF114">
        <f t="shared" si="325"/>
        <v>4</v>
      </c>
      <c r="CG114" s="139">
        <f>CF114*10000*MARGIN!$G30/MARGIN!$D30</f>
        <v>44661.878805988606</v>
      </c>
      <c r="CH114" s="145">
        <f t="shared" si="293"/>
        <v>-194.95585568284741</v>
      </c>
      <c r="CI114" s="145">
        <f t="shared" si="294"/>
        <v>-194.95585568284741</v>
      </c>
      <c r="CK114">
        <f t="shared" si="295"/>
        <v>2</v>
      </c>
      <c r="CL114">
        <v>1</v>
      </c>
      <c r="CM114">
        <v>-1</v>
      </c>
      <c r="CN114">
        <v>-1</v>
      </c>
      <c r="CO114">
        <f t="shared" si="296"/>
        <v>0</v>
      </c>
      <c r="CP114">
        <f t="shared" si="297"/>
        <v>1</v>
      </c>
      <c r="CQ114">
        <v>-6.4832013850099996E-3</v>
      </c>
      <c r="CR114" s="117" t="s">
        <v>1189</v>
      </c>
      <c r="CS114">
        <v>50</v>
      </c>
      <c r="CT114" t="str">
        <f t="shared" si="298"/>
        <v>TRUE</v>
      </c>
      <c r="CU114">
        <f>ROUND(MARGIN!$J30,0)</f>
        <v>4</v>
      </c>
      <c r="CV114">
        <f t="shared" si="326"/>
        <v>3</v>
      </c>
      <c r="CW114">
        <f t="shared" si="327"/>
        <v>4</v>
      </c>
      <c r="CX114" s="139">
        <f>CW114*10000*MARGIN!$G30/MARGIN!$D30</f>
        <v>44661.878805988606</v>
      </c>
      <c r="CY114" s="200">
        <f t="shared" si="299"/>
        <v>-289.55195453213406</v>
      </c>
      <c r="CZ114" s="200">
        <f t="shared" si="300"/>
        <v>289.55195453213406</v>
      </c>
      <c r="DB114">
        <f t="shared" si="301"/>
        <v>-2</v>
      </c>
      <c r="DC114">
        <v>-1</v>
      </c>
      <c r="DD114">
        <v>-1</v>
      </c>
      <c r="DE114">
        <v>-1</v>
      </c>
      <c r="DF114">
        <f t="shared" si="302"/>
        <v>1</v>
      </c>
      <c r="DG114">
        <f t="shared" si="303"/>
        <v>1</v>
      </c>
      <c r="DH114">
        <v>-5.1641360282400003E-3</v>
      </c>
      <c r="DI114" s="117" t="s">
        <v>1189</v>
      </c>
      <c r="DJ114">
        <v>50</v>
      </c>
      <c r="DK114" t="str">
        <f t="shared" si="304"/>
        <v>TRUE</v>
      </c>
      <c r="DL114">
        <f>ROUND(MARGIN!$J30,0)</f>
        <v>4</v>
      </c>
      <c r="DM114">
        <f t="shared" si="328"/>
        <v>5</v>
      </c>
      <c r="DN114">
        <f t="shared" si="329"/>
        <v>4</v>
      </c>
      <c r="DO114" s="139">
        <f>DN114*10000*MARGIN!$G30/MARGIN!$D30</f>
        <v>44661.878805988606</v>
      </c>
      <c r="DP114" s="200">
        <f t="shared" si="305"/>
        <v>230.64001743089426</v>
      </c>
      <c r="DQ114" s="200">
        <f t="shared" si="306"/>
        <v>230.64001743089426</v>
      </c>
      <c r="DS114">
        <v>2</v>
      </c>
      <c r="DT114">
        <v>1</v>
      </c>
      <c r="DU114">
        <v>-1</v>
      </c>
      <c r="DV114">
        <v>-1</v>
      </c>
      <c r="DW114">
        <v>0</v>
      </c>
      <c r="DX114">
        <v>1</v>
      </c>
      <c r="DY114">
        <v>-3.09267064426E-3</v>
      </c>
      <c r="DZ114" s="117" t="s">
        <v>1189</v>
      </c>
      <c r="EA114">
        <v>50</v>
      </c>
      <c r="EB114" t="s">
        <v>1273</v>
      </c>
      <c r="EC114">
        <v>7</v>
      </c>
      <c r="ED114">
        <v>5</v>
      </c>
      <c r="EE114">
        <v>7</v>
      </c>
      <c r="EF114" s="139">
        <v>79201.605292903725</v>
      </c>
      <c r="EG114" s="200">
        <v>-244.94447966763079</v>
      </c>
      <c r="EH114" s="200">
        <v>244.94447966763079</v>
      </c>
      <c r="EJ114">
        <v>0</v>
      </c>
      <c r="EK114">
        <v>-1</v>
      </c>
      <c r="EL114">
        <v>-1</v>
      </c>
      <c r="EM114">
        <v>-1</v>
      </c>
      <c r="EN114">
        <v>-1</v>
      </c>
      <c r="EO114">
        <v>1</v>
      </c>
      <c r="EQ114">
        <v>1</v>
      </c>
      <c r="ER114">
        <v>-1.537405628E-3</v>
      </c>
      <c r="ES114" s="117" t="s">
        <v>1189</v>
      </c>
      <c r="ET114">
        <v>50</v>
      </c>
      <c r="EU114" t="s">
        <v>1273</v>
      </c>
      <c r="EV114">
        <v>7</v>
      </c>
      <c r="EW114">
        <v>9</v>
      </c>
      <c r="EX114">
        <v>7</v>
      </c>
      <c r="EY114" s="139">
        <v>79201.605292903725</v>
      </c>
      <c r="EZ114" s="200">
        <v>121.76499372394478</v>
      </c>
      <c r="FA114" s="200"/>
      <c r="FB114" s="200">
        <v>121.76499372394478</v>
      </c>
      <c r="FD114">
        <v>-2</v>
      </c>
      <c r="FE114">
        <v>-1</v>
      </c>
      <c r="FF114">
        <v>-1</v>
      </c>
      <c r="FG114">
        <v>-1</v>
      </c>
      <c r="FI114">
        <v>0</v>
      </c>
      <c r="FK114">
        <v>0</v>
      </c>
      <c r="FM114" s="117" t="s">
        <v>1189</v>
      </c>
      <c r="FN114">
        <v>50</v>
      </c>
      <c r="FO114" t="s">
        <v>1273</v>
      </c>
      <c r="FP114">
        <v>7</v>
      </c>
      <c r="FQ114">
        <v>9</v>
      </c>
      <c r="FR114">
        <v>7</v>
      </c>
      <c r="FS114" s="139">
        <v>79201.605292903725</v>
      </c>
      <c r="FT114" s="200">
        <v>0</v>
      </c>
      <c r="FU114" s="200"/>
      <c r="FV114" s="200">
        <v>0</v>
      </c>
      <c r="FX114">
        <v>0</v>
      </c>
      <c r="FZ114">
        <v>-1</v>
      </c>
      <c r="GB114">
        <v>-1</v>
      </c>
      <c r="GE114">
        <v>1</v>
      </c>
      <c r="GG114">
        <v>0</v>
      </c>
      <c r="GJ114" s="117" t="s">
        <v>1189</v>
      </c>
      <c r="GK114">
        <v>50</v>
      </c>
      <c r="GL114" t="s">
        <v>1283</v>
      </c>
      <c r="GM114">
        <v>7</v>
      </c>
      <c r="GN114">
        <v>5</v>
      </c>
      <c r="GO114">
        <v>7</v>
      </c>
      <c r="GP114" s="139">
        <v>79201.605292903725</v>
      </c>
      <c r="GQ114" s="200">
        <v>0</v>
      </c>
      <c r="GR114" s="200"/>
      <c r="GS114" s="200">
        <v>0</v>
      </c>
      <c r="GT114" s="200">
        <v>0</v>
      </c>
      <c r="GV114">
        <v>0</v>
      </c>
      <c r="GX114">
        <v>-1</v>
      </c>
      <c r="GZ114">
        <v>-1</v>
      </c>
      <c r="HC114">
        <v>1</v>
      </c>
      <c r="HE114">
        <v>0</v>
      </c>
      <c r="HH114" s="117" t="s">
        <v>1189</v>
      </c>
      <c r="HI114">
        <v>50</v>
      </c>
      <c r="HJ114" t="s">
        <v>1283</v>
      </c>
      <c r="HK114">
        <v>7</v>
      </c>
      <c r="HL114">
        <v>5</v>
      </c>
      <c r="HM114">
        <v>7</v>
      </c>
      <c r="HN114" s="139">
        <v>78663.614043448077</v>
      </c>
      <c r="HO114" s="200">
        <v>0</v>
      </c>
      <c r="HP114" s="200"/>
      <c r="HQ114" s="200">
        <v>0</v>
      </c>
      <c r="HR114" s="200">
        <v>0</v>
      </c>
      <c r="HT114">
        <v>0</v>
      </c>
      <c r="HV114">
        <v>-1</v>
      </c>
      <c r="HX114">
        <v>-1</v>
      </c>
      <c r="IA114">
        <v>1</v>
      </c>
      <c r="IC114">
        <v>0</v>
      </c>
      <c r="IF114" s="117" t="s">
        <v>1189</v>
      </c>
      <c r="IG114">
        <v>50</v>
      </c>
      <c r="IH114" t="s">
        <v>1283</v>
      </c>
      <c r="II114">
        <v>7</v>
      </c>
      <c r="IJ114">
        <v>5</v>
      </c>
      <c r="IK114">
        <v>7</v>
      </c>
      <c r="IL114" s="139">
        <v>78572.70192676429</v>
      </c>
      <c r="IM114" s="139"/>
      <c r="IN114" s="200">
        <v>0</v>
      </c>
      <c r="IO114" s="200"/>
      <c r="IP114" s="200"/>
      <c r="IQ114" s="200">
        <v>0</v>
      </c>
      <c r="IR114" s="200">
        <v>0</v>
      </c>
      <c r="IT114">
        <v>0</v>
      </c>
      <c r="IV114">
        <v>-1</v>
      </c>
      <c r="IX114">
        <v>-1</v>
      </c>
      <c r="JA114">
        <v>1</v>
      </c>
      <c r="JC114">
        <v>0</v>
      </c>
      <c r="JF114" s="117" t="s">
        <v>1189</v>
      </c>
      <c r="JG114">
        <v>50</v>
      </c>
      <c r="JH114" t="s">
        <v>1283</v>
      </c>
      <c r="JI114">
        <v>7</v>
      </c>
      <c r="JJ114">
        <v>5</v>
      </c>
      <c r="JK114">
        <v>7</v>
      </c>
      <c r="JL114" s="139">
        <v>78572.70192676429</v>
      </c>
      <c r="JM114" s="139"/>
      <c r="JN114" s="200">
        <v>0</v>
      </c>
      <c r="JO114" s="200"/>
      <c r="JP114" s="200"/>
      <c r="JQ114" s="200">
        <v>0</v>
      </c>
      <c r="JR114" s="200">
        <v>0</v>
      </c>
      <c r="JT114">
        <v>0</v>
      </c>
      <c r="JV114">
        <v>-1</v>
      </c>
      <c r="JX114">
        <v>-1</v>
      </c>
      <c r="KA114">
        <v>1</v>
      </c>
      <c r="KC114">
        <v>0</v>
      </c>
      <c r="KF114" s="117" t="s">
        <v>1189</v>
      </c>
      <c r="KG114">
        <v>50</v>
      </c>
      <c r="KH114" t="s">
        <v>1283</v>
      </c>
      <c r="KI114">
        <v>5</v>
      </c>
      <c r="KJ114">
        <v>4</v>
      </c>
      <c r="KK114">
        <v>5</v>
      </c>
      <c r="KL114" s="139">
        <v>56572.762629728997</v>
      </c>
      <c r="KM114" s="139"/>
      <c r="KN114" s="200">
        <v>0</v>
      </c>
      <c r="KO114" s="200"/>
      <c r="KP114" s="200"/>
      <c r="KQ114" s="200">
        <v>0</v>
      </c>
      <c r="KR114" s="200">
        <v>0</v>
      </c>
      <c r="KT114">
        <v>0</v>
      </c>
      <c r="KX114">
        <v>-1</v>
      </c>
      <c r="LA114">
        <v>1</v>
      </c>
      <c r="LC114">
        <v>0</v>
      </c>
      <c r="LF114" s="117"/>
      <c r="LG114">
        <v>50</v>
      </c>
      <c r="LH114" t="s">
        <v>1283</v>
      </c>
      <c r="LI114">
        <v>5</v>
      </c>
      <c r="LK114">
        <v>5</v>
      </c>
      <c r="LL114" s="139">
        <v>56572.762629728997</v>
      </c>
      <c r="LM114" s="139"/>
      <c r="LN114" s="200">
        <v>0</v>
      </c>
      <c r="LO114" s="200"/>
      <c r="LP114" s="200"/>
      <c r="LQ114" s="200">
        <v>0</v>
      </c>
      <c r="LR114" s="200">
        <v>0</v>
      </c>
      <c r="LT114">
        <v>0</v>
      </c>
      <c r="LV114">
        <v>-1</v>
      </c>
      <c r="LX114">
        <v>-1</v>
      </c>
      <c r="MA114">
        <v>1</v>
      </c>
      <c r="MC114">
        <v>0</v>
      </c>
      <c r="MF114" s="117" t="s">
        <v>1189</v>
      </c>
      <c r="MG114">
        <v>50</v>
      </c>
      <c r="MH114" t="s">
        <v>1283</v>
      </c>
      <c r="MI114">
        <v>4</v>
      </c>
      <c r="MJ114">
        <v>3</v>
      </c>
      <c r="MK114">
        <v>4</v>
      </c>
      <c r="ML114" s="139">
        <v>44970.896391152499</v>
      </c>
      <c r="MM114" s="139"/>
      <c r="MN114" s="200">
        <v>0</v>
      </c>
      <c r="MO114" s="200"/>
      <c r="MP114" s="200"/>
      <c r="MQ114" s="200">
        <v>0</v>
      </c>
      <c r="MR114" s="200">
        <v>0</v>
      </c>
      <c r="MT114">
        <v>0</v>
      </c>
      <c r="MV114">
        <v>-1</v>
      </c>
      <c r="MX114">
        <v>-1</v>
      </c>
      <c r="NA114">
        <v>1</v>
      </c>
      <c r="NC114">
        <v>0</v>
      </c>
      <c r="NF114" s="117" t="s">
        <v>1189</v>
      </c>
      <c r="NG114">
        <v>50</v>
      </c>
      <c r="NH114" t="s">
        <v>1283</v>
      </c>
      <c r="NI114">
        <v>4</v>
      </c>
      <c r="NJ114">
        <v>3</v>
      </c>
      <c r="NK114">
        <v>4</v>
      </c>
      <c r="NL114" s="139">
        <v>45530.158132923629</v>
      </c>
      <c r="NM114" s="139"/>
      <c r="NN114" s="200">
        <v>0</v>
      </c>
      <c r="NO114" s="200"/>
      <c r="NP114" s="200"/>
      <c r="NQ114" s="200">
        <v>0</v>
      </c>
      <c r="NR114" s="200">
        <v>0</v>
      </c>
      <c r="NT114">
        <v>0</v>
      </c>
      <c r="NV114">
        <v>-1</v>
      </c>
      <c r="NX114">
        <v>-1</v>
      </c>
      <c r="OA114">
        <v>1</v>
      </c>
      <c r="OC114">
        <v>0</v>
      </c>
      <c r="OF114" s="117" t="s">
        <v>1189</v>
      </c>
      <c r="OG114">
        <v>50</v>
      </c>
      <c r="OH114" t="s">
        <v>1283</v>
      </c>
      <c r="OI114">
        <v>4</v>
      </c>
      <c r="OJ114">
        <v>3</v>
      </c>
      <c r="OK114">
        <v>4</v>
      </c>
      <c r="OL114" s="139">
        <v>45530.158132923629</v>
      </c>
      <c r="OM114" s="139"/>
      <c r="ON114" s="200">
        <v>0</v>
      </c>
      <c r="OO114" s="200"/>
      <c r="OP114" s="200"/>
      <c r="OQ114" s="200">
        <v>0</v>
      </c>
      <c r="OR114" s="200">
        <v>0</v>
      </c>
      <c r="OT114">
        <f t="shared" si="307"/>
        <v>0</v>
      </c>
      <c r="OV114">
        <v>-1</v>
      </c>
      <c r="OX114">
        <v>-1</v>
      </c>
      <c r="PA114">
        <f t="shared" si="339"/>
        <v>1</v>
      </c>
      <c r="PC114">
        <f t="shared" si="340"/>
        <v>0</v>
      </c>
      <c r="PF114" s="117" t="s">
        <v>1189</v>
      </c>
      <c r="PG114">
        <v>50</v>
      </c>
      <c r="PH114" t="str">
        <f t="shared" si="341"/>
        <v>FALSE</v>
      </c>
      <c r="PI114">
        <f>ROUND(MARGIN!$J30,0)</f>
        <v>4</v>
      </c>
      <c r="PJ114">
        <f t="shared" si="342"/>
        <v>3</v>
      </c>
      <c r="PK114">
        <f t="shared" si="343"/>
        <v>4</v>
      </c>
      <c r="PL114" s="139">
        <f>PK114*10000*MARGIN!$G30/MARGIN!$D30</f>
        <v>44661.878805988606</v>
      </c>
      <c r="PM114" s="139"/>
      <c r="PN114" s="200">
        <f t="shared" si="344"/>
        <v>0</v>
      </c>
      <c r="PO114" s="200"/>
      <c r="PP114" s="200"/>
      <c r="PQ114" s="200">
        <f t="shared" si="311"/>
        <v>0</v>
      </c>
      <c r="PR114" s="200">
        <f t="shared" si="345"/>
        <v>0</v>
      </c>
      <c r="PT114">
        <f t="shared" si="313"/>
        <v>0</v>
      </c>
      <c r="PV114">
        <v>-1</v>
      </c>
      <c r="PX114">
        <v>-1</v>
      </c>
      <c r="QA114">
        <f t="shared" si="346"/>
        <v>1</v>
      </c>
      <c r="QC114">
        <f t="shared" si="347"/>
        <v>0</v>
      </c>
      <c r="QF114" s="117" t="s">
        <v>1189</v>
      </c>
      <c r="QG114">
        <v>50</v>
      </c>
      <c r="QH114" t="str">
        <f t="shared" si="348"/>
        <v>FALSE</v>
      </c>
      <c r="QI114">
        <f>ROUND(MARGIN!$J30,0)</f>
        <v>4</v>
      </c>
      <c r="QJ114">
        <f t="shared" si="349"/>
        <v>3</v>
      </c>
      <c r="QK114">
        <f t="shared" si="350"/>
        <v>4</v>
      </c>
      <c r="QL114" s="139">
        <f>QK114*10000*MARGIN!$G30/MARGIN!$D30</f>
        <v>44661.878805988606</v>
      </c>
      <c r="QM114" s="139"/>
      <c r="QN114" s="200">
        <f t="shared" si="351"/>
        <v>0</v>
      </c>
      <c r="QO114" s="200"/>
      <c r="QP114" s="200"/>
      <c r="QQ114" s="200">
        <f t="shared" si="317"/>
        <v>0</v>
      </c>
      <c r="QR114" s="200">
        <f t="shared" si="352"/>
        <v>0</v>
      </c>
      <c r="QT114">
        <f t="shared" si="319"/>
        <v>0</v>
      </c>
      <c r="QV114">
        <v>-1</v>
      </c>
      <c r="QX114">
        <v>-1</v>
      </c>
      <c r="RA114">
        <f t="shared" si="353"/>
        <v>1</v>
      </c>
      <c r="RC114">
        <f t="shared" si="354"/>
        <v>0</v>
      </c>
      <c r="RF114" s="117" t="s">
        <v>1189</v>
      </c>
      <c r="RG114">
        <v>50</v>
      </c>
      <c r="RH114" t="str">
        <f t="shared" si="355"/>
        <v>FALSE</v>
      </c>
      <c r="RI114">
        <f>ROUND(MARGIN!$J30,0)</f>
        <v>4</v>
      </c>
      <c r="RJ114">
        <f t="shared" si="356"/>
        <v>3</v>
      </c>
      <c r="RK114">
        <f t="shared" si="357"/>
        <v>4</v>
      </c>
      <c r="RL114" s="139">
        <f>RK114*10000*MARGIN!$G30/MARGIN!$D30</f>
        <v>44661.878805988606</v>
      </c>
      <c r="RM114" s="139"/>
      <c r="RN114" s="200">
        <f t="shared" si="358"/>
        <v>0</v>
      </c>
      <c r="RO114" s="200"/>
      <c r="RP114" s="200"/>
      <c r="RQ114" s="200">
        <f t="shared" si="323"/>
        <v>0</v>
      </c>
      <c r="RR114" s="200">
        <f t="shared" si="359"/>
        <v>0</v>
      </c>
    </row>
    <row r="115" spans="1:486" x14ac:dyDescent="0.25">
      <c r="A115" t="s">
        <v>1174</v>
      </c>
      <c r="B115" s="167" t="s">
        <v>19</v>
      </c>
      <c r="D115" s="117" t="s">
        <v>788</v>
      </c>
      <c r="E115">
        <v>50</v>
      </c>
      <c r="F115" t="e">
        <f>IF(#REF!="","FALSE","TRUE")</f>
        <v>#REF!</v>
      </c>
      <c r="G115">
        <f>ROUND(MARGIN!$J24,0)</f>
        <v>4</v>
      </c>
      <c r="I115" t="e">
        <f>-#REF!+J115</f>
        <v>#REF!</v>
      </c>
      <c r="J115">
        <v>-1</v>
      </c>
      <c r="K115" s="117" t="s">
        <v>788</v>
      </c>
      <c r="L115">
        <v>50</v>
      </c>
      <c r="M115" t="str">
        <f t="shared" si="273"/>
        <v>TRUE</v>
      </c>
      <c r="N115">
        <f>ROUND(MARGIN!$J24,0)</f>
        <v>4</v>
      </c>
      <c r="P115">
        <f t="shared" si="274"/>
        <v>0</v>
      </c>
      <c r="Q115">
        <v>-1</v>
      </c>
      <c r="S115" t="str">
        <f>FORECAST!B52</f>
        <v>High: Mar or Dec/Jan // Low: Aug</v>
      </c>
      <c r="T115" s="117" t="s">
        <v>788</v>
      </c>
      <c r="U115">
        <v>50</v>
      </c>
      <c r="V115" t="str">
        <f t="shared" si="275"/>
        <v>TRUE</v>
      </c>
      <c r="W115">
        <f>ROUND(MARGIN!$J24,0)</f>
        <v>4</v>
      </c>
      <c r="Z115">
        <f t="shared" si="276"/>
        <v>0</v>
      </c>
      <c r="AA115">
        <v>-1</v>
      </c>
      <c r="AB115">
        <v>-1</v>
      </c>
      <c r="AC115" t="s">
        <v>964</v>
      </c>
      <c r="AD115" s="117" t="s">
        <v>962</v>
      </c>
      <c r="AE115">
        <v>50</v>
      </c>
      <c r="AF115" t="str">
        <f t="shared" si="277"/>
        <v>TRUE</v>
      </c>
      <c r="AG115">
        <f>ROUND(MARGIN!$J24,0)</f>
        <v>4</v>
      </c>
      <c r="AH115">
        <f t="shared" si="278"/>
        <v>5</v>
      </c>
      <c r="AK115">
        <f t="shared" si="279"/>
        <v>0</v>
      </c>
      <c r="AL115">
        <v>-1</v>
      </c>
      <c r="AM115">
        <v>-1</v>
      </c>
      <c r="AN115" t="s">
        <v>964</v>
      </c>
      <c r="AO115" s="117" t="s">
        <v>1108</v>
      </c>
      <c r="AP115">
        <v>50</v>
      </c>
      <c r="AQ115" t="str">
        <f t="shared" si="280"/>
        <v>TRUE</v>
      </c>
      <c r="AR115">
        <f>ROUND(MARGIN!$J24,0)</f>
        <v>4</v>
      </c>
      <c r="AS115">
        <f t="shared" si="281"/>
        <v>5</v>
      </c>
      <c r="AV115">
        <f t="shared" si="282"/>
        <v>0</v>
      </c>
      <c r="AW115">
        <v>-1</v>
      </c>
      <c r="AY115" t="s">
        <v>964</v>
      </c>
      <c r="AZ115" s="117" t="s">
        <v>962</v>
      </c>
      <c r="BA115">
        <v>50</v>
      </c>
      <c r="BB115" t="str">
        <f t="shared" si="283"/>
        <v>TRUE</v>
      </c>
      <c r="BC115">
        <f>ROUND(MARGIN!$J24,0)</f>
        <v>4</v>
      </c>
      <c r="BD115">
        <f t="shared" si="284"/>
        <v>4</v>
      </c>
      <c r="BG115">
        <f t="shared" si="285"/>
        <v>1</v>
      </c>
      <c r="BK115" t="s">
        <v>964</v>
      </c>
      <c r="BL115" s="117" t="s">
        <v>962</v>
      </c>
      <c r="BM115">
        <v>50</v>
      </c>
      <c r="BN115" t="str">
        <f t="shared" si="286"/>
        <v>FALSE</v>
      </c>
      <c r="BO115">
        <f>ROUND(MARGIN!$J24,0)</f>
        <v>4</v>
      </c>
      <c r="BP115">
        <f t="shared" si="287"/>
        <v>4</v>
      </c>
      <c r="BT115">
        <f t="shared" si="288"/>
        <v>-1</v>
      </c>
      <c r="BU115">
        <v>-1</v>
      </c>
      <c r="BV115">
        <v>-1</v>
      </c>
      <c r="BW115">
        <v>1</v>
      </c>
      <c r="BX115">
        <f t="shared" si="289"/>
        <v>0</v>
      </c>
      <c r="BY115">
        <f t="shared" si="290"/>
        <v>0</v>
      </c>
      <c r="BZ115" s="187">
        <v>1.30523646901E-2</v>
      </c>
      <c r="CA115" s="117" t="s">
        <v>962</v>
      </c>
      <c r="CB115">
        <v>50</v>
      </c>
      <c r="CC115" t="str">
        <f t="shared" si="291"/>
        <v>TRUE</v>
      </c>
      <c r="CD115">
        <f>ROUND(MARGIN!$J31,0)</f>
        <v>4</v>
      </c>
      <c r="CE115">
        <f t="shared" si="292"/>
        <v>3</v>
      </c>
      <c r="CF115">
        <f t="shared" si="325"/>
        <v>4</v>
      </c>
      <c r="CG115" s="139">
        <f>CF115*10000*MARGIN!$G31/MARGIN!$D31</f>
        <v>44650.368320000001</v>
      </c>
      <c r="CH115" s="145">
        <f t="shared" si="293"/>
        <v>-582.79289085992764</v>
      </c>
      <c r="CI115" s="145">
        <f t="shared" si="294"/>
        <v>-582.79289085992764</v>
      </c>
      <c r="CK115">
        <f t="shared" si="295"/>
        <v>2</v>
      </c>
      <c r="CL115">
        <v>1</v>
      </c>
      <c r="CM115">
        <v>-1</v>
      </c>
      <c r="CN115">
        <v>1</v>
      </c>
      <c r="CO115">
        <f t="shared" si="296"/>
        <v>1</v>
      </c>
      <c r="CP115">
        <f t="shared" si="297"/>
        <v>0</v>
      </c>
      <c r="CQ115">
        <v>3.8563201511900001E-3</v>
      </c>
      <c r="CR115" s="117" t="s">
        <v>1189</v>
      </c>
      <c r="CS115">
        <v>50</v>
      </c>
      <c r="CT115" t="str">
        <f t="shared" si="298"/>
        <v>TRUE</v>
      </c>
      <c r="CU115">
        <f>ROUND(MARGIN!$J31,0)</f>
        <v>4</v>
      </c>
      <c r="CV115">
        <f t="shared" si="326"/>
        <v>3</v>
      </c>
      <c r="CW115">
        <f t="shared" si="327"/>
        <v>4</v>
      </c>
      <c r="CX115" s="139">
        <f>CW115*10000*MARGIN!$G31/MARGIN!$D31</f>
        <v>44650.368320000001</v>
      </c>
      <c r="CY115" s="200">
        <f t="shared" si="299"/>
        <v>172.1861151104716</v>
      </c>
      <c r="CZ115" s="200">
        <f t="shared" si="300"/>
        <v>-172.1861151104716</v>
      </c>
      <c r="DB115">
        <f t="shared" si="301"/>
        <v>-2</v>
      </c>
      <c r="DC115">
        <v>-1</v>
      </c>
      <c r="DD115">
        <v>-1</v>
      </c>
      <c r="DE115">
        <v>-1</v>
      </c>
      <c r="DF115">
        <f t="shared" si="302"/>
        <v>1</v>
      </c>
      <c r="DG115">
        <f t="shared" si="303"/>
        <v>1</v>
      </c>
      <c r="DH115">
        <v>-7.0088405520599998E-3</v>
      </c>
      <c r="DI115" s="117" t="s">
        <v>1189</v>
      </c>
      <c r="DJ115">
        <v>50</v>
      </c>
      <c r="DK115" t="str">
        <f t="shared" si="304"/>
        <v>TRUE</v>
      </c>
      <c r="DL115">
        <f>ROUND(MARGIN!$J31,0)</f>
        <v>4</v>
      </c>
      <c r="DM115">
        <f t="shared" si="328"/>
        <v>5</v>
      </c>
      <c r="DN115">
        <f t="shared" si="329"/>
        <v>4</v>
      </c>
      <c r="DO115" s="139">
        <f>DN115*10000*MARGIN!$G31/MARGIN!$D31</f>
        <v>44650.368320000001</v>
      </c>
      <c r="DP115" s="200">
        <f t="shared" si="305"/>
        <v>312.94731214563114</v>
      </c>
      <c r="DQ115" s="200">
        <f t="shared" si="306"/>
        <v>312.94731214563114</v>
      </c>
      <c r="DS115">
        <v>0</v>
      </c>
      <c r="DT115">
        <v>-1</v>
      </c>
      <c r="DU115">
        <v>-1</v>
      </c>
      <c r="DV115">
        <v>1</v>
      </c>
      <c r="DW115">
        <v>0</v>
      </c>
      <c r="DX115">
        <v>0</v>
      </c>
      <c r="DY115">
        <v>6.03351096536E-3</v>
      </c>
      <c r="DZ115" s="117" t="s">
        <v>1189</v>
      </c>
      <c r="EA115">
        <v>50</v>
      </c>
      <c r="EB115" t="s">
        <v>1273</v>
      </c>
      <c r="EC115">
        <v>7</v>
      </c>
      <c r="ED115">
        <v>9</v>
      </c>
      <c r="EE115">
        <v>7</v>
      </c>
      <c r="EF115" s="139">
        <v>79189.572280000008</v>
      </c>
      <c r="EG115" s="200">
        <v>-477.79115269354833</v>
      </c>
      <c r="EH115" s="200">
        <v>-477.79115269354833</v>
      </c>
      <c r="EJ115">
        <v>0</v>
      </c>
      <c r="EK115">
        <v>-1</v>
      </c>
      <c r="EL115">
        <v>-1</v>
      </c>
      <c r="EM115">
        <v>-1</v>
      </c>
      <c r="EN115">
        <v>-1</v>
      </c>
      <c r="EO115">
        <v>1</v>
      </c>
      <c r="EQ115">
        <v>1</v>
      </c>
      <c r="ER115">
        <v>-3.5016234799799999E-3</v>
      </c>
      <c r="ES115" s="117" t="s">
        <v>1189</v>
      </c>
      <c r="ET115">
        <v>50</v>
      </c>
      <c r="EU115" t="s">
        <v>1273</v>
      </c>
      <c r="EV115">
        <v>7</v>
      </c>
      <c r="EW115">
        <v>9</v>
      </c>
      <c r="EX115">
        <v>7</v>
      </c>
      <c r="EY115" s="139">
        <v>79189.572280000008</v>
      </c>
      <c r="EZ115" s="200">
        <v>277.29206566522134</v>
      </c>
      <c r="FA115" s="200"/>
      <c r="FB115" s="200">
        <v>277.29206566522134</v>
      </c>
      <c r="FD115">
        <v>-2</v>
      </c>
      <c r="FE115">
        <v>-1</v>
      </c>
      <c r="FF115">
        <v>-1</v>
      </c>
      <c r="FG115">
        <v>-1</v>
      </c>
      <c r="FI115">
        <v>0</v>
      </c>
      <c r="FK115">
        <v>0</v>
      </c>
      <c r="FM115" s="117" t="s">
        <v>1189</v>
      </c>
      <c r="FN115">
        <v>50</v>
      </c>
      <c r="FO115" t="s">
        <v>1273</v>
      </c>
      <c r="FP115">
        <v>7</v>
      </c>
      <c r="FQ115">
        <v>9</v>
      </c>
      <c r="FR115">
        <v>7</v>
      </c>
      <c r="FS115" s="139">
        <v>79189.572280000008</v>
      </c>
      <c r="FT115" s="200">
        <v>0</v>
      </c>
      <c r="FU115" s="200"/>
      <c r="FV115" s="200">
        <v>0</v>
      </c>
      <c r="FX115">
        <v>0</v>
      </c>
      <c r="FZ115">
        <v>-1</v>
      </c>
      <c r="GB115">
        <v>-1</v>
      </c>
      <c r="GE115">
        <v>1</v>
      </c>
      <c r="GG115">
        <v>0</v>
      </c>
      <c r="GJ115" s="117" t="s">
        <v>1189</v>
      </c>
      <c r="GK115">
        <v>50</v>
      </c>
      <c r="GL115" t="s">
        <v>1283</v>
      </c>
      <c r="GM115">
        <v>7</v>
      </c>
      <c r="GN115">
        <v>5</v>
      </c>
      <c r="GO115">
        <v>7</v>
      </c>
      <c r="GP115" s="139">
        <v>79189.572280000008</v>
      </c>
      <c r="GQ115" s="200">
        <v>0</v>
      </c>
      <c r="GR115" s="200"/>
      <c r="GS115" s="200">
        <v>0</v>
      </c>
      <c r="GT115" s="200">
        <v>0</v>
      </c>
      <c r="GV115">
        <v>0</v>
      </c>
      <c r="GX115">
        <v>-1</v>
      </c>
      <c r="GZ115">
        <v>-1</v>
      </c>
      <c r="HC115">
        <v>1</v>
      </c>
      <c r="HE115">
        <v>0</v>
      </c>
      <c r="HH115" s="117" t="s">
        <v>1189</v>
      </c>
      <c r="HI115">
        <v>50</v>
      </c>
      <c r="HJ115" t="s">
        <v>1283</v>
      </c>
      <c r="HK115">
        <v>7</v>
      </c>
      <c r="HL115">
        <v>5</v>
      </c>
      <c r="HM115">
        <v>7</v>
      </c>
      <c r="HN115" s="139">
        <v>78652.044239999988</v>
      </c>
      <c r="HO115" s="200">
        <v>0</v>
      </c>
      <c r="HP115" s="200"/>
      <c r="HQ115" s="200">
        <v>0</v>
      </c>
      <c r="HR115" s="200">
        <v>0</v>
      </c>
      <c r="HT115">
        <v>0</v>
      </c>
      <c r="HV115">
        <v>-1</v>
      </c>
      <c r="HX115">
        <v>-1</v>
      </c>
      <c r="IA115">
        <v>1</v>
      </c>
      <c r="IC115">
        <v>0</v>
      </c>
      <c r="IF115" s="117" t="s">
        <v>1189</v>
      </c>
      <c r="IG115">
        <v>50</v>
      </c>
      <c r="IH115" t="s">
        <v>1283</v>
      </c>
      <c r="II115">
        <v>7</v>
      </c>
      <c r="IJ115">
        <v>5</v>
      </c>
      <c r="IK115">
        <v>7</v>
      </c>
      <c r="IL115" s="139">
        <v>78541.589587999988</v>
      </c>
      <c r="IM115" s="139"/>
      <c r="IN115" s="200">
        <v>0</v>
      </c>
      <c r="IO115" s="200"/>
      <c r="IP115" s="200"/>
      <c r="IQ115" s="200">
        <v>0</v>
      </c>
      <c r="IR115" s="200">
        <v>0</v>
      </c>
      <c r="IT115">
        <v>0</v>
      </c>
      <c r="IV115">
        <v>-1</v>
      </c>
      <c r="IX115">
        <v>-1</v>
      </c>
      <c r="JA115">
        <v>1</v>
      </c>
      <c r="JC115">
        <v>0</v>
      </c>
      <c r="JF115" s="117" t="s">
        <v>1189</v>
      </c>
      <c r="JG115">
        <v>50</v>
      </c>
      <c r="JH115" t="s">
        <v>1283</v>
      </c>
      <c r="JI115">
        <v>7</v>
      </c>
      <c r="JJ115">
        <v>5</v>
      </c>
      <c r="JK115">
        <v>7</v>
      </c>
      <c r="JL115" s="139">
        <v>78541.589587999988</v>
      </c>
      <c r="JM115" s="139"/>
      <c r="JN115" s="200">
        <v>0</v>
      </c>
      <c r="JO115" s="200"/>
      <c r="JP115" s="200"/>
      <c r="JQ115" s="200">
        <v>0</v>
      </c>
      <c r="JR115" s="200">
        <v>0</v>
      </c>
      <c r="JT115">
        <v>0</v>
      </c>
      <c r="JV115">
        <v>-1</v>
      </c>
      <c r="JX115">
        <v>-1</v>
      </c>
      <c r="KA115">
        <v>1</v>
      </c>
      <c r="KC115">
        <v>0</v>
      </c>
      <c r="KF115" s="117" t="s">
        <v>1189</v>
      </c>
      <c r="KG115">
        <v>50</v>
      </c>
      <c r="KH115" t="s">
        <v>1283</v>
      </c>
      <c r="KI115">
        <v>5</v>
      </c>
      <c r="KJ115">
        <v>4</v>
      </c>
      <c r="KK115">
        <v>5</v>
      </c>
      <c r="KL115" s="139">
        <v>56558.516480000006</v>
      </c>
      <c r="KM115" s="139"/>
      <c r="KN115" s="200">
        <v>0</v>
      </c>
      <c r="KO115" s="200"/>
      <c r="KP115" s="200"/>
      <c r="KQ115" s="200">
        <v>0</v>
      </c>
      <c r="KR115" s="200">
        <v>0</v>
      </c>
      <c r="KT115">
        <v>0</v>
      </c>
      <c r="KX115">
        <v>-1</v>
      </c>
      <c r="LA115">
        <v>1</v>
      </c>
      <c r="LC115">
        <v>0</v>
      </c>
      <c r="LF115" s="117"/>
      <c r="LG115">
        <v>50</v>
      </c>
      <c r="LH115" t="s">
        <v>1283</v>
      </c>
      <c r="LI115">
        <v>5</v>
      </c>
      <c r="LK115">
        <v>5</v>
      </c>
      <c r="LL115" s="139">
        <v>56558.516480000006</v>
      </c>
      <c r="LM115" s="139"/>
      <c r="LN115" s="200">
        <v>0</v>
      </c>
      <c r="LO115" s="200"/>
      <c r="LP115" s="200"/>
      <c r="LQ115" s="200">
        <v>0</v>
      </c>
      <c r="LR115" s="200">
        <v>0</v>
      </c>
      <c r="LT115">
        <v>0</v>
      </c>
      <c r="LV115">
        <v>-1</v>
      </c>
      <c r="LX115">
        <v>-1</v>
      </c>
      <c r="MA115">
        <v>1</v>
      </c>
      <c r="MC115">
        <v>0</v>
      </c>
      <c r="MF115" s="117" t="s">
        <v>1189</v>
      </c>
      <c r="MG115">
        <v>50</v>
      </c>
      <c r="MH115" t="s">
        <v>1283</v>
      </c>
      <c r="MI115">
        <v>4</v>
      </c>
      <c r="MJ115">
        <v>3</v>
      </c>
      <c r="MK115">
        <v>4</v>
      </c>
      <c r="ML115" s="139">
        <v>44956.278040000005</v>
      </c>
      <c r="MM115" s="139"/>
      <c r="MN115" s="200">
        <v>0</v>
      </c>
      <c r="MO115" s="200"/>
      <c r="MP115" s="200"/>
      <c r="MQ115" s="200">
        <v>0</v>
      </c>
      <c r="MR115" s="200">
        <v>0</v>
      </c>
      <c r="MT115">
        <v>0</v>
      </c>
      <c r="MV115">
        <v>-1</v>
      </c>
      <c r="MX115">
        <v>-1</v>
      </c>
      <c r="NA115">
        <v>1</v>
      </c>
      <c r="NC115">
        <v>0</v>
      </c>
      <c r="NF115" s="117" t="s">
        <v>1189</v>
      </c>
      <c r="NG115">
        <v>50</v>
      </c>
      <c r="NH115" t="s">
        <v>1283</v>
      </c>
      <c r="NI115">
        <v>4</v>
      </c>
      <c r="NJ115">
        <v>3</v>
      </c>
      <c r="NK115">
        <v>4</v>
      </c>
      <c r="NL115" s="139">
        <v>45398.545920000004</v>
      </c>
      <c r="NM115" s="139"/>
      <c r="NN115" s="200">
        <v>0</v>
      </c>
      <c r="NO115" s="200"/>
      <c r="NP115" s="200"/>
      <c r="NQ115" s="200">
        <v>0</v>
      </c>
      <c r="NR115" s="200">
        <v>0</v>
      </c>
      <c r="NT115">
        <v>0</v>
      </c>
      <c r="NV115">
        <v>-1</v>
      </c>
      <c r="NX115">
        <v>-1</v>
      </c>
      <c r="OA115">
        <v>1</v>
      </c>
      <c r="OC115">
        <v>0</v>
      </c>
      <c r="OF115" s="117" t="s">
        <v>1189</v>
      </c>
      <c r="OG115">
        <v>50</v>
      </c>
      <c r="OH115" t="s">
        <v>1283</v>
      </c>
      <c r="OI115">
        <v>4</v>
      </c>
      <c r="OJ115">
        <v>3</v>
      </c>
      <c r="OK115">
        <v>4</v>
      </c>
      <c r="OL115" s="139">
        <v>45398.545920000004</v>
      </c>
      <c r="OM115" s="139"/>
      <c r="ON115" s="200">
        <v>0</v>
      </c>
      <c r="OO115" s="200"/>
      <c r="OP115" s="200"/>
      <c r="OQ115" s="200">
        <v>0</v>
      </c>
      <c r="OR115" s="200">
        <v>0</v>
      </c>
      <c r="OT115">
        <f t="shared" si="307"/>
        <v>0</v>
      </c>
      <c r="OV115">
        <v>-1</v>
      </c>
      <c r="OX115">
        <v>-1</v>
      </c>
      <c r="PA115">
        <f t="shared" si="339"/>
        <v>1</v>
      </c>
      <c r="PC115">
        <f t="shared" si="340"/>
        <v>0</v>
      </c>
      <c r="PF115" s="117" t="s">
        <v>1189</v>
      </c>
      <c r="PG115">
        <v>50</v>
      </c>
      <c r="PH115" t="str">
        <f t="shared" si="341"/>
        <v>FALSE</v>
      </c>
      <c r="PI115">
        <f>ROUND(MARGIN!$J31,0)</f>
        <v>4</v>
      </c>
      <c r="PJ115">
        <f t="shared" si="342"/>
        <v>3</v>
      </c>
      <c r="PK115">
        <f t="shared" si="343"/>
        <v>4</v>
      </c>
      <c r="PL115" s="139">
        <f>PK115*10000*MARGIN!$G31/MARGIN!$D31</f>
        <v>44650.368320000001</v>
      </c>
      <c r="PM115" s="139"/>
      <c r="PN115" s="200">
        <f t="shared" si="344"/>
        <v>0</v>
      </c>
      <c r="PO115" s="200"/>
      <c r="PP115" s="200"/>
      <c r="PQ115" s="200">
        <f t="shared" si="311"/>
        <v>0</v>
      </c>
      <c r="PR115" s="200">
        <f t="shared" si="345"/>
        <v>0</v>
      </c>
      <c r="PT115">
        <f t="shared" si="313"/>
        <v>0</v>
      </c>
      <c r="PV115">
        <v>-1</v>
      </c>
      <c r="PX115">
        <v>-1</v>
      </c>
      <c r="QA115">
        <f t="shared" si="346"/>
        <v>1</v>
      </c>
      <c r="QC115">
        <f t="shared" si="347"/>
        <v>0</v>
      </c>
      <c r="QF115" s="117" t="s">
        <v>1189</v>
      </c>
      <c r="QG115">
        <v>50</v>
      </c>
      <c r="QH115" t="str">
        <f t="shared" si="348"/>
        <v>FALSE</v>
      </c>
      <c r="QI115">
        <f>ROUND(MARGIN!$J31,0)</f>
        <v>4</v>
      </c>
      <c r="QJ115">
        <f t="shared" si="349"/>
        <v>3</v>
      </c>
      <c r="QK115">
        <f t="shared" si="350"/>
        <v>4</v>
      </c>
      <c r="QL115" s="139">
        <f>QK115*10000*MARGIN!$G31/MARGIN!$D31</f>
        <v>44650.368320000001</v>
      </c>
      <c r="QM115" s="139"/>
      <c r="QN115" s="200">
        <f t="shared" si="351"/>
        <v>0</v>
      </c>
      <c r="QO115" s="200"/>
      <c r="QP115" s="200"/>
      <c r="QQ115" s="200">
        <f t="shared" si="317"/>
        <v>0</v>
      </c>
      <c r="QR115" s="200">
        <f t="shared" si="352"/>
        <v>0</v>
      </c>
      <c r="QT115">
        <f t="shared" si="319"/>
        <v>0</v>
      </c>
      <c r="QV115">
        <v>-1</v>
      </c>
      <c r="QX115">
        <v>-1</v>
      </c>
      <c r="RA115">
        <f t="shared" si="353"/>
        <v>1</v>
      </c>
      <c r="RC115">
        <f t="shared" si="354"/>
        <v>0</v>
      </c>
      <c r="RF115" s="117" t="s">
        <v>1189</v>
      </c>
      <c r="RG115">
        <v>50</v>
      </c>
      <c r="RH115" t="str">
        <f t="shared" si="355"/>
        <v>FALSE</v>
      </c>
      <c r="RI115">
        <f>ROUND(MARGIN!$J31,0)</f>
        <v>4</v>
      </c>
      <c r="RJ115">
        <f t="shared" si="356"/>
        <v>3</v>
      </c>
      <c r="RK115">
        <f t="shared" si="357"/>
        <v>4</v>
      </c>
      <c r="RL115" s="139">
        <f>RK115*10000*MARGIN!$G31/MARGIN!$D31</f>
        <v>44650.368320000001</v>
      </c>
      <c r="RM115" s="139"/>
      <c r="RN115" s="200">
        <f t="shared" si="358"/>
        <v>0</v>
      </c>
      <c r="RO115" s="200"/>
      <c r="RP115" s="200"/>
      <c r="RQ115" s="200">
        <f t="shared" si="323"/>
        <v>0</v>
      </c>
      <c r="RR115" s="200">
        <f t="shared" si="359"/>
        <v>0</v>
      </c>
    </row>
    <row r="116" spans="1:486" x14ac:dyDescent="0.25">
      <c r="A116" t="s">
        <v>1176</v>
      </c>
      <c r="B116" s="167" t="s">
        <v>10</v>
      </c>
      <c r="D116" s="116" t="s">
        <v>788</v>
      </c>
      <c r="E116">
        <v>50</v>
      </c>
      <c r="F116" t="e">
        <f>IF(#REF!="","FALSE","TRUE")</f>
        <v>#REF!</v>
      </c>
      <c r="G116">
        <f>ROUND(MARGIN!$J27,0)</f>
        <v>4</v>
      </c>
      <c r="I116" t="e">
        <f>-#REF!+J116</f>
        <v>#REF!</v>
      </c>
      <c r="J116">
        <v>1</v>
      </c>
      <c r="K116" s="116" t="s">
        <v>788</v>
      </c>
      <c r="L116">
        <v>50</v>
      </c>
      <c r="M116" t="str">
        <f t="shared" si="273"/>
        <v>TRUE</v>
      </c>
      <c r="N116">
        <f>ROUND(MARGIN!$J27,0)</f>
        <v>4</v>
      </c>
      <c r="O116">
        <v>-9</v>
      </c>
      <c r="P116">
        <f t="shared" si="274"/>
        <v>-2</v>
      </c>
      <c r="Q116">
        <v>-1</v>
      </c>
      <c r="S116" t="str">
        <f>FORECAST!B50</f>
        <v>High: Oct or Dec// Low: June or Sept</v>
      </c>
      <c r="T116" s="117" t="s">
        <v>788</v>
      </c>
      <c r="U116">
        <v>50</v>
      </c>
      <c r="V116" t="str">
        <f t="shared" si="275"/>
        <v>TRUE</v>
      </c>
      <c r="W116">
        <f>ROUND(MARGIN!$J27,0)</f>
        <v>4</v>
      </c>
      <c r="Z116">
        <f t="shared" si="276"/>
        <v>0</v>
      </c>
      <c r="AA116">
        <v>-1</v>
      </c>
      <c r="AB116">
        <v>-1</v>
      </c>
      <c r="AC116" t="s">
        <v>955</v>
      </c>
      <c r="AD116" s="117" t="s">
        <v>32</v>
      </c>
      <c r="AE116">
        <v>50</v>
      </c>
      <c r="AF116" t="str">
        <f t="shared" si="277"/>
        <v>TRUE</v>
      </c>
      <c r="AG116">
        <f>ROUND(MARGIN!$J27,0)</f>
        <v>4</v>
      </c>
      <c r="AH116">
        <f t="shared" si="278"/>
        <v>5</v>
      </c>
      <c r="AK116">
        <f t="shared" si="279"/>
        <v>0</v>
      </c>
      <c r="AL116">
        <v>-1</v>
      </c>
      <c r="AM116">
        <v>-1</v>
      </c>
      <c r="AN116" t="s">
        <v>955</v>
      </c>
      <c r="AO116" s="117" t="s">
        <v>32</v>
      </c>
      <c r="AP116">
        <v>50</v>
      </c>
      <c r="AQ116" t="str">
        <f t="shared" si="280"/>
        <v>TRUE</v>
      </c>
      <c r="AR116">
        <f>ROUND(MARGIN!$J27,0)</f>
        <v>4</v>
      </c>
      <c r="AS116">
        <f t="shared" si="281"/>
        <v>5</v>
      </c>
      <c r="AV116">
        <f t="shared" si="282"/>
        <v>0</v>
      </c>
      <c r="AW116">
        <v>-1</v>
      </c>
      <c r="AY116" t="s">
        <v>955</v>
      </c>
      <c r="AZ116" s="117" t="s">
        <v>32</v>
      </c>
      <c r="BA116">
        <v>50</v>
      </c>
      <c r="BB116" t="str">
        <f t="shared" si="283"/>
        <v>TRUE</v>
      </c>
      <c r="BC116">
        <f>ROUND(MARGIN!$J27,0)</f>
        <v>4</v>
      </c>
      <c r="BD116">
        <f t="shared" si="284"/>
        <v>4</v>
      </c>
      <c r="BG116">
        <f t="shared" si="285"/>
        <v>1</v>
      </c>
      <c r="BK116" t="s">
        <v>955</v>
      </c>
      <c r="BL116" s="117" t="s">
        <v>32</v>
      </c>
      <c r="BM116">
        <v>50</v>
      </c>
      <c r="BN116" t="str">
        <f t="shared" si="286"/>
        <v>FALSE</v>
      </c>
      <c r="BO116">
        <f>ROUND(MARGIN!$J27,0)</f>
        <v>4</v>
      </c>
      <c r="BP116">
        <f t="shared" si="287"/>
        <v>4</v>
      </c>
      <c r="BT116">
        <f t="shared" si="288"/>
        <v>1</v>
      </c>
      <c r="BU116">
        <v>1</v>
      </c>
      <c r="BV116">
        <v>1</v>
      </c>
      <c r="BW116">
        <v>1</v>
      </c>
      <c r="BX116">
        <f t="shared" si="289"/>
        <v>1</v>
      </c>
      <c r="BY116">
        <f t="shared" si="290"/>
        <v>1</v>
      </c>
      <c r="BZ116" s="187">
        <v>1.9354433672100001E-2</v>
      </c>
      <c r="CA116" s="117" t="s">
        <v>32</v>
      </c>
      <c r="CB116">
        <v>50</v>
      </c>
      <c r="CC116" t="str">
        <f t="shared" si="291"/>
        <v>TRUE</v>
      </c>
      <c r="CD116">
        <f>ROUND(MARGIN!$J32,0)</f>
        <v>4</v>
      </c>
      <c r="CE116">
        <f t="shared" si="292"/>
        <v>5</v>
      </c>
      <c r="CF116">
        <f t="shared" si="325"/>
        <v>4</v>
      </c>
      <c r="CG116" s="139">
        <f>CF116*10000*MARGIN!$G32/MARGIN!$D32</f>
        <v>44658.8</v>
      </c>
      <c r="CH116" s="145">
        <f t="shared" si="293"/>
        <v>864.34578247557965</v>
      </c>
      <c r="CI116" s="145">
        <f t="shared" si="294"/>
        <v>864.34578247557965</v>
      </c>
      <c r="CK116">
        <f t="shared" si="295"/>
        <v>0</v>
      </c>
      <c r="CL116">
        <v>1</v>
      </c>
      <c r="CM116">
        <v>1</v>
      </c>
      <c r="CN116">
        <v>-1</v>
      </c>
      <c r="CO116">
        <f t="shared" si="296"/>
        <v>0</v>
      </c>
      <c r="CP116">
        <f t="shared" si="297"/>
        <v>0</v>
      </c>
      <c r="CQ116">
        <v>-1.1437922873200001E-3</v>
      </c>
      <c r="CR116" s="117" t="s">
        <v>1189</v>
      </c>
      <c r="CS116">
        <v>50</v>
      </c>
      <c r="CT116" t="str">
        <f t="shared" si="298"/>
        <v>TRUE</v>
      </c>
      <c r="CU116">
        <f>ROUND(MARGIN!$J32,0)</f>
        <v>4</v>
      </c>
      <c r="CV116">
        <f t="shared" si="326"/>
        <v>5</v>
      </c>
      <c r="CW116">
        <f t="shared" si="327"/>
        <v>4</v>
      </c>
      <c r="CX116" s="139">
        <f>CW116*10000*MARGIN!$G32/MARGIN!$D32</f>
        <v>44658.8</v>
      </c>
      <c r="CY116" s="200">
        <f t="shared" si="299"/>
        <v>-51.080391000966422</v>
      </c>
      <c r="CZ116" s="200">
        <f t="shared" si="300"/>
        <v>-51.080391000966422</v>
      </c>
      <c r="DB116">
        <f t="shared" si="301"/>
        <v>-2</v>
      </c>
      <c r="DC116">
        <v>-1</v>
      </c>
      <c r="DD116">
        <v>1</v>
      </c>
      <c r="DE116">
        <v>1</v>
      </c>
      <c r="DF116">
        <f t="shared" si="302"/>
        <v>0</v>
      </c>
      <c r="DG116">
        <f t="shared" si="303"/>
        <v>1</v>
      </c>
      <c r="DH116">
        <v>4.1399843209100003E-4</v>
      </c>
      <c r="DI116" s="117" t="s">
        <v>1189</v>
      </c>
      <c r="DJ116">
        <v>50</v>
      </c>
      <c r="DK116" t="str">
        <f t="shared" si="304"/>
        <v>TRUE</v>
      </c>
      <c r="DL116">
        <f>ROUND(MARGIN!$J32,0)</f>
        <v>4</v>
      </c>
      <c r="DM116">
        <f t="shared" si="328"/>
        <v>3</v>
      </c>
      <c r="DN116">
        <f t="shared" si="329"/>
        <v>4</v>
      </c>
      <c r="DO116" s="139">
        <f>DN116*10000*MARGIN!$G32/MARGIN!$D32</f>
        <v>44658.8</v>
      </c>
      <c r="DP116" s="200">
        <f t="shared" si="305"/>
        <v>-18.488673179065554</v>
      </c>
      <c r="DQ116" s="200">
        <f t="shared" si="306"/>
        <v>18.488673179065554</v>
      </c>
      <c r="DS116">
        <v>0</v>
      </c>
      <c r="DT116">
        <v>-1</v>
      </c>
      <c r="DU116">
        <v>-1</v>
      </c>
      <c r="DV116">
        <v>1</v>
      </c>
      <c r="DW116">
        <v>0</v>
      </c>
      <c r="DX116">
        <v>0</v>
      </c>
      <c r="DY116">
        <v>3.14332505679E-3</v>
      </c>
      <c r="DZ116" s="117" t="s">
        <v>1189</v>
      </c>
      <c r="EA116">
        <v>50</v>
      </c>
      <c r="EB116" t="s">
        <v>1273</v>
      </c>
      <c r="EC116">
        <v>7</v>
      </c>
      <c r="ED116">
        <v>9</v>
      </c>
      <c r="EE116">
        <v>7</v>
      </c>
      <c r="EF116" s="139">
        <v>79214.8</v>
      </c>
      <c r="EG116" s="200">
        <v>-248.99786570860849</v>
      </c>
      <c r="EH116" s="200">
        <v>-248.99786570860849</v>
      </c>
      <c r="EJ116">
        <v>2</v>
      </c>
      <c r="EK116">
        <v>1</v>
      </c>
      <c r="EL116">
        <v>-1</v>
      </c>
      <c r="EM116">
        <v>-1</v>
      </c>
      <c r="EN116">
        <v>-1</v>
      </c>
      <c r="EO116">
        <v>0</v>
      </c>
      <c r="EQ116">
        <v>1</v>
      </c>
      <c r="ER116">
        <v>-6.7321448947200001E-3</v>
      </c>
      <c r="ES116" s="117" t="s">
        <v>1189</v>
      </c>
      <c r="ET116">
        <v>50</v>
      </c>
      <c r="EU116" t="s">
        <v>1273</v>
      </c>
      <c r="EV116">
        <v>7</v>
      </c>
      <c r="EW116">
        <v>5</v>
      </c>
      <c r="EX116">
        <v>7</v>
      </c>
      <c r="EY116" s="139">
        <v>79214.8</v>
      </c>
      <c r="EZ116" s="200">
        <v>-533.28551140626587</v>
      </c>
      <c r="FA116" s="200"/>
      <c r="FB116" s="200">
        <v>533.28551140626587</v>
      </c>
      <c r="FD116">
        <v>1</v>
      </c>
      <c r="FE116">
        <v>1</v>
      </c>
      <c r="FF116">
        <v>-1</v>
      </c>
      <c r="FG116">
        <v>-1</v>
      </c>
      <c r="FI116">
        <v>0</v>
      </c>
      <c r="FK116">
        <v>0</v>
      </c>
      <c r="FM116" s="117" t="s">
        <v>1189</v>
      </c>
      <c r="FN116">
        <v>50</v>
      </c>
      <c r="FO116" t="s">
        <v>1273</v>
      </c>
      <c r="FP116">
        <v>7</v>
      </c>
      <c r="FQ116">
        <v>5</v>
      </c>
      <c r="FR116">
        <v>7</v>
      </c>
      <c r="FS116" s="139">
        <v>79214.8</v>
      </c>
      <c r="FT116" s="200">
        <v>0</v>
      </c>
      <c r="FU116" s="200"/>
      <c r="FV116" s="200">
        <v>0</v>
      </c>
      <c r="FX116">
        <v>0</v>
      </c>
      <c r="FZ116">
        <v>-1</v>
      </c>
      <c r="GB116">
        <v>-1</v>
      </c>
      <c r="GE116">
        <v>1</v>
      </c>
      <c r="GG116">
        <v>0</v>
      </c>
      <c r="GJ116" s="117" t="s">
        <v>1189</v>
      </c>
      <c r="GK116">
        <v>50</v>
      </c>
      <c r="GL116" t="s">
        <v>1283</v>
      </c>
      <c r="GM116">
        <v>7</v>
      </c>
      <c r="GN116">
        <v>5</v>
      </c>
      <c r="GO116">
        <v>7</v>
      </c>
      <c r="GP116" s="139">
        <v>79214.8</v>
      </c>
      <c r="GQ116" s="200">
        <v>0</v>
      </c>
      <c r="GR116" s="200"/>
      <c r="GS116" s="200">
        <v>0</v>
      </c>
      <c r="GT116" s="200">
        <v>0</v>
      </c>
      <c r="GV116">
        <v>0</v>
      </c>
      <c r="GX116">
        <v>-1</v>
      </c>
      <c r="GZ116">
        <v>-1</v>
      </c>
      <c r="HC116">
        <v>1</v>
      </c>
      <c r="HE116">
        <v>0</v>
      </c>
      <c r="HH116" s="117" t="s">
        <v>1189</v>
      </c>
      <c r="HI116">
        <v>50</v>
      </c>
      <c r="HJ116" t="s">
        <v>1283</v>
      </c>
      <c r="HK116">
        <v>7</v>
      </c>
      <c r="HL116">
        <v>5</v>
      </c>
      <c r="HM116">
        <v>7</v>
      </c>
      <c r="HN116" s="139">
        <v>78658.3</v>
      </c>
      <c r="HO116" s="200">
        <v>0</v>
      </c>
      <c r="HP116" s="200"/>
      <c r="HQ116" s="200">
        <v>0</v>
      </c>
      <c r="HR116" s="200">
        <v>0</v>
      </c>
      <c r="HT116">
        <v>0</v>
      </c>
      <c r="HV116">
        <v>-1</v>
      </c>
      <c r="HX116">
        <v>-1</v>
      </c>
      <c r="IA116">
        <v>1</v>
      </c>
      <c r="IC116">
        <v>0</v>
      </c>
      <c r="IF116" s="117" t="s">
        <v>1189</v>
      </c>
      <c r="IG116">
        <v>50</v>
      </c>
      <c r="IH116" t="s">
        <v>1283</v>
      </c>
      <c r="II116">
        <v>7</v>
      </c>
      <c r="IJ116">
        <v>5</v>
      </c>
      <c r="IK116">
        <v>7</v>
      </c>
      <c r="IL116" s="139">
        <v>78568.7</v>
      </c>
      <c r="IM116" s="139"/>
      <c r="IN116" s="200">
        <v>0</v>
      </c>
      <c r="IO116" s="200"/>
      <c r="IP116" s="200"/>
      <c r="IQ116" s="200">
        <v>0</v>
      </c>
      <c r="IR116" s="200">
        <v>0</v>
      </c>
      <c r="IT116">
        <v>0</v>
      </c>
      <c r="IV116">
        <v>-1</v>
      </c>
      <c r="IX116">
        <v>-1</v>
      </c>
      <c r="JA116">
        <v>1</v>
      </c>
      <c r="JC116">
        <v>0</v>
      </c>
      <c r="JF116" s="117" t="s">
        <v>1189</v>
      </c>
      <c r="JG116">
        <v>50</v>
      </c>
      <c r="JH116" t="s">
        <v>1283</v>
      </c>
      <c r="JI116">
        <v>7</v>
      </c>
      <c r="JJ116">
        <v>5</v>
      </c>
      <c r="JK116">
        <v>7</v>
      </c>
      <c r="JL116" s="139">
        <v>78568.7</v>
      </c>
      <c r="JM116" s="139"/>
      <c r="JN116" s="200">
        <v>0</v>
      </c>
      <c r="JO116" s="200"/>
      <c r="JP116" s="200"/>
      <c r="JQ116" s="200">
        <v>0</v>
      </c>
      <c r="JR116" s="200">
        <v>0</v>
      </c>
      <c r="JT116">
        <v>0</v>
      </c>
      <c r="JV116">
        <v>-1</v>
      </c>
      <c r="JX116">
        <v>-1</v>
      </c>
      <c r="KA116">
        <v>1</v>
      </c>
      <c r="KC116">
        <v>0</v>
      </c>
      <c r="KF116" s="117" t="s">
        <v>1189</v>
      </c>
      <c r="KG116">
        <v>50</v>
      </c>
      <c r="KH116" t="s">
        <v>1283</v>
      </c>
      <c r="KI116">
        <v>5</v>
      </c>
      <c r="KJ116">
        <v>4</v>
      </c>
      <c r="KK116">
        <v>5</v>
      </c>
      <c r="KL116" s="139">
        <v>56571.5</v>
      </c>
      <c r="KM116" s="139"/>
      <c r="KN116" s="200">
        <v>0</v>
      </c>
      <c r="KO116" s="200"/>
      <c r="KP116" s="200"/>
      <c r="KQ116" s="200">
        <v>0</v>
      </c>
      <c r="KR116" s="200">
        <v>0</v>
      </c>
      <c r="KT116">
        <v>0</v>
      </c>
      <c r="KX116">
        <v>-1</v>
      </c>
      <c r="LA116">
        <v>1</v>
      </c>
      <c r="LC116">
        <v>0</v>
      </c>
      <c r="LF116" s="117"/>
      <c r="LG116">
        <v>50</v>
      </c>
      <c r="LH116" t="s">
        <v>1283</v>
      </c>
      <c r="LI116">
        <v>5</v>
      </c>
      <c r="LK116">
        <v>5</v>
      </c>
      <c r="LL116" s="139">
        <v>56571.5</v>
      </c>
      <c r="LM116" s="139"/>
      <c r="LN116" s="200">
        <v>0</v>
      </c>
      <c r="LO116" s="200"/>
      <c r="LP116" s="200"/>
      <c r="LQ116" s="200">
        <v>0</v>
      </c>
      <c r="LR116" s="200">
        <v>0</v>
      </c>
      <c r="LT116">
        <v>0</v>
      </c>
      <c r="LV116">
        <v>-1</v>
      </c>
      <c r="LX116">
        <v>-1</v>
      </c>
      <c r="MA116">
        <v>1</v>
      </c>
      <c r="MC116">
        <v>0</v>
      </c>
      <c r="MF116" s="117" t="s">
        <v>1189</v>
      </c>
      <c r="MG116">
        <v>50</v>
      </c>
      <c r="MH116" t="s">
        <v>1283</v>
      </c>
      <c r="MI116">
        <v>4</v>
      </c>
      <c r="MJ116">
        <v>3</v>
      </c>
      <c r="MK116">
        <v>4</v>
      </c>
      <c r="ML116" s="139">
        <v>44967.6</v>
      </c>
      <c r="MM116" s="139"/>
      <c r="MN116" s="200">
        <v>0</v>
      </c>
      <c r="MO116" s="200"/>
      <c r="MP116" s="200"/>
      <c r="MQ116" s="200">
        <v>0</v>
      </c>
      <c r="MR116" s="200">
        <v>0</v>
      </c>
      <c r="MT116">
        <v>0</v>
      </c>
      <c r="MV116">
        <v>-1</v>
      </c>
      <c r="MX116">
        <v>-1</v>
      </c>
      <c r="NA116">
        <v>1</v>
      </c>
      <c r="NC116">
        <v>0</v>
      </c>
      <c r="NF116" s="117" t="s">
        <v>1189</v>
      </c>
      <c r="NG116">
        <v>50</v>
      </c>
      <c r="NH116" t="s">
        <v>1283</v>
      </c>
      <c r="NI116">
        <v>4</v>
      </c>
      <c r="NJ116">
        <v>3</v>
      </c>
      <c r="NK116">
        <v>4</v>
      </c>
      <c r="NL116" s="139">
        <v>45536.399999999994</v>
      </c>
      <c r="NM116" s="139"/>
      <c r="NN116" s="200">
        <v>0</v>
      </c>
      <c r="NO116" s="200"/>
      <c r="NP116" s="200"/>
      <c r="NQ116" s="200">
        <v>0</v>
      </c>
      <c r="NR116" s="200">
        <v>0</v>
      </c>
      <c r="NT116">
        <v>0</v>
      </c>
      <c r="NV116">
        <v>-1</v>
      </c>
      <c r="NX116">
        <v>-1</v>
      </c>
      <c r="OA116">
        <v>1</v>
      </c>
      <c r="OC116">
        <v>0</v>
      </c>
      <c r="OF116" s="117" t="s">
        <v>1189</v>
      </c>
      <c r="OG116">
        <v>50</v>
      </c>
      <c r="OH116" t="s">
        <v>1283</v>
      </c>
      <c r="OI116">
        <v>4</v>
      </c>
      <c r="OJ116">
        <v>3</v>
      </c>
      <c r="OK116">
        <v>4</v>
      </c>
      <c r="OL116" s="139">
        <v>45536.399999999994</v>
      </c>
      <c r="OM116" s="139"/>
      <c r="ON116" s="200">
        <v>0</v>
      </c>
      <c r="OO116" s="200"/>
      <c r="OP116" s="200"/>
      <c r="OQ116" s="200">
        <v>0</v>
      </c>
      <c r="OR116" s="200">
        <v>0</v>
      </c>
      <c r="OT116">
        <f t="shared" si="307"/>
        <v>0</v>
      </c>
      <c r="OV116">
        <v>-1</v>
      </c>
      <c r="OX116">
        <v>-1</v>
      </c>
      <c r="PA116">
        <f t="shared" si="339"/>
        <v>1</v>
      </c>
      <c r="PC116">
        <f t="shared" si="340"/>
        <v>0</v>
      </c>
      <c r="PF116" s="117" t="s">
        <v>1189</v>
      </c>
      <c r="PG116">
        <v>50</v>
      </c>
      <c r="PH116" t="str">
        <f t="shared" si="341"/>
        <v>FALSE</v>
      </c>
      <c r="PI116">
        <f>ROUND(MARGIN!$J32,0)</f>
        <v>4</v>
      </c>
      <c r="PJ116">
        <f t="shared" si="342"/>
        <v>3</v>
      </c>
      <c r="PK116">
        <f t="shared" si="343"/>
        <v>4</v>
      </c>
      <c r="PL116" s="139">
        <f>PK116*10000*MARGIN!$G32/MARGIN!$D32</f>
        <v>44658.8</v>
      </c>
      <c r="PM116" s="139"/>
      <c r="PN116" s="200">
        <f t="shared" si="344"/>
        <v>0</v>
      </c>
      <c r="PO116" s="200"/>
      <c r="PP116" s="200"/>
      <c r="PQ116" s="200">
        <f t="shared" si="311"/>
        <v>0</v>
      </c>
      <c r="PR116" s="200">
        <f t="shared" si="345"/>
        <v>0</v>
      </c>
      <c r="PT116">
        <f t="shared" si="313"/>
        <v>0</v>
      </c>
      <c r="PV116">
        <v>-1</v>
      </c>
      <c r="PX116">
        <v>-1</v>
      </c>
      <c r="QA116">
        <f t="shared" si="346"/>
        <v>1</v>
      </c>
      <c r="QC116">
        <f t="shared" si="347"/>
        <v>0</v>
      </c>
      <c r="QF116" s="117" t="s">
        <v>1189</v>
      </c>
      <c r="QG116">
        <v>50</v>
      </c>
      <c r="QH116" t="str">
        <f t="shared" si="348"/>
        <v>FALSE</v>
      </c>
      <c r="QI116">
        <f>ROUND(MARGIN!$J32,0)</f>
        <v>4</v>
      </c>
      <c r="QJ116">
        <f t="shared" si="349"/>
        <v>3</v>
      </c>
      <c r="QK116">
        <f t="shared" si="350"/>
        <v>4</v>
      </c>
      <c r="QL116" s="139">
        <f>QK116*10000*MARGIN!$G32/MARGIN!$D32</f>
        <v>44658.8</v>
      </c>
      <c r="QM116" s="139"/>
      <c r="QN116" s="200">
        <f t="shared" si="351"/>
        <v>0</v>
      </c>
      <c r="QO116" s="200"/>
      <c r="QP116" s="200"/>
      <c r="QQ116" s="200">
        <f t="shared" si="317"/>
        <v>0</v>
      </c>
      <c r="QR116" s="200">
        <f t="shared" si="352"/>
        <v>0</v>
      </c>
      <c r="QT116">
        <f t="shared" si="319"/>
        <v>0</v>
      </c>
      <c r="QV116">
        <v>-1</v>
      </c>
      <c r="QX116">
        <v>-1</v>
      </c>
      <c r="RA116">
        <f t="shared" si="353"/>
        <v>1</v>
      </c>
      <c r="RC116">
        <f t="shared" si="354"/>
        <v>0</v>
      </c>
      <c r="RF116" s="117" t="s">
        <v>1189</v>
      </c>
      <c r="RG116">
        <v>50</v>
      </c>
      <c r="RH116" t="str">
        <f t="shared" si="355"/>
        <v>FALSE</v>
      </c>
      <c r="RI116">
        <f>ROUND(MARGIN!$J32,0)</f>
        <v>4</v>
      </c>
      <c r="RJ116">
        <f t="shared" si="356"/>
        <v>3</v>
      </c>
      <c r="RK116">
        <f t="shared" si="357"/>
        <v>4</v>
      </c>
      <c r="RL116" s="139">
        <f>RK116*10000*MARGIN!$G32/MARGIN!$D32</f>
        <v>44658.8</v>
      </c>
      <c r="RM116" s="139"/>
      <c r="RN116" s="200">
        <f t="shared" si="358"/>
        <v>0</v>
      </c>
      <c r="RO116" s="200"/>
      <c r="RP116" s="200"/>
      <c r="RQ116" s="200">
        <f t="shared" si="323"/>
        <v>0</v>
      </c>
      <c r="RR116" s="200">
        <f t="shared" si="359"/>
        <v>0</v>
      </c>
    </row>
    <row r="117" spans="1:486" x14ac:dyDescent="0.25">
      <c r="A117" s="186" t="s">
        <v>1210</v>
      </c>
      <c r="B117" s="167" t="s">
        <v>3</v>
      </c>
      <c r="D117" s="117" t="s">
        <v>788</v>
      </c>
      <c r="E117">
        <v>50</v>
      </c>
      <c r="F117" t="e">
        <f>IF(#REF!="","FALSE","TRUE")</f>
        <v>#REF!</v>
      </c>
      <c r="G117">
        <f>ROUND(MARGIN!$J19,0)</f>
        <v>6</v>
      </c>
      <c r="I117" t="e">
        <f>-#REF!+J117</f>
        <v>#REF!</v>
      </c>
      <c r="J117">
        <v>1</v>
      </c>
      <c r="K117" s="117" t="s">
        <v>788</v>
      </c>
      <c r="L117">
        <v>50</v>
      </c>
      <c r="M117" t="str">
        <f t="shared" si="273"/>
        <v>TRUE</v>
      </c>
      <c r="N117">
        <f>ROUND(MARGIN!$J19,0)</f>
        <v>6</v>
      </c>
      <c r="P117">
        <f t="shared" si="274"/>
        <v>-2</v>
      </c>
      <c r="Q117">
        <v>-1</v>
      </c>
      <c r="T117" s="117" t="s">
        <v>788</v>
      </c>
      <c r="U117">
        <v>50</v>
      </c>
      <c r="V117" t="str">
        <f t="shared" si="275"/>
        <v>TRUE</v>
      </c>
      <c r="W117">
        <f>ROUND(MARGIN!$J19,0)</f>
        <v>6</v>
      </c>
      <c r="Z117">
        <f t="shared" si="276"/>
        <v>2</v>
      </c>
      <c r="AA117">
        <v>1</v>
      </c>
      <c r="AD117" s="117" t="s">
        <v>962</v>
      </c>
      <c r="AE117">
        <v>50</v>
      </c>
      <c r="AF117" t="str">
        <f t="shared" si="277"/>
        <v>TRUE</v>
      </c>
      <c r="AG117">
        <f>ROUND(MARGIN!$J19,0)</f>
        <v>6</v>
      </c>
      <c r="AH117">
        <f t="shared" si="278"/>
        <v>6</v>
      </c>
      <c r="AK117">
        <f t="shared" si="279"/>
        <v>0</v>
      </c>
      <c r="AL117">
        <v>1</v>
      </c>
      <c r="AO117" s="117" t="s">
        <v>962</v>
      </c>
      <c r="AP117">
        <v>50</v>
      </c>
      <c r="AQ117" t="str">
        <f t="shared" si="280"/>
        <v>TRUE</v>
      </c>
      <c r="AR117">
        <f>ROUND(MARGIN!$J19,0)</f>
        <v>6</v>
      </c>
      <c r="AS117">
        <f t="shared" si="281"/>
        <v>6</v>
      </c>
      <c r="AV117">
        <f t="shared" si="282"/>
        <v>-2</v>
      </c>
      <c r="AW117">
        <v>-1</v>
      </c>
      <c r="AZ117" s="117" t="s">
        <v>962</v>
      </c>
      <c r="BA117">
        <v>50</v>
      </c>
      <c r="BB117" t="str">
        <f t="shared" si="283"/>
        <v>TRUE</v>
      </c>
      <c r="BC117">
        <f>ROUND(MARGIN!$J19,0)</f>
        <v>6</v>
      </c>
      <c r="BD117">
        <f t="shared" si="284"/>
        <v>6</v>
      </c>
      <c r="BG117">
        <f t="shared" si="285"/>
        <v>1</v>
      </c>
      <c r="BL117" s="117" t="s">
        <v>962</v>
      </c>
      <c r="BM117">
        <v>50</v>
      </c>
      <c r="BN117" t="str">
        <f t="shared" si="286"/>
        <v>FALSE</v>
      </c>
      <c r="BO117">
        <f>ROUND(MARGIN!$J19,0)</f>
        <v>6</v>
      </c>
      <c r="BP117">
        <f t="shared" si="287"/>
        <v>6</v>
      </c>
      <c r="BT117">
        <f t="shared" si="288"/>
        <v>-1</v>
      </c>
      <c r="BU117">
        <v>-1</v>
      </c>
      <c r="BV117">
        <v>-1</v>
      </c>
      <c r="BW117">
        <v>-1</v>
      </c>
      <c r="BX117">
        <f t="shared" si="289"/>
        <v>1</v>
      </c>
      <c r="BY117">
        <f t="shared" si="290"/>
        <v>1</v>
      </c>
      <c r="BZ117" s="187">
        <v>-1.0059926355599999E-2</v>
      </c>
      <c r="CA117" s="117" t="s">
        <v>962</v>
      </c>
      <c r="CB117">
        <v>50</v>
      </c>
      <c r="CC117" t="str">
        <f t="shared" si="291"/>
        <v>TRUE</v>
      </c>
      <c r="CD117">
        <f>ROUND(MARGIN!$J33,0)</f>
        <v>6</v>
      </c>
      <c r="CE117">
        <f t="shared" si="292"/>
        <v>8</v>
      </c>
      <c r="CF117">
        <f t="shared" si="325"/>
        <v>6</v>
      </c>
      <c r="CG117" s="139">
        <f>CF117*10000*MARGIN!$G33/MARGIN!$D33</f>
        <v>46277.882131955863</v>
      </c>
      <c r="CH117" s="145">
        <f t="shared" si="293"/>
        <v>465.55208614061308</v>
      </c>
      <c r="CI117" s="145">
        <f t="shared" si="294"/>
        <v>465.55208614061308</v>
      </c>
      <c r="CK117">
        <f t="shared" si="295"/>
        <v>0</v>
      </c>
      <c r="CL117">
        <v>-1</v>
      </c>
      <c r="CM117">
        <v>-1</v>
      </c>
      <c r="CN117">
        <v>1</v>
      </c>
      <c r="CO117">
        <f t="shared" si="296"/>
        <v>0</v>
      </c>
      <c r="CP117">
        <f t="shared" si="297"/>
        <v>0</v>
      </c>
      <c r="CQ117">
        <v>1.9655750856999998E-2</v>
      </c>
      <c r="CR117" s="117" t="s">
        <v>1189</v>
      </c>
      <c r="CS117">
        <v>50</v>
      </c>
      <c r="CT117" t="str">
        <f t="shared" si="298"/>
        <v>TRUE</v>
      </c>
      <c r="CU117">
        <f>ROUND(MARGIN!$J33,0)</f>
        <v>6</v>
      </c>
      <c r="CV117">
        <f t="shared" si="326"/>
        <v>8</v>
      </c>
      <c r="CW117">
        <f t="shared" si="327"/>
        <v>6</v>
      </c>
      <c r="CX117" s="139">
        <f>CW117*10000*MARGIN!$G33/MARGIN!$D33</f>
        <v>46277.882131955863</v>
      </c>
      <c r="CY117" s="200">
        <f t="shared" si="299"/>
        <v>-909.62652137533632</v>
      </c>
      <c r="CZ117" s="200">
        <f t="shared" si="300"/>
        <v>-909.62652137533632</v>
      </c>
      <c r="DB117">
        <f t="shared" si="301"/>
        <v>2</v>
      </c>
      <c r="DC117">
        <v>1</v>
      </c>
      <c r="DD117">
        <v>1</v>
      </c>
      <c r="DE117">
        <v>1</v>
      </c>
      <c r="DF117">
        <f t="shared" si="302"/>
        <v>1</v>
      </c>
      <c r="DG117">
        <f t="shared" si="303"/>
        <v>1</v>
      </c>
      <c r="DH117">
        <v>4.5778047995399997E-3</v>
      </c>
      <c r="DI117" s="117" t="s">
        <v>1189</v>
      </c>
      <c r="DJ117">
        <v>50</v>
      </c>
      <c r="DK117" t="str">
        <f t="shared" si="304"/>
        <v>TRUE</v>
      </c>
      <c r="DL117">
        <f>ROUND(MARGIN!$J33,0)</f>
        <v>6</v>
      </c>
      <c r="DM117">
        <f t="shared" si="328"/>
        <v>8</v>
      </c>
      <c r="DN117">
        <f t="shared" si="329"/>
        <v>6</v>
      </c>
      <c r="DO117" s="139">
        <f>DN117*10000*MARGIN!$G33/MARGIN!$D33</f>
        <v>46277.882131955863</v>
      </c>
      <c r="DP117" s="200">
        <f t="shared" si="305"/>
        <v>211.85111093621396</v>
      </c>
      <c r="DQ117" s="200">
        <f t="shared" si="306"/>
        <v>211.85111093621396</v>
      </c>
      <c r="DS117">
        <v>0</v>
      </c>
      <c r="DT117">
        <v>1</v>
      </c>
      <c r="DU117">
        <v>1</v>
      </c>
      <c r="DV117">
        <v>-1</v>
      </c>
      <c r="DW117">
        <v>0</v>
      </c>
      <c r="DX117">
        <v>0</v>
      </c>
      <c r="DY117">
        <v>-3.5601124995700002E-5</v>
      </c>
      <c r="DZ117" s="117" t="s">
        <v>1189</v>
      </c>
      <c r="EA117">
        <v>50</v>
      </c>
      <c r="EB117" t="s">
        <v>1273</v>
      </c>
      <c r="EC117">
        <v>10</v>
      </c>
      <c r="ED117">
        <v>13</v>
      </c>
      <c r="EE117">
        <v>10</v>
      </c>
      <c r="EF117" s="139">
        <v>78571.161748225626</v>
      </c>
      <c r="EG117" s="200">
        <v>-2.7972217504559431</v>
      </c>
      <c r="EH117" s="200">
        <v>-2.7972217504559431</v>
      </c>
      <c r="EJ117">
        <v>0</v>
      </c>
      <c r="EK117">
        <v>1</v>
      </c>
      <c r="EL117">
        <v>1</v>
      </c>
      <c r="EM117">
        <v>1</v>
      </c>
      <c r="EN117">
        <v>-1</v>
      </c>
      <c r="EO117">
        <v>0</v>
      </c>
      <c r="EQ117">
        <v>0</v>
      </c>
      <c r="ER117">
        <v>-1.54277034083E-3</v>
      </c>
      <c r="ES117" s="117" t="s">
        <v>1189</v>
      </c>
      <c r="ET117">
        <v>50</v>
      </c>
      <c r="EU117" t="s">
        <v>1273</v>
      </c>
      <c r="EV117">
        <v>10</v>
      </c>
      <c r="EW117">
        <v>13</v>
      </c>
      <c r="EX117">
        <v>10</v>
      </c>
      <c r="EY117" s="139">
        <v>78571.161748225626</v>
      </c>
      <c r="EZ117" s="200">
        <v>-121.21725798971912</v>
      </c>
      <c r="FA117" s="200"/>
      <c r="FB117" s="200">
        <v>-121.21725798971912</v>
      </c>
      <c r="FD117">
        <v>1</v>
      </c>
      <c r="FE117">
        <v>1</v>
      </c>
      <c r="FF117">
        <v>1</v>
      </c>
      <c r="FG117">
        <v>1</v>
      </c>
      <c r="FI117">
        <v>0</v>
      </c>
      <c r="FK117">
        <v>0</v>
      </c>
      <c r="FM117" s="117" t="s">
        <v>1189</v>
      </c>
      <c r="FN117">
        <v>50</v>
      </c>
      <c r="FO117" t="s">
        <v>1273</v>
      </c>
      <c r="FP117">
        <v>10</v>
      </c>
      <c r="FQ117">
        <v>13</v>
      </c>
      <c r="FR117">
        <v>10</v>
      </c>
      <c r="FS117" s="139">
        <v>78571.161748225626</v>
      </c>
      <c r="FT117" s="200">
        <v>0</v>
      </c>
      <c r="FU117" s="200"/>
      <c r="FV117" s="200">
        <v>0</v>
      </c>
      <c r="FX117">
        <v>0</v>
      </c>
      <c r="FZ117">
        <v>1</v>
      </c>
      <c r="GB117">
        <v>1</v>
      </c>
      <c r="GE117">
        <v>1</v>
      </c>
      <c r="GG117">
        <v>0</v>
      </c>
      <c r="GJ117" s="117" t="s">
        <v>1189</v>
      </c>
      <c r="GK117">
        <v>50</v>
      </c>
      <c r="GL117" t="s">
        <v>1283</v>
      </c>
      <c r="GM117">
        <v>10</v>
      </c>
      <c r="GN117">
        <v>8</v>
      </c>
      <c r="GO117">
        <v>10</v>
      </c>
      <c r="GP117" s="139">
        <v>78571.161748225626</v>
      </c>
      <c r="GQ117" s="200">
        <v>0</v>
      </c>
      <c r="GR117" s="200"/>
      <c r="GS117" s="200">
        <v>0</v>
      </c>
      <c r="GT117" s="200">
        <v>0</v>
      </c>
      <c r="GV117">
        <v>0</v>
      </c>
      <c r="GX117">
        <v>1</v>
      </c>
      <c r="GZ117">
        <v>1</v>
      </c>
      <c r="HC117">
        <v>1</v>
      </c>
      <c r="HE117">
        <v>0</v>
      </c>
      <c r="HH117" s="117" t="s">
        <v>1189</v>
      </c>
      <c r="HI117">
        <v>50</v>
      </c>
      <c r="HJ117" t="s">
        <v>1283</v>
      </c>
      <c r="HK117">
        <v>10</v>
      </c>
      <c r="HL117">
        <v>8</v>
      </c>
      <c r="HM117">
        <v>10</v>
      </c>
      <c r="HN117" s="139">
        <v>77322.760313414517</v>
      </c>
      <c r="HO117" s="200">
        <v>0</v>
      </c>
      <c r="HP117" s="200"/>
      <c r="HQ117" s="200">
        <v>0</v>
      </c>
      <c r="HR117" s="200">
        <v>0</v>
      </c>
      <c r="HT117">
        <v>0</v>
      </c>
      <c r="HV117">
        <v>1</v>
      </c>
      <c r="HX117">
        <v>1</v>
      </c>
      <c r="IA117">
        <v>1</v>
      </c>
      <c r="IC117">
        <v>0</v>
      </c>
      <c r="IF117" s="117" t="s">
        <v>1189</v>
      </c>
      <c r="IG117">
        <v>50</v>
      </c>
      <c r="IH117" t="s">
        <v>1283</v>
      </c>
      <c r="II117">
        <v>10</v>
      </c>
      <c r="IJ117">
        <v>8</v>
      </c>
      <c r="IK117">
        <v>10</v>
      </c>
      <c r="IL117" s="139">
        <v>77102.758911783894</v>
      </c>
      <c r="IM117" s="139"/>
      <c r="IN117" s="200">
        <v>0</v>
      </c>
      <c r="IO117" s="200"/>
      <c r="IP117" s="200"/>
      <c r="IQ117" s="200">
        <v>0</v>
      </c>
      <c r="IR117" s="200">
        <v>0</v>
      </c>
      <c r="IT117">
        <v>0</v>
      </c>
      <c r="IV117">
        <v>1</v>
      </c>
      <c r="IX117">
        <v>1</v>
      </c>
      <c r="JA117">
        <v>1</v>
      </c>
      <c r="JC117">
        <v>0</v>
      </c>
      <c r="JF117" s="117" t="s">
        <v>1189</v>
      </c>
      <c r="JG117">
        <v>50</v>
      </c>
      <c r="JH117" t="s">
        <v>1283</v>
      </c>
      <c r="JI117">
        <v>10</v>
      </c>
      <c r="JJ117">
        <v>8</v>
      </c>
      <c r="JK117">
        <v>10</v>
      </c>
      <c r="JL117" s="139">
        <v>77102.758911783894</v>
      </c>
      <c r="JM117" s="139"/>
      <c r="JN117" s="200">
        <v>0</v>
      </c>
      <c r="JO117" s="200"/>
      <c r="JP117" s="200"/>
      <c r="JQ117" s="200">
        <v>0</v>
      </c>
      <c r="JR117" s="200">
        <v>0</v>
      </c>
      <c r="JT117">
        <v>0</v>
      </c>
      <c r="JV117">
        <v>1</v>
      </c>
      <c r="JX117">
        <v>1</v>
      </c>
      <c r="KA117">
        <v>1</v>
      </c>
      <c r="KC117">
        <v>0</v>
      </c>
      <c r="KF117" s="117" t="s">
        <v>1189</v>
      </c>
      <c r="KG117">
        <v>50</v>
      </c>
      <c r="KH117" t="s">
        <v>1283</v>
      </c>
      <c r="KI117">
        <v>8</v>
      </c>
      <c r="KJ117">
        <v>6</v>
      </c>
      <c r="KK117">
        <v>8</v>
      </c>
      <c r="KL117" s="139">
        <v>62458.362115281299</v>
      </c>
      <c r="KM117" s="139"/>
      <c r="KN117" s="200">
        <v>0</v>
      </c>
      <c r="KO117" s="200"/>
      <c r="KP117" s="200"/>
      <c r="KQ117" s="200">
        <v>0</v>
      </c>
      <c r="KR117" s="200">
        <v>0</v>
      </c>
      <c r="KT117">
        <v>0</v>
      </c>
      <c r="KX117">
        <v>1</v>
      </c>
      <c r="LA117">
        <v>1</v>
      </c>
      <c r="LC117">
        <v>0</v>
      </c>
      <c r="LF117" s="117"/>
      <c r="LG117">
        <v>50</v>
      </c>
      <c r="LH117" t="s">
        <v>1283</v>
      </c>
      <c r="LI117">
        <v>8</v>
      </c>
      <c r="LK117">
        <v>8</v>
      </c>
      <c r="LL117" s="139">
        <v>62458.362115281299</v>
      </c>
      <c r="LM117" s="139"/>
      <c r="LN117" s="200">
        <v>0</v>
      </c>
      <c r="LO117" s="200"/>
      <c r="LP117" s="200"/>
      <c r="LQ117" s="200">
        <v>0</v>
      </c>
      <c r="LR117" s="200">
        <v>0</v>
      </c>
      <c r="LT117">
        <v>0</v>
      </c>
      <c r="LV117">
        <v>1</v>
      </c>
      <c r="LX117">
        <v>1</v>
      </c>
      <c r="MA117">
        <v>1</v>
      </c>
      <c r="MC117">
        <v>0</v>
      </c>
      <c r="MF117" s="117" t="s">
        <v>1189</v>
      </c>
      <c r="MG117">
        <v>50</v>
      </c>
      <c r="MH117" t="s">
        <v>1283</v>
      </c>
      <c r="MI117">
        <v>6</v>
      </c>
      <c r="MJ117">
        <v>5</v>
      </c>
      <c r="MK117">
        <v>6</v>
      </c>
      <c r="ML117" s="139">
        <v>46824.060610698703</v>
      </c>
      <c r="MM117" s="139"/>
      <c r="MN117" s="200">
        <v>0</v>
      </c>
      <c r="MO117" s="200"/>
      <c r="MP117" s="200"/>
      <c r="MQ117" s="200">
        <v>0</v>
      </c>
      <c r="MR117" s="200">
        <v>0</v>
      </c>
      <c r="MT117">
        <v>0</v>
      </c>
      <c r="MV117">
        <v>1</v>
      </c>
      <c r="MX117">
        <v>1</v>
      </c>
      <c r="NA117">
        <v>1</v>
      </c>
      <c r="NC117">
        <v>0</v>
      </c>
      <c r="NF117" s="117" t="s">
        <v>1189</v>
      </c>
      <c r="NG117">
        <v>50</v>
      </c>
      <c r="NH117" t="s">
        <v>1283</v>
      </c>
      <c r="NI117">
        <v>6</v>
      </c>
      <c r="NJ117">
        <v>5</v>
      </c>
      <c r="NK117">
        <v>6</v>
      </c>
      <c r="NL117" s="139">
        <v>46968.000904568071</v>
      </c>
      <c r="NM117" s="139"/>
      <c r="NN117" s="200">
        <v>0</v>
      </c>
      <c r="NO117" s="200"/>
      <c r="NP117" s="200"/>
      <c r="NQ117" s="200">
        <v>0</v>
      </c>
      <c r="NR117" s="200">
        <v>0</v>
      </c>
      <c r="NT117">
        <v>0</v>
      </c>
      <c r="NV117">
        <v>1</v>
      </c>
      <c r="NX117">
        <v>1</v>
      </c>
      <c r="OA117">
        <v>1</v>
      </c>
      <c r="OC117">
        <v>0</v>
      </c>
      <c r="OF117" s="117" t="s">
        <v>1189</v>
      </c>
      <c r="OG117">
        <v>50</v>
      </c>
      <c r="OH117" t="s">
        <v>1283</v>
      </c>
      <c r="OI117">
        <v>6</v>
      </c>
      <c r="OJ117">
        <v>5</v>
      </c>
      <c r="OK117">
        <v>6</v>
      </c>
      <c r="OL117" s="139">
        <v>46968.000904568071</v>
      </c>
      <c r="OM117" s="139"/>
      <c r="ON117" s="200">
        <v>0</v>
      </c>
      <c r="OO117" s="200"/>
      <c r="OP117" s="200"/>
      <c r="OQ117" s="200">
        <v>0</v>
      </c>
      <c r="OR117" s="200">
        <v>0</v>
      </c>
      <c r="OT117">
        <f t="shared" si="307"/>
        <v>0</v>
      </c>
      <c r="OV117">
        <v>1</v>
      </c>
      <c r="OX117">
        <v>1</v>
      </c>
      <c r="PA117">
        <f t="shared" si="339"/>
        <v>1</v>
      </c>
      <c r="PC117">
        <f t="shared" si="340"/>
        <v>0</v>
      </c>
      <c r="PF117" s="117" t="s">
        <v>1189</v>
      </c>
      <c r="PG117">
        <v>50</v>
      </c>
      <c r="PH117" t="str">
        <f t="shared" si="341"/>
        <v>FALSE</v>
      </c>
      <c r="PI117">
        <f>ROUND(MARGIN!$J33,0)</f>
        <v>6</v>
      </c>
      <c r="PJ117">
        <f t="shared" si="342"/>
        <v>5</v>
      </c>
      <c r="PK117">
        <f t="shared" si="343"/>
        <v>6</v>
      </c>
      <c r="PL117" s="139">
        <f>PK117*10000*MARGIN!$G33/MARGIN!$D33</f>
        <v>46277.882131955863</v>
      </c>
      <c r="PM117" s="139"/>
      <c r="PN117" s="200">
        <f t="shared" si="344"/>
        <v>0</v>
      </c>
      <c r="PO117" s="200"/>
      <c r="PP117" s="200"/>
      <c r="PQ117" s="200">
        <f t="shared" si="311"/>
        <v>0</v>
      </c>
      <c r="PR117" s="200">
        <f t="shared" si="345"/>
        <v>0</v>
      </c>
      <c r="PT117">
        <f t="shared" si="313"/>
        <v>0</v>
      </c>
      <c r="PV117">
        <v>1</v>
      </c>
      <c r="PX117">
        <v>1</v>
      </c>
      <c r="QA117">
        <f t="shared" si="346"/>
        <v>1</v>
      </c>
      <c r="QC117">
        <f t="shared" si="347"/>
        <v>0</v>
      </c>
      <c r="QF117" s="117" t="s">
        <v>1189</v>
      </c>
      <c r="QG117">
        <v>50</v>
      </c>
      <c r="QH117" t="str">
        <f t="shared" si="348"/>
        <v>FALSE</v>
      </c>
      <c r="QI117">
        <f>ROUND(MARGIN!$J33,0)</f>
        <v>6</v>
      </c>
      <c r="QJ117">
        <f t="shared" si="349"/>
        <v>5</v>
      </c>
      <c r="QK117">
        <f t="shared" si="350"/>
        <v>6</v>
      </c>
      <c r="QL117" s="139">
        <f>QK117*10000*MARGIN!$G33/MARGIN!$D33</f>
        <v>46277.882131955863</v>
      </c>
      <c r="QM117" s="139"/>
      <c r="QN117" s="200">
        <f t="shared" si="351"/>
        <v>0</v>
      </c>
      <c r="QO117" s="200"/>
      <c r="QP117" s="200"/>
      <c r="QQ117" s="200">
        <f t="shared" si="317"/>
        <v>0</v>
      </c>
      <c r="QR117" s="200">
        <f t="shared" si="352"/>
        <v>0</v>
      </c>
      <c r="QT117">
        <f t="shared" si="319"/>
        <v>0</v>
      </c>
      <c r="QV117">
        <v>1</v>
      </c>
      <c r="QX117">
        <v>1</v>
      </c>
      <c r="RA117">
        <f t="shared" si="353"/>
        <v>1</v>
      </c>
      <c r="RC117">
        <f t="shared" si="354"/>
        <v>0</v>
      </c>
      <c r="RF117" s="117" t="s">
        <v>1189</v>
      </c>
      <c r="RG117">
        <v>50</v>
      </c>
      <c r="RH117" t="str">
        <f t="shared" si="355"/>
        <v>FALSE</v>
      </c>
      <c r="RI117">
        <f>ROUND(MARGIN!$J33,0)</f>
        <v>6</v>
      </c>
      <c r="RJ117">
        <f t="shared" si="356"/>
        <v>5</v>
      </c>
      <c r="RK117">
        <f t="shared" si="357"/>
        <v>6</v>
      </c>
      <c r="RL117" s="139">
        <f>RK117*10000*MARGIN!$G33/MARGIN!$D33</f>
        <v>46277.882131955863</v>
      </c>
      <c r="RM117" s="139"/>
      <c r="RN117" s="200">
        <f t="shared" si="358"/>
        <v>0</v>
      </c>
      <c r="RO117" s="200"/>
      <c r="RP117" s="200"/>
      <c r="RQ117" s="200">
        <f t="shared" si="323"/>
        <v>0</v>
      </c>
      <c r="RR117" s="200">
        <f t="shared" si="359"/>
        <v>0</v>
      </c>
    </row>
    <row r="118" spans="1:486" x14ac:dyDescent="0.25">
      <c r="A118" s="186" t="s">
        <v>1211</v>
      </c>
      <c r="B118" s="167" t="s">
        <v>2</v>
      </c>
      <c r="D118" s="117" t="s">
        <v>788</v>
      </c>
      <c r="E118">
        <v>50</v>
      </c>
      <c r="F118" t="e">
        <f>IF(#REF!="","FALSE","TRUE")</f>
        <v>#REF!</v>
      </c>
      <c r="G118">
        <f>ROUND(MARGIN!$J36,0)</f>
        <v>7</v>
      </c>
      <c r="I118" t="e">
        <f>-#REF!+J118</f>
        <v>#REF!</v>
      </c>
      <c r="J118">
        <v>-1</v>
      </c>
      <c r="K118" s="117" t="s">
        <v>788</v>
      </c>
      <c r="L118">
        <v>50</v>
      </c>
      <c r="M118" t="str">
        <f t="shared" si="273"/>
        <v>TRUE</v>
      </c>
      <c r="N118">
        <f>ROUND(MARGIN!$J36,0)</f>
        <v>7</v>
      </c>
      <c r="P118">
        <f t="shared" si="274"/>
        <v>0</v>
      </c>
      <c r="Q118">
        <v>-1</v>
      </c>
      <c r="T118" s="117" t="s">
        <v>788</v>
      </c>
      <c r="U118">
        <v>50</v>
      </c>
      <c r="V118" t="str">
        <f t="shared" si="275"/>
        <v>TRUE</v>
      </c>
      <c r="W118">
        <f>ROUND(MARGIN!$J36,0)</f>
        <v>7</v>
      </c>
      <c r="Z118">
        <f t="shared" si="276"/>
        <v>2</v>
      </c>
      <c r="AA118">
        <v>1</v>
      </c>
      <c r="AD118" s="117" t="s">
        <v>962</v>
      </c>
      <c r="AE118">
        <v>50</v>
      </c>
      <c r="AF118" t="str">
        <f t="shared" si="277"/>
        <v>TRUE</v>
      </c>
      <c r="AG118">
        <f>ROUND(MARGIN!$J36,0)</f>
        <v>7</v>
      </c>
      <c r="AH118">
        <f t="shared" si="278"/>
        <v>7</v>
      </c>
      <c r="AK118">
        <f t="shared" si="279"/>
        <v>-2</v>
      </c>
      <c r="AL118">
        <v>-1</v>
      </c>
      <c r="AO118" s="117" t="s">
        <v>962</v>
      </c>
      <c r="AP118">
        <v>50</v>
      </c>
      <c r="AQ118" t="str">
        <f t="shared" si="280"/>
        <v>TRUE</v>
      </c>
      <c r="AR118">
        <f>ROUND(MARGIN!$J36,0)</f>
        <v>7</v>
      </c>
      <c r="AS118">
        <f t="shared" si="281"/>
        <v>7</v>
      </c>
      <c r="AV118">
        <f t="shared" si="282"/>
        <v>0</v>
      </c>
      <c r="AW118">
        <v>-1</v>
      </c>
      <c r="AZ118" s="117" t="s">
        <v>962</v>
      </c>
      <c r="BA118">
        <v>50</v>
      </c>
      <c r="BB118" t="str">
        <f t="shared" si="283"/>
        <v>TRUE</v>
      </c>
      <c r="BC118">
        <f>ROUND(MARGIN!$J36,0)</f>
        <v>7</v>
      </c>
      <c r="BD118">
        <f t="shared" si="284"/>
        <v>7</v>
      </c>
      <c r="BG118">
        <f t="shared" si="285"/>
        <v>1</v>
      </c>
      <c r="BL118" s="117" t="s">
        <v>962</v>
      </c>
      <c r="BM118">
        <v>50</v>
      </c>
      <c r="BN118" t="str">
        <f t="shared" si="286"/>
        <v>FALSE</v>
      </c>
      <c r="BO118">
        <f>ROUND(MARGIN!$J36,0)</f>
        <v>7</v>
      </c>
      <c r="BP118">
        <f t="shared" si="287"/>
        <v>7</v>
      </c>
      <c r="BT118">
        <f t="shared" si="288"/>
        <v>-1</v>
      </c>
      <c r="BU118">
        <v>-1</v>
      </c>
      <c r="BV118">
        <v>1</v>
      </c>
      <c r="BW118">
        <v>-1</v>
      </c>
      <c r="BX118">
        <f t="shared" si="289"/>
        <v>1</v>
      </c>
      <c r="BY118">
        <f t="shared" si="290"/>
        <v>0</v>
      </c>
      <c r="BZ118" s="187">
        <v>-1.6326420466E-3</v>
      </c>
      <c r="CA118" s="117" t="s">
        <v>962</v>
      </c>
      <c r="CB118">
        <v>50</v>
      </c>
      <c r="CC118" t="str">
        <f t="shared" si="291"/>
        <v>TRUE</v>
      </c>
      <c r="CD118">
        <f>ROUND(MARGIN!$J34,0)</f>
        <v>7</v>
      </c>
      <c r="CE118">
        <f t="shared" si="292"/>
        <v>9</v>
      </c>
      <c r="CF118">
        <f t="shared" si="325"/>
        <v>7</v>
      </c>
      <c r="CG118" s="139">
        <f>CF118*10000*MARGIN!$G34/MARGIN!$D34</f>
        <v>49837.40314627847</v>
      </c>
      <c r="CH118" s="145">
        <f t="shared" si="293"/>
        <v>81.366639869969362</v>
      </c>
      <c r="CI118" s="145">
        <f t="shared" si="294"/>
        <v>-81.366639869969362</v>
      </c>
      <c r="CK118">
        <f t="shared" si="295"/>
        <v>0</v>
      </c>
      <c r="CL118">
        <v>-1</v>
      </c>
      <c r="CM118">
        <v>1</v>
      </c>
      <c r="CN118">
        <v>1</v>
      </c>
      <c r="CO118">
        <f t="shared" si="296"/>
        <v>0</v>
      </c>
      <c r="CP118">
        <f t="shared" si="297"/>
        <v>1</v>
      </c>
      <c r="CQ118">
        <v>5.7168342523499999E-3</v>
      </c>
      <c r="CR118" s="117" t="s">
        <v>1189</v>
      </c>
      <c r="CS118">
        <v>50</v>
      </c>
      <c r="CT118" t="str">
        <f t="shared" si="298"/>
        <v>TRUE</v>
      </c>
      <c r="CU118">
        <f>ROUND(MARGIN!$J34,0)</f>
        <v>7</v>
      </c>
      <c r="CV118">
        <f t="shared" si="326"/>
        <v>5</v>
      </c>
      <c r="CW118">
        <f t="shared" si="327"/>
        <v>7</v>
      </c>
      <c r="CX118" s="139">
        <f>CW118*10000*MARGIN!$G34/MARGIN!$D34</f>
        <v>49837.40314627847</v>
      </c>
      <c r="CY118" s="200">
        <f t="shared" si="299"/>
        <v>-284.91217335482042</v>
      </c>
      <c r="CZ118" s="200">
        <f t="shared" si="300"/>
        <v>284.91217335482042</v>
      </c>
      <c r="DB118">
        <f t="shared" si="301"/>
        <v>2</v>
      </c>
      <c r="DC118">
        <v>1</v>
      </c>
      <c r="DD118">
        <v>1</v>
      </c>
      <c r="DE118">
        <v>1</v>
      </c>
      <c r="DF118">
        <f t="shared" si="302"/>
        <v>1</v>
      </c>
      <c r="DG118">
        <f t="shared" si="303"/>
        <v>1</v>
      </c>
      <c r="DH118">
        <v>6.5040650406499997E-3</v>
      </c>
      <c r="DI118" s="117" t="s">
        <v>1189</v>
      </c>
      <c r="DJ118">
        <v>50</v>
      </c>
      <c r="DK118" t="str">
        <f t="shared" si="304"/>
        <v>TRUE</v>
      </c>
      <c r="DL118">
        <f>ROUND(MARGIN!$J34,0)</f>
        <v>7</v>
      </c>
      <c r="DM118">
        <f t="shared" si="328"/>
        <v>9</v>
      </c>
      <c r="DN118">
        <f t="shared" si="329"/>
        <v>7</v>
      </c>
      <c r="DO118" s="139">
        <f>DN118*10000*MARGIN!$G34/MARGIN!$D34</f>
        <v>49837.40314627847</v>
      </c>
      <c r="DP118" s="200">
        <f t="shared" si="305"/>
        <v>324.14571152049012</v>
      </c>
      <c r="DQ118" s="200">
        <f t="shared" si="306"/>
        <v>324.14571152049012</v>
      </c>
      <c r="DS118">
        <v>-2</v>
      </c>
      <c r="DT118">
        <v>-1</v>
      </c>
      <c r="DU118">
        <v>1</v>
      </c>
      <c r="DV118">
        <v>-1</v>
      </c>
      <c r="DW118">
        <v>1</v>
      </c>
      <c r="DX118">
        <v>0</v>
      </c>
      <c r="DY118">
        <v>-2.9906941347700002E-3</v>
      </c>
      <c r="DZ118" s="117" t="s">
        <v>1189</v>
      </c>
      <c r="EA118">
        <v>50</v>
      </c>
      <c r="EB118" t="s">
        <v>1273</v>
      </c>
      <c r="EC118">
        <v>11</v>
      </c>
      <c r="ED118">
        <v>8</v>
      </c>
      <c r="EE118">
        <v>11</v>
      </c>
      <c r="EF118" s="139">
        <v>78112.532685842365</v>
      </c>
      <c r="EG118" s="200">
        <v>233.61069335557869</v>
      </c>
      <c r="EH118" s="200">
        <v>-233.61069335557869</v>
      </c>
      <c r="EJ118">
        <v>0</v>
      </c>
      <c r="EK118">
        <v>1</v>
      </c>
      <c r="EL118">
        <v>1</v>
      </c>
      <c r="EM118">
        <v>1</v>
      </c>
      <c r="EN118">
        <v>1</v>
      </c>
      <c r="EO118">
        <v>1</v>
      </c>
      <c r="EQ118">
        <v>1</v>
      </c>
      <c r="ER118">
        <v>1.8265818547E-2</v>
      </c>
      <c r="ES118" s="117" t="s">
        <v>1189</v>
      </c>
      <c r="ET118">
        <v>50</v>
      </c>
      <c r="EU118" t="s">
        <v>1273</v>
      </c>
      <c r="EV118">
        <v>11</v>
      </c>
      <c r="EW118">
        <v>14</v>
      </c>
      <c r="EX118">
        <v>11</v>
      </c>
      <c r="EY118" s="139">
        <v>78112.532685842365</v>
      </c>
      <c r="EZ118" s="200">
        <v>1426.7893482862032</v>
      </c>
      <c r="FA118" s="200"/>
      <c r="FB118" s="200">
        <v>1426.7893482862032</v>
      </c>
      <c r="FD118">
        <v>0</v>
      </c>
      <c r="FE118">
        <v>1</v>
      </c>
      <c r="FF118">
        <v>1</v>
      </c>
      <c r="FG118">
        <v>1</v>
      </c>
      <c r="FI118">
        <v>0</v>
      </c>
      <c r="FK118">
        <v>0</v>
      </c>
      <c r="FM118" s="117" t="s">
        <v>1189</v>
      </c>
      <c r="FN118">
        <v>50</v>
      </c>
      <c r="FO118" t="s">
        <v>1273</v>
      </c>
      <c r="FP118">
        <v>11</v>
      </c>
      <c r="FQ118">
        <v>14</v>
      </c>
      <c r="FR118">
        <v>11</v>
      </c>
      <c r="FS118" s="139">
        <v>78112.532685842365</v>
      </c>
      <c r="FT118" s="200">
        <v>0</v>
      </c>
      <c r="FU118" s="200"/>
      <c r="FV118" s="200">
        <v>0</v>
      </c>
      <c r="FX118">
        <v>0</v>
      </c>
      <c r="FZ118">
        <v>1</v>
      </c>
      <c r="GB118">
        <v>1</v>
      </c>
      <c r="GE118">
        <v>1</v>
      </c>
      <c r="GG118">
        <v>0</v>
      </c>
      <c r="GJ118" s="117" t="s">
        <v>1189</v>
      </c>
      <c r="GK118">
        <v>50</v>
      </c>
      <c r="GL118" t="s">
        <v>1283</v>
      </c>
      <c r="GM118">
        <v>11</v>
      </c>
      <c r="GN118">
        <v>8</v>
      </c>
      <c r="GO118">
        <v>11</v>
      </c>
      <c r="GP118" s="139">
        <v>78112.532685842365</v>
      </c>
      <c r="GQ118" s="200">
        <v>0</v>
      </c>
      <c r="GR118" s="200"/>
      <c r="GS118" s="200">
        <v>0</v>
      </c>
      <c r="GT118" s="200">
        <v>0</v>
      </c>
      <c r="GV118">
        <v>0</v>
      </c>
      <c r="GX118">
        <v>1</v>
      </c>
      <c r="GZ118">
        <v>1</v>
      </c>
      <c r="HC118">
        <v>1</v>
      </c>
      <c r="HE118">
        <v>0</v>
      </c>
      <c r="HH118" s="117" t="s">
        <v>1189</v>
      </c>
      <c r="HI118">
        <v>50</v>
      </c>
      <c r="HJ118" t="s">
        <v>1283</v>
      </c>
      <c r="HK118">
        <v>11</v>
      </c>
      <c r="HL118">
        <v>8</v>
      </c>
      <c r="HM118">
        <v>11</v>
      </c>
      <c r="HN118" s="139">
        <v>77245.067497403943</v>
      </c>
      <c r="HO118" s="200">
        <v>0</v>
      </c>
      <c r="HP118" s="200"/>
      <c r="HQ118" s="200">
        <v>0</v>
      </c>
      <c r="HR118" s="200">
        <v>0</v>
      </c>
      <c r="HT118">
        <v>0</v>
      </c>
      <c r="HV118">
        <v>1</v>
      </c>
      <c r="HX118">
        <v>1</v>
      </c>
      <c r="IA118">
        <v>1</v>
      </c>
      <c r="IC118">
        <v>0</v>
      </c>
      <c r="IF118" s="117" t="s">
        <v>1189</v>
      </c>
      <c r="IG118">
        <v>50</v>
      </c>
      <c r="IH118" t="s">
        <v>1283</v>
      </c>
      <c r="II118">
        <v>11</v>
      </c>
      <c r="IJ118">
        <v>8</v>
      </c>
      <c r="IK118">
        <v>11</v>
      </c>
      <c r="IL118" s="139">
        <v>77483.500249414836</v>
      </c>
      <c r="IM118" s="139"/>
      <c r="IN118" s="200">
        <v>0</v>
      </c>
      <c r="IO118" s="200"/>
      <c r="IP118" s="200"/>
      <c r="IQ118" s="200">
        <v>0</v>
      </c>
      <c r="IR118" s="200">
        <v>0</v>
      </c>
      <c r="IT118">
        <v>0</v>
      </c>
      <c r="IV118">
        <v>1</v>
      </c>
      <c r="IX118">
        <v>1</v>
      </c>
      <c r="JA118">
        <v>1</v>
      </c>
      <c r="JC118">
        <v>0</v>
      </c>
      <c r="JF118" s="117" t="s">
        <v>1189</v>
      </c>
      <c r="JG118">
        <v>50</v>
      </c>
      <c r="JH118" t="s">
        <v>1283</v>
      </c>
      <c r="JI118">
        <v>11</v>
      </c>
      <c r="JJ118">
        <v>8</v>
      </c>
      <c r="JK118">
        <v>11</v>
      </c>
      <c r="JL118" s="139">
        <v>77483.500249414836</v>
      </c>
      <c r="JM118" s="139"/>
      <c r="JN118" s="200">
        <v>0</v>
      </c>
      <c r="JO118" s="200"/>
      <c r="JP118" s="200"/>
      <c r="JQ118" s="200">
        <v>0</v>
      </c>
      <c r="JR118" s="200">
        <v>0</v>
      </c>
      <c r="JT118">
        <v>0</v>
      </c>
      <c r="JV118">
        <v>1</v>
      </c>
      <c r="JX118">
        <v>1</v>
      </c>
      <c r="KA118">
        <v>1</v>
      </c>
      <c r="KC118">
        <v>0</v>
      </c>
      <c r="KF118" s="117" t="s">
        <v>1189</v>
      </c>
      <c r="KG118">
        <v>50</v>
      </c>
      <c r="KH118" t="s">
        <v>1283</v>
      </c>
      <c r="KI118">
        <v>8</v>
      </c>
      <c r="KJ118">
        <v>6</v>
      </c>
      <c r="KK118">
        <v>8</v>
      </c>
      <c r="KL118" s="139">
        <v>56882.339396730371</v>
      </c>
      <c r="KM118" s="139"/>
      <c r="KN118" s="200">
        <v>0</v>
      </c>
      <c r="KO118" s="200"/>
      <c r="KP118" s="200"/>
      <c r="KQ118" s="200">
        <v>0</v>
      </c>
      <c r="KR118" s="200">
        <v>0</v>
      </c>
      <c r="KT118">
        <v>0</v>
      </c>
      <c r="KX118">
        <v>1</v>
      </c>
      <c r="LA118">
        <v>1</v>
      </c>
      <c r="LC118">
        <v>0</v>
      </c>
      <c r="LF118" s="117"/>
      <c r="LG118">
        <v>50</v>
      </c>
      <c r="LH118" t="s">
        <v>1283</v>
      </c>
      <c r="LI118">
        <v>8</v>
      </c>
      <c r="LK118">
        <v>8</v>
      </c>
      <c r="LL118" s="139">
        <v>56882.339396730371</v>
      </c>
      <c r="LM118" s="139"/>
      <c r="LN118" s="200">
        <v>0</v>
      </c>
      <c r="LO118" s="200"/>
      <c r="LP118" s="200"/>
      <c r="LQ118" s="200">
        <v>0</v>
      </c>
      <c r="LR118" s="200">
        <v>0</v>
      </c>
      <c r="LT118">
        <v>0</v>
      </c>
      <c r="LV118">
        <v>1</v>
      </c>
      <c r="LX118">
        <v>1</v>
      </c>
      <c r="MA118">
        <v>1</v>
      </c>
      <c r="MC118">
        <v>0</v>
      </c>
      <c r="MF118" s="117" t="s">
        <v>1189</v>
      </c>
      <c r="MG118">
        <v>50</v>
      </c>
      <c r="MH118" t="s">
        <v>1283</v>
      </c>
      <c r="MI118">
        <v>7</v>
      </c>
      <c r="MJ118">
        <v>5</v>
      </c>
      <c r="MK118">
        <v>7</v>
      </c>
      <c r="ML118" s="139">
        <v>49854.978189331901</v>
      </c>
      <c r="MM118" s="139"/>
      <c r="MN118" s="200">
        <v>0</v>
      </c>
      <c r="MO118" s="200"/>
      <c r="MP118" s="200"/>
      <c r="MQ118" s="200">
        <v>0</v>
      </c>
      <c r="MR118" s="200">
        <v>0</v>
      </c>
      <c r="MT118">
        <v>0</v>
      </c>
      <c r="MV118">
        <v>1</v>
      </c>
      <c r="MX118">
        <v>1</v>
      </c>
      <c r="NA118">
        <v>1</v>
      </c>
      <c r="NC118">
        <v>0</v>
      </c>
      <c r="NF118" s="117" t="s">
        <v>1189</v>
      </c>
      <c r="NG118">
        <v>50</v>
      </c>
      <c r="NH118" t="s">
        <v>1283</v>
      </c>
      <c r="NI118">
        <v>7</v>
      </c>
      <c r="NJ118">
        <v>5</v>
      </c>
      <c r="NK118">
        <v>7</v>
      </c>
      <c r="NL118" s="139">
        <v>50669.663048394388</v>
      </c>
      <c r="NM118" s="139"/>
      <c r="NN118" s="200">
        <v>0</v>
      </c>
      <c r="NO118" s="200"/>
      <c r="NP118" s="200"/>
      <c r="NQ118" s="200">
        <v>0</v>
      </c>
      <c r="NR118" s="200">
        <v>0</v>
      </c>
      <c r="NT118">
        <v>0</v>
      </c>
      <c r="NV118">
        <v>1</v>
      </c>
      <c r="NX118">
        <v>1</v>
      </c>
      <c r="OA118">
        <v>1</v>
      </c>
      <c r="OC118">
        <v>0</v>
      </c>
      <c r="OF118" s="117" t="s">
        <v>1189</v>
      </c>
      <c r="OG118">
        <v>50</v>
      </c>
      <c r="OH118" t="s">
        <v>1283</v>
      </c>
      <c r="OI118">
        <v>7</v>
      </c>
      <c r="OJ118">
        <v>5</v>
      </c>
      <c r="OK118">
        <v>7</v>
      </c>
      <c r="OL118" s="139">
        <v>50669.663048394388</v>
      </c>
      <c r="OM118" s="139"/>
      <c r="ON118" s="200">
        <v>0</v>
      </c>
      <c r="OO118" s="200"/>
      <c r="OP118" s="200"/>
      <c r="OQ118" s="200">
        <v>0</v>
      </c>
      <c r="OR118" s="200">
        <v>0</v>
      </c>
      <c r="OT118">
        <f t="shared" si="307"/>
        <v>0</v>
      </c>
      <c r="OV118">
        <v>1</v>
      </c>
      <c r="OX118">
        <v>1</v>
      </c>
      <c r="PA118">
        <f t="shared" si="339"/>
        <v>1</v>
      </c>
      <c r="PC118">
        <f t="shared" si="340"/>
        <v>0</v>
      </c>
      <c r="PF118" s="117" t="s">
        <v>1189</v>
      </c>
      <c r="PG118">
        <v>50</v>
      </c>
      <c r="PH118" t="str">
        <f t="shared" si="341"/>
        <v>FALSE</v>
      </c>
      <c r="PI118">
        <f>ROUND(MARGIN!$J34,0)</f>
        <v>7</v>
      </c>
      <c r="PJ118">
        <f t="shared" si="342"/>
        <v>5</v>
      </c>
      <c r="PK118">
        <f t="shared" si="343"/>
        <v>7</v>
      </c>
      <c r="PL118" s="139">
        <f>PK118*10000*MARGIN!$G34/MARGIN!$D34</f>
        <v>49837.40314627847</v>
      </c>
      <c r="PM118" s="139"/>
      <c r="PN118" s="200">
        <f t="shared" si="344"/>
        <v>0</v>
      </c>
      <c r="PO118" s="200"/>
      <c r="PP118" s="200"/>
      <c r="PQ118" s="200">
        <f t="shared" si="311"/>
        <v>0</v>
      </c>
      <c r="PR118" s="200">
        <f t="shared" si="345"/>
        <v>0</v>
      </c>
      <c r="PT118">
        <f t="shared" si="313"/>
        <v>0</v>
      </c>
      <c r="PV118">
        <v>1</v>
      </c>
      <c r="PX118">
        <v>1</v>
      </c>
      <c r="QA118">
        <f t="shared" si="346"/>
        <v>1</v>
      </c>
      <c r="QC118">
        <f t="shared" si="347"/>
        <v>0</v>
      </c>
      <c r="QF118" s="117" t="s">
        <v>1189</v>
      </c>
      <c r="QG118">
        <v>50</v>
      </c>
      <c r="QH118" t="str">
        <f t="shared" si="348"/>
        <v>FALSE</v>
      </c>
      <c r="QI118">
        <f>ROUND(MARGIN!$J34,0)</f>
        <v>7</v>
      </c>
      <c r="QJ118">
        <f t="shared" si="349"/>
        <v>5</v>
      </c>
      <c r="QK118">
        <f t="shared" si="350"/>
        <v>7</v>
      </c>
      <c r="QL118" s="139">
        <f>QK118*10000*MARGIN!$G34/MARGIN!$D34</f>
        <v>49837.40314627847</v>
      </c>
      <c r="QM118" s="139"/>
      <c r="QN118" s="200">
        <f t="shared" si="351"/>
        <v>0</v>
      </c>
      <c r="QO118" s="200"/>
      <c r="QP118" s="200"/>
      <c r="QQ118" s="200">
        <f t="shared" si="317"/>
        <v>0</v>
      </c>
      <c r="QR118" s="200">
        <f t="shared" si="352"/>
        <v>0</v>
      </c>
      <c r="QT118">
        <f t="shared" si="319"/>
        <v>0</v>
      </c>
      <c r="QV118">
        <v>1</v>
      </c>
      <c r="QX118">
        <v>1</v>
      </c>
      <c r="RA118">
        <f t="shared" si="353"/>
        <v>1</v>
      </c>
      <c r="RC118">
        <f t="shared" si="354"/>
        <v>0</v>
      </c>
      <c r="RF118" s="117" t="s">
        <v>1189</v>
      </c>
      <c r="RG118">
        <v>50</v>
      </c>
      <c r="RH118" t="str">
        <f t="shared" si="355"/>
        <v>FALSE</v>
      </c>
      <c r="RI118">
        <f>ROUND(MARGIN!$J34,0)</f>
        <v>7</v>
      </c>
      <c r="RJ118">
        <f t="shared" si="356"/>
        <v>5</v>
      </c>
      <c r="RK118">
        <f t="shared" si="357"/>
        <v>7</v>
      </c>
      <c r="RL118" s="139">
        <f>RK118*10000*MARGIN!$G34/MARGIN!$D34</f>
        <v>49837.40314627847</v>
      </c>
      <c r="RM118" s="139"/>
      <c r="RN118" s="200">
        <f t="shared" si="358"/>
        <v>0</v>
      </c>
      <c r="RO118" s="200"/>
      <c r="RP118" s="200"/>
      <c r="RQ118" s="200">
        <f t="shared" si="323"/>
        <v>0</v>
      </c>
      <c r="RR118" s="200">
        <f t="shared" si="359"/>
        <v>0</v>
      </c>
    </row>
    <row r="119" spans="1:486" x14ac:dyDescent="0.25">
      <c r="A119" s="186" t="s">
        <v>1212</v>
      </c>
      <c r="B119" s="167" t="s">
        <v>4</v>
      </c>
      <c r="D119" s="116" t="s">
        <v>788</v>
      </c>
      <c r="E119">
        <v>50</v>
      </c>
      <c r="F119" t="e">
        <f>IF(#REF!="","FALSE","TRUE")</f>
        <v>#REF!</v>
      </c>
      <c r="G119">
        <f>ROUND(MARGIN!$J20,0)</f>
        <v>7</v>
      </c>
      <c r="I119" t="e">
        <f>-#REF!+J119</f>
        <v>#REF!</v>
      </c>
      <c r="J119">
        <v>1</v>
      </c>
      <c r="K119" s="116" t="s">
        <v>788</v>
      </c>
      <c r="L119">
        <v>50</v>
      </c>
      <c r="M119" t="str">
        <f t="shared" si="273"/>
        <v>TRUE</v>
      </c>
      <c r="N119">
        <f>ROUND(MARGIN!$J20,0)</f>
        <v>7</v>
      </c>
      <c r="P119">
        <f t="shared" si="274"/>
        <v>-2</v>
      </c>
      <c r="Q119">
        <v>-1</v>
      </c>
      <c r="T119" s="117" t="s">
        <v>788</v>
      </c>
      <c r="U119">
        <v>50</v>
      </c>
      <c r="V119" t="str">
        <f t="shared" si="275"/>
        <v>TRUE</v>
      </c>
      <c r="W119">
        <f>ROUND(MARGIN!$J20,0)</f>
        <v>7</v>
      </c>
      <c r="Z119">
        <f t="shared" si="276"/>
        <v>0</v>
      </c>
      <c r="AA119">
        <v>-1</v>
      </c>
      <c r="AD119" s="117" t="s">
        <v>962</v>
      </c>
      <c r="AE119">
        <v>50</v>
      </c>
      <c r="AF119" t="str">
        <f t="shared" si="277"/>
        <v>TRUE</v>
      </c>
      <c r="AG119">
        <f>ROUND(MARGIN!$J20,0)</f>
        <v>7</v>
      </c>
      <c r="AH119">
        <f t="shared" si="278"/>
        <v>7</v>
      </c>
      <c r="AK119">
        <f t="shared" si="279"/>
        <v>2</v>
      </c>
      <c r="AL119">
        <v>1</v>
      </c>
      <c r="AO119" s="117" t="s">
        <v>962</v>
      </c>
      <c r="AP119">
        <v>50</v>
      </c>
      <c r="AQ119" t="str">
        <f t="shared" si="280"/>
        <v>TRUE</v>
      </c>
      <c r="AR119">
        <f>ROUND(MARGIN!$J20,0)</f>
        <v>7</v>
      </c>
      <c r="AS119">
        <f t="shared" si="281"/>
        <v>7</v>
      </c>
      <c r="AV119">
        <f t="shared" si="282"/>
        <v>0</v>
      </c>
      <c r="AW119">
        <v>1</v>
      </c>
      <c r="AZ119" s="117" t="s">
        <v>962</v>
      </c>
      <c r="BA119">
        <v>50</v>
      </c>
      <c r="BB119" t="str">
        <f t="shared" si="283"/>
        <v>TRUE</v>
      </c>
      <c r="BC119">
        <f>ROUND(MARGIN!$J20,0)</f>
        <v>7</v>
      </c>
      <c r="BD119">
        <f t="shared" si="284"/>
        <v>7</v>
      </c>
      <c r="BG119">
        <f t="shared" si="285"/>
        <v>-1</v>
      </c>
      <c r="BL119" s="117" t="s">
        <v>962</v>
      </c>
      <c r="BM119">
        <v>50</v>
      </c>
      <c r="BN119" t="str">
        <f t="shared" si="286"/>
        <v>FALSE</v>
      </c>
      <c r="BO119">
        <f>ROUND(MARGIN!$J20,0)</f>
        <v>7</v>
      </c>
      <c r="BP119">
        <f t="shared" si="287"/>
        <v>7</v>
      </c>
      <c r="BT119">
        <f t="shared" si="288"/>
        <v>-1</v>
      </c>
      <c r="BU119">
        <v>-1</v>
      </c>
      <c r="BV119">
        <v>-1</v>
      </c>
      <c r="BW119">
        <v>-1</v>
      </c>
      <c r="BX119">
        <f t="shared" si="289"/>
        <v>1</v>
      </c>
      <c r="BY119">
        <f t="shared" si="290"/>
        <v>1</v>
      </c>
      <c r="BZ119" s="187">
        <v>-6.7889156845799999E-3</v>
      </c>
      <c r="CA119" s="117" t="s">
        <v>962</v>
      </c>
      <c r="CB119">
        <v>50</v>
      </c>
      <c r="CC119" t="str">
        <f t="shared" si="291"/>
        <v>TRUE</v>
      </c>
      <c r="CD119">
        <f>ROUND(MARGIN!$J35,0)</f>
        <v>5</v>
      </c>
      <c r="CE119">
        <f t="shared" si="292"/>
        <v>6</v>
      </c>
      <c r="CF119">
        <f t="shared" si="325"/>
        <v>5</v>
      </c>
      <c r="CG119" s="139">
        <f>CF119*10000*MARGIN!$G35/MARGIN!$D35</f>
        <v>51505.145965406591</v>
      </c>
      <c r="CH119" s="145">
        <f t="shared" si="293"/>
        <v>349.6640932811311</v>
      </c>
      <c r="CI119" s="145">
        <f t="shared" si="294"/>
        <v>349.6640932811311</v>
      </c>
      <c r="CK119">
        <f t="shared" si="295"/>
        <v>0</v>
      </c>
      <c r="CL119">
        <v>-1</v>
      </c>
      <c r="CM119">
        <v>-1</v>
      </c>
      <c r="CN119">
        <v>1</v>
      </c>
      <c r="CO119">
        <f t="shared" si="296"/>
        <v>0</v>
      </c>
      <c r="CP119">
        <f t="shared" si="297"/>
        <v>0</v>
      </c>
      <c r="CQ119">
        <v>1.50816848239E-2</v>
      </c>
      <c r="CR119" s="117" t="s">
        <v>1189</v>
      </c>
      <c r="CS119">
        <v>50</v>
      </c>
      <c r="CT119" t="str">
        <f t="shared" si="298"/>
        <v>TRUE</v>
      </c>
      <c r="CU119">
        <f>ROUND(MARGIN!$J35,0)</f>
        <v>5</v>
      </c>
      <c r="CV119">
        <f t="shared" si="326"/>
        <v>6</v>
      </c>
      <c r="CW119">
        <f t="shared" si="327"/>
        <v>5</v>
      </c>
      <c r="CX119" s="139">
        <f>CW119*10000*MARGIN!$G35/MARGIN!$D35</f>
        <v>51505.145965406591</v>
      </c>
      <c r="CY119" s="200">
        <f t="shared" si="299"/>
        <v>-776.78437825922686</v>
      </c>
      <c r="CZ119" s="200">
        <f t="shared" si="300"/>
        <v>-776.78437825922686</v>
      </c>
      <c r="DB119">
        <f t="shared" si="301"/>
        <v>2</v>
      </c>
      <c r="DC119">
        <v>1</v>
      </c>
      <c r="DD119">
        <v>-1</v>
      </c>
      <c r="DE119">
        <v>1</v>
      </c>
      <c r="DF119">
        <f t="shared" si="302"/>
        <v>1</v>
      </c>
      <c r="DG119">
        <f t="shared" si="303"/>
        <v>0</v>
      </c>
      <c r="DH119">
        <v>3.5022791894200002E-3</v>
      </c>
      <c r="DI119" s="117" t="s">
        <v>1189</v>
      </c>
      <c r="DJ119">
        <v>50</v>
      </c>
      <c r="DK119" t="str">
        <f t="shared" si="304"/>
        <v>TRUE</v>
      </c>
      <c r="DL119">
        <f>ROUND(MARGIN!$J35,0)</f>
        <v>5</v>
      </c>
      <c r="DM119">
        <f t="shared" si="328"/>
        <v>4</v>
      </c>
      <c r="DN119">
        <f t="shared" si="329"/>
        <v>5</v>
      </c>
      <c r="DO119" s="139">
        <f>DN119*10000*MARGIN!$G35/MARGIN!$D35</f>
        <v>51505.145965406591</v>
      </c>
      <c r="DP119" s="200">
        <f t="shared" si="305"/>
        <v>180.38540086268299</v>
      </c>
      <c r="DQ119" s="200">
        <f t="shared" si="306"/>
        <v>-180.38540086268299</v>
      </c>
      <c r="DS119">
        <v>-2</v>
      </c>
      <c r="DT119">
        <v>-1</v>
      </c>
      <c r="DU119">
        <v>1</v>
      </c>
      <c r="DV119">
        <v>1</v>
      </c>
      <c r="DW119">
        <v>0</v>
      </c>
      <c r="DX119">
        <v>1</v>
      </c>
      <c r="DY119">
        <v>2.9683466309299998E-3</v>
      </c>
      <c r="DZ119" s="117" t="s">
        <v>1189</v>
      </c>
      <c r="EA119">
        <v>50</v>
      </c>
      <c r="EB119" t="s">
        <v>1273</v>
      </c>
      <c r="EC119">
        <v>7</v>
      </c>
      <c r="ED119">
        <v>5</v>
      </c>
      <c r="EE119">
        <v>7</v>
      </c>
      <c r="EF119" s="139">
        <v>72549.495704146437</v>
      </c>
      <c r="EG119" s="200">
        <v>-215.35205114907356</v>
      </c>
      <c r="EH119" s="200">
        <v>215.35205114907356</v>
      </c>
      <c r="EJ119">
        <v>0</v>
      </c>
      <c r="EK119">
        <v>1</v>
      </c>
      <c r="EL119">
        <v>1</v>
      </c>
      <c r="EM119">
        <v>1</v>
      </c>
      <c r="EN119">
        <v>-1</v>
      </c>
      <c r="EO119">
        <v>0</v>
      </c>
      <c r="EQ119">
        <v>0</v>
      </c>
      <c r="ER119">
        <v>-4.6904567590099998E-3</v>
      </c>
      <c r="ES119" s="117" t="s">
        <v>1189</v>
      </c>
      <c r="ET119">
        <v>50</v>
      </c>
      <c r="EU119" t="s">
        <v>1273</v>
      </c>
      <c r="EV119">
        <v>7</v>
      </c>
      <c r="EW119">
        <v>9</v>
      </c>
      <c r="EX119">
        <v>7</v>
      </c>
      <c r="EY119" s="139">
        <v>72549.495704146437</v>
      </c>
      <c r="EZ119" s="200">
        <v>-340.29027248828061</v>
      </c>
      <c r="FA119" s="200"/>
      <c r="FB119" s="200">
        <v>-340.29027248828061</v>
      </c>
      <c r="FD119">
        <v>1</v>
      </c>
      <c r="FE119">
        <v>1</v>
      </c>
      <c r="FF119">
        <v>1</v>
      </c>
      <c r="FG119">
        <v>1</v>
      </c>
      <c r="FI119">
        <v>0</v>
      </c>
      <c r="FK119">
        <v>0</v>
      </c>
      <c r="FM119" s="117" t="s">
        <v>1189</v>
      </c>
      <c r="FN119">
        <v>50</v>
      </c>
      <c r="FO119" t="s">
        <v>1273</v>
      </c>
      <c r="FP119">
        <v>7</v>
      </c>
      <c r="FQ119">
        <v>9</v>
      </c>
      <c r="FR119">
        <v>7</v>
      </c>
      <c r="FS119" s="139">
        <v>72549.495704146437</v>
      </c>
      <c r="FT119" s="200">
        <v>0</v>
      </c>
      <c r="FU119" s="200"/>
      <c r="FV119" s="200">
        <v>0</v>
      </c>
      <c r="FX119">
        <v>0</v>
      </c>
      <c r="FZ119">
        <v>1</v>
      </c>
      <c r="GB119">
        <v>1</v>
      </c>
      <c r="GE119">
        <v>1</v>
      </c>
      <c r="GG119">
        <v>0</v>
      </c>
      <c r="GJ119" s="117" t="s">
        <v>1189</v>
      </c>
      <c r="GK119">
        <v>50</v>
      </c>
      <c r="GL119" t="s">
        <v>1283</v>
      </c>
      <c r="GM119">
        <v>7</v>
      </c>
      <c r="GN119">
        <v>5</v>
      </c>
      <c r="GO119">
        <v>7</v>
      </c>
      <c r="GP119" s="139">
        <v>72549.495704146437</v>
      </c>
      <c r="GQ119" s="200">
        <v>0</v>
      </c>
      <c r="GR119" s="200"/>
      <c r="GS119" s="200">
        <v>0</v>
      </c>
      <c r="GT119" s="200">
        <v>0</v>
      </c>
      <c r="GV119">
        <v>0</v>
      </c>
      <c r="GX119">
        <v>1</v>
      </c>
      <c r="GZ119">
        <v>1</v>
      </c>
      <c r="HC119">
        <v>1</v>
      </c>
      <c r="HE119">
        <v>0</v>
      </c>
      <c r="HH119" s="117" t="s">
        <v>1189</v>
      </c>
      <c r="HI119">
        <v>50</v>
      </c>
      <c r="HJ119" t="s">
        <v>1283</v>
      </c>
      <c r="HK119">
        <v>7</v>
      </c>
      <c r="HL119">
        <v>5</v>
      </c>
      <c r="HM119">
        <v>7</v>
      </c>
      <c r="HN119" s="139">
        <v>72503.823279524207</v>
      </c>
      <c r="HO119" s="200">
        <v>0</v>
      </c>
      <c r="HP119" s="200"/>
      <c r="HQ119" s="200">
        <v>0</v>
      </c>
      <c r="HR119" s="200">
        <v>0</v>
      </c>
      <c r="HT119">
        <v>0</v>
      </c>
      <c r="HV119">
        <v>1</v>
      </c>
      <c r="HX119">
        <v>1</v>
      </c>
      <c r="IA119">
        <v>1</v>
      </c>
      <c r="IC119">
        <v>0</v>
      </c>
      <c r="IF119" s="117" t="s">
        <v>1189</v>
      </c>
      <c r="IG119">
        <v>50</v>
      </c>
      <c r="IH119" t="s">
        <v>1283</v>
      </c>
      <c r="II119">
        <v>7</v>
      </c>
      <c r="IJ119">
        <v>5</v>
      </c>
      <c r="IK119">
        <v>7</v>
      </c>
      <c r="IL119" s="139">
        <v>72533.57507386517</v>
      </c>
      <c r="IM119" s="139"/>
      <c r="IN119" s="200">
        <v>0</v>
      </c>
      <c r="IO119" s="200"/>
      <c r="IP119" s="200"/>
      <c r="IQ119" s="200">
        <v>0</v>
      </c>
      <c r="IR119" s="200">
        <v>0</v>
      </c>
      <c r="IT119">
        <v>0</v>
      </c>
      <c r="IV119">
        <v>1</v>
      </c>
      <c r="IX119">
        <v>1</v>
      </c>
      <c r="JA119">
        <v>1</v>
      </c>
      <c r="JC119">
        <v>0</v>
      </c>
      <c r="JF119" s="117" t="s">
        <v>1189</v>
      </c>
      <c r="JG119">
        <v>50</v>
      </c>
      <c r="JH119" t="s">
        <v>1283</v>
      </c>
      <c r="JI119">
        <v>7</v>
      </c>
      <c r="JJ119">
        <v>5</v>
      </c>
      <c r="JK119">
        <v>7</v>
      </c>
      <c r="JL119" s="139">
        <v>72533.57507386517</v>
      </c>
      <c r="JM119" s="139"/>
      <c r="JN119" s="200">
        <v>0</v>
      </c>
      <c r="JO119" s="200"/>
      <c r="JP119" s="200"/>
      <c r="JQ119" s="200">
        <v>0</v>
      </c>
      <c r="JR119" s="200">
        <v>0</v>
      </c>
      <c r="JT119">
        <v>0</v>
      </c>
      <c r="JV119">
        <v>1</v>
      </c>
      <c r="JX119">
        <v>1</v>
      </c>
      <c r="KA119">
        <v>1</v>
      </c>
      <c r="KC119">
        <v>0</v>
      </c>
      <c r="KF119" s="117" t="s">
        <v>1189</v>
      </c>
      <c r="KG119">
        <v>50</v>
      </c>
      <c r="KH119" t="s">
        <v>1283</v>
      </c>
      <c r="KI119">
        <v>6</v>
      </c>
      <c r="KJ119">
        <v>5</v>
      </c>
      <c r="KK119">
        <v>6</v>
      </c>
      <c r="KL119" s="139">
        <v>62379.115818558603</v>
      </c>
      <c r="KM119" s="139"/>
      <c r="KN119" s="200">
        <v>0</v>
      </c>
      <c r="KO119" s="200"/>
      <c r="KP119" s="200"/>
      <c r="KQ119" s="200">
        <v>0</v>
      </c>
      <c r="KR119" s="200">
        <v>0</v>
      </c>
      <c r="KT119">
        <v>0</v>
      </c>
      <c r="KX119">
        <v>1</v>
      </c>
      <c r="LA119">
        <v>1</v>
      </c>
      <c r="LC119">
        <v>0</v>
      </c>
      <c r="LF119" s="117"/>
      <c r="LG119">
        <v>50</v>
      </c>
      <c r="LH119" t="s">
        <v>1283</v>
      </c>
      <c r="LI119">
        <v>6</v>
      </c>
      <c r="LK119">
        <v>6</v>
      </c>
      <c r="LL119" s="139">
        <v>62379.115818558603</v>
      </c>
      <c r="LM119" s="139"/>
      <c r="LN119" s="200">
        <v>0</v>
      </c>
      <c r="LO119" s="200"/>
      <c r="LP119" s="200"/>
      <c r="LQ119" s="200">
        <v>0</v>
      </c>
      <c r="LR119" s="200">
        <v>0</v>
      </c>
      <c r="LT119">
        <v>0</v>
      </c>
      <c r="LV119">
        <v>1</v>
      </c>
      <c r="LX119">
        <v>1</v>
      </c>
      <c r="MA119">
        <v>1</v>
      </c>
      <c r="MC119">
        <v>0</v>
      </c>
      <c r="MF119" s="117" t="s">
        <v>1189</v>
      </c>
      <c r="MG119">
        <v>50</v>
      </c>
      <c r="MH119" t="s">
        <v>1283</v>
      </c>
      <c r="MI119">
        <v>5</v>
      </c>
      <c r="MJ119">
        <v>4</v>
      </c>
      <c r="MK119">
        <v>5</v>
      </c>
      <c r="ML119" s="139">
        <v>51961.046912068567</v>
      </c>
      <c r="MM119" s="139"/>
      <c r="MN119" s="200">
        <v>0</v>
      </c>
      <c r="MO119" s="200"/>
      <c r="MP119" s="200"/>
      <c r="MQ119" s="200">
        <v>0</v>
      </c>
      <c r="MR119" s="200">
        <v>0</v>
      </c>
      <c r="MT119">
        <v>0</v>
      </c>
      <c r="MV119">
        <v>1</v>
      </c>
      <c r="MX119">
        <v>1</v>
      </c>
      <c r="NA119">
        <v>1</v>
      </c>
      <c r="NC119">
        <v>0</v>
      </c>
      <c r="NF119" s="117" t="s">
        <v>1189</v>
      </c>
      <c r="NG119">
        <v>50</v>
      </c>
      <c r="NH119" t="s">
        <v>1283</v>
      </c>
      <c r="NI119">
        <v>5</v>
      </c>
      <c r="NJ119">
        <v>4</v>
      </c>
      <c r="NK119">
        <v>5</v>
      </c>
      <c r="NL119" s="139">
        <v>52034.807025478665</v>
      </c>
      <c r="NM119" s="139"/>
      <c r="NN119" s="200">
        <v>0</v>
      </c>
      <c r="NO119" s="200"/>
      <c r="NP119" s="200"/>
      <c r="NQ119" s="200">
        <v>0</v>
      </c>
      <c r="NR119" s="200">
        <v>0</v>
      </c>
      <c r="NT119">
        <v>0</v>
      </c>
      <c r="NV119">
        <v>1</v>
      </c>
      <c r="NX119">
        <v>1</v>
      </c>
      <c r="OA119">
        <v>1</v>
      </c>
      <c r="OC119">
        <v>0</v>
      </c>
      <c r="OF119" s="117" t="s">
        <v>1189</v>
      </c>
      <c r="OG119">
        <v>50</v>
      </c>
      <c r="OH119" t="s">
        <v>1283</v>
      </c>
      <c r="OI119">
        <v>5</v>
      </c>
      <c r="OJ119">
        <v>4</v>
      </c>
      <c r="OK119">
        <v>5</v>
      </c>
      <c r="OL119" s="139">
        <v>52034.807025478665</v>
      </c>
      <c r="OM119" s="139"/>
      <c r="ON119" s="200">
        <v>0</v>
      </c>
      <c r="OO119" s="200"/>
      <c r="OP119" s="200"/>
      <c r="OQ119" s="200">
        <v>0</v>
      </c>
      <c r="OR119" s="200">
        <v>0</v>
      </c>
      <c r="OT119">
        <f t="shared" si="307"/>
        <v>0</v>
      </c>
      <c r="OV119">
        <v>1</v>
      </c>
      <c r="OX119">
        <v>1</v>
      </c>
      <c r="PA119">
        <f t="shared" si="339"/>
        <v>1</v>
      </c>
      <c r="PC119">
        <f t="shared" si="340"/>
        <v>0</v>
      </c>
      <c r="PF119" s="117" t="s">
        <v>1189</v>
      </c>
      <c r="PG119">
        <v>50</v>
      </c>
      <c r="PH119" t="str">
        <f t="shared" si="341"/>
        <v>FALSE</v>
      </c>
      <c r="PI119">
        <f>ROUND(MARGIN!$J35,0)</f>
        <v>5</v>
      </c>
      <c r="PJ119">
        <f t="shared" si="342"/>
        <v>4</v>
      </c>
      <c r="PK119">
        <f t="shared" si="343"/>
        <v>5</v>
      </c>
      <c r="PL119" s="139">
        <f>PK119*10000*MARGIN!$G35/MARGIN!$D35</f>
        <v>51505.145965406591</v>
      </c>
      <c r="PM119" s="139"/>
      <c r="PN119" s="200">
        <f t="shared" si="344"/>
        <v>0</v>
      </c>
      <c r="PO119" s="200"/>
      <c r="PP119" s="200"/>
      <c r="PQ119" s="200">
        <f t="shared" si="311"/>
        <v>0</v>
      </c>
      <c r="PR119" s="200">
        <f t="shared" si="345"/>
        <v>0</v>
      </c>
      <c r="PT119">
        <f t="shared" si="313"/>
        <v>0</v>
      </c>
      <c r="PV119">
        <v>1</v>
      </c>
      <c r="PX119">
        <v>1</v>
      </c>
      <c r="QA119">
        <f t="shared" si="346"/>
        <v>1</v>
      </c>
      <c r="QC119">
        <f t="shared" si="347"/>
        <v>0</v>
      </c>
      <c r="QF119" s="117" t="s">
        <v>1189</v>
      </c>
      <c r="QG119">
        <v>50</v>
      </c>
      <c r="QH119" t="str">
        <f t="shared" si="348"/>
        <v>FALSE</v>
      </c>
      <c r="QI119">
        <f>ROUND(MARGIN!$J35,0)</f>
        <v>5</v>
      </c>
      <c r="QJ119">
        <f t="shared" si="349"/>
        <v>4</v>
      </c>
      <c r="QK119">
        <f t="shared" si="350"/>
        <v>5</v>
      </c>
      <c r="QL119" s="139">
        <f>QK119*10000*MARGIN!$G35/MARGIN!$D35</f>
        <v>51505.145965406591</v>
      </c>
      <c r="QM119" s="139"/>
      <c r="QN119" s="200">
        <f t="shared" si="351"/>
        <v>0</v>
      </c>
      <c r="QO119" s="200"/>
      <c r="QP119" s="200"/>
      <c r="QQ119" s="200">
        <f t="shared" si="317"/>
        <v>0</v>
      </c>
      <c r="QR119" s="200">
        <f t="shared" si="352"/>
        <v>0</v>
      </c>
      <c r="QT119">
        <f t="shared" si="319"/>
        <v>0</v>
      </c>
      <c r="QV119">
        <v>1</v>
      </c>
      <c r="QX119">
        <v>1</v>
      </c>
      <c r="RA119">
        <f t="shared" si="353"/>
        <v>1</v>
      </c>
      <c r="RC119">
        <f t="shared" si="354"/>
        <v>0</v>
      </c>
      <c r="RF119" s="117" t="s">
        <v>1189</v>
      </c>
      <c r="RG119">
        <v>50</v>
      </c>
      <c r="RH119" t="str">
        <f t="shared" si="355"/>
        <v>FALSE</v>
      </c>
      <c r="RI119">
        <f>ROUND(MARGIN!$J35,0)</f>
        <v>5</v>
      </c>
      <c r="RJ119">
        <f t="shared" si="356"/>
        <v>4</v>
      </c>
      <c r="RK119">
        <f t="shared" si="357"/>
        <v>5</v>
      </c>
      <c r="RL119" s="139">
        <f>RK119*10000*MARGIN!$G35/MARGIN!$D35</f>
        <v>51505.145965406591</v>
      </c>
      <c r="RM119" s="139"/>
      <c r="RN119" s="200">
        <f t="shared" si="358"/>
        <v>0</v>
      </c>
      <c r="RO119" s="200"/>
      <c r="RP119" s="200"/>
      <c r="RQ119" s="200">
        <f t="shared" si="323"/>
        <v>0</v>
      </c>
      <c r="RR119" s="200">
        <f t="shared" si="359"/>
        <v>0</v>
      </c>
    </row>
    <row r="120" spans="1:486" x14ac:dyDescent="0.25">
      <c r="A120" s="186" t="s">
        <v>1213</v>
      </c>
      <c r="B120" s="167" t="s">
        <v>17</v>
      </c>
      <c r="D120" s="117" t="s">
        <v>788</v>
      </c>
      <c r="E120">
        <v>50</v>
      </c>
      <c r="F120" t="e">
        <f>IF(#REF!="","FALSE","TRUE")</f>
        <v>#REF!</v>
      </c>
      <c r="G120">
        <f>ROUND(MARGIN!$J37,0)</f>
        <v>5</v>
      </c>
      <c r="I120" t="e">
        <f>-#REF!+J120</f>
        <v>#REF!</v>
      </c>
      <c r="J120">
        <v>-1</v>
      </c>
      <c r="K120" s="117" t="s">
        <v>788</v>
      </c>
      <c r="L120">
        <v>50</v>
      </c>
      <c r="M120" t="str">
        <f t="shared" si="273"/>
        <v>TRUE</v>
      </c>
      <c r="N120">
        <f>ROUND(MARGIN!$J37,0)</f>
        <v>5</v>
      </c>
      <c r="P120">
        <f t="shared" si="274"/>
        <v>2</v>
      </c>
      <c r="Q120">
        <v>1</v>
      </c>
      <c r="S120" t="str">
        <f>FORECAST!B61</f>
        <v>High: Jan // Low : Mar or Aug</v>
      </c>
      <c r="T120" s="117" t="s">
        <v>788</v>
      </c>
      <c r="U120">
        <v>50</v>
      </c>
      <c r="V120" t="str">
        <f t="shared" si="275"/>
        <v>TRUE</v>
      </c>
      <c r="W120">
        <f>ROUND(MARGIN!$J37,0)</f>
        <v>5</v>
      </c>
      <c r="Z120">
        <f t="shared" si="276"/>
        <v>-2</v>
      </c>
      <c r="AA120">
        <v>-1</v>
      </c>
      <c r="AB120">
        <v>-1</v>
      </c>
      <c r="AC120" t="s">
        <v>969</v>
      </c>
      <c r="AD120" s="117" t="s">
        <v>985</v>
      </c>
      <c r="AE120">
        <v>50</v>
      </c>
      <c r="AF120" t="str">
        <f t="shared" si="277"/>
        <v>TRUE</v>
      </c>
      <c r="AG120">
        <f>ROUND(MARGIN!$J37,0)</f>
        <v>5</v>
      </c>
      <c r="AH120">
        <f t="shared" si="278"/>
        <v>6</v>
      </c>
      <c r="AK120">
        <f t="shared" si="279"/>
        <v>0</v>
      </c>
      <c r="AL120">
        <v>-1</v>
      </c>
      <c r="AN120" t="s">
        <v>969</v>
      </c>
      <c r="AO120" s="117" t="s">
        <v>985</v>
      </c>
      <c r="AP120">
        <v>50</v>
      </c>
      <c r="AQ120" t="str">
        <f t="shared" si="280"/>
        <v>TRUE</v>
      </c>
      <c r="AR120">
        <f>ROUND(MARGIN!$J37,0)</f>
        <v>5</v>
      </c>
      <c r="AS120">
        <f t="shared" si="281"/>
        <v>5</v>
      </c>
      <c r="AV120">
        <f t="shared" si="282"/>
        <v>2</v>
      </c>
      <c r="AW120">
        <v>1</v>
      </c>
      <c r="AY120" t="s">
        <v>969</v>
      </c>
      <c r="AZ120" s="117" t="s">
        <v>985</v>
      </c>
      <c r="BA120">
        <v>50</v>
      </c>
      <c r="BB120" t="str">
        <f t="shared" si="283"/>
        <v>TRUE</v>
      </c>
      <c r="BC120">
        <f>ROUND(MARGIN!$J37,0)</f>
        <v>5</v>
      </c>
      <c r="BD120">
        <f t="shared" si="284"/>
        <v>5</v>
      </c>
      <c r="BG120">
        <f t="shared" si="285"/>
        <v>-1</v>
      </c>
      <c r="BK120" t="s">
        <v>969</v>
      </c>
      <c r="BL120" s="117" t="s">
        <v>985</v>
      </c>
      <c r="BM120">
        <v>50</v>
      </c>
      <c r="BN120" t="str">
        <f t="shared" si="286"/>
        <v>FALSE</v>
      </c>
      <c r="BO120">
        <f>ROUND(MARGIN!$J37,0)</f>
        <v>5</v>
      </c>
      <c r="BP120">
        <f t="shared" si="287"/>
        <v>5</v>
      </c>
      <c r="BT120">
        <f t="shared" si="288"/>
        <v>1</v>
      </c>
      <c r="BU120">
        <v>1</v>
      </c>
      <c r="BV120">
        <v>-1</v>
      </c>
      <c r="BW120">
        <v>1</v>
      </c>
      <c r="BX120">
        <f t="shared" si="289"/>
        <v>1</v>
      </c>
      <c r="BY120">
        <f t="shared" si="290"/>
        <v>0</v>
      </c>
      <c r="BZ120" s="187">
        <v>2.2282936000799999E-2</v>
      </c>
      <c r="CA120" s="117" t="s">
        <v>985</v>
      </c>
      <c r="CB120">
        <v>50</v>
      </c>
      <c r="CC120" t="str">
        <f t="shared" si="291"/>
        <v>TRUE</v>
      </c>
      <c r="CD120">
        <f>ROUND(MARGIN!$J36,0)</f>
        <v>7</v>
      </c>
      <c r="CE120">
        <f t="shared" si="292"/>
        <v>9</v>
      </c>
      <c r="CF120">
        <f t="shared" si="325"/>
        <v>7</v>
      </c>
      <c r="CG120" s="139">
        <f>CF120*10000*MARGIN!$G36/MARGIN!$D36</f>
        <v>49835.1</v>
      </c>
      <c r="CH120" s="145">
        <f t="shared" si="293"/>
        <v>1110.472343893468</v>
      </c>
      <c r="CI120" s="145">
        <f t="shared" si="294"/>
        <v>-1110.472343893468</v>
      </c>
      <c r="CK120">
        <f t="shared" si="295"/>
        <v>-2</v>
      </c>
      <c r="CL120">
        <v>-1</v>
      </c>
      <c r="CM120">
        <v>-1</v>
      </c>
      <c r="CN120">
        <v>-1</v>
      </c>
      <c r="CO120">
        <f t="shared" si="296"/>
        <v>1</v>
      </c>
      <c r="CP120">
        <f t="shared" si="297"/>
        <v>1</v>
      </c>
      <c r="CQ120">
        <v>-5.8192999597699996E-3</v>
      </c>
      <c r="CR120" s="117" t="s">
        <v>1189</v>
      </c>
      <c r="CS120">
        <v>50</v>
      </c>
      <c r="CT120" t="str">
        <f t="shared" si="298"/>
        <v>TRUE</v>
      </c>
      <c r="CU120">
        <f>ROUND(MARGIN!$J36,0)</f>
        <v>7</v>
      </c>
      <c r="CV120">
        <f t="shared" si="326"/>
        <v>9</v>
      </c>
      <c r="CW120">
        <f t="shared" si="327"/>
        <v>7</v>
      </c>
      <c r="CX120" s="139">
        <f>CW120*10000*MARGIN!$G36/MARGIN!$D36</f>
        <v>49835.1</v>
      </c>
      <c r="CY120" s="200">
        <f t="shared" si="299"/>
        <v>290.00539542513388</v>
      </c>
      <c r="CZ120" s="200">
        <f t="shared" si="300"/>
        <v>290.00539542513388</v>
      </c>
      <c r="DB120">
        <f t="shared" si="301"/>
        <v>0</v>
      </c>
      <c r="DC120">
        <v>-1</v>
      </c>
      <c r="DD120">
        <v>1</v>
      </c>
      <c r="DE120">
        <v>1</v>
      </c>
      <c r="DF120">
        <f t="shared" si="302"/>
        <v>0</v>
      </c>
      <c r="DG120">
        <f t="shared" si="303"/>
        <v>1</v>
      </c>
      <c r="DH120">
        <v>8.4693095922899995E-3</v>
      </c>
      <c r="DI120" s="117" t="s">
        <v>1189</v>
      </c>
      <c r="DJ120">
        <v>50</v>
      </c>
      <c r="DK120" t="str">
        <f t="shared" si="304"/>
        <v>TRUE</v>
      </c>
      <c r="DL120">
        <f>ROUND(MARGIN!$J36,0)</f>
        <v>7</v>
      </c>
      <c r="DM120">
        <f t="shared" si="328"/>
        <v>5</v>
      </c>
      <c r="DN120">
        <f t="shared" si="329"/>
        <v>7</v>
      </c>
      <c r="DO120" s="139">
        <f>DN120*10000*MARGIN!$G36/MARGIN!$D36</f>
        <v>49835.1</v>
      </c>
      <c r="DP120" s="200">
        <f t="shared" si="305"/>
        <v>-422.06889046273136</v>
      </c>
      <c r="DQ120" s="200">
        <f t="shared" si="306"/>
        <v>422.06889046273136</v>
      </c>
      <c r="DS120">
        <v>2</v>
      </c>
      <c r="DT120">
        <v>1</v>
      </c>
      <c r="DU120">
        <v>1</v>
      </c>
      <c r="DV120">
        <v>1</v>
      </c>
      <c r="DW120">
        <v>1</v>
      </c>
      <c r="DX120">
        <v>1</v>
      </c>
      <c r="DY120">
        <v>4.1417659114000001E-3</v>
      </c>
      <c r="DZ120" s="117" t="s">
        <v>1189</v>
      </c>
      <c r="EA120">
        <v>50</v>
      </c>
      <c r="EB120" t="s">
        <v>1273</v>
      </c>
      <c r="EC120">
        <v>11</v>
      </c>
      <c r="ED120">
        <v>14</v>
      </c>
      <c r="EE120">
        <v>11</v>
      </c>
      <c r="EF120" s="139">
        <v>78113.2</v>
      </c>
      <c r="EG120" s="200">
        <v>323.5265889903705</v>
      </c>
      <c r="EH120" s="200">
        <v>323.5265889903705</v>
      </c>
      <c r="EJ120">
        <v>-2</v>
      </c>
      <c r="EK120">
        <v>-1</v>
      </c>
      <c r="EL120">
        <v>1</v>
      </c>
      <c r="EM120">
        <v>1</v>
      </c>
      <c r="EN120">
        <v>1</v>
      </c>
      <c r="EO120">
        <v>0</v>
      </c>
      <c r="EQ120">
        <v>1</v>
      </c>
      <c r="ER120">
        <v>1.3501555676100001E-2</v>
      </c>
      <c r="ES120" s="117" t="s">
        <v>1189</v>
      </c>
      <c r="ET120">
        <v>50</v>
      </c>
      <c r="EU120" t="s">
        <v>1273</v>
      </c>
      <c r="EV120">
        <v>11</v>
      </c>
      <c r="EW120">
        <v>8</v>
      </c>
      <c r="EX120">
        <v>11</v>
      </c>
      <c r="EY120" s="139">
        <v>78113.2</v>
      </c>
      <c r="EZ120" s="200">
        <v>-1054.6497188383346</v>
      </c>
      <c r="FA120" s="200"/>
      <c r="FB120" s="200">
        <v>1054.6497188383346</v>
      </c>
      <c r="FD120">
        <v>-1</v>
      </c>
      <c r="FE120">
        <v>-1</v>
      </c>
      <c r="FF120">
        <v>1</v>
      </c>
      <c r="FG120">
        <v>1</v>
      </c>
      <c r="FI120">
        <v>0</v>
      </c>
      <c r="FK120">
        <v>0</v>
      </c>
      <c r="FM120" s="117" t="s">
        <v>1189</v>
      </c>
      <c r="FN120">
        <v>50</v>
      </c>
      <c r="FO120" t="s">
        <v>1273</v>
      </c>
      <c r="FP120">
        <v>11</v>
      </c>
      <c r="FQ120">
        <v>8</v>
      </c>
      <c r="FR120">
        <v>11</v>
      </c>
      <c r="FS120" s="139">
        <v>78113.2</v>
      </c>
      <c r="FT120" s="200">
        <v>0</v>
      </c>
      <c r="FU120" s="200"/>
      <c r="FV120" s="200">
        <v>0</v>
      </c>
      <c r="FX120">
        <v>0</v>
      </c>
      <c r="FZ120">
        <v>1</v>
      </c>
      <c r="GB120">
        <v>1</v>
      </c>
      <c r="GE120">
        <v>1</v>
      </c>
      <c r="GG120">
        <v>0</v>
      </c>
      <c r="GJ120" s="117" t="s">
        <v>1189</v>
      </c>
      <c r="GK120">
        <v>50</v>
      </c>
      <c r="GL120" t="s">
        <v>1283</v>
      </c>
      <c r="GM120">
        <v>11</v>
      </c>
      <c r="GN120">
        <v>8</v>
      </c>
      <c r="GO120">
        <v>11</v>
      </c>
      <c r="GP120" s="139">
        <v>78113.2</v>
      </c>
      <c r="GQ120" s="200">
        <v>0</v>
      </c>
      <c r="GR120" s="200"/>
      <c r="GS120" s="200">
        <v>0</v>
      </c>
      <c r="GT120" s="200">
        <v>0</v>
      </c>
      <c r="GV120">
        <v>0</v>
      </c>
      <c r="GX120">
        <v>1</v>
      </c>
      <c r="GZ120">
        <v>1</v>
      </c>
      <c r="HC120">
        <v>1</v>
      </c>
      <c r="HE120">
        <v>0</v>
      </c>
      <c r="HH120" s="117" t="s">
        <v>1189</v>
      </c>
      <c r="HI120">
        <v>50</v>
      </c>
      <c r="HJ120" t="s">
        <v>1283</v>
      </c>
      <c r="HK120">
        <v>11</v>
      </c>
      <c r="HL120">
        <v>8</v>
      </c>
      <c r="HM120">
        <v>11</v>
      </c>
      <c r="HN120" s="139">
        <v>77251.899999999994</v>
      </c>
      <c r="HO120" s="200">
        <v>0</v>
      </c>
      <c r="HP120" s="200"/>
      <c r="HQ120" s="200">
        <v>0</v>
      </c>
      <c r="HR120" s="200">
        <v>0</v>
      </c>
      <c r="HT120">
        <v>0</v>
      </c>
      <c r="HV120">
        <v>1</v>
      </c>
      <c r="HX120">
        <v>1</v>
      </c>
      <c r="IA120">
        <v>1</v>
      </c>
      <c r="IC120">
        <v>0</v>
      </c>
      <c r="IF120" s="117" t="s">
        <v>1189</v>
      </c>
      <c r="IG120">
        <v>50</v>
      </c>
      <c r="IH120" t="s">
        <v>1283</v>
      </c>
      <c r="II120">
        <v>11</v>
      </c>
      <c r="IJ120">
        <v>8</v>
      </c>
      <c r="IK120">
        <v>11</v>
      </c>
      <c r="IL120" s="139">
        <v>77469.7</v>
      </c>
      <c r="IM120" s="139"/>
      <c r="IN120" s="200">
        <v>0</v>
      </c>
      <c r="IO120" s="200"/>
      <c r="IP120" s="200"/>
      <c r="IQ120" s="200">
        <v>0</v>
      </c>
      <c r="IR120" s="200">
        <v>0</v>
      </c>
      <c r="IT120">
        <v>0</v>
      </c>
      <c r="IV120">
        <v>1</v>
      </c>
      <c r="IX120">
        <v>1</v>
      </c>
      <c r="JA120">
        <v>1</v>
      </c>
      <c r="JC120">
        <v>0</v>
      </c>
      <c r="JF120" s="117" t="s">
        <v>1189</v>
      </c>
      <c r="JG120">
        <v>50</v>
      </c>
      <c r="JH120" t="s">
        <v>1283</v>
      </c>
      <c r="JI120">
        <v>11</v>
      </c>
      <c r="JJ120">
        <v>8</v>
      </c>
      <c r="JK120">
        <v>11</v>
      </c>
      <c r="JL120" s="139">
        <v>77469.7</v>
      </c>
      <c r="JM120" s="139"/>
      <c r="JN120" s="200">
        <v>0</v>
      </c>
      <c r="JO120" s="200"/>
      <c r="JP120" s="200"/>
      <c r="JQ120" s="200">
        <v>0</v>
      </c>
      <c r="JR120" s="200">
        <v>0</v>
      </c>
      <c r="JT120">
        <v>0</v>
      </c>
      <c r="JV120">
        <v>1</v>
      </c>
      <c r="JX120">
        <v>1</v>
      </c>
      <c r="KA120">
        <v>1</v>
      </c>
      <c r="KC120">
        <v>0</v>
      </c>
      <c r="KF120" s="117" t="s">
        <v>1189</v>
      </c>
      <c r="KG120">
        <v>50</v>
      </c>
      <c r="KH120" t="s">
        <v>1283</v>
      </c>
      <c r="KI120">
        <v>8</v>
      </c>
      <c r="KJ120">
        <v>6</v>
      </c>
      <c r="KK120">
        <v>8</v>
      </c>
      <c r="KL120" s="139">
        <v>56889.599999999999</v>
      </c>
      <c r="KM120" s="139"/>
      <c r="KN120" s="200">
        <v>0</v>
      </c>
      <c r="KO120" s="200"/>
      <c r="KP120" s="200"/>
      <c r="KQ120" s="200">
        <v>0</v>
      </c>
      <c r="KR120" s="200">
        <v>0</v>
      </c>
      <c r="KT120">
        <v>0</v>
      </c>
      <c r="KX120">
        <v>1</v>
      </c>
      <c r="LA120">
        <v>1</v>
      </c>
      <c r="LC120">
        <v>0</v>
      </c>
      <c r="LF120" s="117"/>
      <c r="LG120">
        <v>50</v>
      </c>
      <c r="LH120" t="s">
        <v>1283</v>
      </c>
      <c r="LI120">
        <v>8</v>
      </c>
      <c r="LK120">
        <v>8</v>
      </c>
      <c r="LL120" s="139">
        <v>56889.599999999999</v>
      </c>
      <c r="LM120" s="139"/>
      <c r="LN120" s="200">
        <v>0</v>
      </c>
      <c r="LO120" s="200"/>
      <c r="LP120" s="200"/>
      <c r="LQ120" s="200">
        <v>0</v>
      </c>
      <c r="LR120" s="200">
        <v>0</v>
      </c>
      <c r="LT120">
        <v>0</v>
      </c>
      <c r="LV120">
        <v>1</v>
      </c>
      <c r="LX120">
        <v>1</v>
      </c>
      <c r="MA120">
        <v>1</v>
      </c>
      <c r="MC120">
        <v>0</v>
      </c>
      <c r="MF120" s="117" t="s">
        <v>1189</v>
      </c>
      <c r="MG120">
        <v>50</v>
      </c>
      <c r="MH120" t="s">
        <v>1283</v>
      </c>
      <c r="MI120">
        <v>7</v>
      </c>
      <c r="MJ120">
        <v>5</v>
      </c>
      <c r="MK120">
        <v>7</v>
      </c>
      <c r="ML120" s="139">
        <v>49856.799999999996</v>
      </c>
      <c r="MM120" s="139"/>
      <c r="MN120" s="200">
        <v>0</v>
      </c>
      <c r="MO120" s="200"/>
      <c r="MP120" s="200"/>
      <c r="MQ120" s="200">
        <v>0</v>
      </c>
      <c r="MR120" s="200">
        <v>0</v>
      </c>
      <c r="MT120">
        <v>0</v>
      </c>
      <c r="MV120">
        <v>1</v>
      </c>
      <c r="MX120">
        <v>1</v>
      </c>
      <c r="NA120">
        <v>1</v>
      </c>
      <c r="NC120">
        <v>0</v>
      </c>
      <c r="NF120" s="117" t="s">
        <v>1189</v>
      </c>
      <c r="NG120">
        <v>50</v>
      </c>
      <c r="NH120" t="s">
        <v>1283</v>
      </c>
      <c r="NI120">
        <v>7</v>
      </c>
      <c r="NJ120">
        <v>5</v>
      </c>
      <c r="NK120">
        <v>7</v>
      </c>
      <c r="NL120" s="139">
        <v>50672.3</v>
      </c>
      <c r="NM120" s="139"/>
      <c r="NN120" s="200">
        <v>0</v>
      </c>
      <c r="NO120" s="200"/>
      <c r="NP120" s="200"/>
      <c r="NQ120" s="200">
        <v>0</v>
      </c>
      <c r="NR120" s="200">
        <v>0</v>
      </c>
      <c r="NT120">
        <v>0</v>
      </c>
      <c r="NV120">
        <v>1</v>
      </c>
      <c r="NX120">
        <v>1</v>
      </c>
      <c r="OA120">
        <v>1</v>
      </c>
      <c r="OC120">
        <v>0</v>
      </c>
      <c r="OF120" s="117" t="s">
        <v>1189</v>
      </c>
      <c r="OG120">
        <v>50</v>
      </c>
      <c r="OH120" t="s">
        <v>1283</v>
      </c>
      <c r="OI120">
        <v>7</v>
      </c>
      <c r="OJ120">
        <v>5</v>
      </c>
      <c r="OK120">
        <v>7</v>
      </c>
      <c r="OL120" s="139">
        <v>50672.3</v>
      </c>
      <c r="OM120" s="139"/>
      <c r="ON120" s="200">
        <v>0</v>
      </c>
      <c r="OO120" s="200"/>
      <c r="OP120" s="200"/>
      <c r="OQ120" s="200">
        <v>0</v>
      </c>
      <c r="OR120" s="200">
        <v>0</v>
      </c>
      <c r="OT120">
        <f t="shared" si="307"/>
        <v>0</v>
      </c>
      <c r="OV120">
        <v>1</v>
      </c>
      <c r="OX120">
        <v>1</v>
      </c>
      <c r="PA120">
        <f t="shared" si="339"/>
        <v>1</v>
      </c>
      <c r="PC120">
        <f t="shared" si="340"/>
        <v>0</v>
      </c>
      <c r="PF120" s="117" t="s">
        <v>1189</v>
      </c>
      <c r="PG120">
        <v>50</v>
      </c>
      <c r="PH120" t="str">
        <f t="shared" si="341"/>
        <v>FALSE</v>
      </c>
      <c r="PI120">
        <f>ROUND(MARGIN!$J36,0)</f>
        <v>7</v>
      </c>
      <c r="PJ120">
        <f t="shared" si="342"/>
        <v>5</v>
      </c>
      <c r="PK120">
        <f t="shared" si="343"/>
        <v>7</v>
      </c>
      <c r="PL120" s="139">
        <f>PK120*10000*MARGIN!$G36/MARGIN!$D36</f>
        <v>49835.1</v>
      </c>
      <c r="PM120" s="139"/>
      <c r="PN120" s="200">
        <f t="shared" si="344"/>
        <v>0</v>
      </c>
      <c r="PO120" s="200"/>
      <c r="PP120" s="200"/>
      <c r="PQ120" s="200">
        <f t="shared" si="311"/>
        <v>0</v>
      </c>
      <c r="PR120" s="200">
        <f t="shared" si="345"/>
        <v>0</v>
      </c>
      <c r="PT120">
        <f t="shared" si="313"/>
        <v>0</v>
      </c>
      <c r="PV120">
        <v>1</v>
      </c>
      <c r="PX120">
        <v>1</v>
      </c>
      <c r="QA120">
        <f t="shared" si="346"/>
        <v>1</v>
      </c>
      <c r="QC120">
        <f t="shared" si="347"/>
        <v>0</v>
      </c>
      <c r="QF120" s="117" t="s">
        <v>1189</v>
      </c>
      <c r="QG120">
        <v>50</v>
      </c>
      <c r="QH120" t="str">
        <f t="shared" si="348"/>
        <v>FALSE</v>
      </c>
      <c r="QI120">
        <f>ROUND(MARGIN!$J36,0)</f>
        <v>7</v>
      </c>
      <c r="QJ120">
        <f t="shared" si="349"/>
        <v>5</v>
      </c>
      <c r="QK120">
        <f t="shared" si="350"/>
        <v>7</v>
      </c>
      <c r="QL120" s="139">
        <f>QK120*10000*MARGIN!$G36/MARGIN!$D36</f>
        <v>49835.1</v>
      </c>
      <c r="QM120" s="139"/>
      <c r="QN120" s="200">
        <f t="shared" si="351"/>
        <v>0</v>
      </c>
      <c r="QO120" s="200"/>
      <c r="QP120" s="200"/>
      <c r="QQ120" s="200">
        <f t="shared" si="317"/>
        <v>0</v>
      </c>
      <c r="QR120" s="200">
        <f t="shared" si="352"/>
        <v>0</v>
      </c>
      <c r="QT120">
        <f t="shared" si="319"/>
        <v>0</v>
      </c>
      <c r="QV120">
        <v>1</v>
      </c>
      <c r="QX120">
        <v>1</v>
      </c>
      <c r="RA120">
        <f t="shared" si="353"/>
        <v>1</v>
      </c>
      <c r="RC120">
        <f t="shared" si="354"/>
        <v>0</v>
      </c>
      <c r="RF120" s="117" t="s">
        <v>1189</v>
      </c>
      <c r="RG120">
        <v>50</v>
      </c>
      <c r="RH120" t="str">
        <f t="shared" si="355"/>
        <v>FALSE</v>
      </c>
      <c r="RI120">
        <f>ROUND(MARGIN!$J36,0)</f>
        <v>7</v>
      </c>
      <c r="RJ120">
        <f t="shared" si="356"/>
        <v>5</v>
      </c>
      <c r="RK120">
        <f t="shared" si="357"/>
        <v>7</v>
      </c>
      <c r="RL120" s="139">
        <f>RK120*10000*MARGIN!$G36/MARGIN!$D36</f>
        <v>49835.1</v>
      </c>
      <c r="RM120" s="139"/>
      <c r="RN120" s="200">
        <f t="shared" si="358"/>
        <v>0</v>
      </c>
      <c r="RO120" s="200"/>
      <c r="RP120" s="200"/>
      <c r="RQ120" s="200">
        <f t="shared" si="323"/>
        <v>0</v>
      </c>
      <c r="RR120" s="200">
        <f t="shared" si="359"/>
        <v>0</v>
      </c>
    </row>
    <row r="121" spans="1:486" x14ac:dyDescent="0.25">
      <c r="A121" t="s">
        <v>1187</v>
      </c>
      <c r="B121" s="167" t="s">
        <v>16</v>
      </c>
      <c r="D121" s="117" t="s">
        <v>788</v>
      </c>
      <c r="E121">
        <v>50</v>
      </c>
      <c r="F121" t="e">
        <f>IF(#REF!="","FALSE","TRUE")</f>
        <v>#REF!</v>
      </c>
      <c r="G121">
        <f>ROUND(MARGIN!$J39,0)</f>
        <v>5</v>
      </c>
      <c r="I121" t="e">
        <f>-#REF!+J121</f>
        <v>#REF!</v>
      </c>
      <c r="J121">
        <v>-1</v>
      </c>
      <c r="K121" s="117" t="s">
        <v>788</v>
      </c>
      <c r="L121">
        <v>50</v>
      </c>
      <c r="M121" t="str">
        <f t="shared" si="273"/>
        <v>TRUE</v>
      </c>
      <c r="N121">
        <f>ROUND(MARGIN!$J39,0)</f>
        <v>5</v>
      </c>
      <c r="O121">
        <v>10</v>
      </c>
      <c r="P121">
        <f t="shared" si="274"/>
        <v>0</v>
      </c>
      <c r="Q121">
        <v>-1</v>
      </c>
      <c r="S121" t="s">
        <v>929</v>
      </c>
      <c r="T121" s="117" t="s">
        <v>788</v>
      </c>
      <c r="U121">
        <v>50</v>
      </c>
      <c r="V121" t="str">
        <f t="shared" si="275"/>
        <v>TRUE</v>
      </c>
      <c r="W121">
        <f>ROUND(MARGIN!$J39,0)</f>
        <v>5</v>
      </c>
      <c r="Z121">
        <f t="shared" si="276"/>
        <v>2</v>
      </c>
      <c r="AA121">
        <v>1</v>
      </c>
      <c r="AC121" t="s">
        <v>929</v>
      </c>
      <c r="AD121" s="117" t="s">
        <v>962</v>
      </c>
      <c r="AE121">
        <v>50</v>
      </c>
      <c r="AF121" t="str">
        <f t="shared" si="277"/>
        <v>TRUE</v>
      </c>
      <c r="AG121">
        <f>ROUND(MARGIN!$J39,0)</f>
        <v>5</v>
      </c>
      <c r="AH121">
        <f t="shared" si="278"/>
        <v>5</v>
      </c>
      <c r="AK121">
        <f t="shared" si="279"/>
        <v>-2</v>
      </c>
      <c r="AL121">
        <v>-1</v>
      </c>
      <c r="AN121" t="s">
        <v>929</v>
      </c>
      <c r="AO121" s="117" t="s">
        <v>962</v>
      </c>
      <c r="AP121">
        <v>50</v>
      </c>
      <c r="AQ121" t="str">
        <f t="shared" si="280"/>
        <v>TRUE</v>
      </c>
      <c r="AR121">
        <f>ROUND(MARGIN!$J39,0)</f>
        <v>5</v>
      </c>
      <c r="AS121">
        <f t="shared" si="281"/>
        <v>5</v>
      </c>
      <c r="AV121">
        <f t="shared" si="282"/>
        <v>2</v>
      </c>
      <c r="AW121">
        <v>1</v>
      </c>
      <c r="AY121" t="s">
        <v>929</v>
      </c>
      <c r="AZ121" s="117" t="s">
        <v>962</v>
      </c>
      <c r="BA121">
        <v>50</v>
      </c>
      <c r="BB121" t="str">
        <f t="shared" si="283"/>
        <v>TRUE</v>
      </c>
      <c r="BC121">
        <f>ROUND(MARGIN!$J39,0)</f>
        <v>5</v>
      </c>
      <c r="BD121">
        <f t="shared" si="284"/>
        <v>5</v>
      </c>
      <c r="BG121">
        <f t="shared" si="285"/>
        <v>-1</v>
      </c>
      <c r="BK121" t="s">
        <v>929</v>
      </c>
      <c r="BL121" s="117" t="s">
        <v>962</v>
      </c>
      <c r="BM121">
        <v>50</v>
      </c>
      <c r="BN121" t="str">
        <f t="shared" si="286"/>
        <v>FALSE</v>
      </c>
      <c r="BO121">
        <f>ROUND(MARGIN!$J39,0)</f>
        <v>5</v>
      </c>
      <c r="BP121">
        <f t="shared" si="287"/>
        <v>5</v>
      </c>
      <c r="BT121">
        <f t="shared" si="288"/>
        <v>1</v>
      </c>
      <c r="BU121">
        <v>1</v>
      </c>
      <c r="BV121">
        <v>-1</v>
      </c>
      <c r="BW121">
        <v>-1</v>
      </c>
      <c r="BX121">
        <f t="shared" si="289"/>
        <v>0</v>
      </c>
      <c r="BY121">
        <f t="shared" si="290"/>
        <v>1</v>
      </c>
      <c r="BZ121" s="187">
        <v>-1.4703060781400001E-2</v>
      </c>
      <c r="CA121" s="117" t="s">
        <v>962</v>
      </c>
      <c r="CB121">
        <v>50</v>
      </c>
      <c r="CC121" t="str">
        <f t="shared" si="291"/>
        <v>TRUE</v>
      </c>
      <c r="CD121">
        <f>ROUND(MARGIN!$J37,0)</f>
        <v>5</v>
      </c>
      <c r="CE121">
        <f t="shared" si="292"/>
        <v>4</v>
      </c>
      <c r="CF121">
        <f t="shared" si="325"/>
        <v>5</v>
      </c>
      <c r="CG121" s="139">
        <f>CF121*10000*MARGIN!$G37/MARGIN!$D37</f>
        <v>50000</v>
      </c>
      <c r="CH121" s="145">
        <f t="shared" si="293"/>
        <v>-735.15303907000009</v>
      </c>
      <c r="CI121" s="145">
        <f t="shared" si="294"/>
        <v>735.15303907000009</v>
      </c>
      <c r="CK121">
        <f t="shared" si="295"/>
        <v>-2</v>
      </c>
      <c r="CL121">
        <v>-1</v>
      </c>
      <c r="CM121">
        <v>-1</v>
      </c>
      <c r="CN121">
        <v>-1</v>
      </c>
      <c r="CO121">
        <f t="shared" si="296"/>
        <v>1</v>
      </c>
      <c r="CP121">
        <f t="shared" si="297"/>
        <v>1</v>
      </c>
      <c r="CQ121">
        <v>-5.4934355494999998E-3</v>
      </c>
      <c r="CR121" s="117" t="s">
        <v>1189</v>
      </c>
      <c r="CS121">
        <v>50</v>
      </c>
      <c r="CT121" t="str">
        <f t="shared" si="298"/>
        <v>TRUE</v>
      </c>
      <c r="CU121">
        <f>ROUND(MARGIN!$J37,0)</f>
        <v>5</v>
      </c>
      <c r="CV121">
        <f t="shared" si="326"/>
        <v>6</v>
      </c>
      <c r="CW121">
        <f t="shared" si="327"/>
        <v>5</v>
      </c>
      <c r="CX121" s="139">
        <f>CW121*10000*MARGIN!$G37/MARGIN!$D37</f>
        <v>50000</v>
      </c>
      <c r="CY121" s="200">
        <f t="shared" si="299"/>
        <v>274.671777475</v>
      </c>
      <c r="CZ121" s="200">
        <f t="shared" si="300"/>
        <v>274.671777475</v>
      </c>
      <c r="DB121">
        <f t="shared" si="301"/>
        <v>0</v>
      </c>
      <c r="DC121">
        <v>-1</v>
      </c>
      <c r="DD121">
        <v>1</v>
      </c>
      <c r="DE121">
        <v>-1</v>
      </c>
      <c r="DF121">
        <f t="shared" si="302"/>
        <v>1</v>
      </c>
      <c r="DG121">
        <f t="shared" si="303"/>
        <v>0</v>
      </c>
      <c r="DH121">
        <v>-5.4310300407100004E-3</v>
      </c>
      <c r="DI121" s="117" t="s">
        <v>1189</v>
      </c>
      <c r="DJ121">
        <v>50</v>
      </c>
      <c r="DK121" t="str">
        <f t="shared" si="304"/>
        <v>TRUE</v>
      </c>
      <c r="DL121">
        <f>ROUND(MARGIN!$J37,0)</f>
        <v>5</v>
      </c>
      <c r="DM121">
        <f t="shared" si="328"/>
        <v>4</v>
      </c>
      <c r="DN121">
        <f t="shared" si="329"/>
        <v>5</v>
      </c>
      <c r="DO121" s="139">
        <f>DN121*10000*MARGIN!$G37/MARGIN!$D37</f>
        <v>50000</v>
      </c>
      <c r="DP121" s="200">
        <f t="shared" si="305"/>
        <v>271.55150203549999</v>
      </c>
      <c r="DQ121" s="200">
        <f t="shared" si="306"/>
        <v>-271.55150203549999</v>
      </c>
      <c r="DS121">
        <v>0</v>
      </c>
      <c r="DT121">
        <v>-1</v>
      </c>
      <c r="DU121">
        <v>-1</v>
      </c>
      <c r="DV121">
        <v>-1</v>
      </c>
      <c r="DW121">
        <v>1</v>
      </c>
      <c r="DX121">
        <v>1</v>
      </c>
      <c r="DY121">
        <v>-6.1963775023799999E-3</v>
      </c>
      <c r="DZ121" s="117" t="s">
        <v>1189</v>
      </c>
      <c r="EA121">
        <v>50</v>
      </c>
      <c r="EB121" t="s">
        <v>1273</v>
      </c>
      <c r="EC121">
        <v>8</v>
      </c>
      <c r="ED121">
        <v>10</v>
      </c>
      <c r="EE121">
        <v>8</v>
      </c>
      <c r="EF121" s="139">
        <v>80000</v>
      </c>
      <c r="EG121" s="200">
        <v>495.71020019039997</v>
      </c>
      <c r="EH121" s="200">
        <v>495.71020019039997</v>
      </c>
      <c r="EJ121">
        <v>0</v>
      </c>
      <c r="EK121">
        <v>-1</v>
      </c>
      <c r="EL121">
        <v>-1</v>
      </c>
      <c r="EM121">
        <v>-1</v>
      </c>
      <c r="EN121">
        <v>1</v>
      </c>
      <c r="EO121">
        <v>0</v>
      </c>
      <c r="EQ121">
        <v>0</v>
      </c>
      <c r="ER121">
        <v>5.4321759983300003E-3</v>
      </c>
      <c r="ES121" s="117" t="s">
        <v>1189</v>
      </c>
      <c r="ET121">
        <v>50</v>
      </c>
      <c r="EU121" t="s">
        <v>1273</v>
      </c>
      <c r="EV121">
        <v>8</v>
      </c>
      <c r="EW121">
        <v>10</v>
      </c>
      <c r="EX121">
        <v>8</v>
      </c>
      <c r="EY121" s="139">
        <v>80000</v>
      </c>
      <c r="EZ121" s="200">
        <v>-434.57407986640004</v>
      </c>
      <c r="FA121" s="200"/>
      <c r="FB121" s="200">
        <v>-434.57407986640004</v>
      </c>
      <c r="FD121">
        <v>-1</v>
      </c>
      <c r="FE121">
        <v>-1</v>
      </c>
      <c r="FF121">
        <v>-1</v>
      </c>
      <c r="FG121">
        <v>-1</v>
      </c>
      <c r="FI121">
        <v>0</v>
      </c>
      <c r="FK121">
        <v>0</v>
      </c>
      <c r="FM121" s="117" t="s">
        <v>1189</v>
      </c>
      <c r="FN121">
        <v>50</v>
      </c>
      <c r="FO121" t="s">
        <v>1273</v>
      </c>
      <c r="FP121">
        <v>8</v>
      </c>
      <c r="FQ121">
        <v>10</v>
      </c>
      <c r="FR121">
        <v>8</v>
      </c>
      <c r="FS121" s="139">
        <v>80000</v>
      </c>
      <c r="FT121" s="200">
        <v>0</v>
      </c>
      <c r="FU121" s="200"/>
      <c r="FV121" s="200">
        <v>0</v>
      </c>
      <c r="FX121">
        <v>0</v>
      </c>
      <c r="FZ121">
        <v>-1</v>
      </c>
      <c r="GB121">
        <v>-1</v>
      </c>
      <c r="GE121">
        <v>1</v>
      </c>
      <c r="GG121">
        <v>0</v>
      </c>
      <c r="GJ121" s="117" t="s">
        <v>1189</v>
      </c>
      <c r="GK121">
        <v>50</v>
      </c>
      <c r="GL121" t="s">
        <v>1283</v>
      </c>
      <c r="GM121">
        <v>8</v>
      </c>
      <c r="GN121">
        <v>6</v>
      </c>
      <c r="GO121">
        <v>8</v>
      </c>
      <c r="GP121" s="139">
        <v>80000</v>
      </c>
      <c r="GQ121" s="200">
        <v>0</v>
      </c>
      <c r="GR121" s="200"/>
      <c r="GS121" s="200">
        <v>0</v>
      </c>
      <c r="GT121" s="200">
        <v>0</v>
      </c>
      <c r="GV121">
        <v>0</v>
      </c>
      <c r="GX121">
        <v>-1</v>
      </c>
      <c r="GZ121">
        <v>-1</v>
      </c>
      <c r="HC121">
        <v>1</v>
      </c>
      <c r="HE121">
        <v>0</v>
      </c>
      <c r="HH121" s="117" t="s">
        <v>1189</v>
      </c>
      <c r="HI121">
        <v>50</v>
      </c>
      <c r="HJ121" t="s">
        <v>1283</v>
      </c>
      <c r="HK121">
        <v>8</v>
      </c>
      <c r="HL121">
        <v>6</v>
      </c>
      <c r="HM121">
        <v>8</v>
      </c>
      <c r="HN121" s="139">
        <v>80000</v>
      </c>
      <c r="HO121" s="200">
        <v>0</v>
      </c>
      <c r="HP121" s="200"/>
      <c r="HQ121" s="200">
        <v>0</v>
      </c>
      <c r="HR121" s="200">
        <v>0</v>
      </c>
      <c r="HT121">
        <v>0</v>
      </c>
      <c r="HV121">
        <v>-1</v>
      </c>
      <c r="HX121">
        <v>-1</v>
      </c>
      <c r="IA121">
        <v>1</v>
      </c>
      <c r="IC121">
        <v>0</v>
      </c>
      <c r="IF121" s="117" t="s">
        <v>1189</v>
      </c>
      <c r="IG121">
        <v>50</v>
      </c>
      <c r="IH121" t="s">
        <v>1283</v>
      </c>
      <c r="II121">
        <v>8</v>
      </c>
      <c r="IJ121">
        <v>6</v>
      </c>
      <c r="IK121">
        <v>8</v>
      </c>
      <c r="IL121" s="139">
        <v>80000</v>
      </c>
      <c r="IM121" s="139"/>
      <c r="IN121" s="200">
        <v>0</v>
      </c>
      <c r="IO121" s="200"/>
      <c r="IP121" s="200"/>
      <c r="IQ121" s="200">
        <v>0</v>
      </c>
      <c r="IR121" s="200">
        <v>0</v>
      </c>
      <c r="IT121">
        <v>0</v>
      </c>
      <c r="IV121">
        <v>-1</v>
      </c>
      <c r="IX121">
        <v>-1</v>
      </c>
      <c r="JA121">
        <v>1</v>
      </c>
      <c r="JC121">
        <v>0</v>
      </c>
      <c r="JF121" s="117" t="s">
        <v>1189</v>
      </c>
      <c r="JG121">
        <v>50</v>
      </c>
      <c r="JH121" t="s">
        <v>1283</v>
      </c>
      <c r="JI121">
        <v>8</v>
      </c>
      <c r="JJ121">
        <v>6</v>
      </c>
      <c r="JK121">
        <v>8</v>
      </c>
      <c r="JL121" s="139">
        <v>80000</v>
      </c>
      <c r="JM121" s="139"/>
      <c r="JN121" s="200">
        <v>0</v>
      </c>
      <c r="JO121" s="200"/>
      <c r="JP121" s="200"/>
      <c r="JQ121" s="200">
        <v>0</v>
      </c>
      <c r="JR121" s="200">
        <v>0</v>
      </c>
      <c r="JT121">
        <v>0</v>
      </c>
      <c r="JV121">
        <v>-1</v>
      </c>
      <c r="JX121">
        <v>-1</v>
      </c>
      <c r="KA121">
        <v>1</v>
      </c>
      <c r="KC121">
        <v>0</v>
      </c>
      <c r="KF121" s="117" t="s">
        <v>1189</v>
      </c>
      <c r="KG121">
        <v>50</v>
      </c>
      <c r="KH121" t="s">
        <v>1283</v>
      </c>
      <c r="KI121">
        <v>6</v>
      </c>
      <c r="KJ121">
        <v>5</v>
      </c>
      <c r="KK121">
        <v>6</v>
      </c>
      <c r="KL121" s="139">
        <v>60000</v>
      </c>
      <c r="KM121" s="139"/>
      <c r="KN121" s="200">
        <v>0</v>
      </c>
      <c r="KO121" s="200"/>
      <c r="KP121" s="200"/>
      <c r="KQ121" s="200">
        <v>0</v>
      </c>
      <c r="KR121" s="200">
        <v>0</v>
      </c>
      <c r="KT121">
        <v>0</v>
      </c>
      <c r="KX121">
        <v>-1</v>
      </c>
      <c r="LA121">
        <v>1</v>
      </c>
      <c r="LC121">
        <v>0</v>
      </c>
      <c r="LF121" s="117"/>
      <c r="LG121">
        <v>50</v>
      </c>
      <c r="LH121" t="s">
        <v>1283</v>
      </c>
      <c r="LI121">
        <v>6</v>
      </c>
      <c r="LK121">
        <v>6</v>
      </c>
      <c r="LL121" s="139">
        <v>60000</v>
      </c>
      <c r="LM121" s="139"/>
      <c r="LN121" s="200">
        <v>0</v>
      </c>
      <c r="LO121" s="200"/>
      <c r="LP121" s="200"/>
      <c r="LQ121" s="200">
        <v>0</v>
      </c>
      <c r="LR121" s="200">
        <v>0</v>
      </c>
      <c r="LT121">
        <v>0</v>
      </c>
      <c r="LV121">
        <v>-1</v>
      </c>
      <c r="LX121">
        <v>-1</v>
      </c>
      <c r="MA121">
        <v>1</v>
      </c>
      <c r="MC121">
        <v>0</v>
      </c>
      <c r="MF121" s="117" t="s">
        <v>1189</v>
      </c>
      <c r="MG121">
        <v>50</v>
      </c>
      <c r="MH121" t="s">
        <v>1283</v>
      </c>
      <c r="MI121">
        <v>5</v>
      </c>
      <c r="MJ121">
        <v>4</v>
      </c>
      <c r="MK121">
        <v>5</v>
      </c>
      <c r="ML121" s="139">
        <v>50000</v>
      </c>
      <c r="MM121" s="139"/>
      <c r="MN121" s="200">
        <v>0</v>
      </c>
      <c r="MO121" s="200"/>
      <c r="MP121" s="200"/>
      <c r="MQ121" s="200">
        <v>0</v>
      </c>
      <c r="MR121" s="200">
        <v>0</v>
      </c>
      <c r="MT121">
        <v>0</v>
      </c>
      <c r="MV121">
        <v>-1</v>
      </c>
      <c r="MX121">
        <v>-1</v>
      </c>
      <c r="NA121">
        <v>1</v>
      </c>
      <c r="NC121">
        <v>0</v>
      </c>
      <c r="NF121" s="117" t="s">
        <v>1189</v>
      </c>
      <c r="NG121">
        <v>50</v>
      </c>
      <c r="NH121" t="s">
        <v>1283</v>
      </c>
      <c r="NI121">
        <v>5</v>
      </c>
      <c r="NJ121">
        <v>4</v>
      </c>
      <c r="NK121">
        <v>5</v>
      </c>
      <c r="NL121" s="139">
        <v>50000</v>
      </c>
      <c r="NM121" s="139"/>
      <c r="NN121" s="200">
        <v>0</v>
      </c>
      <c r="NO121" s="200"/>
      <c r="NP121" s="200"/>
      <c r="NQ121" s="200">
        <v>0</v>
      </c>
      <c r="NR121" s="200">
        <v>0</v>
      </c>
      <c r="NT121">
        <v>0</v>
      </c>
      <c r="NV121">
        <v>-1</v>
      </c>
      <c r="NX121">
        <v>-1</v>
      </c>
      <c r="OA121">
        <v>1</v>
      </c>
      <c r="OC121">
        <v>0</v>
      </c>
      <c r="OF121" s="117" t="s">
        <v>1189</v>
      </c>
      <c r="OG121">
        <v>50</v>
      </c>
      <c r="OH121" t="s">
        <v>1283</v>
      </c>
      <c r="OI121">
        <v>5</v>
      </c>
      <c r="OJ121">
        <v>4</v>
      </c>
      <c r="OK121">
        <v>5</v>
      </c>
      <c r="OL121" s="139">
        <v>50000</v>
      </c>
      <c r="OM121" s="139"/>
      <c r="ON121" s="200">
        <v>0</v>
      </c>
      <c r="OO121" s="200"/>
      <c r="OP121" s="200"/>
      <c r="OQ121" s="200">
        <v>0</v>
      </c>
      <c r="OR121" s="200">
        <v>0</v>
      </c>
      <c r="OT121">
        <f t="shared" si="307"/>
        <v>0</v>
      </c>
      <c r="OV121">
        <v>-1</v>
      </c>
      <c r="OX121">
        <v>-1</v>
      </c>
      <c r="PA121">
        <f t="shared" si="339"/>
        <v>1</v>
      </c>
      <c r="PC121">
        <f t="shared" si="340"/>
        <v>0</v>
      </c>
      <c r="PF121" s="117" t="s">
        <v>1189</v>
      </c>
      <c r="PG121">
        <v>50</v>
      </c>
      <c r="PH121" t="str">
        <f t="shared" si="341"/>
        <v>FALSE</v>
      </c>
      <c r="PI121">
        <f>ROUND(MARGIN!$J37,0)</f>
        <v>5</v>
      </c>
      <c r="PJ121">
        <f t="shared" si="342"/>
        <v>4</v>
      </c>
      <c r="PK121">
        <f t="shared" si="343"/>
        <v>5</v>
      </c>
      <c r="PL121" s="139">
        <f>PK121*10000*MARGIN!$G37/MARGIN!$D37</f>
        <v>50000</v>
      </c>
      <c r="PM121" s="139"/>
      <c r="PN121" s="200">
        <f t="shared" si="344"/>
        <v>0</v>
      </c>
      <c r="PO121" s="200"/>
      <c r="PP121" s="200"/>
      <c r="PQ121" s="200">
        <f t="shared" si="311"/>
        <v>0</v>
      </c>
      <c r="PR121" s="200">
        <f t="shared" si="345"/>
        <v>0</v>
      </c>
      <c r="PT121">
        <f t="shared" si="313"/>
        <v>0</v>
      </c>
      <c r="PV121">
        <v>-1</v>
      </c>
      <c r="PX121">
        <v>-1</v>
      </c>
      <c r="QA121">
        <f t="shared" si="346"/>
        <v>1</v>
      </c>
      <c r="QC121">
        <f t="shared" si="347"/>
        <v>0</v>
      </c>
      <c r="QF121" s="117" t="s">
        <v>1189</v>
      </c>
      <c r="QG121">
        <v>50</v>
      </c>
      <c r="QH121" t="str">
        <f t="shared" si="348"/>
        <v>FALSE</v>
      </c>
      <c r="QI121">
        <f>ROUND(MARGIN!$J37,0)</f>
        <v>5</v>
      </c>
      <c r="QJ121">
        <f t="shared" si="349"/>
        <v>4</v>
      </c>
      <c r="QK121">
        <f t="shared" si="350"/>
        <v>5</v>
      </c>
      <c r="QL121" s="139">
        <f>QK121*10000*MARGIN!$G37/MARGIN!$D37</f>
        <v>50000</v>
      </c>
      <c r="QM121" s="139"/>
      <c r="QN121" s="200">
        <f t="shared" si="351"/>
        <v>0</v>
      </c>
      <c r="QO121" s="200"/>
      <c r="QP121" s="200"/>
      <c r="QQ121" s="200">
        <f t="shared" si="317"/>
        <v>0</v>
      </c>
      <c r="QR121" s="200">
        <f t="shared" si="352"/>
        <v>0</v>
      </c>
      <c r="QT121">
        <f t="shared" si="319"/>
        <v>0</v>
      </c>
      <c r="QV121">
        <v>-1</v>
      </c>
      <c r="QX121">
        <v>-1</v>
      </c>
      <c r="RA121">
        <f t="shared" si="353"/>
        <v>1</v>
      </c>
      <c r="RC121">
        <f t="shared" si="354"/>
        <v>0</v>
      </c>
      <c r="RF121" s="117" t="s">
        <v>1189</v>
      </c>
      <c r="RG121">
        <v>50</v>
      </c>
      <c r="RH121" t="str">
        <f t="shared" si="355"/>
        <v>FALSE</v>
      </c>
      <c r="RI121">
        <f>ROUND(MARGIN!$J37,0)</f>
        <v>5</v>
      </c>
      <c r="RJ121">
        <f t="shared" si="356"/>
        <v>4</v>
      </c>
      <c r="RK121">
        <f t="shared" si="357"/>
        <v>5</v>
      </c>
      <c r="RL121" s="139">
        <f>RK121*10000*MARGIN!$G37/MARGIN!$D37</f>
        <v>50000</v>
      </c>
      <c r="RM121" s="139"/>
      <c r="RN121" s="200">
        <f t="shared" si="358"/>
        <v>0</v>
      </c>
      <c r="RO121" s="200"/>
      <c r="RP121" s="200"/>
      <c r="RQ121" s="200">
        <f t="shared" si="323"/>
        <v>0</v>
      </c>
      <c r="RR121" s="200">
        <f t="shared" si="359"/>
        <v>0</v>
      </c>
    </row>
    <row r="122" spans="1:486" x14ac:dyDescent="0.25">
      <c r="A122" t="s">
        <v>1186</v>
      </c>
      <c r="B122" s="167" t="s">
        <v>15</v>
      </c>
      <c r="D122" s="117" t="s">
        <v>788</v>
      </c>
      <c r="E122">
        <v>50</v>
      </c>
      <c r="F122" t="e">
        <f>IF(#REF!="","FALSE","TRUE")</f>
        <v>#REF!</v>
      </c>
      <c r="G122">
        <f>ROUND(MARGIN!$J38,0)</f>
        <v>5</v>
      </c>
      <c r="I122" t="e">
        <f>-#REF!+J122</f>
        <v>#REF!</v>
      </c>
      <c r="J122">
        <v>1</v>
      </c>
      <c r="K122" s="117" t="s">
        <v>788</v>
      </c>
      <c r="L122">
        <v>50</v>
      </c>
      <c r="M122" t="str">
        <f t="shared" si="273"/>
        <v>TRUE</v>
      </c>
      <c r="N122">
        <f>ROUND(MARGIN!$J38,0)</f>
        <v>5</v>
      </c>
      <c r="P122">
        <f t="shared" si="274"/>
        <v>0</v>
      </c>
      <c r="Q122">
        <v>1</v>
      </c>
      <c r="R122">
        <v>-1</v>
      </c>
      <c r="S122" t="s">
        <v>943</v>
      </c>
      <c r="T122" s="117" t="s">
        <v>788</v>
      </c>
      <c r="U122">
        <v>50</v>
      </c>
      <c r="V122" t="str">
        <f t="shared" si="275"/>
        <v>TRUE</v>
      </c>
      <c r="W122">
        <f>ROUND(MARGIN!$J38,0)</f>
        <v>5</v>
      </c>
      <c r="Z122">
        <f t="shared" si="276"/>
        <v>0</v>
      </c>
      <c r="AA122">
        <v>1</v>
      </c>
      <c r="AB122">
        <v>1</v>
      </c>
      <c r="AC122" t="s">
        <v>970</v>
      </c>
      <c r="AD122" s="117" t="s">
        <v>32</v>
      </c>
      <c r="AE122">
        <v>50</v>
      </c>
      <c r="AF122" t="str">
        <f t="shared" si="277"/>
        <v>TRUE</v>
      </c>
      <c r="AG122">
        <f>ROUND(MARGIN!$J38,0)</f>
        <v>5</v>
      </c>
      <c r="AH122">
        <f t="shared" si="278"/>
        <v>6</v>
      </c>
      <c r="AK122">
        <f t="shared" si="279"/>
        <v>0</v>
      </c>
      <c r="AL122">
        <v>1</v>
      </c>
      <c r="AM122">
        <v>1</v>
      </c>
      <c r="AN122" t="s">
        <v>970</v>
      </c>
      <c r="AO122" s="117" t="s">
        <v>32</v>
      </c>
      <c r="AP122">
        <v>50</v>
      </c>
      <c r="AQ122" t="str">
        <f t="shared" si="280"/>
        <v>TRUE</v>
      </c>
      <c r="AR122">
        <f>ROUND(MARGIN!$J38,0)</f>
        <v>5</v>
      </c>
      <c r="AS122">
        <f t="shared" si="281"/>
        <v>6</v>
      </c>
      <c r="AV122">
        <f t="shared" si="282"/>
        <v>0</v>
      </c>
      <c r="AW122">
        <v>1</v>
      </c>
      <c r="AY122" t="s">
        <v>970</v>
      </c>
      <c r="AZ122" s="118" t="s">
        <v>962</v>
      </c>
      <c r="BA122">
        <v>50</v>
      </c>
      <c r="BB122" t="str">
        <f t="shared" si="283"/>
        <v>TRUE</v>
      </c>
      <c r="BC122">
        <f>ROUND(MARGIN!$J38,0)</f>
        <v>5</v>
      </c>
      <c r="BD122">
        <f t="shared" si="284"/>
        <v>5</v>
      </c>
      <c r="BG122">
        <f t="shared" si="285"/>
        <v>-1</v>
      </c>
      <c r="BK122" t="s">
        <v>970</v>
      </c>
      <c r="BL122" s="118" t="s">
        <v>962</v>
      </c>
      <c r="BM122">
        <v>50</v>
      </c>
      <c r="BN122" t="str">
        <f t="shared" si="286"/>
        <v>FALSE</v>
      </c>
      <c r="BO122">
        <f>ROUND(MARGIN!$J38,0)</f>
        <v>5</v>
      </c>
      <c r="BP122">
        <f t="shared" si="287"/>
        <v>5</v>
      </c>
      <c r="BT122">
        <f t="shared" si="288"/>
        <v>1</v>
      </c>
      <c r="BU122">
        <v>1</v>
      </c>
      <c r="BV122">
        <v>-1</v>
      </c>
      <c r="BW122">
        <v>-1</v>
      </c>
      <c r="BX122">
        <f t="shared" si="289"/>
        <v>0</v>
      </c>
      <c r="BY122">
        <f t="shared" si="290"/>
        <v>1</v>
      </c>
      <c r="BZ122" s="187">
        <v>-1.18205836986E-2</v>
      </c>
      <c r="CA122" s="118" t="s">
        <v>962</v>
      </c>
      <c r="CB122">
        <v>50</v>
      </c>
      <c r="CC122" t="str">
        <f t="shared" si="291"/>
        <v>TRUE</v>
      </c>
      <c r="CD122">
        <f>ROUND(MARGIN!$J38,0)</f>
        <v>5</v>
      </c>
      <c r="CE122">
        <f t="shared" si="292"/>
        <v>4</v>
      </c>
      <c r="CF122">
        <f t="shared" si="325"/>
        <v>5</v>
      </c>
      <c r="CG122" s="139">
        <f>CF122*10000*MARGIN!$G38/MARGIN!$D38</f>
        <v>50000</v>
      </c>
      <c r="CH122" s="145">
        <f t="shared" si="293"/>
        <v>-591.02918493000004</v>
      </c>
      <c r="CI122" s="145">
        <f t="shared" si="294"/>
        <v>591.02918493000004</v>
      </c>
      <c r="CK122">
        <f t="shared" si="295"/>
        <v>-2</v>
      </c>
      <c r="CL122">
        <v>-1</v>
      </c>
      <c r="CM122">
        <v>-1</v>
      </c>
      <c r="CN122">
        <v>-1</v>
      </c>
      <c r="CO122">
        <f t="shared" si="296"/>
        <v>1</v>
      </c>
      <c r="CP122">
        <f t="shared" si="297"/>
        <v>1</v>
      </c>
      <c r="CQ122">
        <v>-9.6437678695599997E-3</v>
      </c>
      <c r="CR122" s="118" t="s">
        <v>1189</v>
      </c>
      <c r="CS122">
        <v>50</v>
      </c>
      <c r="CT122" t="str">
        <f t="shared" si="298"/>
        <v>TRUE</v>
      </c>
      <c r="CU122">
        <f>ROUND(MARGIN!$J38,0)</f>
        <v>5</v>
      </c>
      <c r="CV122">
        <f t="shared" si="326"/>
        <v>6</v>
      </c>
      <c r="CW122">
        <f t="shared" si="327"/>
        <v>5</v>
      </c>
      <c r="CX122" s="139">
        <f>CW122*10000*MARGIN!$G38/MARGIN!$D38</f>
        <v>50000</v>
      </c>
      <c r="CY122" s="200">
        <f t="shared" si="299"/>
        <v>482.18839347799997</v>
      </c>
      <c r="CZ122" s="200">
        <f t="shared" si="300"/>
        <v>482.18839347799997</v>
      </c>
      <c r="DB122">
        <f t="shared" si="301"/>
        <v>0</v>
      </c>
      <c r="DC122">
        <v>-1</v>
      </c>
      <c r="DD122">
        <v>1</v>
      </c>
      <c r="DE122">
        <v>-1</v>
      </c>
      <c r="DF122">
        <f t="shared" si="302"/>
        <v>1</v>
      </c>
      <c r="DG122">
        <f t="shared" si="303"/>
        <v>0</v>
      </c>
      <c r="DH122">
        <v>-6.3825470888400002E-3</v>
      </c>
      <c r="DI122" s="118" t="s">
        <v>1189</v>
      </c>
      <c r="DJ122">
        <v>50</v>
      </c>
      <c r="DK122" t="str">
        <f t="shared" si="304"/>
        <v>TRUE</v>
      </c>
      <c r="DL122">
        <f>ROUND(MARGIN!$J38,0)</f>
        <v>5</v>
      </c>
      <c r="DM122">
        <f t="shared" si="328"/>
        <v>4</v>
      </c>
      <c r="DN122">
        <f t="shared" si="329"/>
        <v>5</v>
      </c>
      <c r="DO122" s="139">
        <f>DN122*10000*MARGIN!$G38/MARGIN!$D38</f>
        <v>50000</v>
      </c>
      <c r="DP122" s="200">
        <f t="shared" si="305"/>
        <v>319.12735444200001</v>
      </c>
      <c r="DQ122" s="200">
        <f t="shared" si="306"/>
        <v>-319.12735444200001</v>
      </c>
      <c r="DS122">
        <v>0</v>
      </c>
      <c r="DT122">
        <v>-1</v>
      </c>
      <c r="DU122">
        <v>-1</v>
      </c>
      <c r="DV122">
        <v>-1</v>
      </c>
      <c r="DW122">
        <v>1</v>
      </c>
      <c r="DX122">
        <v>1</v>
      </c>
      <c r="DY122">
        <v>-3.3060057796199999E-3</v>
      </c>
      <c r="DZ122" s="118" t="s">
        <v>1189</v>
      </c>
      <c r="EA122">
        <v>50</v>
      </c>
      <c r="EB122" t="s">
        <v>1273</v>
      </c>
      <c r="EC122">
        <v>8</v>
      </c>
      <c r="ED122">
        <v>10</v>
      </c>
      <c r="EE122">
        <v>8</v>
      </c>
      <c r="EF122" s="139">
        <v>80000</v>
      </c>
      <c r="EG122" s="200">
        <v>264.48046236959999</v>
      </c>
      <c r="EH122" s="200">
        <v>264.48046236959999</v>
      </c>
      <c r="EJ122">
        <v>0</v>
      </c>
      <c r="EK122">
        <v>-1</v>
      </c>
      <c r="EL122">
        <v>-1</v>
      </c>
      <c r="EM122">
        <v>-1</v>
      </c>
      <c r="EN122">
        <v>1</v>
      </c>
      <c r="EO122">
        <v>0</v>
      </c>
      <c r="EQ122">
        <v>0</v>
      </c>
      <c r="ER122">
        <v>2.4030317594100001E-3</v>
      </c>
      <c r="ES122" s="118" t="s">
        <v>1189</v>
      </c>
      <c r="ET122">
        <v>50</v>
      </c>
      <c r="EU122" t="s">
        <v>1273</v>
      </c>
      <c r="EV122">
        <v>8</v>
      </c>
      <c r="EW122">
        <v>10</v>
      </c>
      <c r="EX122">
        <v>8</v>
      </c>
      <c r="EY122" s="139">
        <v>80000</v>
      </c>
      <c r="EZ122" s="200">
        <v>-192.24254075280001</v>
      </c>
      <c r="FA122" s="200"/>
      <c r="FB122" s="200">
        <v>-192.24254075280001</v>
      </c>
      <c r="FD122">
        <v>-1</v>
      </c>
      <c r="FE122">
        <v>-1</v>
      </c>
      <c r="FF122">
        <v>-1</v>
      </c>
      <c r="FG122">
        <v>-1</v>
      </c>
      <c r="FI122">
        <v>0</v>
      </c>
      <c r="FK122">
        <v>0</v>
      </c>
      <c r="FM122" s="118" t="s">
        <v>1189</v>
      </c>
      <c r="FN122">
        <v>50</v>
      </c>
      <c r="FO122" t="s">
        <v>1273</v>
      </c>
      <c r="FP122">
        <v>8</v>
      </c>
      <c r="FQ122">
        <v>10</v>
      </c>
      <c r="FR122">
        <v>8</v>
      </c>
      <c r="FS122" s="139">
        <v>80000</v>
      </c>
      <c r="FT122" s="200">
        <v>0</v>
      </c>
      <c r="FU122" s="200"/>
      <c r="FV122" s="200">
        <v>0</v>
      </c>
      <c r="FX122">
        <v>0</v>
      </c>
      <c r="FZ122">
        <v>-1</v>
      </c>
      <c r="GB122">
        <v>-1</v>
      </c>
      <c r="GE122">
        <v>1</v>
      </c>
      <c r="GG122">
        <v>0</v>
      </c>
      <c r="GJ122" s="118" t="s">
        <v>1189</v>
      </c>
      <c r="GK122">
        <v>50</v>
      </c>
      <c r="GL122" t="s">
        <v>1283</v>
      </c>
      <c r="GM122">
        <v>8</v>
      </c>
      <c r="GN122">
        <v>6</v>
      </c>
      <c r="GO122">
        <v>8</v>
      </c>
      <c r="GP122" s="139">
        <v>80000</v>
      </c>
      <c r="GQ122" s="200">
        <v>0</v>
      </c>
      <c r="GR122" s="200"/>
      <c r="GS122" s="200">
        <v>0</v>
      </c>
      <c r="GT122" s="200">
        <v>0</v>
      </c>
      <c r="GV122">
        <v>0</v>
      </c>
      <c r="GX122">
        <v>-1</v>
      </c>
      <c r="GZ122">
        <v>-1</v>
      </c>
      <c r="HC122">
        <v>1</v>
      </c>
      <c r="HE122">
        <v>0</v>
      </c>
      <c r="HH122" s="118" t="s">
        <v>1189</v>
      </c>
      <c r="HI122">
        <v>50</v>
      </c>
      <c r="HJ122" t="s">
        <v>1283</v>
      </c>
      <c r="HK122">
        <v>8</v>
      </c>
      <c r="HL122">
        <v>6</v>
      </c>
      <c r="HM122">
        <v>8</v>
      </c>
      <c r="HN122" s="139">
        <v>80000</v>
      </c>
      <c r="HO122" s="200">
        <v>0</v>
      </c>
      <c r="HP122" s="200"/>
      <c r="HQ122" s="200">
        <v>0</v>
      </c>
      <c r="HR122" s="200">
        <v>0</v>
      </c>
      <c r="HT122">
        <v>0</v>
      </c>
      <c r="HV122">
        <v>-1</v>
      </c>
      <c r="HX122">
        <v>-1</v>
      </c>
      <c r="IA122">
        <v>1</v>
      </c>
      <c r="IC122">
        <v>0</v>
      </c>
      <c r="IF122" s="118" t="s">
        <v>1189</v>
      </c>
      <c r="IG122">
        <v>50</v>
      </c>
      <c r="IH122" t="s">
        <v>1283</v>
      </c>
      <c r="II122">
        <v>8</v>
      </c>
      <c r="IJ122">
        <v>6</v>
      </c>
      <c r="IK122">
        <v>8</v>
      </c>
      <c r="IL122" s="139">
        <v>80000</v>
      </c>
      <c r="IM122" s="139"/>
      <c r="IN122" s="200">
        <v>0</v>
      </c>
      <c r="IO122" s="200"/>
      <c r="IP122" s="200"/>
      <c r="IQ122" s="200">
        <v>0</v>
      </c>
      <c r="IR122" s="200">
        <v>0</v>
      </c>
      <c r="IT122">
        <v>0</v>
      </c>
      <c r="IV122">
        <v>-1</v>
      </c>
      <c r="IX122">
        <v>-1</v>
      </c>
      <c r="JA122">
        <v>1</v>
      </c>
      <c r="JC122">
        <v>0</v>
      </c>
      <c r="JF122" s="118" t="s">
        <v>1189</v>
      </c>
      <c r="JG122">
        <v>50</v>
      </c>
      <c r="JH122" t="s">
        <v>1283</v>
      </c>
      <c r="JI122">
        <v>8</v>
      </c>
      <c r="JJ122">
        <v>6</v>
      </c>
      <c r="JK122">
        <v>8</v>
      </c>
      <c r="JL122" s="139">
        <v>80000</v>
      </c>
      <c r="JM122" s="139"/>
      <c r="JN122" s="200">
        <v>0</v>
      </c>
      <c r="JO122" s="200"/>
      <c r="JP122" s="200"/>
      <c r="JQ122" s="200">
        <v>0</v>
      </c>
      <c r="JR122" s="200">
        <v>0</v>
      </c>
      <c r="JT122">
        <v>0</v>
      </c>
      <c r="JV122">
        <v>-1</v>
      </c>
      <c r="JX122">
        <v>-1</v>
      </c>
      <c r="KA122">
        <v>1</v>
      </c>
      <c r="KC122">
        <v>0</v>
      </c>
      <c r="KF122" s="118" t="s">
        <v>1189</v>
      </c>
      <c r="KG122">
        <v>50</v>
      </c>
      <c r="KH122" t="s">
        <v>1283</v>
      </c>
      <c r="KI122">
        <v>6</v>
      </c>
      <c r="KJ122">
        <v>5</v>
      </c>
      <c r="KK122">
        <v>6</v>
      </c>
      <c r="KL122" s="139">
        <v>60000</v>
      </c>
      <c r="KM122" s="139"/>
      <c r="KN122" s="200">
        <v>0</v>
      </c>
      <c r="KO122" s="200"/>
      <c r="KP122" s="200"/>
      <c r="KQ122" s="200">
        <v>0</v>
      </c>
      <c r="KR122" s="200">
        <v>0</v>
      </c>
      <c r="KT122">
        <v>0</v>
      </c>
      <c r="KX122">
        <v>-1</v>
      </c>
      <c r="LA122">
        <v>1</v>
      </c>
      <c r="LC122">
        <v>0</v>
      </c>
      <c r="LF122" s="118"/>
      <c r="LG122">
        <v>50</v>
      </c>
      <c r="LH122" t="s">
        <v>1283</v>
      </c>
      <c r="LI122">
        <v>6</v>
      </c>
      <c r="LK122">
        <v>6</v>
      </c>
      <c r="LL122" s="139">
        <v>60000</v>
      </c>
      <c r="LM122" s="139"/>
      <c r="LN122" s="200">
        <v>0</v>
      </c>
      <c r="LO122" s="200"/>
      <c r="LP122" s="200"/>
      <c r="LQ122" s="200">
        <v>0</v>
      </c>
      <c r="LR122" s="200">
        <v>0</v>
      </c>
      <c r="LT122">
        <v>0</v>
      </c>
      <c r="LV122">
        <v>-1</v>
      </c>
      <c r="LX122">
        <v>-1</v>
      </c>
      <c r="MA122">
        <v>1</v>
      </c>
      <c r="MC122">
        <v>0</v>
      </c>
      <c r="MF122" s="118" t="s">
        <v>1189</v>
      </c>
      <c r="MG122">
        <v>50</v>
      </c>
      <c r="MH122" t="s">
        <v>1283</v>
      </c>
      <c r="MI122">
        <v>5</v>
      </c>
      <c r="MJ122">
        <v>4</v>
      </c>
      <c r="MK122">
        <v>5</v>
      </c>
      <c r="ML122" s="139">
        <v>50000</v>
      </c>
      <c r="MM122" s="139"/>
      <c r="MN122" s="200">
        <v>0</v>
      </c>
      <c r="MO122" s="200"/>
      <c r="MP122" s="200"/>
      <c r="MQ122" s="200">
        <v>0</v>
      </c>
      <c r="MR122" s="200">
        <v>0</v>
      </c>
      <c r="MT122">
        <v>0</v>
      </c>
      <c r="MV122">
        <v>-1</v>
      </c>
      <c r="MX122">
        <v>-1</v>
      </c>
      <c r="NA122">
        <v>1</v>
      </c>
      <c r="NC122">
        <v>0</v>
      </c>
      <c r="NF122" s="118" t="s">
        <v>1189</v>
      </c>
      <c r="NG122">
        <v>50</v>
      </c>
      <c r="NH122" t="s">
        <v>1283</v>
      </c>
      <c r="NI122">
        <v>5</v>
      </c>
      <c r="NJ122">
        <v>4</v>
      </c>
      <c r="NK122">
        <v>5</v>
      </c>
      <c r="NL122" s="139">
        <v>50000</v>
      </c>
      <c r="NM122" s="139"/>
      <c r="NN122" s="200">
        <v>0</v>
      </c>
      <c r="NO122" s="200"/>
      <c r="NP122" s="200"/>
      <c r="NQ122" s="200">
        <v>0</v>
      </c>
      <c r="NR122" s="200">
        <v>0</v>
      </c>
      <c r="NT122">
        <v>0</v>
      </c>
      <c r="NV122">
        <v>-1</v>
      </c>
      <c r="NX122">
        <v>-1</v>
      </c>
      <c r="OA122">
        <v>1</v>
      </c>
      <c r="OC122">
        <v>0</v>
      </c>
      <c r="OF122" s="118" t="s">
        <v>1189</v>
      </c>
      <c r="OG122">
        <v>50</v>
      </c>
      <c r="OH122" t="s">
        <v>1283</v>
      </c>
      <c r="OI122">
        <v>5</v>
      </c>
      <c r="OJ122">
        <v>4</v>
      </c>
      <c r="OK122">
        <v>5</v>
      </c>
      <c r="OL122" s="139">
        <v>50000</v>
      </c>
      <c r="OM122" s="139"/>
      <c r="ON122" s="200">
        <v>0</v>
      </c>
      <c r="OO122" s="200"/>
      <c r="OP122" s="200"/>
      <c r="OQ122" s="200">
        <v>0</v>
      </c>
      <c r="OR122" s="200">
        <v>0</v>
      </c>
      <c r="OT122">
        <f t="shared" si="307"/>
        <v>0</v>
      </c>
      <c r="OV122">
        <v>-1</v>
      </c>
      <c r="OX122">
        <v>-1</v>
      </c>
      <c r="PA122">
        <f t="shared" si="339"/>
        <v>1</v>
      </c>
      <c r="PC122">
        <f t="shared" si="340"/>
        <v>0</v>
      </c>
      <c r="PF122" s="118" t="s">
        <v>1189</v>
      </c>
      <c r="PG122">
        <v>50</v>
      </c>
      <c r="PH122" t="str">
        <f t="shared" si="341"/>
        <v>FALSE</v>
      </c>
      <c r="PI122">
        <f>ROUND(MARGIN!$J38,0)</f>
        <v>5</v>
      </c>
      <c r="PJ122">
        <f t="shared" si="342"/>
        <v>4</v>
      </c>
      <c r="PK122">
        <f t="shared" si="343"/>
        <v>5</v>
      </c>
      <c r="PL122" s="139">
        <f>PK122*10000*MARGIN!$G38/MARGIN!$D38</f>
        <v>50000</v>
      </c>
      <c r="PM122" s="139"/>
      <c r="PN122" s="200">
        <f t="shared" si="344"/>
        <v>0</v>
      </c>
      <c r="PO122" s="200"/>
      <c r="PP122" s="200"/>
      <c r="PQ122" s="200">
        <f t="shared" si="311"/>
        <v>0</v>
      </c>
      <c r="PR122" s="200">
        <f t="shared" si="345"/>
        <v>0</v>
      </c>
      <c r="PT122">
        <f t="shared" si="313"/>
        <v>0</v>
      </c>
      <c r="PV122">
        <v>-1</v>
      </c>
      <c r="PX122">
        <v>-1</v>
      </c>
      <c r="QA122">
        <f t="shared" si="346"/>
        <v>1</v>
      </c>
      <c r="QC122">
        <f t="shared" si="347"/>
        <v>0</v>
      </c>
      <c r="QF122" s="118" t="s">
        <v>1189</v>
      </c>
      <c r="QG122">
        <v>50</v>
      </c>
      <c r="QH122" t="str">
        <f t="shared" si="348"/>
        <v>FALSE</v>
      </c>
      <c r="QI122">
        <f>ROUND(MARGIN!$J38,0)</f>
        <v>5</v>
      </c>
      <c r="QJ122">
        <f t="shared" si="349"/>
        <v>4</v>
      </c>
      <c r="QK122">
        <f t="shared" si="350"/>
        <v>5</v>
      </c>
      <c r="QL122" s="139">
        <f>QK122*10000*MARGIN!$G38/MARGIN!$D38</f>
        <v>50000</v>
      </c>
      <c r="QM122" s="139"/>
      <c r="QN122" s="200">
        <f t="shared" si="351"/>
        <v>0</v>
      </c>
      <c r="QO122" s="200"/>
      <c r="QP122" s="200"/>
      <c r="QQ122" s="200">
        <f t="shared" si="317"/>
        <v>0</v>
      </c>
      <c r="QR122" s="200">
        <f t="shared" si="352"/>
        <v>0</v>
      </c>
      <c r="QT122">
        <f t="shared" si="319"/>
        <v>0</v>
      </c>
      <c r="QV122">
        <v>-1</v>
      </c>
      <c r="QX122">
        <v>-1</v>
      </c>
      <c r="RA122">
        <f t="shared" si="353"/>
        <v>1</v>
      </c>
      <c r="RC122">
        <f t="shared" si="354"/>
        <v>0</v>
      </c>
      <c r="RF122" s="118" t="s">
        <v>1189</v>
      </c>
      <c r="RG122">
        <v>50</v>
      </c>
      <c r="RH122" t="str">
        <f t="shared" si="355"/>
        <v>FALSE</v>
      </c>
      <c r="RI122">
        <f>ROUND(MARGIN!$J38,0)</f>
        <v>5</v>
      </c>
      <c r="RJ122">
        <f t="shared" si="356"/>
        <v>4</v>
      </c>
      <c r="RK122">
        <f t="shared" si="357"/>
        <v>5</v>
      </c>
      <c r="RL122" s="139">
        <f>RK122*10000*MARGIN!$G38/MARGIN!$D38</f>
        <v>50000</v>
      </c>
      <c r="RM122" s="139"/>
      <c r="RN122" s="200">
        <f t="shared" si="358"/>
        <v>0</v>
      </c>
      <c r="RO122" s="200"/>
      <c r="RP122" s="200"/>
      <c r="RQ122" s="200">
        <f t="shared" si="323"/>
        <v>0</v>
      </c>
      <c r="RR122" s="200">
        <f t="shared" si="359"/>
        <v>0</v>
      </c>
    </row>
    <row r="123" spans="1:486" x14ac:dyDescent="0.25">
      <c r="A123" t="s">
        <v>1188</v>
      </c>
      <c r="B123" s="167" t="s">
        <v>8</v>
      </c>
      <c r="D123" s="117" t="s">
        <v>788</v>
      </c>
      <c r="E123">
        <v>50</v>
      </c>
      <c r="F123" t="e">
        <f>IF(#REF!="","FALSE","TRUE")</f>
        <v>#REF!</v>
      </c>
      <c r="G123">
        <f>ROUND(MARGIN!$J18,0)</f>
        <v>7</v>
      </c>
      <c r="I123" t="e">
        <f>-#REF!+J123</f>
        <v>#REF!</v>
      </c>
      <c r="J123">
        <v>1</v>
      </c>
      <c r="K123" s="117" t="s">
        <v>788</v>
      </c>
      <c r="L123">
        <v>50</v>
      </c>
      <c r="M123" t="str">
        <f t="shared" si="273"/>
        <v>TRUE</v>
      </c>
      <c r="N123">
        <f>ROUND(MARGIN!$J18,0)</f>
        <v>7</v>
      </c>
      <c r="P123">
        <f t="shared" si="274"/>
        <v>0</v>
      </c>
      <c r="Q123">
        <v>1</v>
      </c>
      <c r="R123">
        <v>1</v>
      </c>
      <c r="S123" t="s">
        <v>944</v>
      </c>
      <c r="T123" s="117" t="s">
        <v>788</v>
      </c>
      <c r="U123">
        <v>50</v>
      </c>
      <c r="V123" t="str">
        <f t="shared" si="275"/>
        <v>TRUE</v>
      </c>
      <c r="W123">
        <f>ROUND(MARGIN!$J18,0)</f>
        <v>7</v>
      </c>
      <c r="Z123">
        <f t="shared" si="276"/>
        <v>0</v>
      </c>
      <c r="AA123">
        <v>1</v>
      </c>
      <c r="AC123" t="s">
        <v>944</v>
      </c>
      <c r="AD123" s="117" t="s">
        <v>962</v>
      </c>
      <c r="AE123">
        <v>50</v>
      </c>
      <c r="AF123" t="str">
        <f t="shared" si="277"/>
        <v>TRUE</v>
      </c>
      <c r="AG123">
        <f>ROUND(MARGIN!$J18,0)</f>
        <v>7</v>
      </c>
      <c r="AH123">
        <f t="shared" si="278"/>
        <v>7</v>
      </c>
      <c r="AK123">
        <f t="shared" si="279"/>
        <v>0</v>
      </c>
      <c r="AL123">
        <v>1</v>
      </c>
      <c r="AN123" t="s">
        <v>944</v>
      </c>
      <c r="AO123" s="117" t="s">
        <v>962</v>
      </c>
      <c r="AP123">
        <v>50</v>
      </c>
      <c r="AQ123" t="str">
        <f t="shared" si="280"/>
        <v>TRUE</v>
      </c>
      <c r="AR123">
        <f>ROUND(MARGIN!$J18,0)</f>
        <v>7</v>
      </c>
      <c r="AS123">
        <f t="shared" si="281"/>
        <v>7</v>
      </c>
      <c r="AV123">
        <f t="shared" si="282"/>
        <v>0</v>
      </c>
      <c r="AW123">
        <v>1</v>
      </c>
      <c r="AY123" t="s">
        <v>944</v>
      </c>
      <c r="AZ123" s="117" t="s">
        <v>962</v>
      </c>
      <c r="BA123">
        <v>50</v>
      </c>
      <c r="BB123" t="str">
        <f t="shared" si="283"/>
        <v>TRUE</v>
      </c>
      <c r="BC123">
        <f>ROUND(MARGIN!$J18,0)</f>
        <v>7</v>
      </c>
      <c r="BD123">
        <f t="shared" si="284"/>
        <v>7</v>
      </c>
      <c r="BG123">
        <f t="shared" si="285"/>
        <v>-1</v>
      </c>
      <c r="BK123" t="s">
        <v>944</v>
      </c>
      <c r="BL123" s="117" t="s">
        <v>962</v>
      </c>
      <c r="BM123">
        <v>50</v>
      </c>
      <c r="BN123" t="str">
        <f t="shared" si="286"/>
        <v>FALSE</v>
      </c>
      <c r="BO123">
        <f>ROUND(MARGIN!$J18,0)</f>
        <v>7</v>
      </c>
      <c r="BP123">
        <f t="shared" si="287"/>
        <v>7</v>
      </c>
      <c r="BT123">
        <f t="shared" si="288"/>
        <v>-1</v>
      </c>
      <c r="BU123">
        <v>-1</v>
      </c>
      <c r="BV123">
        <v>-1</v>
      </c>
      <c r="BW123">
        <v>-1</v>
      </c>
      <c r="BX123">
        <f t="shared" si="289"/>
        <v>1</v>
      </c>
      <c r="BY123">
        <f t="shared" si="290"/>
        <v>1</v>
      </c>
      <c r="BZ123" s="187">
        <v>-2.1595355758499999E-2</v>
      </c>
      <c r="CA123" s="117" t="s">
        <v>962</v>
      </c>
      <c r="CB123">
        <v>50</v>
      </c>
      <c r="CC123" t="str">
        <f t="shared" si="291"/>
        <v>TRUE</v>
      </c>
      <c r="CD123">
        <f>ROUND(MARGIN!$J39,0)</f>
        <v>5</v>
      </c>
      <c r="CE123">
        <f t="shared" si="292"/>
        <v>6</v>
      </c>
      <c r="CF123">
        <f t="shared" si="325"/>
        <v>5</v>
      </c>
      <c r="CG123" s="139">
        <f>CF123*10000*MARGIN!$G39/MARGIN!$D39</f>
        <v>50000</v>
      </c>
      <c r="CH123" s="145">
        <f t="shared" si="293"/>
        <v>1079.767787925</v>
      </c>
      <c r="CI123" s="145">
        <f t="shared" si="294"/>
        <v>1079.767787925</v>
      </c>
      <c r="CK123">
        <f t="shared" si="295"/>
        <v>0</v>
      </c>
      <c r="CL123">
        <v>-1</v>
      </c>
      <c r="CM123">
        <v>-1</v>
      </c>
      <c r="CN123">
        <v>1</v>
      </c>
      <c r="CO123">
        <f t="shared" si="296"/>
        <v>0</v>
      </c>
      <c r="CP123">
        <f t="shared" si="297"/>
        <v>0</v>
      </c>
      <c r="CQ123">
        <v>9.6418344834099997E-3</v>
      </c>
      <c r="CR123" s="117" t="s">
        <v>1189</v>
      </c>
      <c r="CS123">
        <v>50</v>
      </c>
      <c r="CT123" t="str">
        <f t="shared" si="298"/>
        <v>TRUE</v>
      </c>
      <c r="CU123">
        <f>ROUND(MARGIN!$J39,0)</f>
        <v>5</v>
      </c>
      <c r="CV123">
        <f t="shared" si="326"/>
        <v>6</v>
      </c>
      <c r="CW123">
        <f t="shared" si="327"/>
        <v>5</v>
      </c>
      <c r="CX123" s="139">
        <f>CW123*10000*MARGIN!$G39/MARGIN!$D39</f>
        <v>50000</v>
      </c>
      <c r="CY123" s="200">
        <f t="shared" si="299"/>
        <v>-482.09172417049996</v>
      </c>
      <c r="CZ123" s="200">
        <f t="shared" si="300"/>
        <v>-482.09172417049996</v>
      </c>
      <c r="DB123">
        <f t="shared" si="301"/>
        <v>2</v>
      </c>
      <c r="DC123">
        <v>1</v>
      </c>
      <c r="DD123">
        <v>-1</v>
      </c>
      <c r="DE123">
        <v>-1</v>
      </c>
      <c r="DF123">
        <f t="shared" si="302"/>
        <v>0</v>
      </c>
      <c r="DG123">
        <f t="shared" si="303"/>
        <v>1</v>
      </c>
      <c r="DH123">
        <v>-1.89693329118E-3</v>
      </c>
      <c r="DI123" s="117" t="s">
        <v>1189</v>
      </c>
      <c r="DJ123">
        <v>50</v>
      </c>
      <c r="DK123" t="str">
        <f t="shared" si="304"/>
        <v>TRUE</v>
      </c>
      <c r="DL123">
        <f>ROUND(MARGIN!$J39,0)</f>
        <v>5</v>
      </c>
      <c r="DM123">
        <f t="shared" si="328"/>
        <v>4</v>
      </c>
      <c r="DN123">
        <f t="shared" si="329"/>
        <v>5</v>
      </c>
      <c r="DO123" s="139">
        <f>DN123*10000*MARGIN!$G39/MARGIN!$D39</f>
        <v>50000</v>
      </c>
      <c r="DP123" s="200">
        <f t="shared" si="305"/>
        <v>-94.846664559000004</v>
      </c>
      <c r="DQ123" s="200">
        <f t="shared" si="306"/>
        <v>94.846664559000004</v>
      </c>
      <c r="DS123">
        <v>0</v>
      </c>
      <c r="DT123">
        <v>1</v>
      </c>
      <c r="DU123">
        <v>-1</v>
      </c>
      <c r="DV123">
        <v>-1</v>
      </c>
      <c r="DW123">
        <v>0</v>
      </c>
      <c r="DX123">
        <v>1</v>
      </c>
      <c r="DY123">
        <v>-3.30730962008E-3</v>
      </c>
      <c r="DZ123" s="117" t="s">
        <v>1189</v>
      </c>
      <c r="EA123">
        <v>50</v>
      </c>
      <c r="EB123" t="s">
        <v>1273</v>
      </c>
      <c r="EC123">
        <v>8</v>
      </c>
      <c r="ED123">
        <v>6</v>
      </c>
      <c r="EE123">
        <v>8</v>
      </c>
      <c r="EF123" s="139">
        <v>80000</v>
      </c>
      <c r="EG123" s="200">
        <v>-264.58476960640002</v>
      </c>
      <c r="EH123" s="200">
        <v>264.58476960640002</v>
      </c>
      <c r="EJ123">
        <v>0</v>
      </c>
      <c r="EK123">
        <v>-1</v>
      </c>
      <c r="EL123">
        <v>-1</v>
      </c>
      <c r="EM123">
        <v>-1</v>
      </c>
      <c r="EN123">
        <v>1</v>
      </c>
      <c r="EO123">
        <v>0</v>
      </c>
      <c r="EQ123">
        <v>0</v>
      </c>
      <c r="ER123">
        <v>9.0668610900799997E-4</v>
      </c>
      <c r="ES123" s="117" t="s">
        <v>1189</v>
      </c>
      <c r="ET123">
        <v>50</v>
      </c>
      <c r="EU123" t="s">
        <v>1273</v>
      </c>
      <c r="EV123">
        <v>8</v>
      </c>
      <c r="EW123">
        <v>10</v>
      </c>
      <c r="EX123">
        <v>8</v>
      </c>
      <c r="EY123" s="139">
        <v>80000</v>
      </c>
      <c r="EZ123" s="200">
        <v>-72.534888720639998</v>
      </c>
      <c r="FA123" s="200"/>
      <c r="FB123" s="200">
        <v>-72.534888720639998</v>
      </c>
      <c r="FD123">
        <v>-1</v>
      </c>
      <c r="FE123">
        <v>-1</v>
      </c>
      <c r="FF123">
        <v>-1</v>
      </c>
      <c r="FG123">
        <v>-1</v>
      </c>
      <c r="FI123">
        <v>0</v>
      </c>
      <c r="FK123">
        <v>0</v>
      </c>
      <c r="FM123" s="117" t="s">
        <v>1189</v>
      </c>
      <c r="FN123">
        <v>50</v>
      </c>
      <c r="FO123" t="s">
        <v>1273</v>
      </c>
      <c r="FP123">
        <v>8</v>
      </c>
      <c r="FQ123">
        <v>10</v>
      </c>
      <c r="FR123">
        <v>8</v>
      </c>
      <c r="FS123" s="139">
        <v>80000</v>
      </c>
      <c r="FT123" s="200">
        <v>0</v>
      </c>
      <c r="FU123" s="200"/>
      <c r="FV123" s="200">
        <v>0</v>
      </c>
      <c r="FX123">
        <v>0</v>
      </c>
      <c r="FZ123">
        <v>-1</v>
      </c>
      <c r="GB123">
        <v>-1</v>
      </c>
      <c r="GE123">
        <v>1</v>
      </c>
      <c r="GG123">
        <v>0</v>
      </c>
      <c r="GJ123" s="117" t="s">
        <v>1189</v>
      </c>
      <c r="GK123">
        <v>50</v>
      </c>
      <c r="GL123" t="s">
        <v>1283</v>
      </c>
      <c r="GM123">
        <v>8</v>
      </c>
      <c r="GN123">
        <v>6</v>
      </c>
      <c r="GO123">
        <v>8</v>
      </c>
      <c r="GP123" s="139">
        <v>80000</v>
      </c>
      <c r="GQ123" s="200">
        <v>0</v>
      </c>
      <c r="GR123" s="200"/>
      <c r="GS123" s="200">
        <v>0</v>
      </c>
      <c r="GT123" s="200">
        <v>0</v>
      </c>
      <c r="GV123">
        <v>0</v>
      </c>
      <c r="GX123">
        <v>-1</v>
      </c>
      <c r="GZ123">
        <v>-1</v>
      </c>
      <c r="HC123">
        <v>1</v>
      </c>
      <c r="HE123">
        <v>0</v>
      </c>
      <c r="HH123" s="117" t="s">
        <v>1189</v>
      </c>
      <c r="HI123">
        <v>50</v>
      </c>
      <c r="HJ123" t="s">
        <v>1283</v>
      </c>
      <c r="HK123">
        <v>8</v>
      </c>
      <c r="HL123">
        <v>6</v>
      </c>
      <c r="HM123">
        <v>8</v>
      </c>
      <c r="HN123" s="139">
        <v>80000</v>
      </c>
      <c r="HO123" s="200">
        <v>0</v>
      </c>
      <c r="HP123" s="200"/>
      <c r="HQ123" s="200">
        <v>0</v>
      </c>
      <c r="HR123" s="200">
        <v>0</v>
      </c>
      <c r="HT123">
        <v>0</v>
      </c>
      <c r="HV123">
        <v>-1</v>
      </c>
      <c r="HX123">
        <v>-1</v>
      </c>
      <c r="IA123">
        <v>1</v>
      </c>
      <c r="IC123">
        <v>0</v>
      </c>
      <c r="IF123" s="117" t="s">
        <v>1189</v>
      </c>
      <c r="IG123">
        <v>50</v>
      </c>
      <c r="IH123" t="s">
        <v>1283</v>
      </c>
      <c r="II123">
        <v>8</v>
      </c>
      <c r="IJ123">
        <v>6</v>
      </c>
      <c r="IK123">
        <v>8</v>
      </c>
      <c r="IL123" s="139">
        <v>80000</v>
      </c>
      <c r="IM123" s="139"/>
      <c r="IN123" s="200">
        <v>0</v>
      </c>
      <c r="IO123" s="200"/>
      <c r="IP123" s="200"/>
      <c r="IQ123" s="200">
        <v>0</v>
      </c>
      <c r="IR123" s="200">
        <v>0</v>
      </c>
      <c r="IT123">
        <v>0</v>
      </c>
      <c r="IV123">
        <v>-1</v>
      </c>
      <c r="IX123">
        <v>-1</v>
      </c>
      <c r="JA123">
        <v>1</v>
      </c>
      <c r="JC123">
        <v>0</v>
      </c>
      <c r="JF123" s="117" t="s">
        <v>1189</v>
      </c>
      <c r="JG123">
        <v>50</v>
      </c>
      <c r="JH123" t="s">
        <v>1283</v>
      </c>
      <c r="JI123">
        <v>8</v>
      </c>
      <c r="JJ123">
        <v>6</v>
      </c>
      <c r="JK123">
        <v>8</v>
      </c>
      <c r="JL123" s="139">
        <v>80000</v>
      </c>
      <c r="JM123" s="139"/>
      <c r="JN123" s="200">
        <v>0</v>
      </c>
      <c r="JO123" s="200"/>
      <c r="JP123" s="200"/>
      <c r="JQ123" s="200">
        <v>0</v>
      </c>
      <c r="JR123" s="200">
        <v>0</v>
      </c>
      <c r="JT123">
        <v>0</v>
      </c>
      <c r="JV123">
        <v>-1</v>
      </c>
      <c r="JX123">
        <v>-1</v>
      </c>
      <c r="KA123">
        <v>1</v>
      </c>
      <c r="KC123">
        <v>0</v>
      </c>
      <c r="KF123" s="117" t="s">
        <v>1189</v>
      </c>
      <c r="KG123">
        <v>50</v>
      </c>
      <c r="KH123" t="s">
        <v>1283</v>
      </c>
      <c r="KI123">
        <v>6</v>
      </c>
      <c r="KJ123">
        <v>5</v>
      </c>
      <c r="KK123">
        <v>6</v>
      </c>
      <c r="KL123" s="139">
        <v>60000</v>
      </c>
      <c r="KM123" s="139"/>
      <c r="KN123" s="200">
        <v>0</v>
      </c>
      <c r="KO123" s="200"/>
      <c r="KP123" s="200"/>
      <c r="KQ123" s="200">
        <v>0</v>
      </c>
      <c r="KR123" s="200">
        <v>0</v>
      </c>
      <c r="KT123">
        <v>0</v>
      </c>
      <c r="KX123">
        <v>-1</v>
      </c>
      <c r="LA123">
        <v>1</v>
      </c>
      <c r="LC123">
        <v>0</v>
      </c>
      <c r="LF123" s="117"/>
      <c r="LG123">
        <v>50</v>
      </c>
      <c r="LH123" t="s">
        <v>1283</v>
      </c>
      <c r="LI123">
        <v>6</v>
      </c>
      <c r="LK123">
        <v>6</v>
      </c>
      <c r="LL123" s="139">
        <v>60000</v>
      </c>
      <c r="LM123" s="139"/>
      <c r="LN123" s="200">
        <v>0</v>
      </c>
      <c r="LO123" s="200"/>
      <c r="LP123" s="200"/>
      <c r="LQ123" s="200">
        <v>0</v>
      </c>
      <c r="LR123" s="200">
        <v>0</v>
      </c>
      <c r="LT123">
        <v>0</v>
      </c>
      <c r="LV123">
        <v>-1</v>
      </c>
      <c r="LX123">
        <v>-1</v>
      </c>
      <c r="MA123">
        <v>1</v>
      </c>
      <c r="MC123">
        <v>0</v>
      </c>
      <c r="MF123" s="117" t="s">
        <v>1189</v>
      </c>
      <c r="MG123">
        <v>50</v>
      </c>
      <c r="MH123" t="s">
        <v>1283</v>
      </c>
      <c r="MI123">
        <v>5</v>
      </c>
      <c r="MJ123">
        <v>4</v>
      </c>
      <c r="MK123">
        <v>5</v>
      </c>
      <c r="ML123" s="139">
        <v>50000</v>
      </c>
      <c r="MM123" s="139"/>
      <c r="MN123" s="200">
        <v>0</v>
      </c>
      <c r="MO123" s="200"/>
      <c r="MP123" s="200"/>
      <c r="MQ123" s="200">
        <v>0</v>
      </c>
      <c r="MR123" s="200">
        <v>0</v>
      </c>
      <c r="MT123">
        <v>0</v>
      </c>
      <c r="MV123">
        <v>-1</v>
      </c>
      <c r="MX123">
        <v>-1</v>
      </c>
      <c r="NA123">
        <v>1</v>
      </c>
      <c r="NC123">
        <v>0</v>
      </c>
      <c r="NF123" s="117" t="s">
        <v>1189</v>
      </c>
      <c r="NG123">
        <v>50</v>
      </c>
      <c r="NH123" t="s">
        <v>1283</v>
      </c>
      <c r="NI123">
        <v>5</v>
      </c>
      <c r="NJ123">
        <v>4</v>
      </c>
      <c r="NK123">
        <v>5</v>
      </c>
      <c r="NL123" s="139">
        <v>50000</v>
      </c>
      <c r="NM123" s="139"/>
      <c r="NN123" s="200">
        <v>0</v>
      </c>
      <c r="NO123" s="200"/>
      <c r="NP123" s="200"/>
      <c r="NQ123" s="200">
        <v>0</v>
      </c>
      <c r="NR123" s="200">
        <v>0</v>
      </c>
      <c r="NT123">
        <v>0</v>
      </c>
      <c r="NV123">
        <v>-1</v>
      </c>
      <c r="NX123">
        <v>-1</v>
      </c>
      <c r="OA123">
        <v>1</v>
      </c>
      <c r="OC123">
        <v>0</v>
      </c>
      <c r="OF123" s="117" t="s">
        <v>1189</v>
      </c>
      <c r="OG123">
        <v>50</v>
      </c>
      <c r="OH123" t="s">
        <v>1283</v>
      </c>
      <c r="OI123">
        <v>5</v>
      </c>
      <c r="OJ123">
        <v>4</v>
      </c>
      <c r="OK123">
        <v>5</v>
      </c>
      <c r="OL123" s="139">
        <v>50000</v>
      </c>
      <c r="OM123" s="139"/>
      <c r="ON123" s="200">
        <v>0</v>
      </c>
      <c r="OO123" s="200"/>
      <c r="OP123" s="200"/>
      <c r="OQ123" s="200">
        <v>0</v>
      </c>
      <c r="OR123" s="200">
        <v>0</v>
      </c>
      <c r="OT123">
        <f t="shared" si="307"/>
        <v>0</v>
      </c>
      <c r="OV123">
        <v>-1</v>
      </c>
      <c r="OX123">
        <v>-1</v>
      </c>
      <c r="PA123">
        <f t="shared" si="339"/>
        <v>1</v>
      </c>
      <c r="PC123">
        <f t="shared" si="340"/>
        <v>0</v>
      </c>
      <c r="PF123" s="117" t="s">
        <v>1189</v>
      </c>
      <c r="PG123">
        <v>50</v>
      </c>
      <c r="PH123" t="str">
        <f t="shared" si="341"/>
        <v>FALSE</v>
      </c>
      <c r="PI123">
        <f>ROUND(MARGIN!$J39,0)</f>
        <v>5</v>
      </c>
      <c r="PJ123">
        <f t="shared" si="342"/>
        <v>4</v>
      </c>
      <c r="PK123">
        <f t="shared" si="343"/>
        <v>5</v>
      </c>
      <c r="PL123" s="139">
        <f>PK123*10000*MARGIN!$G39/MARGIN!$D39</f>
        <v>50000</v>
      </c>
      <c r="PM123" s="139"/>
      <c r="PN123" s="200">
        <f t="shared" si="344"/>
        <v>0</v>
      </c>
      <c r="PO123" s="200"/>
      <c r="PP123" s="200"/>
      <c r="PQ123" s="200">
        <f t="shared" si="311"/>
        <v>0</v>
      </c>
      <c r="PR123" s="200">
        <f t="shared" si="345"/>
        <v>0</v>
      </c>
      <c r="PT123">
        <f t="shared" si="313"/>
        <v>0</v>
      </c>
      <c r="PV123">
        <v>-1</v>
      </c>
      <c r="PX123">
        <v>-1</v>
      </c>
      <c r="QA123">
        <f t="shared" si="346"/>
        <v>1</v>
      </c>
      <c r="QC123">
        <f t="shared" si="347"/>
        <v>0</v>
      </c>
      <c r="QF123" s="117" t="s">
        <v>1189</v>
      </c>
      <c r="QG123">
        <v>50</v>
      </c>
      <c r="QH123" t="str">
        <f t="shared" si="348"/>
        <v>FALSE</v>
      </c>
      <c r="QI123">
        <f>ROUND(MARGIN!$J39,0)</f>
        <v>5</v>
      </c>
      <c r="QJ123">
        <f t="shared" si="349"/>
        <v>4</v>
      </c>
      <c r="QK123">
        <f t="shared" si="350"/>
        <v>5</v>
      </c>
      <c r="QL123" s="139">
        <f>QK123*10000*MARGIN!$G39/MARGIN!$D39</f>
        <v>50000</v>
      </c>
      <c r="QM123" s="139"/>
      <c r="QN123" s="200">
        <f t="shared" si="351"/>
        <v>0</v>
      </c>
      <c r="QO123" s="200"/>
      <c r="QP123" s="200"/>
      <c r="QQ123" s="200">
        <f t="shared" si="317"/>
        <v>0</v>
      </c>
      <c r="QR123" s="200">
        <f t="shared" si="352"/>
        <v>0</v>
      </c>
      <c r="QT123">
        <f t="shared" si="319"/>
        <v>0</v>
      </c>
      <c r="QV123">
        <v>-1</v>
      </c>
      <c r="QX123">
        <v>-1</v>
      </c>
      <c r="RA123">
        <f t="shared" si="353"/>
        <v>1</v>
      </c>
      <c r="RC123">
        <f t="shared" si="354"/>
        <v>0</v>
      </c>
      <c r="RF123" s="117" t="s">
        <v>1189</v>
      </c>
      <c r="RG123">
        <v>50</v>
      </c>
      <c r="RH123" t="str">
        <f t="shared" si="355"/>
        <v>FALSE</v>
      </c>
      <c r="RI123">
        <f>ROUND(MARGIN!$J39,0)</f>
        <v>5</v>
      </c>
      <c r="RJ123">
        <f t="shared" si="356"/>
        <v>4</v>
      </c>
      <c r="RK123">
        <f t="shared" si="357"/>
        <v>5</v>
      </c>
      <c r="RL123" s="139">
        <f>RK123*10000*MARGIN!$G39/MARGIN!$D39</f>
        <v>50000</v>
      </c>
      <c r="RM123" s="139"/>
      <c r="RN123" s="200">
        <f t="shared" si="358"/>
        <v>0</v>
      </c>
      <c r="RO123" s="200"/>
      <c r="RP123" s="200"/>
      <c r="RQ123" s="200">
        <f t="shared" si="323"/>
        <v>0</v>
      </c>
      <c r="RR123" s="200">
        <f t="shared" si="359"/>
        <v>0</v>
      </c>
    </row>
    <row r="127" spans="1:486" x14ac:dyDescent="0.25">
      <c r="KU127">
        <v>1</v>
      </c>
      <c r="KV127">
        <v>1</v>
      </c>
      <c r="KW127">
        <v>-11</v>
      </c>
    </row>
    <row r="128" spans="1:486" x14ac:dyDescent="0.25">
      <c r="KU128">
        <v>1</v>
      </c>
      <c r="KV128">
        <v>-1</v>
      </c>
      <c r="KW128">
        <v>-11</v>
      </c>
    </row>
  </sheetData>
  <sortState ref="EJ2:EV9">
    <sortCondition ref="EJ2:EJ9"/>
  </sortState>
  <conditionalFormatting sqref="O15:O92 H15:I92 Y15:Y92">
    <cfRule type="colorScale" priority="977">
      <colorScale>
        <cfvo type="min"/>
        <cfvo type="percentile" val="50"/>
        <cfvo type="max"/>
        <color rgb="FFF8696B"/>
        <color rgb="FFFFEB84"/>
        <color rgb="FF63BE7B"/>
      </colorScale>
    </cfRule>
  </conditionalFormatting>
  <conditionalFormatting sqref="G96:G123">
    <cfRule type="colorScale" priority="899">
      <colorScale>
        <cfvo type="min"/>
        <cfvo type="percentile" val="50"/>
        <cfvo type="max"/>
        <color rgb="FFF8696B"/>
        <color rgb="FFFFEB84"/>
        <color rgb="FF63BE7B"/>
      </colorScale>
    </cfRule>
  </conditionalFormatting>
  <conditionalFormatting sqref="D96:E123">
    <cfRule type="colorScale" priority="897">
      <colorScale>
        <cfvo type="min"/>
        <cfvo type="percentile" val="50"/>
        <cfvo type="max"/>
        <color rgb="FFF8696B"/>
        <color rgb="FFFFEB84"/>
        <color rgb="FF63BE7B"/>
      </colorScale>
    </cfRule>
  </conditionalFormatting>
  <conditionalFormatting sqref="D94:E95">
    <cfRule type="colorScale" priority="896">
      <colorScale>
        <cfvo type="min"/>
        <cfvo type="percentile" val="50"/>
        <cfvo type="max"/>
        <color rgb="FFF8696B"/>
        <color rgb="FFFFEB84"/>
        <color rgb="FF63BE7B"/>
      </colorScale>
    </cfRule>
  </conditionalFormatting>
  <conditionalFormatting sqref="F96:F123">
    <cfRule type="colorScale" priority="895">
      <colorScale>
        <cfvo type="min"/>
        <cfvo type="percentile" val="50"/>
        <cfvo type="max"/>
        <color rgb="FFF8696B"/>
        <color rgb="FFFFEB84"/>
        <color rgb="FF63BE7B"/>
      </colorScale>
    </cfRule>
  </conditionalFormatting>
  <conditionalFormatting sqref="N96:N123">
    <cfRule type="colorScale" priority="889">
      <colorScale>
        <cfvo type="min"/>
        <cfvo type="percentile" val="50"/>
        <cfvo type="max"/>
        <color rgb="FFF8696B"/>
        <color rgb="FFFFEB84"/>
        <color rgb="FF63BE7B"/>
      </colorScale>
    </cfRule>
  </conditionalFormatting>
  <conditionalFormatting sqref="J96:J123">
    <cfRule type="colorScale" priority="888">
      <colorScale>
        <cfvo type="min"/>
        <cfvo type="percentile" val="50"/>
        <cfvo type="max"/>
        <color rgb="FFF8696B"/>
        <color rgb="FFFFEB84"/>
        <color rgb="FF63BE7B"/>
      </colorScale>
    </cfRule>
  </conditionalFormatting>
  <conditionalFormatting sqref="K96:L123">
    <cfRule type="colorScale" priority="887">
      <colorScale>
        <cfvo type="min"/>
        <cfvo type="percentile" val="50"/>
        <cfvo type="max"/>
        <color rgb="FFF8696B"/>
        <color rgb="FFFFEB84"/>
        <color rgb="FF63BE7B"/>
      </colorScale>
    </cfRule>
  </conditionalFormatting>
  <conditionalFormatting sqref="K94:L95">
    <cfRule type="colorScale" priority="886">
      <colorScale>
        <cfvo type="min"/>
        <cfvo type="percentile" val="50"/>
        <cfvo type="max"/>
        <color rgb="FFF8696B"/>
        <color rgb="FFFFEB84"/>
        <color rgb="FF63BE7B"/>
      </colorScale>
    </cfRule>
  </conditionalFormatting>
  <conditionalFormatting sqref="M96:M123">
    <cfRule type="colorScale" priority="885">
      <colorScale>
        <cfvo type="min"/>
        <cfvo type="percentile" val="50"/>
        <cfvo type="max"/>
        <color rgb="FFF8696B"/>
        <color rgb="FFFFEB84"/>
        <color rgb="FF63BE7B"/>
      </colorScale>
    </cfRule>
  </conditionalFormatting>
  <conditionalFormatting sqref="J82:J92 J15:J24">
    <cfRule type="colorScale" priority="882">
      <colorScale>
        <cfvo type="min"/>
        <cfvo type="percentile" val="50"/>
        <cfvo type="max"/>
        <color rgb="FFF8696B"/>
        <color rgb="FFFFEB84"/>
        <color rgb="FF63BE7B"/>
      </colorScale>
    </cfRule>
  </conditionalFormatting>
  <conditionalFormatting sqref="O96:O123">
    <cfRule type="colorScale" priority="879">
      <colorScale>
        <cfvo type="min"/>
        <cfvo type="percentile" val="50"/>
        <cfvo type="max"/>
        <color rgb="FFF8696B"/>
        <color rgb="FFFFEB84"/>
        <color rgb="FF63BE7B"/>
      </colorScale>
    </cfRule>
  </conditionalFormatting>
  <conditionalFormatting sqref="I96:I123">
    <cfRule type="colorScale" priority="877">
      <colorScale>
        <cfvo type="min"/>
        <cfvo type="percentile" val="50"/>
        <cfvo type="max"/>
        <color rgb="FFF8696B"/>
        <color rgb="FFFFEB84"/>
        <color rgb="FF63BE7B"/>
      </colorScale>
    </cfRule>
  </conditionalFormatting>
  <conditionalFormatting sqref="W96:W123">
    <cfRule type="colorScale" priority="874">
      <colorScale>
        <cfvo type="min"/>
        <cfvo type="percentile" val="50"/>
        <cfvo type="max"/>
        <color rgb="FFF8696B"/>
        <color rgb="FFFFEB84"/>
        <color rgb="FF63BE7B"/>
      </colorScale>
    </cfRule>
  </conditionalFormatting>
  <conditionalFormatting sqref="Q96:S123">
    <cfRule type="colorScale" priority="873">
      <colorScale>
        <cfvo type="min"/>
        <cfvo type="percentile" val="50"/>
        <cfvo type="max"/>
        <color rgb="FFF8696B"/>
        <color rgb="FFFFEB84"/>
        <color rgb="FF63BE7B"/>
      </colorScale>
    </cfRule>
  </conditionalFormatting>
  <conditionalFormatting sqref="T96:U123">
    <cfRule type="colorScale" priority="872">
      <colorScale>
        <cfvo type="min"/>
        <cfvo type="percentile" val="50"/>
        <cfvo type="max"/>
        <color rgb="FFF8696B"/>
        <color rgb="FFFFEB84"/>
        <color rgb="FF63BE7B"/>
      </colorScale>
    </cfRule>
  </conditionalFormatting>
  <conditionalFormatting sqref="T94:U95">
    <cfRule type="colorScale" priority="871">
      <colorScale>
        <cfvo type="min"/>
        <cfvo type="percentile" val="50"/>
        <cfvo type="max"/>
        <color rgb="FFF8696B"/>
        <color rgb="FFFFEB84"/>
        <color rgb="FF63BE7B"/>
      </colorScale>
    </cfRule>
  </conditionalFormatting>
  <conditionalFormatting sqref="V96:V123">
    <cfRule type="colorScale" priority="870">
      <colorScale>
        <cfvo type="min"/>
        <cfvo type="percentile" val="50"/>
        <cfvo type="max"/>
        <color rgb="FFF8696B"/>
        <color rgb="FFFFEB84"/>
        <color rgb="FF63BE7B"/>
      </colorScale>
    </cfRule>
  </conditionalFormatting>
  <conditionalFormatting sqref="Q82:S92 Q15:S24">
    <cfRule type="colorScale" priority="867">
      <colorScale>
        <cfvo type="min"/>
        <cfvo type="percentile" val="50"/>
        <cfvo type="max"/>
        <color rgb="FFF8696B"/>
        <color rgb="FFFFEB84"/>
        <color rgb="FF63BE7B"/>
      </colorScale>
    </cfRule>
  </conditionalFormatting>
  <conditionalFormatting sqref="X96:X123">
    <cfRule type="colorScale" priority="864">
      <colorScale>
        <cfvo type="min"/>
        <cfvo type="percentile" val="50"/>
        <cfvo type="max"/>
        <color rgb="FFF8696B"/>
        <color rgb="FFFFEB84"/>
        <color rgb="FF63BE7B"/>
      </colorScale>
    </cfRule>
  </conditionalFormatting>
  <conditionalFormatting sqref="P96:P123">
    <cfRule type="colorScale" priority="862">
      <colorScale>
        <cfvo type="min"/>
        <cfvo type="percentile" val="50"/>
        <cfvo type="max"/>
        <color rgb="FFF8696B"/>
        <color rgb="FFFFEB84"/>
        <color rgb="FF63BE7B"/>
      </colorScale>
    </cfRule>
  </conditionalFormatting>
  <conditionalFormatting sqref="AG96:AG123">
    <cfRule type="colorScale" priority="859">
      <colorScale>
        <cfvo type="min"/>
        <cfvo type="percentile" val="50"/>
        <cfvo type="max"/>
        <color rgb="FFF8696B"/>
        <color rgb="FFFFEB84"/>
        <color rgb="FF63BE7B"/>
      </colorScale>
    </cfRule>
  </conditionalFormatting>
  <conditionalFormatting sqref="AA96:AC123">
    <cfRule type="colorScale" priority="858">
      <colorScale>
        <cfvo type="min"/>
        <cfvo type="percentile" val="50"/>
        <cfvo type="max"/>
        <color rgb="FFF8696B"/>
        <color rgb="FFFFEB84"/>
        <color rgb="FF63BE7B"/>
      </colorScale>
    </cfRule>
  </conditionalFormatting>
  <conditionalFormatting sqref="AD96:AE123">
    <cfRule type="colorScale" priority="857">
      <colorScale>
        <cfvo type="min"/>
        <cfvo type="percentile" val="50"/>
        <cfvo type="max"/>
        <color rgb="FFF8696B"/>
        <color rgb="FFFFEB84"/>
        <color rgb="FF63BE7B"/>
      </colorScale>
    </cfRule>
  </conditionalFormatting>
  <conditionalFormatting sqref="AD94:AE95">
    <cfRule type="colorScale" priority="856">
      <colorScale>
        <cfvo type="min"/>
        <cfvo type="percentile" val="50"/>
        <cfvo type="max"/>
        <color rgb="FFF8696B"/>
        <color rgb="FFFFEB84"/>
        <color rgb="FF63BE7B"/>
      </colorScale>
    </cfRule>
  </conditionalFormatting>
  <conditionalFormatting sqref="AF96:AF123">
    <cfRule type="colorScale" priority="855">
      <colorScale>
        <cfvo type="min"/>
        <cfvo type="percentile" val="50"/>
        <cfvo type="max"/>
        <color rgb="FFF8696B"/>
        <color rgb="FFFFEB84"/>
        <color rgb="FF63BE7B"/>
      </colorScale>
    </cfRule>
  </conditionalFormatting>
  <conditionalFormatting sqref="AA82:AC92 AA15:AC24">
    <cfRule type="colorScale" priority="852">
      <colorScale>
        <cfvo type="min"/>
        <cfvo type="percentile" val="50"/>
        <cfvo type="max"/>
        <color rgb="FFF8696B"/>
        <color rgb="FFFFEB84"/>
        <color rgb="FF63BE7B"/>
      </colorScale>
    </cfRule>
  </conditionalFormatting>
  <conditionalFormatting sqref="Z96:Z123">
    <cfRule type="colorScale" priority="845">
      <colorScale>
        <cfvo type="min"/>
        <cfvo type="percentile" val="50"/>
        <cfvo type="max"/>
        <color rgb="FFF8696B"/>
        <color rgb="FFFFEB84"/>
        <color rgb="FF63BE7B"/>
      </colorScale>
    </cfRule>
  </conditionalFormatting>
  <conditionalFormatting sqref="AH96:AH123">
    <cfRule type="colorScale" priority="843">
      <colorScale>
        <cfvo type="min"/>
        <cfvo type="percentile" val="50"/>
        <cfvo type="max"/>
        <color rgb="FFF8696B"/>
        <color rgb="FFFFEB84"/>
        <color rgb="FF63BE7B"/>
      </colorScale>
    </cfRule>
  </conditionalFormatting>
  <conditionalFormatting sqref="AR96:AR123">
    <cfRule type="colorScale" priority="826">
      <colorScale>
        <cfvo type="min"/>
        <cfvo type="percentile" val="50"/>
        <cfvo type="max"/>
        <color rgb="FFF8696B"/>
        <color rgb="FFFFEB84"/>
        <color rgb="FF63BE7B"/>
      </colorScale>
    </cfRule>
  </conditionalFormatting>
  <conditionalFormatting sqref="AL96:AN123">
    <cfRule type="colorScale" priority="825">
      <colorScale>
        <cfvo type="min"/>
        <cfvo type="percentile" val="50"/>
        <cfvo type="max"/>
        <color rgb="FFF8696B"/>
        <color rgb="FFFFEB84"/>
        <color rgb="FF63BE7B"/>
      </colorScale>
    </cfRule>
  </conditionalFormatting>
  <conditionalFormatting sqref="AO96:AP123">
    <cfRule type="colorScale" priority="824">
      <colorScale>
        <cfvo type="min"/>
        <cfvo type="percentile" val="50"/>
        <cfvo type="max"/>
        <color rgb="FFF8696B"/>
        <color rgb="FFFFEB84"/>
        <color rgb="FF63BE7B"/>
      </colorScale>
    </cfRule>
  </conditionalFormatting>
  <conditionalFormatting sqref="AO94:AP95">
    <cfRule type="colorScale" priority="823">
      <colorScale>
        <cfvo type="min"/>
        <cfvo type="percentile" val="50"/>
        <cfvo type="max"/>
        <color rgb="FFF8696B"/>
        <color rgb="FFFFEB84"/>
        <color rgb="FF63BE7B"/>
      </colorScale>
    </cfRule>
  </conditionalFormatting>
  <conditionalFormatting sqref="AQ96:AQ123">
    <cfRule type="colorScale" priority="822">
      <colorScale>
        <cfvo type="min"/>
        <cfvo type="percentile" val="50"/>
        <cfvo type="max"/>
        <color rgb="FFF8696B"/>
        <color rgb="FFFFEB84"/>
        <color rgb="FF63BE7B"/>
      </colorScale>
    </cfRule>
  </conditionalFormatting>
  <conditionalFormatting sqref="AL82:AN92 AL15:AN24">
    <cfRule type="colorScale" priority="819">
      <colorScale>
        <cfvo type="min"/>
        <cfvo type="percentile" val="50"/>
        <cfvo type="max"/>
        <color rgb="FFF8696B"/>
        <color rgb="FFFFEB84"/>
        <color rgb="FF63BE7B"/>
      </colorScale>
    </cfRule>
  </conditionalFormatting>
  <conditionalFormatting sqref="AK96:AK123">
    <cfRule type="colorScale" priority="815">
      <colorScale>
        <cfvo type="min"/>
        <cfvo type="percentile" val="50"/>
        <cfvo type="max"/>
        <color rgb="FFF8696B"/>
        <color rgb="FFFFEB84"/>
        <color rgb="FF63BE7B"/>
      </colorScale>
    </cfRule>
  </conditionalFormatting>
  <conditionalFormatting sqref="AS96:AS123">
    <cfRule type="colorScale" priority="813">
      <colorScale>
        <cfvo type="min"/>
        <cfvo type="percentile" val="50"/>
        <cfvo type="max"/>
        <color rgb="FFF8696B"/>
        <color rgb="FFFFEB84"/>
        <color rgb="FF63BE7B"/>
      </colorScale>
    </cfRule>
  </conditionalFormatting>
  <conditionalFormatting sqref="BC96:BC123">
    <cfRule type="colorScale" priority="811">
      <colorScale>
        <cfvo type="min"/>
        <cfvo type="percentile" val="50"/>
        <cfvo type="max"/>
        <color rgb="FFF8696B"/>
        <color rgb="FFFFEB84"/>
        <color rgb="FF63BE7B"/>
      </colorScale>
    </cfRule>
  </conditionalFormatting>
  <conditionalFormatting sqref="AW96:AY123">
    <cfRule type="colorScale" priority="810">
      <colorScale>
        <cfvo type="min"/>
        <cfvo type="percentile" val="50"/>
        <cfvo type="max"/>
        <color rgb="FFF8696B"/>
        <color rgb="FFFFEB84"/>
        <color rgb="FF63BE7B"/>
      </colorScale>
    </cfRule>
  </conditionalFormatting>
  <conditionalFormatting sqref="AZ96:BA123">
    <cfRule type="colorScale" priority="809">
      <colorScale>
        <cfvo type="min"/>
        <cfvo type="percentile" val="50"/>
        <cfvo type="max"/>
        <color rgb="FFF8696B"/>
        <color rgb="FFFFEB84"/>
        <color rgb="FF63BE7B"/>
      </colorScale>
    </cfRule>
  </conditionalFormatting>
  <conditionalFormatting sqref="AZ94:BA95">
    <cfRule type="colorScale" priority="808">
      <colorScale>
        <cfvo type="min"/>
        <cfvo type="percentile" val="50"/>
        <cfvo type="max"/>
        <color rgb="FFF8696B"/>
        <color rgb="FFFFEB84"/>
        <color rgb="FF63BE7B"/>
      </colorScale>
    </cfRule>
  </conditionalFormatting>
  <conditionalFormatting sqref="BB96:BB123">
    <cfRule type="colorScale" priority="807">
      <colorScale>
        <cfvo type="min"/>
        <cfvo type="percentile" val="50"/>
        <cfvo type="max"/>
        <color rgb="FFF8696B"/>
        <color rgb="FFFFEB84"/>
        <color rgb="FF63BE7B"/>
      </colorScale>
    </cfRule>
  </conditionalFormatting>
  <conditionalFormatting sqref="AW82:AY92 AW15:AY24 AX81:AX91 AX14:AX23">
    <cfRule type="colorScale" priority="804">
      <colorScale>
        <cfvo type="min"/>
        <cfvo type="percentile" val="50"/>
        <cfvo type="max"/>
        <color rgb="FFF8696B"/>
        <color rgb="FFFFEB84"/>
        <color rgb="FF63BE7B"/>
      </colorScale>
    </cfRule>
  </conditionalFormatting>
  <conditionalFormatting sqref="AV96:AV123">
    <cfRule type="colorScale" priority="800">
      <colorScale>
        <cfvo type="min"/>
        <cfvo type="percentile" val="50"/>
        <cfvo type="max"/>
        <color rgb="FFF8696B"/>
        <color rgb="FFFFEB84"/>
        <color rgb="FF63BE7B"/>
      </colorScale>
    </cfRule>
  </conditionalFormatting>
  <conditionalFormatting sqref="BD96:BD123">
    <cfRule type="colorScale" priority="798">
      <colorScale>
        <cfvo type="min"/>
        <cfvo type="percentile" val="50"/>
        <cfvo type="max"/>
        <color rgb="FFF8696B"/>
        <color rgb="FFFFEB84"/>
        <color rgb="FF63BE7B"/>
      </colorScale>
    </cfRule>
  </conditionalFormatting>
  <conditionalFormatting sqref="BO96:BO123">
    <cfRule type="colorScale" priority="796">
      <colorScale>
        <cfvo type="min"/>
        <cfvo type="percentile" val="50"/>
        <cfvo type="max"/>
        <color rgb="FFF8696B"/>
        <color rgb="FFFFEB84"/>
        <color rgb="FF63BE7B"/>
      </colorScale>
    </cfRule>
  </conditionalFormatting>
  <conditionalFormatting sqref="BH96:BK123">
    <cfRule type="colorScale" priority="795">
      <colorScale>
        <cfvo type="min"/>
        <cfvo type="percentile" val="50"/>
        <cfvo type="max"/>
        <color rgb="FFF8696B"/>
        <color rgb="FFFFEB84"/>
        <color rgb="FF63BE7B"/>
      </colorScale>
    </cfRule>
  </conditionalFormatting>
  <conditionalFormatting sqref="BL96:BM123">
    <cfRule type="colorScale" priority="794">
      <colorScale>
        <cfvo type="min"/>
        <cfvo type="percentile" val="50"/>
        <cfvo type="max"/>
        <color rgb="FFF8696B"/>
        <color rgb="FFFFEB84"/>
        <color rgb="FF63BE7B"/>
      </colorScale>
    </cfRule>
  </conditionalFormatting>
  <conditionalFormatting sqref="BL94:BM95">
    <cfRule type="colorScale" priority="793">
      <colorScale>
        <cfvo type="min"/>
        <cfvo type="percentile" val="50"/>
        <cfvo type="max"/>
        <color rgb="FFF8696B"/>
        <color rgb="FFFFEB84"/>
        <color rgb="FF63BE7B"/>
      </colorScale>
    </cfRule>
  </conditionalFormatting>
  <conditionalFormatting sqref="BN96:BN123">
    <cfRule type="colorScale" priority="792">
      <colorScale>
        <cfvo type="min"/>
        <cfvo type="percentile" val="50"/>
        <cfvo type="max"/>
        <color rgb="FFF8696B"/>
        <color rgb="FFFFEB84"/>
        <color rgb="FF63BE7B"/>
      </colorScale>
    </cfRule>
  </conditionalFormatting>
  <conditionalFormatting sqref="BH82:BI92 BH15:BI24 BK15:BK24 BK82:BK92">
    <cfRule type="colorScale" priority="789">
      <colorScale>
        <cfvo type="min"/>
        <cfvo type="percentile" val="50"/>
        <cfvo type="max"/>
        <color rgb="FFF8696B"/>
        <color rgb="FFFFEB84"/>
        <color rgb="FF63BE7B"/>
      </colorScale>
    </cfRule>
  </conditionalFormatting>
  <conditionalFormatting sqref="BG96:BG123">
    <cfRule type="colorScale" priority="785">
      <colorScale>
        <cfvo type="min"/>
        <cfvo type="percentile" val="50"/>
        <cfvo type="max"/>
        <color rgb="FFF8696B"/>
        <color rgb="FFFFEB84"/>
        <color rgb="FF63BE7B"/>
      </colorScale>
    </cfRule>
  </conditionalFormatting>
  <conditionalFormatting sqref="BP96:BP123">
    <cfRule type="colorScale" priority="783">
      <colorScale>
        <cfvo type="min"/>
        <cfvo type="percentile" val="50"/>
        <cfvo type="max"/>
        <color rgb="FFF8696B"/>
        <color rgb="FFFFEB84"/>
        <color rgb="FF63BE7B"/>
      </colorScale>
    </cfRule>
  </conditionalFormatting>
  <conditionalFormatting sqref="G15:G92">
    <cfRule type="colorScale" priority="1319">
      <colorScale>
        <cfvo type="min"/>
        <cfvo type="percentile" val="50"/>
        <cfvo type="max"/>
        <color rgb="FFF8696B"/>
        <color rgb="FFFFEB84"/>
        <color rgb="FF63BE7B"/>
      </colorScale>
    </cfRule>
  </conditionalFormatting>
  <conditionalFormatting sqref="F15:F92">
    <cfRule type="colorScale" priority="1321">
      <colorScale>
        <cfvo type="min"/>
        <cfvo type="percentile" val="50"/>
        <cfvo type="max"/>
        <color rgb="FFF8696B"/>
        <color rgb="FFFFEB84"/>
        <color rgb="FF63BE7B"/>
      </colorScale>
    </cfRule>
  </conditionalFormatting>
  <conditionalFormatting sqref="D12:E92">
    <cfRule type="colorScale" priority="1325">
      <colorScale>
        <cfvo type="min"/>
        <cfvo type="percentile" val="50"/>
        <cfvo type="max"/>
        <color rgb="FFF8696B"/>
        <color rgb="FFFFEB84"/>
        <color rgb="FF63BE7B"/>
      </colorScale>
    </cfRule>
  </conditionalFormatting>
  <conditionalFormatting sqref="N15:N92">
    <cfRule type="colorScale" priority="1327">
      <colorScale>
        <cfvo type="min"/>
        <cfvo type="percentile" val="50"/>
        <cfvo type="max"/>
        <color rgb="FFF8696B"/>
        <color rgb="FFFFEB84"/>
        <color rgb="FF63BE7B"/>
      </colorScale>
    </cfRule>
  </conditionalFormatting>
  <conditionalFormatting sqref="M15:M92">
    <cfRule type="colorScale" priority="1329">
      <colorScale>
        <cfvo type="min"/>
        <cfvo type="percentile" val="50"/>
        <cfvo type="max"/>
        <color rgb="FFF8696B"/>
        <color rgb="FFFFEB84"/>
        <color rgb="FF63BE7B"/>
      </colorScale>
    </cfRule>
  </conditionalFormatting>
  <conditionalFormatting sqref="J25:J81">
    <cfRule type="colorScale" priority="1331">
      <colorScale>
        <cfvo type="min"/>
        <cfvo type="percentile" val="50"/>
        <cfvo type="max"/>
        <color rgb="FFF8696B"/>
        <color rgb="FFFFEB84"/>
        <color rgb="FF63BE7B"/>
      </colorScale>
    </cfRule>
  </conditionalFormatting>
  <conditionalFormatting sqref="K12:L92">
    <cfRule type="colorScale" priority="1333">
      <colorScale>
        <cfvo type="min"/>
        <cfvo type="percentile" val="50"/>
        <cfvo type="max"/>
        <color rgb="FFF8696B"/>
        <color rgb="FFFFEB84"/>
        <color rgb="FF63BE7B"/>
      </colorScale>
    </cfRule>
  </conditionalFormatting>
  <conditionalFormatting sqref="I15:I92">
    <cfRule type="colorScale" priority="1335">
      <colorScale>
        <cfvo type="min"/>
        <cfvo type="percentile" val="50"/>
        <cfvo type="max"/>
        <color rgb="FFF8696B"/>
        <color rgb="FFFFEB84"/>
        <color rgb="FF63BE7B"/>
      </colorScale>
    </cfRule>
  </conditionalFormatting>
  <conditionalFormatting sqref="P15:P92 X15:X92">
    <cfRule type="colorScale" priority="1337">
      <colorScale>
        <cfvo type="min"/>
        <cfvo type="percentile" val="50"/>
        <cfvo type="max"/>
        <color rgb="FFF8696B"/>
        <color rgb="FFFFEB84"/>
        <color rgb="FF63BE7B"/>
      </colorScale>
    </cfRule>
  </conditionalFormatting>
  <conditionalFormatting sqref="W15:W92">
    <cfRule type="colorScale" priority="1341">
      <colorScale>
        <cfvo type="min"/>
        <cfvo type="percentile" val="50"/>
        <cfvo type="max"/>
        <color rgb="FFF8696B"/>
        <color rgb="FFFFEB84"/>
        <color rgb="FF63BE7B"/>
      </colorScale>
    </cfRule>
  </conditionalFormatting>
  <conditionalFormatting sqref="V15:V92">
    <cfRule type="colorScale" priority="1343">
      <colorScale>
        <cfvo type="min"/>
        <cfvo type="percentile" val="50"/>
        <cfvo type="max"/>
        <color rgb="FFF8696B"/>
        <color rgb="FFFFEB84"/>
        <color rgb="FF63BE7B"/>
      </colorScale>
    </cfRule>
  </conditionalFormatting>
  <conditionalFormatting sqref="Q25:S81">
    <cfRule type="colorScale" priority="1345">
      <colorScale>
        <cfvo type="min"/>
        <cfvo type="percentile" val="50"/>
        <cfvo type="max"/>
        <color rgb="FFF8696B"/>
        <color rgb="FFFFEB84"/>
        <color rgb="FF63BE7B"/>
      </colorScale>
    </cfRule>
  </conditionalFormatting>
  <conditionalFormatting sqref="T12:U92">
    <cfRule type="colorScale" priority="1347">
      <colorScale>
        <cfvo type="min"/>
        <cfvo type="percentile" val="50"/>
        <cfvo type="max"/>
        <color rgb="FFF8696B"/>
        <color rgb="FFFFEB84"/>
        <color rgb="FF63BE7B"/>
      </colorScale>
    </cfRule>
  </conditionalFormatting>
  <conditionalFormatting sqref="P15:P92">
    <cfRule type="colorScale" priority="1349">
      <colorScale>
        <cfvo type="min"/>
        <cfvo type="percentile" val="50"/>
        <cfvo type="max"/>
        <color rgb="FFF8696B"/>
        <color rgb="FFFFEB84"/>
        <color rgb="FF63BE7B"/>
      </colorScale>
    </cfRule>
  </conditionalFormatting>
  <conditionalFormatting sqref="Z15:Z92 AH15:AH92">
    <cfRule type="colorScale" priority="1351">
      <colorScale>
        <cfvo type="min"/>
        <cfvo type="percentile" val="50"/>
        <cfvo type="max"/>
        <color rgb="FFF8696B"/>
        <color rgb="FFFFEB84"/>
        <color rgb="FF63BE7B"/>
      </colorScale>
    </cfRule>
  </conditionalFormatting>
  <conditionalFormatting sqref="AG15:AG92">
    <cfRule type="colorScale" priority="1355">
      <colorScale>
        <cfvo type="min"/>
        <cfvo type="percentile" val="50"/>
        <cfvo type="max"/>
        <color rgb="FFF8696B"/>
        <color rgb="FFFFEB84"/>
        <color rgb="FF63BE7B"/>
      </colorScale>
    </cfRule>
  </conditionalFormatting>
  <conditionalFormatting sqref="AF15:AF92">
    <cfRule type="colorScale" priority="1357">
      <colorScale>
        <cfvo type="min"/>
        <cfvo type="percentile" val="50"/>
        <cfvo type="max"/>
        <color rgb="FFF8696B"/>
        <color rgb="FFFFEB84"/>
        <color rgb="FF63BE7B"/>
      </colorScale>
    </cfRule>
  </conditionalFormatting>
  <conditionalFormatting sqref="AA25:AC81">
    <cfRule type="colorScale" priority="1359">
      <colorScale>
        <cfvo type="min"/>
        <cfvo type="percentile" val="50"/>
        <cfvo type="max"/>
        <color rgb="FFF8696B"/>
        <color rgb="FFFFEB84"/>
        <color rgb="FF63BE7B"/>
      </colorScale>
    </cfRule>
  </conditionalFormatting>
  <conditionalFormatting sqref="AD12:AE92">
    <cfRule type="colorScale" priority="1361">
      <colorScale>
        <cfvo type="min"/>
        <cfvo type="percentile" val="50"/>
        <cfvo type="max"/>
        <color rgb="FFF8696B"/>
        <color rgb="FFFFEB84"/>
        <color rgb="FF63BE7B"/>
      </colorScale>
    </cfRule>
  </conditionalFormatting>
  <conditionalFormatting sqref="Z15:Z92">
    <cfRule type="colorScale" priority="1363">
      <colorScale>
        <cfvo type="min"/>
        <cfvo type="percentile" val="50"/>
        <cfvo type="max"/>
        <color rgb="FFF8696B"/>
        <color rgb="FFFFEB84"/>
        <color rgb="FF63BE7B"/>
      </colorScale>
    </cfRule>
  </conditionalFormatting>
  <conditionalFormatting sqref="AK15:AK92 AS15:AS92">
    <cfRule type="colorScale" priority="1365">
      <colorScale>
        <cfvo type="min"/>
        <cfvo type="percentile" val="50"/>
        <cfvo type="max"/>
        <color rgb="FFF8696B"/>
        <color rgb="FFFFEB84"/>
        <color rgb="FF63BE7B"/>
      </colorScale>
    </cfRule>
  </conditionalFormatting>
  <conditionalFormatting sqref="AR15:AR92">
    <cfRule type="colorScale" priority="1369">
      <colorScale>
        <cfvo type="min"/>
        <cfvo type="percentile" val="50"/>
        <cfvo type="max"/>
        <color rgb="FFF8696B"/>
        <color rgb="FFFFEB84"/>
        <color rgb="FF63BE7B"/>
      </colorScale>
    </cfRule>
  </conditionalFormatting>
  <conditionalFormatting sqref="AQ15:AQ92">
    <cfRule type="colorScale" priority="1371">
      <colorScale>
        <cfvo type="min"/>
        <cfvo type="percentile" val="50"/>
        <cfvo type="max"/>
        <color rgb="FFF8696B"/>
        <color rgb="FFFFEB84"/>
        <color rgb="FF63BE7B"/>
      </colorScale>
    </cfRule>
  </conditionalFormatting>
  <conditionalFormatting sqref="AL25:AN81">
    <cfRule type="colorScale" priority="1373">
      <colorScale>
        <cfvo type="min"/>
        <cfvo type="percentile" val="50"/>
        <cfvo type="max"/>
        <color rgb="FFF8696B"/>
        <color rgb="FFFFEB84"/>
        <color rgb="FF63BE7B"/>
      </colorScale>
    </cfRule>
  </conditionalFormatting>
  <conditionalFormatting sqref="AO12:AP92">
    <cfRule type="colorScale" priority="1375">
      <colorScale>
        <cfvo type="min"/>
        <cfvo type="percentile" val="50"/>
        <cfvo type="max"/>
        <color rgb="FFF8696B"/>
        <color rgb="FFFFEB84"/>
        <color rgb="FF63BE7B"/>
      </colorScale>
    </cfRule>
  </conditionalFormatting>
  <conditionalFormatting sqref="AK15:AK92">
    <cfRule type="colorScale" priority="1377">
      <colorScale>
        <cfvo type="min"/>
        <cfvo type="percentile" val="50"/>
        <cfvo type="max"/>
        <color rgb="FFF8696B"/>
        <color rgb="FFFFEB84"/>
        <color rgb="FF63BE7B"/>
      </colorScale>
    </cfRule>
  </conditionalFormatting>
  <conditionalFormatting sqref="AV15:AV92 BD15:BD92">
    <cfRule type="colorScale" priority="1379">
      <colorScale>
        <cfvo type="min"/>
        <cfvo type="percentile" val="50"/>
        <cfvo type="max"/>
        <color rgb="FFF8696B"/>
        <color rgb="FFFFEB84"/>
        <color rgb="FF63BE7B"/>
      </colorScale>
    </cfRule>
  </conditionalFormatting>
  <conditionalFormatting sqref="BC15:BC92">
    <cfRule type="colorScale" priority="1383">
      <colorScale>
        <cfvo type="min"/>
        <cfvo type="percentile" val="50"/>
        <cfvo type="max"/>
        <color rgb="FFF8696B"/>
        <color rgb="FFFFEB84"/>
        <color rgb="FF63BE7B"/>
      </colorScale>
    </cfRule>
  </conditionalFormatting>
  <conditionalFormatting sqref="BB15:BB92">
    <cfRule type="colorScale" priority="1385">
      <colorScale>
        <cfvo type="min"/>
        <cfvo type="percentile" val="50"/>
        <cfvo type="max"/>
        <color rgb="FFF8696B"/>
        <color rgb="FFFFEB84"/>
        <color rgb="FF63BE7B"/>
      </colorScale>
    </cfRule>
  </conditionalFormatting>
  <conditionalFormatting sqref="AW25:AY81 AX24:AX80">
    <cfRule type="colorScale" priority="1387">
      <colorScale>
        <cfvo type="min"/>
        <cfvo type="percentile" val="50"/>
        <cfvo type="max"/>
        <color rgb="FFF8696B"/>
        <color rgb="FFFFEB84"/>
        <color rgb="FF63BE7B"/>
      </colorScale>
    </cfRule>
  </conditionalFormatting>
  <conditionalFormatting sqref="AZ12:BA92">
    <cfRule type="colorScale" priority="1389">
      <colorScale>
        <cfvo type="min"/>
        <cfvo type="percentile" val="50"/>
        <cfvo type="max"/>
        <color rgb="FFF8696B"/>
        <color rgb="FFFFEB84"/>
        <color rgb="FF63BE7B"/>
      </colorScale>
    </cfRule>
  </conditionalFormatting>
  <conditionalFormatting sqref="AV15:AV92">
    <cfRule type="colorScale" priority="1391">
      <colorScale>
        <cfvo type="min"/>
        <cfvo type="percentile" val="50"/>
        <cfvo type="max"/>
        <color rgb="FFF8696B"/>
        <color rgb="FFFFEB84"/>
        <color rgb="FF63BE7B"/>
      </colorScale>
    </cfRule>
  </conditionalFormatting>
  <conditionalFormatting sqref="BG14:BG92 BP14:BP92">
    <cfRule type="colorScale" priority="1393">
      <colorScale>
        <cfvo type="min"/>
        <cfvo type="percentile" val="50"/>
        <cfvo type="max"/>
        <color rgb="FFF8696B"/>
        <color rgb="FFFFEB84"/>
        <color rgb="FF63BE7B"/>
      </colorScale>
    </cfRule>
  </conditionalFormatting>
  <conditionalFormatting sqref="BN14:BN92">
    <cfRule type="colorScale" priority="1399">
      <colorScale>
        <cfvo type="min"/>
        <cfvo type="percentile" val="50"/>
        <cfvo type="max"/>
        <color rgb="FFF8696B"/>
        <color rgb="FFFFEB84"/>
        <color rgb="FF63BE7B"/>
      </colorScale>
    </cfRule>
  </conditionalFormatting>
  <conditionalFormatting sqref="BH25:BI81 BK25:BK81">
    <cfRule type="colorScale" priority="1401">
      <colorScale>
        <cfvo type="min"/>
        <cfvo type="percentile" val="50"/>
        <cfvo type="max"/>
        <color rgb="FFF8696B"/>
        <color rgb="FFFFEB84"/>
        <color rgb="FF63BE7B"/>
      </colorScale>
    </cfRule>
  </conditionalFormatting>
  <conditionalFormatting sqref="BL12:BM92">
    <cfRule type="colorScale" priority="1403">
      <colorScale>
        <cfvo type="min"/>
        <cfvo type="percentile" val="50"/>
        <cfvo type="max"/>
        <color rgb="FFF8696B"/>
        <color rgb="FFFFEB84"/>
        <color rgb="FF63BE7B"/>
      </colorScale>
    </cfRule>
  </conditionalFormatting>
  <conditionalFormatting sqref="BG14:BG92">
    <cfRule type="colorScale" priority="1405">
      <colorScale>
        <cfvo type="min"/>
        <cfvo type="percentile" val="50"/>
        <cfvo type="max"/>
        <color rgb="FFF8696B"/>
        <color rgb="FFFFEB84"/>
        <color rgb="FF63BE7B"/>
      </colorScale>
    </cfRule>
  </conditionalFormatting>
  <conditionalFormatting sqref="BH14:BJ14 BJ15:BJ92">
    <cfRule type="colorScale" priority="782">
      <colorScale>
        <cfvo type="min"/>
        <cfvo type="percentile" val="50"/>
        <cfvo type="max"/>
        <color rgb="FFF8696B"/>
        <color rgb="FFFFEB84"/>
        <color rgb="FF63BE7B"/>
      </colorScale>
    </cfRule>
  </conditionalFormatting>
  <conditionalFormatting sqref="AY14:AY92">
    <cfRule type="colorScale" priority="781">
      <colorScale>
        <cfvo type="min"/>
        <cfvo type="percentile" val="50"/>
        <cfvo type="max"/>
        <color rgb="FFF8696B"/>
        <color rgb="FFFFEB84"/>
        <color rgb="FF63BE7B"/>
      </colorScale>
    </cfRule>
  </conditionalFormatting>
  <conditionalFormatting sqref="BK14:BK92">
    <cfRule type="colorScale" priority="780">
      <colorScale>
        <cfvo type="min"/>
        <cfvo type="percentile" val="50"/>
        <cfvo type="max"/>
        <color rgb="FFF8696B"/>
        <color rgb="FFFFEB84"/>
        <color rgb="FF63BE7B"/>
      </colorScale>
    </cfRule>
  </conditionalFormatting>
  <conditionalFormatting sqref="CC96:CC123">
    <cfRule type="colorScale" priority="754">
      <colorScale>
        <cfvo type="min"/>
        <cfvo type="percentile" val="50"/>
        <cfvo type="max"/>
        <color rgb="FFF8696B"/>
        <color rgb="FFFFEB84"/>
        <color rgb="FF63BE7B"/>
      </colorScale>
    </cfRule>
  </conditionalFormatting>
  <conditionalFormatting sqref="BX14:BX92">
    <cfRule type="colorScale" priority="744">
      <colorScale>
        <cfvo type="min"/>
        <cfvo type="percentile" val="50"/>
        <cfvo type="max"/>
        <color rgb="FFF8696B"/>
        <color rgb="FFFFEB84"/>
        <color rgb="FF63BE7B"/>
      </colorScale>
    </cfRule>
  </conditionalFormatting>
  <conditionalFormatting sqref="BW96:BW123 BU96:BU123 BZ96:BZ123">
    <cfRule type="colorScale" priority="757">
      <colorScale>
        <cfvo type="min"/>
        <cfvo type="percentile" val="50"/>
        <cfvo type="max"/>
        <color rgb="FFF8696B"/>
        <color rgb="FFFFEB84"/>
        <color rgb="FF63BE7B"/>
      </colorScale>
    </cfRule>
  </conditionalFormatting>
  <conditionalFormatting sqref="CA96:CB123">
    <cfRule type="colorScale" priority="756">
      <colorScale>
        <cfvo type="min"/>
        <cfvo type="percentile" val="50"/>
        <cfvo type="max"/>
        <color rgb="FFF8696B"/>
        <color rgb="FFFFEB84"/>
        <color rgb="FF63BE7B"/>
      </colorScale>
    </cfRule>
  </conditionalFormatting>
  <conditionalFormatting sqref="CA94:CB95">
    <cfRule type="colorScale" priority="755">
      <colorScale>
        <cfvo type="min"/>
        <cfvo type="percentile" val="50"/>
        <cfvo type="max"/>
        <color rgb="FFF8696B"/>
        <color rgb="FFFFEB84"/>
        <color rgb="FF63BE7B"/>
      </colorScale>
    </cfRule>
  </conditionalFormatting>
  <conditionalFormatting sqref="BZ15:BZ24 BU82:BU92 BU15:BU24 BZ82:BZ92 BW15:BW24 BW82:BW92">
    <cfRule type="colorScale" priority="753">
      <colorScale>
        <cfvo type="min"/>
        <cfvo type="percentile" val="50"/>
        <cfvo type="max"/>
        <color rgb="FFF8696B"/>
        <color rgb="FFFFEB84"/>
        <color rgb="FF63BE7B"/>
      </colorScale>
    </cfRule>
  </conditionalFormatting>
  <conditionalFormatting sqref="BT96:BT123">
    <cfRule type="colorScale" priority="752">
      <colorScale>
        <cfvo type="min"/>
        <cfvo type="percentile" val="50"/>
        <cfvo type="max"/>
        <color rgb="FFF8696B"/>
        <color rgb="FFFFEB84"/>
        <color rgb="FF63BE7B"/>
      </colorScale>
    </cfRule>
  </conditionalFormatting>
  <conditionalFormatting sqref="CC14:CC92">
    <cfRule type="colorScale" priority="760">
      <colorScale>
        <cfvo type="min"/>
        <cfvo type="percentile" val="50"/>
        <cfvo type="max"/>
        <color rgb="FFF8696B"/>
        <color rgb="FFFFEB84"/>
        <color rgb="FF63BE7B"/>
      </colorScale>
    </cfRule>
  </conditionalFormatting>
  <conditionalFormatting sqref="BZ25:BZ81 BU25:BU81 BW25:BW81">
    <cfRule type="colorScale" priority="761">
      <colorScale>
        <cfvo type="min"/>
        <cfvo type="percentile" val="50"/>
        <cfvo type="max"/>
        <color rgb="FFF8696B"/>
        <color rgb="FFFFEB84"/>
        <color rgb="FF63BE7B"/>
      </colorScale>
    </cfRule>
  </conditionalFormatting>
  <conditionalFormatting sqref="CA12:CB92">
    <cfRule type="colorScale" priority="762">
      <colorScale>
        <cfvo type="min"/>
        <cfvo type="percentile" val="50"/>
        <cfvo type="max"/>
        <color rgb="FFF8696B"/>
        <color rgb="FFFFEB84"/>
        <color rgb="FF63BE7B"/>
      </colorScale>
    </cfRule>
  </conditionalFormatting>
  <conditionalFormatting sqref="BW14 BU14">
    <cfRule type="colorScale" priority="749">
      <colorScale>
        <cfvo type="min"/>
        <cfvo type="percentile" val="50"/>
        <cfvo type="max"/>
        <color rgb="FFF8696B"/>
        <color rgb="FFFFEB84"/>
        <color rgb="FF63BE7B"/>
      </colorScale>
    </cfRule>
  </conditionalFormatting>
  <conditionalFormatting sqref="BZ14:BZ92">
    <cfRule type="colorScale" priority="748">
      <colorScale>
        <cfvo type="min"/>
        <cfvo type="percentile" val="50"/>
        <cfvo type="max"/>
        <color rgb="FFF8696B"/>
        <color rgb="FFFFEB84"/>
        <color rgb="FF63BE7B"/>
      </colorScale>
    </cfRule>
  </conditionalFormatting>
  <conditionalFormatting sqref="BT82:BT92 BT15:BT24">
    <cfRule type="colorScale" priority="746">
      <colorScale>
        <cfvo type="min"/>
        <cfvo type="percentile" val="50"/>
        <cfvo type="max"/>
        <color rgb="FFF8696B"/>
        <color rgb="FFFFEB84"/>
        <color rgb="FF63BE7B"/>
      </colorScale>
    </cfRule>
  </conditionalFormatting>
  <conditionalFormatting sqref="BT25:BT81">
    <cfRule type="colorScale" priority="747">
      <colorScale>
        <cfvo type="min"/>
        <cfvo type="percentile" val="50"/>
        <cfvo type="max"/>
        <color rgb="FFF8696B"/>
        <color rgb="FFFFEB84"/>
        <color rgb="FF63BE7B"/>
      </colorScale>
    </cfRule>
  </conditionalFormatting>
  <conditionalFormatting sqref="BT14">
    <cfRule type="colorScale" priority="745">
      <colorScale>
        <cfvo type="min"/>
        <cfvo type="percentile" val="50"/>
        <cfvo type="max"/>
        <color rgb="FFF8696B"/>
        <color rgb="FFFFEB84"/>
        <color rgb="FF63BE7B"/>
      </colorScale>
    </cfRule>
  </conditionalFormatting>
  <conditionalFormatting sqref="BR14:BR92">
    <cfRule type="colorScale" priority="743">
      <colorScale>
        <cfvo type="min"/>
        <cfvo type="percentile" val="50"/>
        <cfvo type="max"/>
        <color rgb="FFF8696B"/>
        <color rgb="FFFFEB84"/>
        <color rgb="FF63BE7B"/>
      </colorScale>
    </cfRule>
  </conditionalFormatting>
  <conditionalFormatting sqref="CH14:CI92">
    <cfRule type="colorScale" priority="742">
      <colorScale>
        <cfvo type="min"/>
        <cfvo type="percentile" val="50"/>
        <cfvo type="max"/>
        <color rgb="FFF8696B"/>
        <color rgb="FFFFEB84"/>
        <color rgb="FF63BE7B"/>
      </colorScale>
    </cfRule>
  </conditionalFormatting>
  <conditionalFormatting sqref="CD96:CD123">
    <cfRule type="colorScale" priority="740">
      <colorScale>
        <cfvo type="min"/>
        <cfvo type="percentile" val="50"/>
        <cfvo type="max"/>
        <color rgb="FFF8696B"/>
        <color rgb="FFFFEB84"/>
        <color rgb="FF63BE7B"/>
      </colorScale>
    </cfRule>
  </conditionalFormatting>
  <conditionalFormatting sqref="CE96:CE123">
    <cfRule type="colorScale" priority="739">
      <colorScale>
        <cfvo type="min"/>
        <cfvo type="percentile" val="50"/>
        <cfvo type="max"/>
        <color rgb="FFF8696B"/>
        <color rgb="FFFFEB84"/>
        <color rgb="FF63BE7B"/>
      </colorScale>
    </cfRule>
  </conditionalFormatting>
  <conditionalFormatting sqref="CE14:CE92">
    <cfRule type="colorScale" priority="741">
      <colorScale>
        <cfvo type="min"/>
        <cfvo type="percentile" val="50"/>
        <cfvo type="max"/>
        <color rgb="FFF8696B"/>
        <color rgb="FFFFEB84"/>
        <color rgb="FF63BE7B"/>
      </colorScale>
    </cfRule>
  </conditionalFormatting>
  <conditionalFormatting sqref="CD14:CE92">
    <cfRule type="colorScale" priority="738">
      <colorScale>
        <cfvo type="min"/>
        <cfvo type="percentile" val="50"/>
        <cfvo type="max"/>
        <color rgb="FF63BE7B"/>
        <color rgb="FFFFEB84"/>
        <color rgb="FFF8696B"/>
      </colorScale>
    </cfRule>
  </conditionalFormatting>
  <conditionalFormatting sqref="BO14:BP92">
    <cfRule type="colorScale" priority="737">
      <colorScale>
        <cfvo type="min"/>
        <cfvo type="percentile" val="50"/>
        <cfvo type="max"/>
        <color rgb="FF63BE7B"/>
        <color rgb="FFFFEB84"/>
        <color rgb="FFF8696B"/>
      </colorScale>
    </cfRule>
  </conditionalFormatting>
  <conditionalFormatting sqref="CT96:CT123">
    <cfRule type="colorScale" priority="730">
      <colorScale>
        <cfvo type="min"/>
        <cfvo type="percentile" val="50"/>
        <cfvo type="max"/>
        <color rgb="FFF8696B"/>
        <color rgb="FFFFEB84"/>
        <color rgb="FF63BE7B"/>
      </colorScale>
    </cfRule>
  </conditionalFormatting>
  <conditionalFormatting sqref="CO14:CO92 CM14:CM92">
    <cfRule type="colorScale" priority="721">
      <colorScale>
        <cfvo type="min"/>
        <cfvo type="percentile" val="50"/>
        <cfvo type="max"/>
        <color rgb="FFF8696B"/>
        <color rgb="FFFFEB84"/>
        <color rgb="FF63BE7B"/>
      </colorScale>
    </cfRule>
  </conditionalFormatting>
  <conditionalFormatting sqref="CL96:CN123 CQ96:CQ123">
    <cfRule type="colorScale" priority="733">
      <colorScale>
        <cfvo type="min"/>
        <cfvo type="percentile" val="50"/>
        <cfvo type="max"/>
        <color rgb="FFF8696B"/>
        <color rgb="FFFFEB84"/>
        <color rgb="FF63BE7B"/>
      </colorScale>
    </cfRule>
  </conditionalFormatting>
  <conditionalFormatting sqref="CR96:CS123">
    <cfRule type="colorScale" priority="732">
      <colorScale>
        <cfvo type="min"/>
        <cfvo type="percentile" val="50"/>
        <cfvo type="max"/>
        <color rgb="FFF8696B"/>
        <color rgb="FFFFEB84"/>
        <color rgb="FF63BE7B"/>
      </colorScale>
    </cfRule>
  </conditionalFormatting>
  <conditionalFormatting sqref="CQ15:CQ24 CL82:CL92 CL15:CL24 CQ82:CQ92 CN15:CN24 CN82:CN92">
    <cfRule type="colorScale" priority="729">
      <colorScale>
        <cfvo type="min"/>
        <cfvo type="percentile" val="50"/>
        <cfvo type="max"/>
        <color rgb="FFF8696B"/>
        <color rgb="FFFFEB84"/>
        <color rgb="FF63BE7B"/>
      </colorScale>
    </cfRule>
  </conditionalFormatting>
  <conditionalFormatting sqref="CK96:CK123">
    <cfRule type="colorScale" priority="728">
      <colorScale>
        <cfvo type="min"/>
        <cfvo type="percentile" val="50"/>
        <cfvo type="max"/>
        <color rgb="FFF8696B"/>
        <color rgb="FFFFEB84"/>
        <color rgb="FF63BE7B"/>
      </colorScale>
    </cfRule>
  </conditionalFormatting>
  <conditionalFormatting sqref="CT14:CT92">
    <cfRule type="colorScale" priority="734">
      <colorScale>
        <cfvo type="min"/>
        <cfvo type="percentile" val="50"/>
        <cfvo type="max"/>
        <color rgb="FFF8696B"/>
        <color rgb="FFFFEB84"/>
        <color rgb="FF63BE7B"/>
      </colorScale>
    </cfRule>
  </conditionalFormatting>
  <conditionalFormatting sqref="CQ25:CQ81 CL25:CL81 CN25:CN81">
    <cfRule type="colorScale" priority="735">
      <colorScale>
        <cfvo type="min"/>
        <cfvo type="percentile" val="50"/>
        <cfvo type="max"/>
        <color rgb="FFF8696B"/>
        <color rgb="FFFFEB84"/>
        <color rgb="FF63BE7B"/>
      </colorScale>
    </cfRule>
  </conditionalFormatting>
  <conditionalFormatting sqref="CR12:CS92">
    <cfRule type="colorScale" priority="736">
      <colorScale>
        <cfvo type="min"/>
        <cfvo type="percentile" val="50"/>
        <cfvo type="max"/>
        <color rgb="FFF8696B"/>
        <color rgb="FFFFEB84"/>
        <color rgb="FF63BE7B"/>
      </colorScale>
    </cfRule>
  </conditionalFormatting>
  <conditionalFormatting sqref="CN14 CL14">
    <cfRule type="colorScale" priority="726">
      <colorScale>
        <cfvo type="min"/>
        <cfvo type="percentile" val="50"/>
        <cfvo type="max"/>
        <color rgb="FFF8696B"/>
        <color rgb="FFFFEB84"/>
        <color rgb="FF63BE7B"/>
      </colorScale>
    </cfRule>
  </conditionalFormatting>
  <conditionalFormatting sqref="CQ14:CQ92">
    <cfRule type="colorScale" priority="725">
      <colorScale>
        <cfvo type="min"/>
        <cfvo type="percentile" val="50"/>
        <cfvo type="max"/>
        <color rgb="FFF8696B"/>
        <color rgb="FFFFEB84"/>
        <color rgb="FF63BE7B"/>
      </colorScale>
    </cfRule>
  </conditionalFormatting>
  <conditionalFormatting sqref="CK82:CK92 CK15:CK24">
    <cfRule type="colorScale" priority="723">
      <colorScale>
        <cfvo type="min"/>
        <cfvo type="percentile" val="50"/>
        <cfvo type="max"/>
        <color rgb="FFF8696B"/>
        <color rgb="FFFFEB84"/>
        <color rgb="FF63BE7B"/>
      </colorScale>
    </cfRule>
  </conditionalFormatting>
  <conditionalFormatting sqref="CK25:CK81">
    <cfRule type="colorScale" priority="724">
      <colorScale>
        <cfvo type="min"/>
        <cfvo type="percentile" val="50"/>
        <cfvo type="max"/>
        <color rgb="FFF8696B"/>
        <color rgb="FFFFEB84"/>
        <color rgb="FF63BE7B"/>
      </colorScale>
    </cfRule>
  </conditionalFormatting>
  <conditionalFormatting sqref="CK14">
    <cfRule type="colorScale" priority="722">
      <colorScale>
        <cfvo type="min"/>
        <cfvo type="percentile" val="50"/>
        <cfvo type="max"/>
        <color rgb="FFF8696B"/>
        <color rgb="FFFFEB84"/>
        <color rgb="FF63BE7B"/>
      </colorScale>
    </cfRule>
  </conditionalFormatting>
  <conditionalFormatting sqref="CY14:CY92">
    <cfRule type="colorScale" priority="720">
      <colorScale>
        <cfvo type="min"/>
        <cfvo type="percentile" val="50"/>
        <cfvo type="max"/>
        <color rgb="FFF8696B"/>
        <color rgb="FFFFEB84"/>
        <color rgb="FF63BE7B"/>
      </colorScale>
    </cfRule>
  </conditionalFormatting>
  <conditionalFormatting sqref="CU96:CV123">
    <cfRule type="colorScale" priority="718">
      <colorScale>
        <cfvo type="min"/>
        <cfvo type="percentile" val="50"/>
        <cfvo type="max"/>
        <color rgb="FFF8696B"/>
        <color rgb="FFFFEB84"/>
        <color rgb="FF63BE7B"/>
      </colorScale>
    </cfRule>
  </conditionalFormatting>
  <conditionalFormatting sqref="CW96:CW123">
    <cfRule type="colorScale" priority="717">
      <colorScale>
        <cfvo type="min"/>
        <cfvo type="percentile" val="50"/>
        <cfvo type="max"/>
        <color rgb="FFF8696B"/>
        <color rgb="FFFFEB84"/>
        <color rgb="FF63BE7B"/>
      </colorScale>
    </cfRule>
  </conditionalFormatting>
  <conditionalFormatting sqref="CW14:CW92">
    <cfRule type="colorScale" priority="719">
      <colorScale>
        <cfvo type="min"/>
        <cfvo type="percentile" val="50"/>
        <cfvo type="max"/>
        <color rgb="FFF8696B"/>
        <color rgb="FFFFEB84"/>
        <color rgb="FF63BE7B"/>
      </colorScale>
    </cfRule>
  </conditionalFormatting>
  <conditionalFormatting sqref="CU14:CU92 CW14:CW92">
    <cfRule type="colorScale" priority="716">
      <colorScale>
        <cfvo type="min"/>
        <cfvo type="percentile" val="50"/>
        <cfvo type="max"/>
        <color rgb="FF63BE7B"/>
        <color rgb="FFFFEB84"/>
        <color rgb="FFF8696B"/>
      </colorScale>
    </cfRule>
  </conditionalFormatting>
  <conditionalFormatting sqref="BZ96:BZ123">
    <cfRule type="colorScale" priority="714">
      <colorScale>
        <cfvo type="min"/>
        <cfvo type="percentile" val="50"/>
        <cfvo type="max"/>
        <color rgb="FFF8696B"/>
        <color rgb="FFFFEB84"/>
        <color rgb="FF63BE7B"/>
      </colorScale>
    </cfRule>
  </conditionalFormatting>
  <conditionalFormatting sqref="BX96:BX123">
    <cfRule type="colorScale" priority="713">
      <colorScale>
        <cfvo type="min"/>
        <cfvo type="percentile" val="50"/>
        <cfvo type="max"/>
        <color rgb="FFF8696B"/>
        <color rgb="FFFFEB84"/>
        <color rgb="FF63BE7B"/>
      </colorScale>
    </cfRule>
  </conditionalFormatting>
  <conditionalFormatting sqref="CH96:CH123">
    <cfRule type="colorScale" priority="712">
      <colorScale>
        <cfvo type="min"/>
        <cfvo type="percentile" val="50"/>
        <cfvo type="max"/>
        <color rgb="FFF8696B"/>
        <color rgb="FFFFEB84"/>
        <color rgb="FF63BE7B"/>
      </colorScale>
    </cfRule>
  </conditionalFormatting>
  <conditionalFormatting sqref="CO96:CO123">
    <cfRule type="colorScale" priority="711">
      <colorScale>
        <cfvo type="min"/>
        <cfvo type="percentile" val="50"/>
        <cfvo type="max"/>
        <color rgb="FFF8696B"/>
        <color rgb="FFFFEB84"/>
        <color rgb="FF63BE7B"/>
      </colorScale>
    </cfRule>
  </conditionalFormatting>
  <conditionalFormatting sqref="CP96:CP123">
    <cfRule type="colorScale" priority="710">
      <colorScale>
        <cfvo type="min"/>
        <cfvo type="percentile" val="50"/>
        <cfvo type="max"/>
        <color rgb="FFF8696B"/>
        <color rgb="FFFFEB84"/>
        <color rgb="FF63BE7B"/>
      </colorScale>
    </cfRule>
  </conditionalFormatting>
  <conditionalFormatting sqref="CY96:CY123">
    <cfRule type="colorScale" priority="707">
      <colorScale>
        <cfvo type="min"/>
        <cfvo type="percentile" val="50"/>
        <cfvo type="max"/>
        <color rgb="FFF8696B"/>
        <color rgb="FFFFEB84"/>
        <color rgb="FF63BE7B"/>
      </colorScale>
    </cfRule>
  </conditionalFormatting>
  <conditionalFormatting sqref="CV14:CV92">
    <cfRule type="colorScale" priority="705">
      <colorScale>
        <cfvo type="min"/>
        <cfvo type="percentile" val="50"/>
        <cfvo type="max"/>
        <color rgb="FFF8696B"/>
        <color rgb="FFFFEB84"/>
        <color rgb="FF63BE7B"/>
      </colorScale>
    </cfRule>
  </conditionalFormatting>
  <conditionalFormatting sqref="CV14:CV92">
    <cfRule type="colorScale" priority="704">
      <colorScale>
        <cfvo type="min"/>
        <cfvo type="percentile" val="50"/>
        <cfvo type="max"/>
        <color rgb="FF63BE7B"/>
        <color rgb="FFFFEB84"/>
        <color rgb="FFF8696B"/>
      </colorScale>
    </cfRule>
  </conditionalFormatting>
  <conditionalFormatting sqref="CU96:CW123">
    <cfRule type="colorScale" priority="703">
      <colorScale>
        <cfvo type="min"/>
        <cfvo type="percentile" val="50"/>
        <cfvo type="max"/>
        <color rgb="FF63BE7B"/>
        <color rgb="FFFFEB84"/>
        <color rgb="FFF8696B"/>
      </colorScale>
    </cfRule>
  </conditionalFormatting>
  <conditionalFormatting sqref="BV14:BV92">
    <cfRule type="colorScale" priority="701">
      <colorScale>
        <cfvo type="min"/>
        <cfvo type="percentile" val="50"/>
        <cfvo type="max"/>
        <color rgb="FFF8696B"/>
        <color rgb="FFFFEB84"/>
        <color rgb="FF63BE7B"/>
      </colorScale>
    </cfRule>
  </conditionalFormatting>
  <conditionalFormatting sqref="BV96:BV123">
    <cfRule type="colorScale" priority="702">
      <colorScale>
        <cfvo type="min"/>
        <cfvo type="percentile" val="50"/>
        <cfvo type="max"/>
        <color rgb="FFF8696B"/>
        <color rgb="FFFFEB84"/>
        <color rgb="FF63BE7B"/>
      </colorScale>
    </cfRule>
  </conditionalFormatting>
  <conditionalFormatting sqref="BY14:BY92">
    <cfRule type="colorScale" priority="700">
      <colorScale>
        <cfvo type="min"/>
        <cfvo type="percentile" val="50"/>
        <cfvo type="max"/>
        <color rgb="FFF8696B"/>
        <color rgb="FFFFEB84"/>
        <color rgb="FF63BE7B"/>
      </colorScale>
    </cfRule>
  </conditionalFormatting>
  <conditionalFormatting sqref="BY96:BY123">
    <cfRule type="colorScale" priority="699">
      <colorScale>
        <cfvo type="min"/>
        <cfvo type="percentile" val="50"/>
        <cfvo type="max"/>
        <color rgb="FFF8696B"/>
        <color rgb="FFFFEB84"/>
        <color rgb="FF63BE7B"/>
      </colorScale>
    </cfRule>
  </conditionalFormatting>
  <conditionalFormatting sqref="CP14:CP92">
    <cfRule type="colorScale" priority="698">
      <colorScale>
        <cfvo type="min"/>
        <cfvo type="percentile" val="50"/>
        <cfvo type="max"/>
        <color rgb="FFF8696B"/>
        <color rgb="FFFFEB84"/>
        <color rgb="FF63BE7B"/>
      </colorScale>
    </cfRule>
  </conditionalFormatting>
  <conditionalFormatting sqref="CI96:CI123">
    <cfRule type="colorScale" priority="697">
      <colorScale>
        <cfvo type="min"/>
        <cfvo type="percentile" val="50"/>
        <cfvo type="max"/>
        <color rgb="FFF8696B"/>
        <color rgb="FFFFEB84"/>
        <color rgb="FF63BE7B"/>
      </colorScale>
    </cfRule>
  </conditionalFormatting>
  <conditionalFormatting sqref="CF96:CF123">
    <cfRule type="colorScale" priority="695">
      <colorScale>
        <cfvo type="min"/>
        <cfvo type="percentile" val="50"/>
        <cfvo type="max"/>
        <color rgb="FFF8696B"/>
        <color rgb="FFFFEB84"/>
        <color rgb="FF63BE7B"/>
      </colorScale>
    </cfRule>
  </conditionalFormatting>
  <conditionalFormatting sqref="CF14:CF92">
    <cfRule type="colorScale" priority="696">
      <colorScale>
        <cfvo type="min"/>
        <cfvo type="percentile" val="50"/>
        <cfvo type="max"/>
        <color rgb="FFF8696B"/>
        <color rgb="FFFFEB84"/>
        <color rgb="FF63BE7B"/>
      </colorScale>
    </cfRule>
  </conditionalFormatting>
  <conditionalFormatting sqref="CF14:CF92">
    <cfRule type="colorScale" priority="694">
      <colorScale>
        <cfvo type="min"/>
        <cfvo type="percentile" val="50"/>
        <cfvo type="max"/>
        <color rgb="FF63BE7B"/>
        <color rgb="FFFFEB84"/>
        <color rgb="FFF8696B"/>
      </colorScale>
    </cfRule>
  </conditionalFormatting>
  <conditionalFormatting sqref="CF96:CF123">
    <cfRule type="colorScale" priority="693">
      <colorScale>
        <cfvo type="min"/>
        <cfvo type="percentile" val="50"/>
        <cfvo type="max"/>
        <color rgb="FF63BE7B"/>
        <color rgb="FFFFEB84"/>
        <color rgb="FFF8696B"/>
      </colorScale>
    </cfRule>
  </conditionalFormatting>
  <conditionalFormatting sqref="CZ14:CZ92">
    <cfRule type="colorScale" priority="692">
      <colorScale>
        <cfvo type="min"/>
        <cfvo type="percentile" val="50"/>
        <cfvo type="max"/>
        <color rgb="FFF8696B"/>
        <color rgb="FFFFEB84"/>
        <color rgb="FF63BE7B"/>
      </colorScale>
    </cfRule>
  </conditionalFormatting>
  <conditionalFormatting sqref="CZ96:CZ123">
    <cfRule type="colorScale" priority="691">
      <colorScale>
        <cfvo type="min"/>
        <cfvo type="percentile" val="50"/>
        <cfvo type="max"/>
        <color rgb="FFF8696B"/>
        <color rgb="FFFFEB84"/>
        <color rgb="FF63BE7B"/>
      </colorScale>
    </cfRule>
  </conditionalFormatting>
  <conditionalFormatting sqref="CQ96:CQ123">
    <cfRule type="colorScale" priority="690">
      <colorScale>
        <cfvo type="min"/>
        <cfvo type="percentile" val="50"/>
        <cfvo type="max"/>
        <color rgb="FFF8696B"/>
        <color rgb="FFFFEB84"/>
        <color rgb="FF63BE7B"/>
      </colorScale>
    </cfRule>
  </conditionalFormatting>
  <conditionalFormatting sqref="DK96:DK123">
    <cfRule type="colorScale" priority="684">
      <colorScale>
        <cfvo type="min"/>
        <cfvo type="percentile" val="50"/>
        <cfvo type="max"/>
        <color rgb="FFF8696B"/>
        <color rgb="FFFFEB84"/>
        <color rgb="FF63BE7B"/>
      </colorScale>
    </cfRule>
  </conditionalFormatting>
  <conditionalFormatting sqref="DF14:DF92 DD14:DD92">
    <cfRule type="colorScale" priority="675">
      <colorScale>
        <cfvo type="min"/>
        <cfvo type="percentile" val="50"/>
        <cfvo type="max"/>
        <color rgb="FFF8696B"/>
        <color rgb="FFFFEB84"/>
        <color rgb="FF63BE7B"/>
      </colorScale>
    </cfRule>
  </conditionalFormatting>
  <conditionalFormatting sqref="DC96:DE123 DH96:DH123">
    <cfRule type="colorScale" priority="686">
      <colorScale>
        <cfvo type="min"/>
        <cfvo type="percentile" val="50"/>
        <cfvo type="max"/>
        <color rgb="FFF8696B"/>
        <color rgb="FFFFEB84"/>
        <color rgb="FF63BE7B"/>
      </colorScale>
    </cfRule>
  </conditionalFormatting>
  <conditionalFormatting sqref="DI96:DJ123">
    <cfRule type="colorScale" priority="685">
      <colorScale>
        <cfvo type="min"/>
        <cfvo type="percentile" val="50"/>
        <cfvo type="max"/>
        <color rgb="FFF8696B"/>
        <color rgb="FFFFEB84"/>
        <color rgb="FF63BE7B"/>
      </colorScale>
    </cfRule>
  </conditionalFormatting>
  <conditionalFormatting sqref="DH15:DH24 DC82:DC92 DC15:DC24 DH82:DH92 DE15:DE24 DE82:DE92">
    <cfRule type="colorScale" priority="683">
      <colorScale>
        <cfvo type="min"/>
        <cfvo type="percentile" val="50"/>
        <cfvo type="max"/>
        <color rgb="FFF8696B"/>
        <color rgb="FFFFEB84"/>
        <color rgb="FF63BE7B"/>
      </colorScale>
    </cfRule>
  </conditionalFormatting>
  <conditionalFormatting sqref="DB96:DB123">
    <cfRule type="colorScale" priority="682">
      <colorScale>
        <cfvo type="min"/>
        <cfvo type="percentile" val="50"/>
        <cfvo type="max"/>
        <color rgb="FFF8696B"/>
        <color rgb="FFFFEB84"/>
        <color rgb="FF63BE7B"/>
      </colorScale>
    </cfRule>
  </conditionalFormatting>
  <conditionalFormatting sqref="DK14:DK92">
    <cfRule type="colorScale" priority="687">
      <colorScale>
        <cfvo type="min"/>
        <cfvo type="percentile" val="50"/>
        <cfvo type="max"/>
        <color rgb="FFF8696B"/>
        <color rgb="FFFFEB84"/>
        <color rgb="FF63BE7B"/>
      </colorScale>
    </cfRule>
  </conditionalFormatting>
  <conditionalFormatting sqref="DH25:DH81 DC25:DC81 DE25:DE81">
    <cfRule type="colorScale" priority="688">
      <colorScale>
        <cfvo type="min"/>
        <cfvo type="percentile" val="50"/>
        <cfvo type="max"/>
        <color rgb="FFF8696B"/>
        <color rgb="FFFFEB84"/>
        <color rgb="FF63BE7B"/>
      </colorScale>
    </cfRule>
  </conditionalFormatting>
  <conditionalFormatting sqref="DI12:DJ92">
    <cfRule type="colorScale" priority="689">
      <colorScale>
        <cfvo type="min"/>
        <cfvo type="percentile" val="50"/>
        <cfvo type="max"/>
        <color rgb="FFF8696B"/>
        <color rgb="FFFFEB84"/>
        <color rgb="FF63BE7B"/>
      </colorScale>
    </cfRule>
  </conditionalFormatting>
  <conditionalFormatting sqref="DE14 DC14">
    <cfRule type="colorScale" priority="680">
      <colorScale>
        <cfvo type="min"/>
        <cfvo type="percentile" val="50"/>
        <cfvo type="max"/>
        <color rgb="FFF8696B"/>
        <color rgb="FFFFEB84"/>
        <color rgb="FF63BE7B"/>
      </colorScale>
    </cfRule>
  </conditionalFormatting>
  <conditionalFormatting sqref="DH14:DH92">
    <cfRule type="colorScale" priority="679">
      <colorScale>
        <cfvo type="min"/>
        <cfvo type="percentile" val="50"/>
        <cfvo type="max"/>
        <color rgb="FFF8696B"/>
        <color rgb="FFFFEB84"/>
        <color rgb="FF63BE7B"/>
      </colorScale>
    </cfRule>
  </conditionalFormatting>
  <conditionalFormatting sqref="DB82:DB92 DB15:DB24">
    <cfRule type="colorScale" priority="677">
      <colorScale>
        <cfvo type="min"/>
        <cfvo type="percentile" val="50"/>
        <cfvo type="max"/>
        <color rgb="FFF8696B"/>
        <color rgb="FFFFEB84"/>
        <color rgb="FF63BE7B"/>
      </colorScale>
    </cfRule>
  </conditionalFormatting>
  <conditionalFormatting sqref="DB25:DB81">
    <cfRule type="colorScale" priority="678">
      <colorScale>
        <cfvo type="min"/>
        <cfvo type="percentile" val="50"/>
        <cfvo type="max"/>
        <color rgb="FFF8696B"/>
        <color rgb="FFFFEB84"/>
        <color rgb="FF63BE7B"/>
      </colorScale>
    </cfRule>
  </conditionalFormatting>
  <conditionalFormatting sqref="DB14">
    <cfRule type="colorScale" priority="676">
      <colorScale>
        <cfvo type="min"/>
        <cfvo type="percentile" val="50"/>
        <cfvo type="max"/>
        <color rgb="FFF8696B"/>
        <color rgb="FFFFEB84"/>
        <color rgb="FF63BE7B"/>
      </colorScale>
    </cfRule>
  </conditionalFormatting>
  <conditionalFormatting sqref="DL96:DM123">
    <cfRule type="colorScale" priority="672">
      <colorScale>
        <cfvo type="min"/>
        <cfvo type="percentile" val="50"/>
        <cfvo type="max"/>
        <color rgb="FFF8696B"/>
        <color rgb="FFFFEB84"/>
        <color rgb="FF63BE7B"/>
      </colorScale>
    </cfRule>
  </conditionalFormatting>
  <conditionalFormatting sqref="DL14:DL92">
    <cfRule type="colorScale" priority="670">
      <colorScale>
        <cfvo type="min"/>
        <cfvo type="percentile" val="50"/>
        <cfvo type="max"/>
        <color rgb="FF63BE7B"/>
        <color rgb="FFFFEB84"/>
        <color rgb="FFF8696B"/>
      </colorScale>
    </cfRule>
  </conditionalFormatting>
  <conditionalFormatting sqref="DF96:DF123">
    <cfRule type="colorScale" priority="669">
      <colorScale>
        <cfvo type="min"/>
        <cfvo type="percentile" val="50"/>
        <cfvo type="max"/>
        <color rgb="FFF8696B"/>
        <color rgb="FFFFEB84"/>
        <color rgb="FF63BE7B"/>
      </colorScale>
    </cfRule>
  </conditionalFormatting>
  <conditionalFormatting sqref="DG96:DG123">
    <cfRule type="colorScale" priority="668">
      <colorScale>
        <cfvo type="min"/>
        <cfvo type="percentile" val="50"/>
        <cfvo type="max"/>
        <color rgb="FFF8696B"/>
        <color rgb="FFFFEB84"/>
        <color rgb="FF63BE7B"/>
      </colorScale>
    </cfRule>
  </conditionalFormatting>
  <conditionalFormatting sqref="DM14:DM92">
    <cfRule type="colorScale" priority="666">
      <colorScale>
        <cfvo type="min"/>
        <cfvo type="percentile" val="50"/>
        <cfvo type="max"/>
        <color rgb="FFF8696B"/>
        <color rgb="FFFFEB84"/>
        <color rgb="FF63BE7B"/>
      </colorScale>
    </cfRule>
  </conditionalFormatting>
  <conditionalFormatting sqref="DM14:DM92">
    <cfRule type="colorScale" priority="665">
      <colorScale>
        <cfvo type="min"/>
        <cfvo type="percentile" val="50"/>
        <cfvo type="max"/>
        <color rgb="FF63BE7B"/>
        <color rgb="FFFFEB84"/>
        <color rgb="FFF8696B"/>
      </colorScale>
    </cfRule>
  </conditionalFormatting>
  <conditionalFormatting sqref="DL96:DM123">
    <cfRule type="colorScale" priority="664">
      <colorScale>
        <cfvo type="min"/>
        <cfvo type="percentile" val="50"/>
        <cfvo type="max"/>
        <color rgb="FF63BE7B"/>
        <color rgb="FFFFEB84"/>
        <color rgb="FFF8696B"/>
      </colorScale>
    </cfRule>
  </conditionalFormatting>
  <conditionalFormatting sqref="DG14:DG92">
    <cfRule type="colorScale" priority="663">
      <colorScale>
        <cfvo type="min"/>
        <cfvo type="percentile" val="50"/>
        <cfvo type="max"/>
        <color rgb="FFF8696B"/>
        <color rgb="FFFFEB84"/>
        <color rgb="FF63BE7B"/>
      </colorScale>
    </cfRule>
  </conditionalFormatting>
  <conditionalFormatting sqref="DH96:DH123">
    <cfRule type="colorScale" priority="660">
      <colorScale>
        <cfvo type="min"/>
        <cfvo type="percentile" val="50"/>
        <cfvo type="max"/>
        <color rgb="FFF8696B"/>
        <color rgb="FFFFEB84"/>
        <color rgb="FF63BE7B"/>
      </colorScale>
    </cfRule>
  </conditionalFormatting>
  <conditionalFormatting sqref="DP14:DP92">
    <cfRule type="colorScale" priority="659">
      <colorScale>
        <cfvo type="min"/>
        <cfvo type="percentile" val="50"/>
        <cfvo type="max"/>
        <color rgb="FFF8696B"/>
        <color rgb="FFFFEB84"/>
        <color rgb="FF63BE7B"/>
      </colorScale>
    </cfRule>
  </conditionalFormatting>
  <conditionalFormatting sqref="DP96:DP123">
    <cfRule type="colorScale" priority="658">
      <colorScale>
        <cfvo type="min"/>
        <cfvo type="percentile" val="50"/>
        <cfvo type="max"/>
        <color rgb="FFF8696B"/>
        <color rgb="FFFFEB84"/>
        <color rgb="FF63BE7B"/>
      </colorScale>
    </cfRule>
  </conditionalFormatting>
  <conditionalFormatting sqref="DQ14:DQ92">
    <cfRule type="colorScale" priority="657">
      <colorScale>
        <cfvo type="min"/>
        <cfvo type="percentile" val="50"/>
        <cfvo type="max"/>
        <color rgb="FFF8696B"/>
        <color rgb="FFFFEB84"/>
        <color rgb="FF63BE7B"/>
      </colorScale>
    </cfRule>
  </conditionalFormatting>
  <conditionalFormatting sqref="DQ96:DQ123">
    <cfRule type="colorScale" priority="656">
      <colorScale>
        <cfvo type="min"/>
        <cfvo type="percentile" val="50"/>
        <cfvo type="max"/>
        <color rgb="FFF8696B"/>
        <color rgb="FFFFEB84"/>
        <color rgb="FF63BE7B"/>
      </colorScale>
    </cfRule>
  </conditionalFormatting>
  <conditionalFormatting sqref="EB96:EB123">
    <cfRule type="colorScale" priority="650">
      <colorScale>
        <cfvo type="min"/>
        <cfvo type="percentile" val="50"/>
        <cfvo type="max"/>
        <color rgb="FFF8696B"/>
        <color rgb="FFFFEB84"/>
        <color rgb="FF63BE7B"/>
      </colorScale>
    </cfRule>
  </conditionalFormatting>
  <conditionalFormatting sqref="DW14:DW92">
    <cfRule type="colorScale" priority="641">
      <colorScale>
        <cfvo type="min"/>
        <cfvo type="percentile" val="50"/>
        <cfvo type="max"/>
        <color rgb="FFF8696B"/>
        <color rgb="FFFFEB84"/>
        <color rgb="FF63BE7B"/>
      </colorScale>
    </cfRule>
  </conditionalFormatting>
  <conditionalFormatting sqref="DT96:DV123 DY96:DY123">
    <cfRule type="colorScale" priority="652">
      <colorScale>
        <cfvo type="min"/>
        <cfvo type="percentile" val="50"/>
        <cfvo type="max"/>
        <color rgb="FFF8696B"/>
        <color rgb="FFFFEB84"/>
        <color rgb="FF63BE7B"/>
      </colorScale>
    </cfRule>
  </conditionalFormatting>
  <conditionalFormatting sqref="DZ96:EA123">
    <cfRule type="colorScale" priority="651">
      <colorScale>
        <cfvo type="min"/>
        <cfvo type="percentile" val="50"/>
        <cfvo type="max"/>
        <color rgb="FFF8696B"/>
        <color rgb="FFFFEB84"/>
        <color rgb="FF63BE7B"/>
      </colorScale>
    </cfRule>
  </conditionalFormatting>
  <conditionalFormatting sqref="DY15:DY24 DT82:DT92 DT15:DT24 DY82:DY92 DV15:DV24 DV82:DV92">
    <cfRule type="colorScale" priority="649">
      <colorScale>
        <cfvo type="min"/>
        <cfvo type="percentile" val="50"/>
        <cfvo type="max"/>
        <color rgb="FFF8696B"/>
        <color rgb="FFFFEB84"/>
        <color rgb="FF63BE7B"/>
      </colorScale>
    </cfRule>
  </conditionalFormatting>
  <conditionalFormatting sqref="DS96:DS123">
    <cfRule type="colorScale" priority="648">
      <colorScale>
        <cfvo type="min"/>
        <cfvo type="percentile" val="50"/>
        <cfvo type="max"/>
        <color rgb="FFF8696B"/>
        <color rgb="FFFFEB84"/>
        <color rgb="FF63BE7B"/>
      </colorScale>
    </cfRule>
  </conditionalFormatting>
  <conditionalFormatting sqref="EB14:EB92">
    <cfRule type="colorScale" priority="653">
      <colorScale>
        <cfvo type="min"/>
        <cfvo type="percentile" val="50"/>
        <cfvo type="max"/>
        <color rgb="FFF8696B"/>
        <color rgb="FFFFEB84"/>
        <color rgb="FF63BE7B"/>
      </colorScale>
    </cfRule>
  </conditionalFormatting>
  <conditionalFormatting sqref="DY25:DY81 DT25:DT81 DV25:DV81">
    <cfRule type="colorScale" priority="654">
      <colorScale>
        <cfvo type="min"/>
        <cfvo type="percentile" val="50"/>
        <cfvo type="max"/>
        <color rgb="FFF8696B"/>
        <color rgb="FFFFEB84"/>
        <color rgb="FF63BE7B"/>
      </colorScale>
    </cfRule>
  </conditionalFormatting>
  <conditionalFormatting sqref="DZ12:EA92">
    <cfRule type="colorScale" priority="655">
      <colorScale>
        <cfvo type="min"/>
        <cfvo type="percentile" val="50"/>
        <cfvo type="max"/>
        <color rgb="FFF8696B"/>
        <color rgb="FFFFEB84"/>
        <color rgb="FF63BE7B"/>
      </colorScale>
    </cfRule>
  </conditionalFormatting>
  <conditionalFormatting sqref="DV14 DT14">
    <cfRule type="colorScale" priority="646">
      <colorScale>
        <cfvo type="min"/>
        <cfvo type="percentile" val="50"/>
        <cfvo type="max"/>
        <color rgb="FFF8696B"/>
        <color rgb="FFFFEB84"/>
        <color rgb="FF63BE7B"/>
      </colorScale>
    </cfRule>
  </conditionalFormatting>
  <conditionalFormatting sqref="DY14:DY92">
    <cfRule type="colorScale" priority="645">
      <colorScale>
        <cfvo type="min"/>
        <cfvo type="percentile" val="50"/>
        <cfvo type="max"/>
        <color rgb="FFF8696B"/>
        <color rgb="FFFFEB84"/>
        <color rgb="FF63BE7B"/>
      </colorScale>
    </cfRule>
  </conditionalFormatting>
  <conditionalFormatting sqref="DS82:DS92 DS15:DS24">
    <cfRule type="colorScale" priority="643">
      <colorScale>
        <cfvo type="min"/>
        <cfvo type="percentile" val="50"/>
        <cfvo type="max"/>
        <color rgb="FFF8696B"/>
        <color rgb="FFFFEB84"/>
        <color rgb="FF63BE7B"/>
      </colorScale>
    </cfRule>
  </conditionalFormatting>
  <conditionalFormatting sqref="DS25:DS81">
    <cfRule type="colorScale" priority="644">
      <colorScale>
        <cfvo type="min"/>
        <cfvo type="percentile" val="50"/>
        <cfvo type="max"/>
        <color rgb="FFF8696B"/>
        <color rgb="FFFFEB84"/>
        <color rgb="FF63BE7B"/>
      </colorScale>
    </cfRule>
  </conditionalFormatting>
  <conditionalFormatting sqref="DS14">
    <cfRule type="colorScale" priority="642">
      <colorScale>
        <cfvo type="min"/>
        <cfvo type="percentile" val="50"/>
        <cfvo type="max"/>
        <color rgb="FFF8696B"/>
        <color rgb="FFFFEB84"/>
        <color rgb="FF63BE7B"/>
      </colorScale>
    </cfRule>
  </conditionalFormatting>
  <conditionalFormatting sqref="EC96:ED123">
    <cfRule type="colorScale" priority="640">
      <colorScale>
        <cfvo type="min"/>
        <cfvo type="percentile" val="50"/>
        <cfvo type="max"/>
        <color rgb="FFF8696B"/>
        <color rgb="FFFFEB84"/>
        <color rgb="FF63BE7B"/>
      </colorScale>
    </cfRule>
  </conditionalFormatting>
  <conditionalFormatting sqref="EC14:EC92">
    <cfRule type="colorScale" priority="639">
      <colorScale>
        <cfvo type="min"/>
        <cfvo type="percentile" val="50"/>
        <cfvo type="max"/>
        <color rgb="FF63BE7B"/>
        <color rgb="FFFFEB84"/>
        <color rgb="FFF8696B"/>
      </colorScale>
    </cfRule>
  </conditionalFormatting>
  <conditionalFormatting sqref="DW96:DW123">
    <cfRule type="colorScale" priority="638">
      <colorScale>
        <cfvo type="min"/>
        <cfvo type="percentile" val="50"/>
        <cfvo type="max"/>
        <color rgb="FFF8696B"/>
        <color rgb="FFFFEB84"/>
        <color rgb="FF63BE7B"/>
      </colorScale>
    </cfRule>
  </conditionalFormatting>
  <conditionalFormatting sqref="DX96:DX123">
    <cfRule type="colorScale" priority="637">
      <colorScale>
        <cfvo type="min"/>
        <cfvo type="percentile" val="50"/>
        <cfvo type="max"/>
        <color rgb="FFF8696B"/>
        <color rgb="FFFFEB84"/>
        <color rgb="FF63BE7B"/>
      </colorScale>
    </cfRule>
  </conditionalFormatting>
  <conditionalFormatting sqref="EC96:ED123">
    <cfRule type="colorScale" priority="634">
      <colorScale>
        <cfvo type="min"/>
        <cfvo type="percentile" val="50"/>
        <cfvo type="max"/>
        <color rgb="FF63BE7B"/>
        <color rgb="FFFFEB84"/>
        <color rgb="FFF8696B"/>
      </colorScale>
    </cfRule>
  </conditionalFormatting>
  <conditionalFormatting sqref="DX14:DX92">
    <cfRule type="colorScale" priority="633">
      <colorScale>
        <cfvo type="min"/>
        <cfvo type="percentile" val="50"/>
        <cfvo type="max"/>
        <color rgb="FFF8696B"/>
        <color rgb="FFFFEB84"/>
        <color rgb="FF63BE7B"/>
      </colorScale>
    </cfRule>
  </conditionalFormatting>
  <conditionalFormatting sqref="DY96:DY123">
    <cfRule type="colorScale" priority="632">
      <colorScale>
        <cfvo type="min"/>
        <cfvo type="percentile" val="50"/>
        <cfvo type="max"/>
        <color rgb="FFF8696B"/>
        <color rgb="FFFFEB84"/>
        <color rgb="FF63BE7B"/>
      </colorScale>
    </cfRule>
  </conditionalFormatting>
  <conditionalFormatting sqref="EG14:EG92">
    <cfRule type="colorScale" priority="631">
      <colorScale>
        <cfvo type="min"/>
        <cfvo type="percentile" val="50"/>
        <cfvo type="max"/>
        <color rgb="FFF8696B"/>
        <color rgb="FFFFEB84"/>
        <color rgb="FF63BE7B"/>
      </colorScale>
    </cfRule>
  </conditionalFormatting>
  <conditionalFormatting sqref="EG96:EG123">
    <cfRule type="colorScale" priority="630">
      <colorScale>
        <cfvo type="min"/>
        <cfvo type="percentile" val="50"/>
        <cfvo type="max"/>
        <color rgb="FFF8696B"/>
        <color rgb="FFFFEB84"/>
        <color rgb="FF63BE7B"/>
      </colorScale>
    </cfRule>
  </conditionalFormatting>
  <conditionalFormatting sqref="EH14:EH92">
    <cfRule type="colorScale" priority="629">
      <colorScale>
        <cfvo type="min"/>
        <cfvo type="percentile" val="50"/>
        <cfvo type="max"/>
        <color rgb="FFF8696B"/>
        <color rgb="FFFFEB84"/>
        <color rgb="FF63BE7B"/>
      </colorScale>
    </cfRule>
  </conditionalFormatting>
  <conditionalFormatting sqref="EH96:EH123">
    <cfRule type="colorScale" priority="628">
      <colorScale>
        <cfvo type="min"/>
        <cfvo type="percentile" val="50"/>
        <cfvo type="max"/>
        <color rgb="FFF8696B"/>
        <color rgb="FFFFEB84"/>
        <color rgb="FF63BE7B"/>
      </colorScale>
    </cfRule>
  </conditionalFormatting>
  <conditionalFormatting sqref="DH2:DH10 DD2:DD10">
    <cfRule type="colorScale" priority="626">
      <colorScale>
        <cfvo type="min"/>
        <cfvo type="percentile" val="50"/>
        <cfvo type="max"/>
        <color rgb="FFF8696B"/>
        <color rgb="FFFFEB84"/>
        <color rgb="FF63BE7B"/>
      </colorScale>
    </cfRule>
  </conditionalFormatting>
  <conditionalFormatting sqref="DE2:DE10">
    <cfRule type="colorScale" priority="624">
      <colorScale>
        <cfvo type="min"/>
        <cfvo type="percentile" val="50"/>
        <cfvo type="max"/>
        <color rgb="FFF8696B"/>
        <color rgb="FFFFEB84"/>
        <color rgb="FF63BE7B"/>
      </colorScale>
    </cfRule>
  </conditionalFormatting>
  <conditionalFormatting sqref="DI2:DI10">
    <cfRule type="colorScale" priority="623">
      <colorScale>
        <cfvo type="min"/>
        <cfvo type="percentile" val="50"/>
        <cfvo type="max"/>
        <color rgb="FFF8696B"/>
        <color rgb="FFFFEB84"/>
        <color rgb="FF63BE7B"/>
      </colorScale>
    </cfRule>
  </conditionalFormatting>
  <conditionalFormatting sqref="DY2:DY10 DU2:DU10">
    <cfRule type="colorScale" priority="622">
      <colorScale>
        <cfvo type="min"/>
        <cfvo type="percentile" val="50"/>
        <cfvo type="max"/>
        <color rgb="FFF8696B"/>
        <color rgb="FFFFEB84"/>
        <color rgb="FF63BE7B"/>
      </colorScale>
    </cfRule>
  </conditionalFormatting>
  <conditionalFormatting sqref="DV2:DV10">
    <cfRule type="colorScale" priority="621">
      <colorScale>
        <cfvo type="min"/>
        <cfvo type="percentile" val="50"/>
        <cfvo type="max"/>
        <color rgb="FFF8696B"/>
        <color rgb="FFFFEB84"/>
        <color rgb="FF63BE7B"/>
      </colorScale>
    </cfRule>
  </conditionalFormatting>
  <conditionalFormatting sqref="DZ2:DZ10">
    <cfRule type="colorScale" priority="620">
      <colorScale>
        <cfvo type="min"/>
        <cfvo type="percentile" val="50"/>
        <cfvo type="max"/>
        <color rgb="FFF8696B"/>
        <color rgb="FFFFEB84"/>
        <color rgb="FF63BE7B"/>
      </colorScale>
    </cfRule>
  </conditionalFormatting>
  <conditionalFormatting sqref="EU96:EU123">
    <cfRule type="colorScale" priority="614">
      <colorScale>
        <cfvo type="min"/>
        <cfvo type="percentile" val="50"/>
        <cfvo type="max"/>
        <color rgb="FFF8696B"/>
        <color rgb="FFFFEB84"/>
        <color rgb="FF63BE7B"/>
      </colorScale>
    </cfRule>
  </conditionalFormatting>
  <conditionalFormatting sqref="EO14:EO92">
    <cfRule type="colorScale" priority="606">
      <colorScale>
        <cfvo type="min"/>
        <cfvo type="percentile" val="50"/>
        <cfvo type="max"/>
        <color rgb="FFF8696B"/>
        <color rgb="FFFFEB84"/>
        <color rgb="FF63BE7B"/>
      </colorScale>
    </cfRule>
  </conditionalFormatting>
  <conditionalFormatting sqref="ER96:ER123 EK96:EN123">
    <cfRule type="colorScale" priority="616">
      <colorScale>
        <cfvo type="min"/>
        <cfvo type="percentile" val="50"/>
        <cfvo type="max"/>
        <color rgb="FFF8696B"/>
        <color rgb="FFFFEB84"/>
        <color rgb="FF63BE7B"/>
      </colorScale>
    </cfRule>
  </conditionalFormatting>
  <conditionalFormatting sqref="ES96:ET123">
    <cfRule type="colorScale" priority="615">
      <colorScale>
        <cfvo type="min"/>
        <cfvo type="percentile" val="50"/>
        <cfvo type="max"/>
        <color rgb="FFF8696B"/>
        <color rgb="FFFFEB84"/>
        <color rgb="FF63BE7B"/>
      </colorScale>
    </cfRule>
  </conditionalFormatting>
  <conditionalFormatting sqref="ER15:ER24 EK82:EK92 EK15:EK24 ER82:ER92 EN15:EN24 EN82:EN92">
    <cfRule type="colorScale" priority="613">
      <colorScale>
        <cfvo type="min"/>
        <cfvo type="percentile" val="50"/>
        <cfvo type="max"/>
        <color rgb="FFF8696B"/>
        <color rgb="FFFFEB84"/>
        <color rgb="FF63BE7B"/>
      </colorScale>
    </cfRule>
  </conditionalFormatting>
  <conditionalFormatting sqref="EJ96:EJ123">
    <cfRule type="colorScale" priority="612">
      <colorScale>
        <cfvo type="min"/>
        <cfvo type="percentile" val="50"/>
        <cfvo type="max"/>
        <color rgb="FFF8696B"/>
        <color rgb="FFFFEB84"/>
        <color rgb="FF63BE7B"/>
      </colorScale>
    </cfRule>
  </conditionalFormatting>
  <conditionalFormatting sqref="EU14:EU92">
    <cfRule type="colorScale" priority="617">
      <colorScale>
        <cfvo type="min"/>
        <cfvo type="percentile" val="50"/>
        <cfvo type="max"/>
        <color rgb="FFF8696B"/>
        <color rgb="FFFFEB84"/>
        <color rgb="FF63BE7B"/>
      </colorScale>
    </cfRule>
  </conditionalFormatting>
  <conditionalFormatting sqref="ER25:ER81 EK25:EK81 EN25:EN81">
    <cfRule type="colorScale" priority="618">
      <colorScale>
        <cfvo type="min"/>
        <cfvo type="percentile" val="50"/>
        <cfvo type="max"/>
        <color rgb="FFF8696B"/>
        <color rgb="FFFFEB84"/>
        <color rgb="FF63BE7B"/>
      </colorScale>
    </cfRule>
  </conditionalFormatting>
  <conditionalFormatting sqref="ES12:ET92">
    <cfRule type="colorScale" priority="619">
      <colorScale>
        <cfvo type="min"/>
        <cfvo type="percentile" val="50"/>
        <cfvo type="max"/>
        <color rgb="FFF8696B"/>
        <color rgb="FFFFEB84"/>
        <color rgb="FF63BE7B"/>
      </colorScale>
    </cfRule>
  </conditionalFormatting>
  <conditionalFormatting sqref="EN14 EK14">
    <cfRule type="colorScale" priority="611">
      <colorScale>
        <cfvo type="min"/>
        <cfvo type="percentile" val="50"/>
        <cfvo type="max"/>
        <color rgb="FFF8696B"/>
        <color rgb="FFFFEB84"/>
        <color rgb="FF63BE7B"/>
      </colorScale>
    </cfRule>
  </conditionalFormatting>
  <conditionalFormatting sqref="ER14:ER92">
    <cfRule type="colorScale" priority="610">
      <colorScale>
        <cfvo type="min"/>
        <cfvo type="percentile" val="50"/>
        <cfvo type="max"/>
        <color rgb="FFF8696B"/>
        <color rgb="FFFFEB84"/>
        <color rgb="FF63BE7B"/>
      </colorScale>
    </cfRule>
  </conditionalFormatting>
  <conditionalFormatting sqref="EJ14:EJ92">
    <cfRule type="colorScale" priority="607">
      <colorScale>
        <cfvo type="min"/>
        <cfvo type="percentile" val="50"/>
        <cfvo type="max"/>
        <color rgb="FFF8696B"/>
        <color rgb="FFFFEB84"/>
        <color rgb="FF63BE7B"/>
      </colorScale>
    </cfRule>
  </conditionalFormatting>
  <conditionalFormatting sqref="EV96:EW123">
    <cfRule type="colorScale" priority="605">
      <colorScale>
        <cfvo type="min"/>
        <cfvo type="percentile" val="50"/>
        <cfvo type="max"/>
        <color rgb="FFF8696B"/>
        <color rgb="FFFFEB84"/>
        <color rgb="FF63BE7B"/>
      </colorScale>
    </cfRule>
  </conditionalFormatting>
  <conditionalFormatting sqref="EV14:EV92">
    <cfRule type="colorScale" priority="604">
      <colorScale>
        <cfvo type="min"/>
        <cfvo type="percentile" val="50"/>
        <cfvo type="max"/>
        <color rgb="FF63BE7B"/>
        <color rgb="FFFFEB84"/>
        <color rgb="FFF8696B"/>
      </colorScale>
    </cfRule>
  </conditionalFormatting>
  <conditionalFormatting sqref="EO96:EP123">
    <cfRule type="colorScale" priority="603">
      <colorScale>
        <cfvo type="min"/>
        <cfvo type="percentile" val="50"/>
        <cfvo type="max"/>
        <color rgb="FFF8696B"/>
        <color rgb="FFFFEB84"/>
        <color rgb="FF63BE7B"/>
      </colorScale>
    </cfRule>
  </conditionalFormatting>
  <conditionalFormatting sqref="EQ96:EQ123">
    <cfRule type="colorScale" priority="602">
      <colorScale>
        <cfvo type="min"/>
        <cfvo type="percentile" val="50"/>
        <cfvo type="max"/>
        <color rgb="FFF8696B"/>
        <color rgb="FFFFEB84"/>
        <color rgb="FF63BE7B"/>
      </colorScale>
    </cfRule>
  </conditionalFormatting>
  <conditionalFormatting sqref="EV96:EW123">
    <cfRule type="colorScale" priority="601">
      <colorScale>
        <cfvo type="min"/>
        <cfvo type="percentile" val="50"/>
        <cfvo type="max"/>
        <color rgb="FF63BE7B"/>
        <color rgb="FFFFEB84"/>
        <color rgb="FFF8696B"/>
      </colorScale>
    </cfRule>
  </conditionalFormatting>
  <conditionalFormatting sqref="EQ14:EQ92">
    <cfRule type="colorScale" priority="600">
      <colorScale>
        <cfvo type="min"/>
        <cfvo type="percentile" val="50"/>
        <cfvo type="max"/>
        <color rgb="FFF8696B"/>
        <color rgb="FFFFEB84"/>
        <color rgb="FF63BE7B"/>
      </colorScale>
    </cfRule>
  </conditionalFormatting>
  <conditionalFormatting sqref="ER96:ER123">
    <cfRule type="colorScale" priority="599">
      <colorScale>
        <cfvo type="min"/>
        <cfvo type="percentile" val="50"/>
        <cfvo type="max"/>
        <color rgb="FFF8696B"/>
        <color rgb="FFFFEB84"/>
        <color rgb="FF63BE7B"/>
      </colorScale>
    </cfRule>
  </conditionalFormatting>
  <conditionalFormatting sqref="EZ14:EZ92">
    <cfRule type="colorScale" priority="598">
      <colorScale>
        <cfvo type="min"/>
        <cfvo type="percentile" val="50"/>
        <cfvo type="max"/>
        <color rgb="FFF8696B"/>
        <color rgb="FFFFEB84"/>
        <color rgb="FF63BE7B"/>
      </colorScale>
    </cfRule>
  </conditionalFormatting>
  <conditionalFormatting sqref="EZ96:FA123">
    <cfRule type="colorScale" priority="597">
      <colorScale>
        <cfvo type="min"/>
        <cfvo type="percentile" val="50"/>
        <cfvo type="max"/>
        <color rgb="FFF8696B"/>
        <color rgb="FFFFEB84"/>
        <color rgb="FF63BE7B"/>
      </colorScale>
    </cfRule>
  </conditionalFormatting>
  <conditionalFormatting sqref="FB14:FB92">
    <cfRule type="colorScale" priority="596">
      <colorScale>
        <cfvo type="min"/>
        <cfvo type="percentile" val="50"/>
        <cfvo type="max"/>
        <color rgb="FFF8696B"/>
        <color rgb="FFFFEB84"/>
        <color rgb="FF63BE7B"/>
      </colorScale>
    </cfRule>
  </conditionalFormatting>
  <conditionalFormatting sqref="FB96:FB123">
    <cfRule type="colorScale" priority="595">
      <colorScale>
        <cfvo type="min"/>
        <cfvo type="percentile" val="50"/>
        <cfvo type="max"/>
        <color rgb="FFF8696B"/>
        <color rgb="FFFFEB84"/>
        <color rgb="FF63BE7B"/>
      </colorScale>
    </cfRule>
  </conditionalFormatting>
  <conditionalFormatting sqref="ER2:ER10 EN2:EN10">
    <cfRule type="colorScale" priority="594">
      <colorScale>
        <cfvo type="min"/>
        <cfvo type="percentile" val="50"/>
        <cfvo type="max"/>
        <color rgb="FFF8696B"/>
        <color rgb="FFFFEB84"/>
        <color rgb="FF63BE7B"/>
      </colorScale>
    </cfRule>
  </conditionalFormatting>
  <conditionalFormatting sqref="EO2:EP10">
    <cfRule type="colorScale" priority="593">
      <colorScale>
        <cfvo type="min"/>
        <cfvo type="percentile" val="50"/>
        <cfvo type="max"/>
        <color rgb="FFF8696B"/>
        <color rgb="FFFFEB84"/>
        <color rgb="FF63BE7B"/>
      </colorScale>
    </cfRule>
  </conditionalFormatting>
  <conditionalFormatting sqref="ES2:ES10">
    <cfRule type="colorScale" priority="592">
      <colorScale>
        <cfvo type="min"/>
        <cfvo type="percentile" val="50"/>
        <cfvo type="max"/>
        <color rgb="FFF8696B"/>
        <color rgb="FFFFEB84"/>
        <color rgb="FF63BE7B"/>
      </colorScale>
    </cfRule>
  </conditionalFormatting>
  <conditionalFormatting sqref="DU14:DU92">
    <cfRule type="colorScale" priority="591">
      <colorScale>
        <cfvo type="min"/>
        <cfvo type="percentile" val="50"/>
        <cfvo type="max"/>
        <color rgb="FFF8696B"/>
        <color rgb="FFFFEB84"/>
        <color rgb="FF63BE7B"/>
      </colorScale>
    </cfRule>
  </conditionalFormatting>
  <conditionalFormatting sqref="EM14:EM92">
    <cfRule type="colorScale" priority="590">
      <colorScale>
        <cfvo type="min"/>
        <cfvo type="percentile" val="50"/>
        <cfvo type="max"/>
        <color rgb="FFF8696B"/>
        <color rgb="FFFFEB84"/>
        <color rgb="FF63BE7B"/>
      </colorScale>
    </cfRule>
  </conditionalFormatting>
  <conditionalFormatting sqref="EL14:EL92">
    <cfRule type="colorScale" priority="589">
      <colorScale>
        <cfvo type="min"/>
        <cfvo type="percentile" val="50"/>
        <cfvo type="max"/>
        <color rgb="FFF8696B"/>
        <color rgb="FFFFEB84"/>
        <color rgb="FF63BE7B"/>
      </colorScale>
    </cfRule>
  </conditionalFormatting>
  <conditionalFormatting sqref="EP14:EP92">
    <cfRule type="colorScale" priority="560">
      <colorScale>
        <cfvo type="min"/>
        <cfvo type="percentile" val="50"/>
        <cfvo type="max"/>
        <color rgb="FFF8696B"/>
        <color rgb="FFFFEB84"/>
        <color rgb="FF63BE7B"/>
      </colorScale>
    </cfRule>
  </conditionalFormatting>
  <conditionalFormatting sqref="FA14:FA92">
    <cfRule type="colorScale" priority="558">
      <colorScale>
        <cfvo type="min"/>
        <cfvo type="percentile" val="50"/>
        <cfvo type="max"/>
        <color rgb="FFF8696B"/>
        <color rgb="FFFFEB84"/>
        <color rgb="FF63BE7B"/>
      </colorScale>
    </cfRule>
  </conditionalFormatting>
  <conditionalFormatting sqref="FO96:FO123">
    <cfRule type="colorScale" priority="545">
      <colorScale>
        <cfvo type="min"/>
        <cfvo type="percentile" val="50"/>
        <cfvo type="max"/>
        <color rgb="FFF8696B"/>
        <color rgb="FFFFEB84"/>
        <color rgb="FF63BE7B"/>
      </colorScale>
    </cfRule>
  </conditionalFormatting>
  <conditionalFormatting sqref="FI14:FI92">
    <cfRule type="colorScale" priority="539">
      <colorScale>
        <cfvo type="min"/>
        <cfvo type="percentile" val="50"/>
        <cfvo type="max"/>
        <color rgb="FFF8696B"/>
        <color rgb="FFFFEB84"/>
        <color rgb="FF63BE7B"/>
      </colorScale>
    </cfRule>
  </conditionalFormatting>
  <conditionalFormatting sqref="FL96:FL123 FE96:FH123">
    <cfRule type="colorScale" priority="547">
      <colorScale>
        <cfvo type="min"/>
        <cfvo type="percentile" val="50"/>
        <cfvo type="max"/>
        <color rgb="FFF8696B"/>
        <color rgb="FFFFEB84"/>
        <color rgb="FF63BE7B"/>
      </colorScale>
    </cfRule>
  </conditionalFormatting>
  <conditionalFormatting sqref="FM96:FN123">
    <cfRule type="colorScale" priority="546">
      <colorScale>
        <cfvo type="min"/>
        <cfvo type="percentile" val="50"/>
        <cfvo type="max"/>
        <color rgb="FFF8696B"/>
        <color rgb="FFFFEB84"/>
        <color rgb="FF63BE7B"/>
      </colorScale>
    </cfRule>
  </conditionalFormatting>
  <conditionalFormatting sqref="FL15:FL24 FE82:FE92 FE15:FE24 FL82:FL92 FH15:FH24 FH82:FH92">
    <cfRule type="colorScale" priority="544">
      <colorScale>
        <cfvo type="min"/>
        <cfvo type="percentile" val="50"/>
        <cfvo type="max"/>
        <color rgb="FFF8696B"/>
        <color rgb="FFFFEB84"/>
        <color rgb="FF63BE7B"/>
      </colorScale>
    </cfRule>
  </conditionalFormatting>
  <conditionalFormatting sqref="FD96:FD123">
    <cfRule type="colorScale" priority="543">
      <colorScale>
        <cfvo type="min"/>
        <cfvo type="percentile" val="50"/>
        <cfvo type="max"/>
        <color rgb="FFF8696B"/>
        <color rgb="FFFFEB84"/>
        <color rgb="FF63BE7B"/>
      </colorScale>
    </cfRule>
  </conditionalFormatting>
  <conditionalFormatting sqref="FO14:FO92">
    <cfRule type="colorScale" priority="548">
      <colorScale>
        <cfvo type="min"/>
        <cfvo type="percentile" val="50"/>
        <cfvo type="max"/>
        <color rgb="FFF8696B"/>
        <color rgb="FFFFEB84"/>
        <color rgb="FF63BE7B"/>
      </colorScale>
    </cfRule>
  </conditionalFormatting>
  <conditionalFormatting sqref="FL25:FL81 FE25:FE81 FH25:FH81">
    <cfRule type="colorScale" priority="549">
      <colorScale>
        <cfvo type="min"/>
        <cfvo type="percentile" val="50"/>
        <cfvo type="max"/>
        <color rgb="FFF8696B"/>
        <color rgb="FFFFEB84"/>
        <color rgb="FF63BE7B"/>
      </colorScale>
    </cfRule>
  </conditionalFormatting>
  <conditionalFormatting sqref="FM12:FN92">
    <cfRule type="colorScale" priority="550">
      <colorScale>
        <cfvo type="min"/>
        <cfvo type="percentile" val="50"/>
        <cfvo type="max"/>
        <color rgb="FFF8696B"/>
        <color rgb="FFFFEB84"/>
        <color rgb="FF63BE7B"/>
      </colorScale>
    </cfRule>
  </conditionalFormatting>
  <conditionalFormatting sqref="FH14 FE14">
    <cfRule type="colorScale" priority="542">
      <colorScale>
        <cfvo type="min"/>
        <cfvo type="percentile" val="50"/>
        <cfvo type="max"/>
        <color rgb="FFF8696B"/>
        <color rgb="FFFFEB84"/>
        <color rgb="FF63BE7B"/>
      </colorScale>
    </cfRule>
  </conditionalFormatting>
  <conditionalFormatting sqref="FL14:FL92">
    <cfRule type="colorScale" priority="541">
      <colorScale>
        <cfvo type="min"/>
        <cfvo type="percentile" val="50"/>
        <cfvo type="max"/>
        <color rgb="FFF8696B"/>
        <color rgb="FFFFEB84"/>
        <color rgb="FF63BE7B"/>
      </colorScale>
    </cfRule>
  </conditionalFormatting>
  <conditionalFormatting sqref="FD14:FD92">
    <cfRule type="colorScale" priority="540">
      <colorScale>
        <cfvo type="min"/>
        <cfvo type="percentile" val="50"/>
        <cfvo type="max"/>
        <color rgb="FFF8696B"/>
        <color rgb="FFFFEB84"/>
        <color rgb="FF63BE7B"/>
      </colorScale>
    </cfRule>
  </conditionalFormatting>
  <conditionalFormatting sqref="FP96:FQ123">
    <cfRule type="colorScale" priority="538">
      <colorScale>
        <cfvo type="min"/>
        <cfvo type="percentile" val="50"/>
        <cfvo type="max"/>
        <color rgb="FFF8696B"/>
        <color rgb="FFFFEB84"/>
        <color rgb="FF63BE7B"/>
      </colorScale>
    </cfRule>
  </conditionalFormatting>
  <conditionalFormatting sqref="FP14:FP92">
    <cfRule type="colorScale" priority="537">
      <colorScale>
        <cfvo type="min"/>
        <cfvo type="percentile" val="50"/>
        <cfvo type="max"/>
        <color rgb="FF63BE7B"/>
        <color rgb="FFFFEB84"/>
        <color rgb="FFF8696B"/>
      </colorScale>
    </cfRule>
  </conditionalFormatting>
  <conditionalFormatting sqref="FI96:FJ123">
    <cfRule type="colorScale" priority="536">
      <colorScale>
        <cfvo type="min"/>
        <cfvo type="percentile" val="50"/>
        <cfvo type="max"/>
        <color rgb="FFF8696B"/>
        <color rgb="FFFFEB84"/>
        <color rgb="FF63BE7B"/>
      </colorScale>
    </cfRule>
  </conditionalFormatting>
  <conditionalFormatting sqref="FK96:FK123">
    <cfRule type="colorScale" priority="535">
      <colorScale>
        <cfvo type="min"/>
        <cfvo type="percentile" val="50"/>
        <cfvo type="max"/>
        <color rgb="FFF8696B"/>
        <color rgb="FFFFEB84"/>
        <color rgb="FF63BE7B"/>
      </colorScale>
    </cfRule>
  </conditionalFormatting>
  <conditionalFormatting sqref="FP96:FQ123">
    <cfRule type="colorScale" priority="534">
      <colorScale>
        <cfvo type="min"/>
        <cfvo type="percentile" val="50"/>
        <cfvo type="max"/>
        <color rgb="FF63BE7B"/>
        <color rgb="FFFFEB84"/>
        <color rgb="FFF8696B"/>
      </colorScale>
    </cfRule>
  </conditionalFormatting>
  <conditionalFormatting sqref="FK14:FK92">
    <cfRule type="colorScale" priority="533">
      <colorScale>
        <cfvo type="min"/>
        <cfvo type="percentile" val="50"/>
        <cfvo type="max"/>
        <color rgb="FFF8696B"/>
        <color rgb="FFFFEB84"/>
        <color rgb="FF63BE7B"/>
      </colorScale>
    </cfRule>
  </conditionalFormatting>
  <conditionalFormatting sqref="FL96:FL123">
    <cfRule type="colorScale" priority="532">
      <colorScale>
        <cfvo type="min"/>
        <cfvo type="percentile" val="50"/>
        <cfvo type="max"/>
        <color rgb="FFF8696B"/>
        <color rgb="FFFFEB84"/>
        <color rgb="FF63BE7B"/>
      </colorScale>
    </cfRule>
  </conditionalFormatting>
  <conditionalFormatting sqref="FT14:FT92">
    <cfRule type="colorScale" priority="531">
      <colorScale>
        <cfvo type="min"/>
        <cfvo type="percentile" val="50"/>
        <cfvo type="max"/>
        <color rgb="FFF8696B"/>
        <color rgb="FFFFEB84"/>
        <color rgb="FF63BE7B"/>
      </colorScale>
    </cfRule>
  </conditionalFormatting>
  <conditionalFormatting sqref="FT96:FU123">
    <cfRule type="colorScale" priority="530">
      <colorScale>
        <cfvo type="min"/>
        <cfvo type="percentile" val="50"/>
        <cfvo type="max"/>
        <color rgb="FFF8696B"/>
        <color rgb="FFFFEB84"/>
        <color rgb="FF63BE7B"/>
      </colorScale>
    </cfRule>
  </conditionalFormatting>
  <conditionalFormatting sqref="FV14:FV92">
    <cfRule type="colorScale" priority="529">
      <colorScale>
        <cfvo type="min"/>
        <cfvo type="percentile" val="50"/>
        <cfvo type="max"/>
        <color rgb="FFF8696B"/>
        <color rgb="FFFFEB84"/>
        <color rgb="FF63BE7B"/>
      </colorScale>
    </cfRule>
  </conditionalFormatting>
  <conditionalFormatting sqref="FV96:FV123">
    <cfRule type="colorScale" priority="528">
      <colorScale>
        <cfvo type="min"/>
        <cfvo type="percentile" val="50"/>
        <cfvo type="max"/>
        <color rgb="FFF8696B"/>
        <color rgb="FFFFEB84"/>
        <color rgb="FF63BE7B"/>
      </colorScale>
    </cfRule>
  </conditionalFormatting>
  <conditionalFormatting sqref="FL2:FL10 FH2:FH10">
    <cfRule type="colorScale" priority="527">
      <colorScale>
        <cfvo type="min"/>
        <cfvo type="percentile" val="50"/>
        <cfvo type="max"/>
        <color rgb="FFF8696B"/>
        <color rgb="FFFFEB84"/>
        <color rgb="FF63BE7B"/>
      </colorScale>
    </cfRule>
  </conditionalFormatting>
  <conditionalFormatting sqref="FI2:FJ10">
    <cfRule type="colorScale" priority="526">
      <colorScale>
        <cfvo type="min"/>
        <cfvo type="percentile" val="50"/>
        <cfvo type="max"/>
        <color rgb="FFF8696B"/>
        <color rgb="FFFFEB84"/>
        <color rgb="FF63BE7B"/>
      </colorScale>
    </cfRule>
  </conditionalFormatting>
  <conditionalFormatting sqref="FM2:FM10">
    <cfRule type="colorScale" priority="525">
      <colorScale>
        <cfvo type="min"/>
        <cfvo type="percentile" val="50"/>
        <cfvo type="max"/>
        <color rgb="FFF8696B"/>
        <color rgb="FFFFEB84"/>
        <color rgb="FF63BE7B"/>
      </colorScale>
    </cfRule>
  </conditionalFormatting>
  <conditionalFormatting sqref="FG14:FG92">
    <cfRule type="colorScale" priority="524">
      <colorScale>
        <cfvo type="min"/>
        <cfvo type="percentile" val="50"/>
        <cfvo type="max"/>
        <color rgb="FFF8696B"/>
        <color rgb="FFFFEB84"/>
        <color rgb="FF63BE7B"/>
      </colorScale>
    </cfRule>
  </conditionalFormatting>
  <conditionalFormatting sqref="FF14:FF92">
    <cfRule type="colorScale" priority="523">
      <colorScale>
        <cfvo type="min"/>
        <cfvo type="percentile" val="50"/>
        <cfvo type="max"/>
        <color rgb="FFF8696B"/>
        <color rgb="FFFFEB84"/>
        <color rgb="FF63BE7B"/>
      </colorScale>
    </cfRule>
  </conditionalFormatting>
  <conditionalFormatting sqref="FJ14:FJ92">
    <cfRule type="colorScale" priority="522">
      <colorScale>
        <cfvo type="min"/>
        <cfvo type="percentile" val="50"/>
        <cfvo type="max"/>
        <color rgb="FFF8696B"/>
        <color rgb="FFFFEB84"/>
        <color rgb="FF63BE7B"/>
      </colorScale>
    </cfRule>
  </conditionalFormatting>
  <conditionalFormatting sqref="FU14:FU92">
    <cfRule type="colorScale" priority="521">
      <colorScale>
        <cfvo type="min"/>
        <cfvo type="percentile" val="50"/>
        <cfvo type="max"/>
        <color rgb="FFF8696B"/>
        <color rgb="FFFFEB84"/>
        <color rgb="FF63BE7B"/>
      </colorScale>
    </cfRule>
  </conditionalFormatting>
  <conditionalFormatting sqref="GL96:GL123">
    <cfRule type="colorScale" priority="515">
      <colorScale>
        <cfvo type="min"/>
        <cfvo type="percentile" val="50"/>
        <cfvo type="max"/>
        <color rgb="FFF8696B"/>
        <color rgb="FFFFEB84"/>
        <color rgb="FF63BE7B"/>
      </colorScale>
    </cfRule>
  </conditionalFormatting>
  <conditionalFormatting sqref="GE14:GE92">
    <cfRule type="colorScale" priority="509">
      <colorScale>
        <cfvo type="min"/>
        <cfvo type="percentile" val="50"/>
        <cfvo type="max"/>
        <color rgb="FFF8696B"/>
        <color rgb="FFFFEB84"/>
        <color rgb="FF63BE7B"/>
      </colorScale>
    </cfRule>
  </conditionalFormatting>
  <conditionalFormatting sqref="GI96:GI123 FY96:GD123">
    <cfRule type="colorScale" priority="517">
      <colorScale>
        <cfvo type="min"/>
        <cfvo type="percentile" val="50"/>
        <cfvo type="max"/>
        <color rgb="FFF8696B"/>
        <color rgb="FFFFEB84"/>
        <color rgb="FF63BE7B"/>
      </colorScale>
    </cfRule>
  </conditionalFormatting>
  <conditionalFormatting sqref="GJ96:GK123">
    <cfRule type="colorScale" priority="516">
      <colorScale>
        <cfvo type="min"/>
        <cfvo type="percentile" val="50"/>
        <cfvo type="max"/>
        <color rgb="FFF8696B"/>
        <color rgb="FFFFEB84"/>
        <color rgb="FF63BE7B"/>
      </colorScale>
    </cfRule>
  </conditionalFormatting>
  <conditionalFormatting sqref="GI15:GI24 FY82:FY92 FY15:FY24 GI82:GI92 GD15:GD24 GD82:GD92">
    <cfRule type="colorScale" priority="514">
      <colorScale>
        <cfvo type="min"/>
        <cfvo type="percentile" val="50"/>
        <cfvo type="max"/>
        <color rgb="FFF8696B"/>
        <color rgb="FFFFEB84"/>
        <color rgb="FF63BE7B"/>
      </colorScale>
    </cfRule>
  </conditionalFormatting>
  <conditionalFormatting sqref="FX96:FX123">
    <cfRule type="colorScale" priority="513">
      <colorScale>
        <cfvo type="min"/>
        <cfvo type="percentile" val="50"/>
        <cfvo type="max"/>
        <color rgb="FFF8696B"/>
        <color rgb="FFFFEB84"/>
        <color rgb="FF63BE7B"/>
      </colorScale>
    </cfRule>
  </conditionalFormatting>
  <conditionalFormatting sqref="GL14:GL92">
    <cfRule type="colorScale" priority="518">
      <colorScale>
        <cfvo type="min"/>
        <cfvo type="percentile" val="50"/>
        <cfvo type="max"/>
        <color rgb="FFF8696B"/>
        <color rgb="FFFFEB84"/>
        <color rgb="FF63BE7B"/>
      </colorScale>
    </cfRule>
  </conditionalFormatting>
  <conditionalFormatting sqref="GI25:GI81 FY25:FY81 GD25:GD81">
    <cfRule type="colorScale" priority="519">
      <colorScale>
        <cfvo type="min"/>
        <cfvo type="percentile" val="50"/>
        <cfvo type="max"/>
        <color rgb="FFF8696B"/>
        <color rgb="FFFFEB84"/>
        <color rgb="FF63BE7B"/>
      </colorScale>
    </cfRule>
  </conditionalFormatting>
  <conditionalFormatting sqref="GJ12:GK92">
    <cfRule type="colorScale" priority="520">
      <colorScale>
        <cfvo type="min"/>
        <cfvo type="percentile" val="50"/>
        <cfvo type="max"/>
        <color rgb="FFF8696B"/>
        <color rgb="FFFFEB84"/>
        <color rgb="FF63BE7B"/>
      </colorScale>
    </cfRule>
  </conditionalFormatting>
  <conditionalFormatting sqref="GD14 FY14">
    <cfRule type="colorScale" priority="512">
      <colorScale>
        <cfvo type="min"/>
        <cfvo type="percentile" val="50"/>
        <cfvo type="max"/>
        <color rgb="FFF8696B"/>
        <color rgb="FFFFEB84"/>
        <color rgb="FF63BE7B"/>
      </colorScale>
    </cfRule>
  </conditionalFormatting>
  <conditionalFormatting sqref="GI14:GI92">
    <cfRule type="colorScale" priority="511">
      <colorScale>
        <cfvo type="min"/>
        <cfvo type="percentile" val="50"/>
        <cfvo type="max"/>
        <color rgb="FFF8696B"/>
        <color rgb="FFFFEB84"/>
        <color rgb="FF63BE7B"/>
      </colorScale>
    </cfRule>
  </conditionalFormatting>
  <conditionalFormatting sqref="FX14:FX92">
    <cfRule type="colorScale" priority="510">
      <colorScale>
        <cfvo type="min"/>
        <cfvo type="percentile" val="50"/>
        <cfvo type="max"/>
        <color rgb="FFF8696B"/>
        <color rgb="FFFFEB84"/>
        <color rgb="FF63BE7B"/>
      </colorScale>
    </cfRule>
  </conditionalFormatting>
  <conditionalFormatting sqref="GM96:GN123">
    <cfRule type="colorScale" priority="508">
      <colorScale>
        <cfvo type="min"/>
        <cfvo type="percentile" val="50"/>
        <cfvo type="max"/>
        <color rgb="FFF8696B"/>
        <color rgb="FFFFEB84"/>
        <color rgb="FF63BE7B"/>
      </colorScale>
    </cfRule>
  </conditionalFormatting>
  <conditionalFormatting sqref="GM14:GM92">
    <cfRule type="colorScale" priority="507">
      <colorScale>
        <cfvo type="min"/>
        <cfvo type="percentile" val="50"/>
        <cfvo type="max"/>
        <color rgb="FF63BE7B"/>
        <color rgb="FFFFEB84"/>
        <color rgb="FFF8696B"/>
      </colorScale>
    </cfRule>
  </conditionalFormatting>
  <conditionalFormatting sqref="GE96:GF123">
    <cfRule type="colorScale" priority="506">
      <colorScale>
        <cfvo type="min"/>
        <cfvo type="percentile" val="50"/>
        <cfvo type="max"/>
        <color rgb="FFF8696B"/>
        <color rgb="FFFFEB84"/>
        <color rgb="FF63BE7B"/>
      </colorScale>
    </cfRule>
  </conditionalFormatting>
  <conditionalFormatting sqref="GG96:GH123">
    <cfRule type="colorScale" priority="505">
      <colorScale>
        <cfvo type="min"/>
        <cfvo type="percentile" val="50"/>
        <cfvo type="max"/>
        <color rgb="FFF8696B"/>
        <color rgb="FFFFEB84"/>
        <color rgb="FF63BE7B"/>
      </colorScale>
    </cfRule>
  </conditionalFormatting>
  <conditionalFormatting sqref="GM96:GN123">
    <cfRule type="colorScale" priority="504">
      <colorScale>
        <cfvo type="min"/>
        <cfvo type="percentile" val="50"/>
        <cfvo type="max"/>
        <color rgb="FF63BE7B"/>
        <color rgb="FFFFEB84"/>
        <color rgb="FFF8696B"/>
      </colorScale>
    </cfRule>
  </conditionalFormatting>
  <conditionalFormatting sqref="GG14:GH92">
    <cfRule type="colorScale" priority="503">
      <colorScale>
        <cfvo type="min"/>
        <cfvo type="percentile" val="50"/>
        <cfvo type="max"/>
        <color rgb="FFF8696B"/>
        <color rgb="FFFFEB84"/>
        <color rgb="FF63BE7B"/>
      </colorScale>
    </cfRule>
  </conditionalFormatting>
  <conditionalFormatting sqref="GI96:GI123">
    <cfRule type="colorScale" priority="502">
      <colorScale>
        <cfvo type="min"/>
        <cfvo type="percentile" val="50"/>
        <cfvo type="max"/>
        <color rgb="FFF8696B"/>
        <color rgb="FFFFEB84"/>
        <color rgb="FF63BE7B"/>
      </colorScale>
    </cfRule>
  </conditionalFormatting>
  <conditionalFormatting sqref="GQ14:GQ92">
    <cfRule type="colorScale" priority="501">
      <colorScale>
        <cfvo type="min"/>
        <cfvo type="percentile" val="50"/>
        <cfvo type="max"/>
        <color rgb="FFF8696B"/>
        <color rgb="FFFFEB84"/>
        <color rgb="FF63BE7B"/>
      </colorScale>
    </cfRule>
  </conditionalFormatting>
  <conditionalFormatting sqref="GQ96:GR123">
    <cfRule type="colorScale" priority="500">
      <colorScale>
        <cfvo type="min"/>
        <cfvo type="percentile" val="50"/>
        <cfvo type="max"/>
        <color rgb="FFF8696B"/>
        <color rgb="FFFFEB84"/>
        <color rgb="FF63BE7B"/>
      </colorScale>
    </cfRule>
  </conditionalFormatting>
  <conditionalFormatting sqref="GS14:GS92">
    <cfRule type="colorScale" priority="499">
      <colorScale>
        <cfvo type="min"/>
        <cfvo type="percentile" val="50"/>
        <cfvo type="max"/>
        <color rgb="FFF8696B"/>
        <color rgb="FFFFEB84"/>
        <color rgb="FF63BE7B"/>
      </colorScale>
    </cfRule>
  </conditionalFormatting>
  <conditionalFormatting sqref="GS96:GS123">
    <cfRule type="colorScale" priority="498">
      <colorScale>
        <cfvo type="min"/>
        <cfvo type="percentile" val="50"/>
        <cfvo type="max"/>
        <color rgb="FFF8696B"/>
        <color rgb="FFFFEB84"/>
        <color rgb="FF63BE7B"/>
      </colorScale>
    </cfRule>
  </conditionalFormatting>
  <conditionalFormatting sqref="GH2:GH10 GD2:GD10">
    <cfRule type="colorScale" priority="497">
      <colorScale>
        <cfvo type="min"/>
        <cfvo type="percentile" val="50"/>
        <cfvo type="max"/>
        <color rgb="FFF8696B"/>
        <color rgb="FFFFEB84"/>
        <color rgb="FF63BE7B"/>
      </colorScale>
    </cfRule>
  </conditionalFormatting>
  <conditionalFormatting sqref="GE2:GF10">
    <cfRule type="colorScale" priority="496">
      <colorScale>
        <cfvo type="min"/>
        <cfvo type="percentile" val="50"/>
        <cfvo type="max"/>
        <color rgb="FFF8696B"/>
        <color rgb="FFFFEB84"/>
        <color rgb="FF63BE7B"/>
      </colorScale>
    </cfRule>
  </conditionalFormatting>
  <conditionalFormatting sqref="GI2:GI10">
    <cfRule type="colorScale" priority="495">
      <colorScale>
        <cfvo type="min"/>
        <cfvo type="percentile" val="50"/>
        <cfvo type="max"/>
        <color rgb="FFF8696B"/>
        <color rgb="FFFFEB84"/>
        <color rgb="FF63BE7B"/>
      </colorScale>
    </cfRule>
  </conditionalFormatting>
  <conditionalFormatting sqref="GB14:GC92">
    <cfRule type="colorScale" priority="494">
      <colorScale>
        <cfvo type="min"/>
        <cfvo type="percentile" val="50"/>
        <cfvo type="max"/>
        <color rgb="FFF8696B"/>
        <color rgb="FFFFEB84"/>
        <color rgb="FF63BE7B"/>
      </colorScale>
    </cfRule>
  </conditionalFormatting>
  <conditionalFormatting sqref="FZ14:GA92">
    <cfRule type="colorScale" priority="493">
      <colorScale>
        <cfvo type="min"/>
        <cfvo type="percentile" val="50"/>
        <cfvo type="max"/>
        <color rgb="FFF8696B"/>
        <color rgb="FFFFEB84"/>
        <color rgb="FF63BE7B"/>
      </colorScale>
    </cfRule>
  </conditionalFormatting>
  <conditionalFormatting sqref="GF14:GF92">
    <cfRule type="colorScale" priority="492">
      <colorScale>
        <cfvo type="min"/>
        <cfvo type="percentile" val="50"/>
        <cfvo type="max"/>
        <color rgb="FFF8696B"/>
        <color rgb="FFFFEB84"/>
        <color rgb="FF63BE7B"/>
      </colorScale>
    </cfRule>
  </conditionalFormatting>
  <conditionalFormatting sqref="GR14:GR92">
    <cfRule type="colorScale" priority="491">
      <colorScale>
        <cfvo type="min"/>
        <cfvo type="percentile" val="50"/>
        <cfvo type="max"/>
        <color rgb="FFF8696B"/>
        <color rgb="FFFFEB84"/>
        <color rgb="FF63BE7B"/>
      </colorScale>
    </cfRule>
  </conditionalFormatting>
  <conditionalFormatting sqref="FZ14:FZ92">
    <cfRule type="colorScale" priority="490">
      <colorScale>
        <cfvo type="min"/>
        <cfvo type="percentile" val="50"/>
        <cfvo type="max"/>
        <color rgb="FFF8696B"/>
        <color rgb="FFFFEB84"/>
        <color rgb="FF63BE7B"/>
      </colorScale>
    </cfRule>
  </conditionalFormatting>
  <conditionalFormatting sqref="FY14:FY92">
    <cfRule type="colorScale" priority="489">
      <colorScale>
        <cfvo type="min"/>
        <cfvo type="percentile" val="50"/>
        <cfvo type="max"/>
        <color rgb="FFF8696B"/>
        <color rgb="FFFFEB84"/>
        <color rgb="FF63BE7B"/>
      </colorScale>
    </cfRule>
  </conditionalFormatting>
  <conditionalFormatting sqref="GT14:GT92">
    <cfRule type="colorScale" priority="488">
      <colorScale>
        <cfvo type="min"/>
        <cfvo type="percentile" val="50"/>
        <cfvo type="max"/>
        <color rgb="FFF8696B"/>
        <color rgb="FFFFEB84"/>
        <color rgb="FF63BE7B"/>
      </colorScale>
    </cfRule>
  </conditionalFormatting>
  <conditionalFormatting sqref="GT96:GT123">
    <cfRule type="colorScale" priority="487">
      <colorScale>
        <cfvo type="min"/>
        <cfvo type="percentile" val="50"/>
        <cfvo type="max"/>
        <color rgb="FFF8696B"/>
        <color rgb="FFFFEB84"/>
        <color rgb="FF63BE7B"/>
      </colorScale>
    </cfRule>
  </conditionalFormatting>
  <conditionalFormatting sqref="HJ96:HJ123">
    <cfRule type="colorScale" priority="481">
      <colorScale>
        <cfvo type="min"/>
        <cfvo type="percentile" val="50"/>
        <cfvo type="max"/>
        <color rgb="FFF8696B"/>
        <color rgb="FFFFEB84"/>
        <color rgb="FF63BE7B"/>
      </colorScale>
    </cfRule>
  </conditionalFormatting>
  <conditionalFormatting sqref="HC14:HC92">
    <cfRule type="colorScale" priority="475">
      <colorScale>
        <cfvo type="min"/>
        <cfvo type="percentile" val="50"/>
        <cfvo type="max"/>
        <color rgb="FFF8696B"/>
        <color rgb="FFFFEB84"/>
        <color rgb="FF63BE7B"/>
      </colorScale>
    </cfRule>
  </conditionalFormatting>
  <conditionalFormatting sqref="HG96:HG123 GW96:HB123">
    <cfRule type="colorScale" priority="483">
      <colorScale>
        <cfvo type="min"/>
        <cfvo type="percentile" val="50"/>
        <cfvo type="max"/>
        <color rgb="FFF8696B"/>
        <color rgb="FFFFEB84"/>
        <color rgb="FF63BE7B"/>
      </colorScale>
    </cfRule>
  </conditionalFormatting>
  <conditionalFormatting sqref="HH96:HI123">
    <cfRule type="colorScale" priority="482">
      <colorScale>
        <cfvo type="min"/>
        <cfvo type="percentile" val="50"/>
        <cfvo type="max"/>
        <color rgb="FFF8696B"/>
        <color rgb="FFFFEB84"/>
        <color rgb="FF63BE7B"/>
      </colorScale>
    </cfRule>
  </conditionalFormatting>
  <conditionalFormatting sqref="HG15:HG24 GW82:GW92 GW15:GW24 HG82:HG92 HB15:HB24 HB82:HB92">
    <cfRule type="colorScale" priority="480">
      <colorScale>
        <cfvo type="min"/>
        <cfvo type="percentile" val="50"/>
        <cfvo type="max"/>
        <color rgb="FFF8696B"/>
        <color rgb="FFFFEB84"/>
        <color rgb="FF63BE7B"/>
      </colorScale>
    </cfRule>
  </conditionalFormatting>
  <conditionalFormatting sqref="GV96:GV123">
    <cfRule type="colorScale" priority="479">
      <colorScale>
        <cfvo type="min"/>
        <cfvo type="percentile" val="50"/>
        <cfvo type="max"/>
        <color rgb="FFF8696B"/>
        <color rgb="FFFFEB84"/>
        <color rgb="FF63BE7B"/>
      </colorScale>
    </cfRule>
  </conditionalFormatting>
  <conditionalFormatting sqref="HJ14:HJ92">
    <cfRule type="colorScale" priority="484">
      <colorScale>
        <cfvo type="min"/>
        <cfvo type="percentile" val="50"/>
        <cfvo type="max"/>
        <color rgb="FFF8696B"/>
        <color rgb="FFFFEB84"/>
        <color rgb="FF63BE7B"/>
      </colorScale>
    </cfRule>
  </conditionalFormatting>
  <conditionalFormatting sqref="HG25:HG81 GW25:GW81 HB25:HB81">
    <cfRule type="colorScale" priority="485">
      <colorScale>
        <cfvo type="min"/>
        <cfvo type="percentile" val="50"/>
        <cfvo type="max"/>
        <color rgb="FFF8696B"/>
        <color rgb="FFFFEB84"/>
        <color rgb="FF63BE7B"/>
      </colorScale>
    </cfRule>
  </conditionalFormatting>
  <conditionalFormatting sqref="HH12:HI92">
    <cfRule type="colorScale" priority="486">
      <colorScale>
        <cfvo type="min"/>
        <cfvo type="percentile" val="50"/>
        <cfvo type="max"/>
        <color rgb="FFF8696B"/>
        <color rgb="FFFFEB84"/>
        <color rgb="FF63BE7B"/>
      </colorScale>
    </cfRule>
  </conditionalFormatting>
  <conditionalFormatting sqref="HB14 GW14">
    <cfRule type="colorScale" priority="478">
      <colorScale>
        <cfvo type="min"/>
        <cfvo type="percentile" val="50"/>
        <cfvo type="max"/>
        <color rgb="FFF8696B"/>
        <color rgb="FFFFEB84"/>
        <color rgb="FF63BE7B"/>
      </colorScale>
    </cfRule>
  </conditionalFormatting>
  <conditionalFormatting sqref="HG14:HG92">
    <cfRule type="colorScale" priority="477">
      <colorScale>
        <cfvo type="min"/>
        <cfvo type="percentile" val="50"/>
        <cfvo type="max"/>
        <color rgb="FFF8696B"/>
        <color rgb="FFFFEB84"/>
        <color rgb="FF63BE7B"/>
      </colorScale>
    </cfRule>
  </conditionalFormatting>
  <conditionalFormatting sqref="GV14:GV92">
    <cfRule type="colorScale" priority="476">
      <colorScale>
        <cfvo type="min"/>
        <cfvo type="percentile" val="50"/>
        <cfvo type="max"/>
        <color rgb="FFF8696B"/>
        <color rgb="FFFFEB84"/>
        <color rgb="FF63BE7B"/>
      </colorScale>
    </cfRule>
  </conditionalFormatting>
  <conditionalFormatting sqref="HK96:HL123">
    <cfRule type="colorScale" priority="474">
      <colorScale>
        <cfvo type="min"/>
        <cfvo type="percentile" val="50"/>
        <cfvo type="max"/>
        <color rgb="FFF8696B"/>
        <color rgb="FFFFEB84"/>
        <color rgb="FF63BE7B"/>
      </colorScale>
    </cfRule>
  </conditionalFormatting>
  <conditionalFormatting sqref="HK14:HK92">
    <cfRule type="colorScale" priority="473">
      <colorScale>
        <cfvo type="min"/>
        <cfvo type="percentile" val="50"/>
        <cfvo type="max"/>
        <color rgb="FF63BE7B"/>
        <color rgb="FFFFEB84"/>
        <color rgb="FFF8696B"/>
      </colorScale>
    </cfRule>
  </conditionalFormatting>
  <conditionalFormatting sqref="HC96:HD123">
    <cfRule type="colorScale" priority="472">
      <colorScale>
        <cfvo type="min"/>
        <cfvo type="percentile" val="50"/>
        <cfvo type="max"/>
        <color rgb="FFF8696B"/>
        <color rgb="FFFFEB84"/>
        <color rgb="FF63BE7B"/>
      </colorScale>
    </cfRule>
  </conditionalFormatting>
  <conditionalFormatting sqref="HE96:HF123">
    <cfRule type="colorScale" priority="471">
      <colorScale>
        <cfvo type="min"/>
        <cfvo type="percentile" val="50"/>
        <cfvo type="max"/>
        <color rgb="FFF8696B"/>
        <color rgb="FFFFEB84"/>
        <color rgb="FF63BE7B"/>
      </colorScale>
    </cfRule>
  </conditionalFormatting>
  <conditionalFormatting sqref="HK96:HL123">
    <cfRule type="colorScale" priority="470">
      <colorScale>
        <cfvo type="min"/>
        <cfvo type="percentile" val="50"/>
        <cfvo type="max"/>
        <color rgb="FF63BE7B"/>
        <color rgb="FFFFEB84"/>
        <color rgb="FFF8696B"/>
      </colorScale>
    </cfRule>
  </conditionalFormatting>
  <conditionalFormatting sqref="HE14:HF92">
    <cfRule type="colorScale" priority="469">
      <colorScale>
        <cfvo type="min"/>
        <cfvo type="percentile" val="50"/>
        <cfvo type="max"/>
        <color rgb="FFF8696B"/>
        <color rgb="FFFFEB84"/>
        <color rgb="FF63BE7B"/>
      </colorScale>
    </cfRule>
  </conditionalFormatting>
  <conditionalFormatting sqref="HG96:HG123">
    <cfRule type="colorScale" priority="468">
      <colorScale>
        <cfvo type="min"/>
        <cfvo type="percentile" val="50"/>
        <cfvo type="max"/>
        <color rgb="FFF8696B"/>
        <color rgb="FFFFEB84"/>
        <color rgb="FF63BE7B"/>
      </colorScale>
    </cfRule>
  </conditionalFormatting>
  <conditionalFormatting sqref="HO14:HO92">
    <cfRule type="colorScale" priority="467">
      <colorScale>
        <cfvo type="min"/>
        <cfvo type="percentile" val="50"/>
        <cfvo type="max"/>
        <color rgb="FFF8696B"/>
        <color rgb="FFFFEB84"/>
        <color rgb="FF63BE7B"/>
      </colorScale>
    </cfRule>
  </conditionalFormatting>
  <conditionalFormatting sqref="HO96:HP123">
    <cfRule type="colorScale" priority="466">
      <colorScale>
        <cfvo type="min"/>
        <cfvo type="percentile" val="50"/>
        <cfvo type="max"/>
        <color rgb="FFF8696B"/>
        <color rgb="FFFFEB84"/>
        <color rgb="FF63BE7B"/>
      </colorScale>
    </cfRule>
  </conditionalFormatting>
  <conditionalFormatting sqref="HQ14:HQ92">
    <cfRule type="colorScale" priority="465">
      <colorScale>
        <cfvo type="min"/>
        <cfvo type="percentile" val="50"/>
        <cfvo type="max"/>
        <color rgb="FFF8696B"/>
        <color rgb="FFFFEB84"/>
        <color rgb="FF63BE7B"/>
      </colorScale>
    </cfRule>
  </conditionalFormatting>
  <conditionalFormatting sqref="HQ96:HQ123">
    <cfRule type="colorScale" priority="464">
      <colorScale>
        <cfvo type="min"/>
        <cfvo type="percentile" val="50"/>
        <cfvo type="max"/>
        <color rgb="FFF8696B"/>
        <color rgb="FFFFEB84"/>
        <color rgb="FF63BE7B"/>
      </colorScale>
    </cfRule>
  </conditionalFormatting>
  <conditionalFormatting sqref="HF2:HF10 HB2:HB10">
    <cfRule type="colorScale" priority="463">
      <colorScale>
        <cfvo type="min"/>
        <cfvo type="percentile" val="50"/>
        <cfvo type="max"/>
        <color rgb="FFF8696B"/>
        <color rgb="FFFFEB84"/>
        <color rgb="FF63BE7B"/>
      </colorScale>
    </cfRule>
  </conditionalFormatting>
  <conditionalFormatting sqref="HC2:HD10">
    <cfRule type="colorScale" priority="462">
      <colorScale>
        <cfvo type="min"/>
        <cfvo type="percentile" val="50"/>
        <cfvo type="max"/>
        <color rgb="FFF8696B"/>
        <color rgb="FFFFEB84"/>
        <color rgb="FF63BE7B"/>
      </colorScale>
    </cfRule>
  </conditionalFormatting>
  <conditionalFormatting sqref="HG2:HG10">
    <cfRule type="colorScale" priority="461">
      <colorScale>
        <cfvo type="min"/>
        <cfvo type="percentile" val="50"/>
        <cfvo type="max"/>
        <color rgb="FFF8696B"/>
        <color rgb="FFFFEB84"/>
        <color rgb="FF63BE7B"/>
      </colorScale>
    </cfRule>
  </conditionalFormatting>
  <conditionalFormatting sqref="GZ14:HA92">
    <cfRule type="colorScale" priority="460">
      <colorScale>
        <cfvo type="min"/>
        <cfvo type="percentile" val="50"/>
        <cfvo type="max"/>
        <color rgb="FFF8696B"/>
        <color rgb="FFFFEB84"/>
        <color rgb="FF63BE7B"/>
      </colorScale>
    </cfRule>
  </conditionalFormatting>
  <conditionalFormatting sqref="GX14:GY92">
    <cfRule type="colorScale" priority="459">
      <colorScale>
        <cfvo type="min"/>
        <cfvo type="percentile" val="50"/>
        <cfvo type="max"/>
        <color rgb="FFF8696B"/>
        <color rgb="FFFFEB84"/>
        <color rgb="FF63BE7B"/>
      </colorScale>
    </cfRule>
  </conditionalFormatting>
  <conditionalFormatting sqref="HD14:HD92">
    <cfRule type="colorScale" priority="458">
      <colorScale>
        <cfvo type="min"/>
        <cfvo type="percentile" val="50"/>
        <cfvo type="max"/>
        <color rgb="FFF8696B"/>
        <color rgb="FFFFEB84"/>
        <color rgb="FF63BE7B"/>
      </colorScale>
    </cfRule>
  </conditionalFormatting>
  <conditionalFormatting sqref="HP14:HP92">
    <cfRule type="colorScale" priority="457">
      <colorScale>
        <cfvo type="min"/>
        <cfvo type="percentile" val="50"/>
        <cfvo type="max"/>
        <color rgb="FFF8696B"/>
        <color rgb="FFFFEB84"/>
        <color rgb="FF63BE7B"/>
      </colorScale>
    </cfRule>
  </conditionalFormatting>
  <conditionalFormatting sqref="GX14:GX92">
    <cfRule type="colorScale" priority="456">
      <colorScale>
        <cfvo type="min"/>
        <cfvo type="percentile" val="50"/>
        <cfvo type="max"/>
        <color rgb="FFF8696B"/>
        <color rgb="FFFFEB84"/>
        <color rgb="FF63BE7B"/>
      </colorScale>
    </cfRule>
  </conditionalFormatting>
  <conditionalFormatting sqref="GW14:GW92">
    <cfRule type="colorScale" priority="455">
      <colorScale>
        <cfvo type="min"/>
        <cfvo type="percentile" val="50"/>
        <cfvo type="max"/>
        <color rgb="FFF8696B"/>
        <color rgb="FFFFEB84"/>
        <color rgb="FF63BE7B"/>
      </colorScale>
    </cfRule>
  </conditionalFormatting>
  <conditionalFormatting sqref="HR14:HR92">
    <cfRule type="colorScale" priority="454">
      <colorScale>
        <cfvo type="min"/>
        <cfvo type="percentile" val="50"/>
        <cfvo type="max"/>
        <color rgb="FFF8696B"/>
        <color rgb="FFFFEB84"/>
        <color rgb="FF63BE7B"/>
      </colorScale>
    </cfRule>
  </conditionalFormatting>
  <conditionalFormatting sqref="HR96:HR123">
    <cfRule type="colorScale" priority="453">
      <colorScale>
        <cfvo type="min"/>
        <cfvo type="percentile" val="50"/>
        <cfvo type="max"/>
        <color rgb="FFF8696B"/>
        <color rgb="FFFFEB84"/>
        <color rgb="FF63BE7B"/>
      </colorScale>
    </cfRule>
  </conditionalFormatting>
  <conditionalFormatting sqref="GN2:GN9">
    <cfRule type="colorScale" priority="452">
      <colorScale>
        <cfvo type="min"/>
        <cfvo type="percentile" val="50"/>
        <cfvo type="max"/>
        <color rgb="FFF8696B"/>
        <color rgb="FFFFEB84"/>
        <color rgb="FF63BE7B"/>
      </colorScale>
    </cfRule>
  </conditionalFormatting>
  <conditionalFormatting sqref="GP2:GP9">
    <cfRule type="colorScale" priority="451">
      <colorScale>
        <cfvo type="min"/>
        <cfvo type="percentile" val="50"/>
        <cfvo type="max"/>
        <color rgb="FFF8696B"/>
        <color rgb="FFFFEB84"/>
        <color rgb="FF63BE7B"/>
      </colorScale>
    </cfRule>
  </conditionalFormatting>
  <conditionalFormatting sqref="HL2:HL9">
    <cfRule type="colorScale" priority="450">
      <colorScale>
        <cfvo type="min"/>
        <cfvo type="percentile" val="50"/>
        <cfvo type="max"/>
        <color rgb="FFF8696B"/>
        <color rgb="FFFFEB84"/>
        <color rgb="FF63BE7B"/>
      </colorScale>
    </cfRule>
  </conditionalFormatting>
  <conditionalFormatting sqref="HN2:HN9">
    <cfRule type="colorScale" priority="449">
      <colorScale>
        <cfvo type="min"/>
        <cfvo type="percentile" val="50"/>
        <cfvo type="max"/>
        <color rgb="FFF8696B"/>
        <color rgb="FFFFEB84"/>
        <color rgb="FF63BE7B"/>
      </colorScale>
    </cfRule>
  </conditionalFormatting>
  <conditionalFormatting sqref="IH96:IH123">
    <cfRule type="colorScale" priority="443">
      <colorScale>
        <cfvo type="min"/>
        <cfvo type="percentile" val="50"/>
        <cfvo type="max"/>
        <color rgb="FFF8696B"/>
        <color rgb="FFFFEB84"/>
        <color rgb="FF63BE7B"/>
      </colorScale>
    </cfRule>
  </conditionalFormatting>
  <conditionalFormatting sqref="IA14:IA92">
    <cfRule type="colorScale" priority="437">
      <colorScale>
        <cfvo type="min"/>
        <cfvo type="percentile" val="50"/>
        <cfvo type="max"/>
        <color rgb="FFF8696B"/>
        <color rgb="FFFFEB84"/>
        <color rgb="FF63BE7B"/>
      </colorScale>
    </cfRule>
  </conditionalFormatting>
  <conditionalFormatting sqref="IE96:IE123 HU96:HZ123">
    <cfRule type="colorScale" priority="445">
      <colorScale>
        <cfvo type="min"/>
        <cfvo type="percentile" val="50"/>
        <cfvo type="max"/>
        <color rgb="FFF8696B"/>
        <color rgb="FFFFEB84"/>
        <color rgb="FF63BE7B"/>
      </colorScale>
    </cfRule>
  </conditionalFormatting>
  <conditionalFormatting sqref="IF96:IG123">
    <cfRule type="colorScale" priority="444">
      <colorScale>
        <cfvo type="min"/>
        <cfvo type="percentile" val="50"/>
        <cfvo type="max"/>
        <color rgb="FFF8696B"/>
        <color rgb="FFFFEB84"/>
        <color rgb="FF63BE7B"/>
      </colorScale>
    </cfRule>
  </conditionalFormatting>
  <conditionalFormatting sqref="IE15:IE24 HU82:HU92 HU15:HU24 IE82:IE92 HZ15:HZ24 HZ82:HZ92">
    <cfRule type="colorScale" priority="442">
      <colorScale>
        <cfvo type="min"/>
        <cfvo type="percentile" val="50"/>
        <cfvo type="max"/>
        <color rgb="FFF8696B"/>
        <color rgb="FFFFEB84"/>
        <color rgb="FF63BE7B"/>
      </colorScale>
    </cfRule>
  </conditionalFormatting>
  <conditionalFormatting sqref="HT96:HT123">
    <cfRule type="colorScale" priority="441">
      <colorScale>
        <cfvo type="min"/>
        <cfvo type="percentile" val="50"/>
        <cfvo type="max"/>
        <color rgb="FFF8696B"/>
        <color rgb="FFFFEB84"/>
        <color rgb="FF63BE7B"/>
      </colorScale>
    </cfRule>
  </conditionalFormatting>
  <conditionalFormatting sqref="IH14:IH92">
    <cfRule type="colorScale" priority="446">
      <colorScale>
        <cfvo type="min"/>
        <cfvo type="percentile" val="50"/>
        <cfvo type="max"/>
        <color rgb="FFF8696B"/>
        <color rgb="FFFFEB84"/>
        <color rgb="FF63BE7B"/>
      </colorScale>
    </cfRule>
  </conditionalFormatting>
  <conditionalFormatting sqref="IE25:IE81 HU25:HU81 HZ25:HZ81">
    <cfRule type="colorScale" priority="447">
      <colorScale>
        <cfvo type="min"/>
        <cfvo type="percentile" val="50"/>
        <cfvo type="max"/>
        <color rgb="FFF8696B"/>
        <color rgb="FFFFEB84"/>
        <color rgb="FF63BE7B"/>
      </colorScale>
    </cfRule>
  </conditionalFormatting>
  <conditionalFormatting sqref="IF12:IG13 IG14:IG92">
    <cfRule type="colorScale" priority="448">
      <colorScale>
        <cfvo type="min"/>
        <cfvo type="percentile" val="50"/>
        <cfvo type="max"/>
        <color rgb="FFF8696B"/>
        <color rgb="FFFFEB84"/>
        <color rgb="FF63BE7B"/>
      </colorScale>
    </cfRule>
  </conditionalFormatting>
  <conditionalFormatting sqref="HZ14 HU14">
    <cfRule type="colorScale" priority="440">
      <colorScale>
        <cfvo type="min"/>
        <cfvo type="percentile" val="50"/>
        <cfvo type="max"/>
        <color rgb="FFF8696B"/>
        <color rgb="FFFFEB84"/>
        <color rgb="FF63BE7B"/>
      </colorScale>
    </cfRule>
  </conditionalFormatting>
  <conditionalFormatting sqref="IE14:IE92">
    <cfRule type="colorScale" priority="439">
      <colorScale>
        <cfvo type="min"/>
        <cfvo type="percentile" val="50"/>
        <cfvo type="max"/>
        <color rgb="FFF8696B"/>
        <color rgb="FFFFEB84"/>
        <color rgb="FF63BE7B"/>
      </colorScale>
    </cfRule>
  </conditionalFormatting>
  <conditionalFormatting sqref="HT14:HT92">
    <cfRule type="colorScale" priority="438">
      <colorScale>
        <cfvo type="min"/>
        <cfvo type="percentile" val="50"/>
        <cfvo type="max"/>
        <color rgb="FFF8696B"/>
        <color rgb="FFFFEB84"/>
        <color rgb="FF63BE7B"/>
      </colorScale>
    </cfRule>
  </conditionalFormatting>
  <conditionalFormatting sqref="II96:IJ123">
    <cfRule type="colorScale" priority="436">
      <colorScale>
        <cfvo type="min"/>
        <cfvo type="percentile" val="50"/>
        <cfvo type="max"/>
        <color rgb="FFF8696B"/>
        <color rgb="FFFFEB84"/>
        <color rgb="FF63BE7B"/>
      </colorScale>
    </cfRule>
  </conditionalFormatting>
  <conditionalFormatting sqref="II14:II92">
    <cfRule type="colorScale" priority="435">
      <colorScale>
        <cfvo type="min"/>
        <cfvo type="percentile" val="50"/>
        <cfvo type="max"/>
        <color rgb="FF63BE7B"/>
        <color rgb="FFFFEB84"/>
        <color rgb="FFF8696B"/>
      </colorScale>
    </cfRule>
  </conditionalFormatting>
  <conditionalFormatting sqref="IA96:IB123">
    <cfRule type="colorScale" priority="434">
      <colorScale>
        <cfvo type="min"/>
        <cfvo type="percentile" val="50"/>
        <cfvo type="max"/>
        <color rgb="FFF8696B"/>
        <color rgb="FFFFEB84"/>
        <color rgb="FF63BE7B"/>
      </colorScale>
    </cfRule>
  </conditionalFormatting>
  <conditionalFormatting sqref="IC96:ID123">
    <cfRule type="colorScale" priority="433">
      <colorScale>
        <cfvo type="min"/>
        <cfvo type="percentile" val="50"/>
        <cfvo type="max"/>
        <color rgb="FFF8696B"/>
        <color rgb="FFFFEB84"/>
        <color rgb="FF63BE7B"/>
      </colorScale>
    </cfRule>
  </conditionalFormatting>
  <conditionalFormatting sqref="II96:IJ123">
    <cfRule type="colorScale" priority="432">
      <colorScale>
        <cfvo type="min"/>
        <cfvo type="percentile" val="50"/>
        <cfvo type="max"/>
        <color rgb="FF63BE7B"/>
        <color rgb="FFFFEB84"/>
        <color rgb="FFF8696B"/>
      </colorScale>
    </cfRule>
  </conditionalFormatting>
  <conditionalFormatting sqref="IC14:ID92">
    <cfRule type="colorScale" priority="431">
      <colorScale>
        <cfvo type="min"/>
        <cfvo type="percentile" val="50"/>
        <cfvo type="max"/>
        <color rgb="FFF8696B"/>
        <color rgb="FFFFEB84"/>
        <color rgb="FF63BE7B"/>
      </colorScale>
    </cfRule>
  </conditionalFormatting>
  <conditionalFormatting sqref="IE96:IE123">
    <cfRule type="colorScale" priority="430">
      <colorScale>
        <cfvo type="min"/>
        <cfvo type="percentile" val="50"/>
        <cfvo type="max"/>
        <color rgb="FFF8696B"/>
        <color rgb="FFFFEB84"/>
        <color rgb="FF63BE7B"/>
      </colorScale>
    </cfRule>
  </conditionalFormatting>
  <conditionalFormatting sqref="IN14:IO92">
    <cfRule type="colorScale" priority="429">
      <colorScale>
        <cfvo type="min"/>
        <cfvo type="percentile" val="50"/>
        <cfvo type="max"/>
        <color rgb="FFF8696B"/>
        <color rgb="FFFFEB84"/>
        <color rgb="FF63BE7B"/>
      </colorScale>
    </cfRule>
  </conditionalFormatting>
  <conditionalFormatting sqref="IN96:IP123">
    <cfRule type="colorScale" priority="428">
      <colorScale>
        <cfvo type="min"/>
        <cfvo type="percentile" val="50"/>
        <cfvo type="max"/>
        <color rgb="FFF8696B"/>
        <color rgb="FFFFEB84"/>
        <color rgb="FF63BE7B"/>
      </colorScale>
    </cfRule>
  </conditionalFormatting>
  <conditionalFormatting sqref="IQ14:IQ92">
    <cfRule type="colorScale" priority="427">
      <colorScale>
        <cfvo type="min"/>
        <cfvo type="percentile" val="50"/>
        <cfvo type="max"/>
        <color rgb="FFF8696B"/>
        <color rgb="FFFFEB84"/>
        <color rgb="FF63BE7B"/>
      </colorScale>
    </cfRule>
  </conditionalFormatting>
  <conditionalFormatting sqref="IQ96:IQ123">
    <cfRule type="colorScale" priority="426">
      <colorScale>
        <cfvo type="min"/>
        <cfvo type="percentile" val="50"/>
        <cfvo type="max"/>
        <color rgb="FFF8696B"/>
        <color rgb="FFFFEB84"/>
        <color rgb="FF63BE7B"/>
      </colorScale>
    </cfRule>
  </conditionalFormatting>
  <conditionalFormatting sqref="ID2:ID10 HZ2:HZ10">
    <cfRule type="colorScale" priority="425">
      <colorScale>
        <cfvo type="min"/>
        <cfvo type="percentile" val="50"/>
        <cfvo type="max"/>
        <color rgb="FFF8696B"/>
        <color rgb="FFFFEB84"/>
        <color rgb="FF63BE7B"/>
      </colorScale>
    </cfRule>
  </conditionalFormatting>
  <conditionalFormatting sqref="IA2:IB10">
    <cfRule type="colorScale" priority="424">
      <colorScale>
        <cfvo type="min"/>
        <cfvo type="percentile" val="50"/>
        <cfvo type="max"/>
        <color rgb="FFF8696B"/>
        <color rgb="FFFFEB84"/>
        <color rgb="FF63BE7B"/>
      </colorScale>
    </cfRule>
  </conditionalFormatting>
  <conditionalFormatting sqref="IE2:IE10">
    <cfRule type="colorScale" priority="423">
      <colorScale>
        <cfvo type="min"/>
        <cfvo type="percentile" val="50"/>
        <cfvo type="max"/>
        <color rgb="FFF8696B"/>
        <color rgb="FFFFEB84"/>
        <color rgb="FF63BE7B"/>
      </colorScale>
    </cfRule>
  </conditionalFormatting>
  <conditionalFormatting sqref="HX14:HY92">
    <cfRule type="colorScale" priority="422">
      <colorScale>
        <cfvo type="min"/>
        <cfvo type="percentile" val="50"/>
        <cfvo type="max"/>
        <color rgb="FFF8696B"/>
        <color rgb="FFFFEB84"/>
        <color rgb="FF63BE7B"/>
      </colorScale>
    </cfRule>
  </conditionalFormatting>
  <conditionalFormatting sqref="HV14:HW92">
    <cfRule type="colorScale" priority="421">
      <colorScale>
        <cfvo type="min"/>
        <cfvo type="percentile" val="50"/>
        <cfvo type="max"/>
        <color rgb="FFF8696B"/>
        <color rgb="FFFFEB84"/>
        <color rgb="FF63BE7B"/>
      </colorScale>
    </cfRule>
  </conditionalFormatting>
  <conditionalFormatting sqref="IB14:IB92">
    <cfRule type="colorScale" priority="420">
      <colorScale>
        <cfvo type="min"/>
        <cfvo type="percentile" val="50"/>
        <cfvo type="max"/>
        <color rgb="FFF8696B"/>
        <color rgb="FFFFEB84"/>
        <color rgb="FF63BE7B"/>
      </colorScale>
    </cfRule>
  </conditionalFormatting>
  <conditionalFormatting sqref="IP14:IP92">
    <cfRule type="colorScale" priority="419">
      <colorScale>
        <cfvo type="min"/>
        <cfvo type="percentile" val="50"/>
        <cfvo type="max"/>
        <color rgb="FFF8696B"/>
        <color rgb="FFFFEB84"/>
        <color rgb="FF63BE7B"/>
      </colorScale>
    </cfRule>
  </conditionalFormatting>
  <conditionalFormatting sqref="HV14:HV92">
    <cfRule type="colorScale" priority="418">
      <colorScale>
        <cfvo type="min"/>
        <cfvo type="percentile" val="50"/>
        <cfvo type="max"/>
        <color rgb="FFF8696B"/>
        <color rgb="FFFFEB84"/>
        <color rgb="FF63BE7B"/>
      </colorScale>
    </cfRule>
  </conditionalFormatting>
  <conditionalFormatting sqref="HU14:HU92">
    <cfRule type="colorScale" priority="417">
      <colorScale>
        <cfvo type="min"/>
        <cfvo type="percentile" val="50"/>
        <cfvo type="max"/>
        <color rgb="FFF8696B"/>
        <color rgb="FFFFEB84"/>
        <color rgb="FF63BE7B"/>
      </colorScale>
    </cfRule>
  </conditionalFormatting>
  <conditionalFormatting sqref="IR14:IR92">
    <cfRule type="colorScale" priority="416">
      <colorScale>
        <cfvo type="min"/>
        <cfvo type="percentile" val="50"/>
        <cfvo type="max"/>
        <color rgb="FFF8696B"/>
        <color rgb="FFFFEB84"/>
        <color rgb="FF63BE7B"/>
      </colorScale>
    </cfRule>
  </conditionalFormatting>
  <conditionalFormatting sqref="IR96:IR123">
    <cfRule type="colorScale" priority="415">
      <colorScale>
        <cfvo type="min"/>
        <cfvo type="percentile" val="50"/>
        <cfvo type="max"/>
        <color rgb="FFF8696B"/>
        <color rgb="FFFFEB84"/>
        <color rgb="FF63BE7B"/>
      </colorScale>
    </cfRule>
  </conditionalFormatting>
  <conditionalFormatting sqref="II2:II9">
    <cfRule type="colorScale" priority="414">
      <colorScale>
        <cfvo type="min"/>
        <cfvo type="percentile" val="50"/>
        <cfvo type="max"/>
        <color rgb="FFF8696B"/>
        <color rgb="FFFFEB84"/>
        <color rgb="FF63BE7B"/>
      </colorScale>
    </cfRule>
  </conditionalFormatting>
  <conditionalFormatting sqref="IM2:IM9">
    <cfRule type="colorScale" priority="413">
      <colorScale>
        <cfvo type="min"/>
        <cfvo type="percentile" val="50"/>
        <cfvo type="max"/>
        <color rgb="FFF8696B"/>
        <color rgb="FFFFEB84"/>
        <color rgb="FF63BE7B"/>
      </colorScale>
    </cfRule>
  </conditionalFormatting>
  <conditionalFormatting sqref="HH14:HH92">
    <cfRule type="colorScale" priority="412">
      <colorScale>
        <cfvo type="min"/>
        <cfvo type="percentile" val="50"/>
        <cfvo type="max"/>
        <color rgb="FFF8696B"/>
        <color rgb="FFFFEB84"/>
        <color rgb="FF63BE7B"/>
      </colorScale>
    </cfRule>
  </conditionalFormatting>
  <conditionalFormatting sqref="IF14:IF92">
    <cfRule type="colorScale" priority="411">
      <colorScale>
        <cfvo type="min"/>
        <cfvo type="percentile" val="50"/>
        <cfvo type="max"/>
        <color rgb="FFF8696B"/>
        <color rgb="FFFFEB84"/>
        <color rgb="FF63BE7B"/>
      </colorScale>
    </cfRule>
  </conditionalFormatting>
  <conditionalFormatting sqref="IF14:IF92">
    <cfRule type="colorScale" priority="410">
      <colorScale>
        <cfvo type="min"/>
        <cfvo type="percentile" val="50"/>
        <cfvo type="max"/>
        <color rgb="FFF8696B"/>
        <color rgb="FFFFEB84"/>
        <color rgb="FF63BE7B"/>
      </colorScale>
    </cfRule>
  </conditionalFormatting>
  <conditionalFormatting sqref="JH96:JH123">
    <cfRule type="colorScale" priority="366">
      <colorScale>
        <cfvo type="min"/>
        <cfvo type="percentile" val="50"/>
        <cfvo type="max"/>
        <color rgb="FFF8696B"/>
        <color rgb="FFFFEB84"/>
        <color rgb="FF63BE7B"/>
      </colorScale>
    </cfRule>
  </conditionalFormatting>
  <conditionalFormatting sqref="JA14:JA92">
    <cfRule type="colorScale" priority="360">
      <colorScale>
        <cfvo type="min"/>
        <cfvo type="percentile" val="50"/>
        <cfvo type="max"/>
        <color rgb="FFF8696B"/>
        <color rgb="FFFFEB84"/>
        <color rgb="FF63BE7B"/>
      </colorScale>
    </cfRule>
  </conditionalFormatting>
  <conditionalFormatting sqref="JE96:JE123 IU96:IZ123">
    <cfRule type="colorScale" priority="368">
      <colorScale>
        <cfvo type="min"/>
        <cfvo type="percentile" val="50"/>
        <cfvo type="max"/>
        <color rgb="FFF8696B"/>
        <color rgb="FFFFEB84"/>
        <color rgb="FF63BE7B"/>
      </colorScale>
    </cfRule>
  </conditionalFormatting>
  <conditionalFormatting sqref="JF96:JG123">
    <cfRule type="colorScale" priority="367">
      <colorScale>
        <cfvo type="min"/>
        <cfvo type="percentile" val="50"/>
        <cfvo type="max"/>
        <color rgb="FFF8696B"/>
        <color rgb="FFFFEB84"/>
        <color rgb="FF63BE7B"/>
      </colorScale>
    </cfRule>
  </conditionalFormatting>
  <conditionalFormatting sqref="JE15:JE24 IU82:IU92 IU15:IU24 JE82:JE92 IZ15:IZ24 IZ82:IZ92">
    <cfRule type="colorScale" priority="365">
      <colorScale>
        <cfvo type="min"/>
        <cfvo type="percentile" val="50"/>
        <cfvo type="max"/>
        <color rgb="FFF8696B"/>
        <color rgb="FFFFEB84"/>
        <color rgb="FF63BE7B"/>
      </colorScale>
    </cfRule>
  </conditionalFormatting>
  <conditionalFormatting sqref="IT96:IT123">
    <cfRule type="colorScale" priority="364">
      <colorScale>
        <cfvo type="min"/>
        <cfvo type="percentile" val="50"/>
        <cfvo type="max"/>
        <color rgb="FFF8696B"/>
        <color rgb="FFFFEB84"/>
        <color rgb="FF63BE7B"/>
      </colorScale>
    </cfRule>
  </conditionalFormatting>
  <conditionalFormatting sqref="JH14:JH92">
    <cfRule type="colorScale" priority="369">
      <colorScale>
        <cfvo type="min"/>
        <cfvo type="percentile" val="50"/>
        <cfvo type="max"/>
        <color rgb="FFF8696B"/>
        <color rgb="FFFFEB84"/>
        <color rgb="FF63BE7B"/>
      </colorScale>
    </cfRule>
  </conditionalFormatting>
  <conditionalFormatting sqref="JE25:JE81 IU25:IU81 IZ25:IZ81">
    <cfRule type="colorScale" priority="370">
      <colorScale>
        <cfvo type="min"/>
        <cfvo type="percentile" val="50"/>
        <cfvo type="max"/>
        <color rgb="FFF8696B"/>
        <color rgb="FFFFEB84"/>
        <color rgb="FF63BE7B"/>
      </colorScale>
    </cfRule>
  </conditionalFormatting>
  <conditionalFormatting sqref="JF12:JG13 JG14:JG92">
    <cfRule type="colorScale" priority="371">
      <colorScale>
        <cfvo type="min"/>
        <cfvo type="percentile" val="50"/>
        <cfvo type="max"/>
        <color rgb="FFF8696B"/>
        <color rgb="FFFFEB84"/>
        <color rgb="FF63BE7B"/>
      </colorScale>
    </cfRule>
  </conditionalFormatting>
  <conditionalFormatting sqref="IZ14 IU14">
    <cfRule type="colorScale" priority="363">
      <colorScale>
        <cfvo type="min"/>
        <cfvo type="percentile" val="50"/>
        <cfvo type="max"/>
        <color rgb="FFF8696B"/>
        <color rgb="FFFFEB84"/>
        <color rgb="FF63BE7B"/>
      </colorScale>
    </cfRule>
  </conditionalFormatting>
  <conditionalFormatting sqref="JE14:JE92">
    <cfRule type="colorScale" priority="362">
      <colorScale>
        <cfvo type="min"/>
        <cfvo type="percentile" val="50"/>
        <cfvo type="max"/>
        <color rgb="FFF8696B"/>
        <color rgb="FFFFEB84"/>
        <color rgb="FF63BE7B"/>
      </colorScale>
    </cfRule>
  </conditionalFormatting>
  <conditionalFormatting sqref="IT14:IT92">
    <cfRule type="colorScale" priority="361">
      <colorScale>
        <cfvo type="min"/>
        <cfvo type="percentile" val="50"/>
        <cfvo type="max"/>
        <color rgb="FFF8696B"/>
        <color rgb="FFFFEB84"/>
        <color rgb="FF63BE7B"/>
      </colorScale>
    </cfRule>
  </conditionalFormatting>
  <conditionalFormatting sqref="JI96:JJ123">
    <cfRule type="colorScale" priority="359">
      <colorScale>
        <cfvo type="min"/>
        <cfvo type="percentile" val="50"/>
        <cfvo type="max"/>
        <color rgb="FFF8696B"/>
        <color rgb="FFFFEB84"/>
        <color rgb="FF63BE7B"/>
      </colorScale>
    </cfRule>
  </conditionalFormatting>
  <conditionalFormatting sqref="JI14:JI92">
    <cfRule type="colorScale" priority="358">
      <colorScale>
        <cfvo type="min"/>
        <cfvo type="percentile" val="50"/>
        <cfvo type="max"/>
        <color rgb="FF63BE7B"/>
        <color rgb="FFFFEB84"/>
        <color rgb="FFF8696B"/>
      </colorScale>
    </cfRule>
  </conditionalFormatting>
  <conditionalFormatting sqref="JA96:JB123">
    <cfRule type="colorScale" priority="357">
      <colorScale>
        <cfvo type="min"/>
        <cfvo type="percentile" val="50"/>
        <cfvo type="max"/>
        <color rgb="FFF8696B"/>
        <color rgb="FFFFEB84"/>
        <color rgb="FF63BE7B"/>
      </colorScale>
    </cfRule>
  </conditionalFormatting>
  <conditionalFormatting sqref="JC96:JD123">
    <cfRule type="colorScale" priority="356">
      <colorScale>
        <cfvo type="min"/>
        <cfvo type="percentile" val="50"/>
        <cfvo type="max"/>
        <color rgb="FFF8696B"/>
        <color rgb="FFFFEB84"/>
        <color rgb="FF63BE7B"/>
      </colorScale>
    </cfRule>
  </conditionalFormatting>
  <conditionalFormatting sqref="JI96:JJ123">
    <cfRule type="colorScale" priority="355">
      <colorScale>
        <cfvo type="min"/>
        <cfvo type="percentile" val="50"/>
        <cfvo type="max"/>
        <color rgb="FF63BE7B"/>
        <color rgb="FFFFEB84"/>
        <color rgb="FFF8696B"/>
      </colorScale>
    </cfRule>
  </conditionalFormatting>
  <conditionalFormatting sqref="JC14:JD92">
    <cfRule type="colorScale" priority="354">
      <colorScale>
        <cfvo type="min"/>
        <cfvo type="percentile" val="50"/>
        <cfvo type="max"/>
        <color rgb="FFF8696B"/>
        <color rgb="FFFFEB84"/>
        <color rgb="FF63BE7B"/>
      </colorScale>
    </cfRule>
  </conditionalFormatting>
  <conditionalFormatting sqref="JE96:JE123">
    <cfRule type="colorScale" priority="353">
      <colorScale>
        <cfvo type="min"/>
        <cfvo type="percentile" val="50"/>
        <cfvo type="max"/>
        <color rgb="FFF8696B"/>
        <color rgb="FFFFEB84"/>
        <color rgb="FF63BE7B"/>
      </colorScale>
    </cfRule>
  </conditionalFormatting>
  <conditionalFormatting sqref="JN14:JO92">
    <cfRule type="colorScale" priority="352">
      <colorScale>
        <cfvo type="min"/>
        <cfvo type="percentile" val="50"/>
        <cfvo type="max"/>
        <color rgb="FFF8696B"/>
        <color rgb="FFFFEB84"/>
        <color rgb="FF63BE7B"/>
      </colorScale>
    </cfRule>
  </conditionalFormatting>
  <conditionalFormatting sqref="JN96:JP123">
    <cfRule type="colorScale" priority="351">
      <colorScale>
        <cfvo type="min"/>
        <cfvo type="percentile" val="50"/>
        <cfvo type="max"/>
        <color rgb="FFF8696B"/>
        <color rgb="FFFFEB84"/>
        <color rgb="FF63BE7B"/>
      </colorScale>
    </cfRule>
  </conditionalFormatting>
  <conditionalFormatting sqref="JQ14:JQ92">
    <cfRule type="colorScale" priority="350">
      <colorScale>
        <cfvo type="min"/>
        <cfvo type="percentile" val="50"/>
        <cfvo type="max"/>
        <color rgb="FFF8696B"/>
        <color rgb="FFFFEB84"/>
        <color rgb="FF63BE7B"/>
      </colorScale>
    </cfRule>
  </conditionalFormatting>
  <conditionalFormatting sqref="JQ96:JQ123">
    <cfRule type="colorScale" priority="349">
      <colorScale>
        <cfvo type="min"/>
        <cfvo type="percentile" val="50"/>
        <cfvo type="max"/>
        <color rgb="FFF8696B"/>
        <color rgb="FFFFEB84"/>
        <color rgb="FF63BE7B"/>
      </colorScale>
    </cfRule>
  </conditionalFormatting>
  <conditionalFormatting sqref="JD2:JD10 IZ2:IZ10">
    <cfRule type="colorScale" priority="348">
      <colorScale>
        <cfvo type="min"/>
        <cfvo type="percentile" val="50"/>
        <cfvo type="max"/>
        <color rgb="FFF8696B"/>
        <color rgb="FFFFEB84"/>
        <color rgb="FF63BE7B"/>
      </colorScale>
    </cfRule>
  </conditionalFormatting>
  <conditionalFormatting sqref="JA2:JB10">
    <cfRule type="colorScale" priority="347">
      <colorScale>
        <cfvo type="min"/>
        <cfvo type="percentile" val="50"/>
        <cfvo type="max"/>
        <color rgb="FFF8696B"/>
        <color rgb="FFFFEB84"/>
        <color rgb="FF63BE7B"/>
      </colorScale>
    </cfRule>
  </conditionalFormatting>
  <conditionalFormatting sqref="JE2:JE10">
    <cfRule type="colorScale" priority="346">
      <colorScale>
        <cfvo type="min"/>
        <cfvo type="percentile" val="50"/>
        <cfvo type="max"/>
        <color rgb="FFF8696B"/>
        <color rgb="FFFFEB84"/>
        <color rgb="FF63BE7B"/>
      </colorScale>
    </cfRule>
  </conditionalFormatting>
  <conditionalFormatting sqref="IX14:IY92">
    <cfRule type="colorScale" priority="345">
      <colorScale>
        <cfvo type="min"/>
        <cfvo type="percentile" val="50"/>
        <cfvo type="max"/>
        <color rgb="FFF8696B"/>
        <color rgb="FFFFEB84"/>
        <color rgb="FF63BE7B"/>
      </colorScale>
    </cfRule>
  </conditionalFormatting>
  <conditionalFormatting sqref="IV14:IW92">
    <cfRule type="colorScale" priority="344">
      <colorScale>
        <cfvo type="min"/>
        <cfvo type="percentile" val="50"/>
        <cfvo type="max"/>
        <color rgb="FFF8696B"/>
        <color rgb="FFFFEB84"/>
        <color rgb="FF63BE7B"/>
      </colorScale>
    </cfRule>
  </conditionalFormatting>
  <conditionalFormatting sqref="JB14:JB92">
    <cfRule type="colorScale" priority="343">
      <colorScale>
        <cfvo type="min"/>
        <cfvo type="percentile" val="50"/>
        <cfvo type="max"/>
        <color rgb="FFF8696B"/>
        <color rgb="FFFFEB84"/>
        <color rgb="FF63BE7B"/>
      </colorScale>
    </cfRule>
  </conditionalFormatting>
  <conditionalFormatting sqref="JP14:JP92">
    <cfRule type="colorScale" priority="342">
      <colorScale>
        <cfvo type="min"/>
        <cfvo type="percentile" val="50"/>
        <cfvo type="max"/>
        <color rgb="FFF8696B"/>
        <color rgb="FFFFEB84"/>
        <color rgb="FF63BE7B"/>
      </colorScale>
    </cfRule>
  </conditionalFormatting>
  <conditionalFormatting sqref="IV14:IV92">
    <cfRule type="colorScale" priority="341">
      <colorScale>
        <cfvo type="min"/>
        <cfvo type="percentile" val="50"/>
        <cfvo type="max"/>
        <color rgb="FFF8696B"/>
        <color rgb="FFFFEB84"/>
        <color rgb="FF63BE7B"/>
      </colorScale>
    </cfRule>
  </conditionalFormatting>
  <conditionalFormatting sqref="IU14:IU92">
    <cfRule type="colorScale" priority="340">
      <colorScale>
        <cfvo type="min"/>
        <cfvo type="percentile" val="50"/>
        <cfvo type="max"/>
        <color rgb="FFF8696B"/>
        <color rgb="FFFFEB84"/>
        <color rgb="FF63BE7B"/>
      </colorScale>
    </cfRule>
  </conditionalFormatting>
  <conditionalFormatting sqref="JR14:JR92">
    <cfRule type="colorScale" priority="339">
      <colorScale>
        <cfvo type="min"/>
        <cfvo type="percentile" val="50"/>
        <cfvo type="max"/>
        <color rgb="FFF8696B"/>
        <color rgb="FFFFEB84"/>
        <color rgb="FF63BE7B"/>
      </colorScale>
    </cfRule>
  </conditionalFormatting>
  <conditionalFormatting sqref="JR96:JR123">
    <cfRule type="colorScale" priority="338">
      <colorScale>
        <cfvo type="min"/>
        <cfvo type="percentile" val="50"/>
        <cfvo type="max"/>
        <color rgb="FFF8696B"/>
        <color rgb="FFFFEB84"/>
        <color rgb="FF63BE7B"/>
      </colorScale>
    </cfRule>
  </conditionalFormatting>
  <conditionalFormatting sqref="JF14:JF92">
    <cfRule type="colorScale" priority="335">
      <colorScale>
        <cfvo type="min"/>
        <cfvo type="percentile" val="50"/>
        <cfvo type="max"/>
        <color rgb="FFF8696B"/>
        <color rgb="FFFFEB84"/>
        <color rgb="FF63BE7B"/>
      </colorScale>
    </cfRule>
  </conditionalFormatting>
  <conditionalFormatting sqref="JF14:JF92">
    <cfRule type="colorScale" priority="334">
      <colorScale>
        <cfvo type="min"/>
        <cfvo type="percentile" val="50"/>
        <cfvo type="max"/>
        <color rgb="FFF8696B"/>
        <color rgb="FFFFEB84"/>
        <color rgb="FF63BE7B"/>
      </colorScale>
    </cfRule>
  </conditionalFormatting>
  <conditionalFormatting sqref="KH96:KH123">
    <cfRule type="colorScale" priority="328">
      <colorScale>
        <cfvo type="min"/>
        <cfvo type="percentile" val="50"/>
        <cfvo type="max"/>
        <color rgb="FFF8696B"/>
        <color rgb="FFFFEB84"/>
        <color rgb="FF63BE7B"/>
      </colorScale>
    </cfRule>
  </conditionalFormatting>
  <conditionalFormatting sqref="KA14:KA92">
    <cfRule type="colorScale" priority="322">
      <colorScale>
        <cfvo type="min"/>
        <cfvo type="percentile" val="50"/>
        <cfvo type="max"/>
        <color rgb="FFF8696B"/>
        <color rgb="FFFFEB84"/>
        <color rgb="FF63BE7B"/>
      </colorScale>
    </cfRule>
  </conditionalFormatting>
  <conditionalFormatting sqref="KE96:KE123 JU96:JZ123">
    <cfRule type="colorScale" priority="330">
      <colorScale>
        <cfvo type="min"/>
        <cfvo type="percentile" val="50"/>
        <cfvo type="max"/>
        <color rgb="FFF8696B"/>
        <color rgb="FFFFEB84"/>
        <color rgb="FF63BE7B"/>
      </colorScale>
    </cfRule>
  </conditionalFormatting>
  <conditionalFormatting sqref="KF96:KG123">
    <cfRule type="colorScale" priority="329">
      <colorScale>
        <cfvo type="min"/>
        <cfvo type="percentile" val="50"/>
        <cfvo type="max"/>
        <color rgb="FFF8696B"/>
        <color rgb="FFFFEB84"/>
        <color rgb="FF63BE7B"/>
      </colorScale>
    </cfRule>
  </conditionalFormatting>
  <conditionalFormatting sqref="KE15:KE24 JU82:JU92 JU15:JU24 KE82:KE92 JZ15:JZ24 JZ82:JZ92">
    <cfRule type="colorScale" priority="327">
      <colorScale>
        <cfvo type="min"/>
        <cfvo type="percentile" val="50"/>
        <cfvo type="max"/>
        <color rgb="FFF8696B"/>
        <color rgb="FFFFEB84"/>
        <color rgb="FF63BE7B"/>
      </colorScale>
    </cfRule>
  </conditionalFormatting>
  <conditionalFormatting sqref="JT96:JT123">
    <cfRule type="colorScale" priority="326">
      <colorScale>
        <cfvo type="min"/>
        <cfvo type="percentile" val="50"/>
        <cfvo type="max"/>
        <color rgb="FFF8696B"/>
        <color rgb="FFFFEB84"/>
        <color rgb="FF63BE7B"/>
      </colorScale>
    </cfRule>
  </conditionalFormatting>
  <conditionalFormatting sqref="KH14:KH92">
    <cfRule type="colorScale" priority="331">
      <colorScale>
        <cfvo type="min"/>
        <cfvo type="percentile" val="50"/>
        <cfvo type="max"/>
        <color rgb="FFF8696B"/>
        <color rgb="FFFFEB84"/>
        <color rgb="FF63BE7B"/>
      </colorScale>
    </cfRule>
  </conditionalFormatting>
  <conditionalFormatting sqref="KE25:KE81 JU25:JU81 JZ25:JZ81">
    <cfRule type="colorScale" priority="332">
      <colorScale>
        <cfvo type="min"/>
        <cfvo type="percentile" val="50"/>
        <cfvo type="max"/>
        <color rgb="FFF8696B"/>
        <color rgb="FFFFEB84"/>
        <color rgb="FF63BE7B"/>
      </colorScale>
    </cfRule>
  </conditionalFormatting>
  <conditionalFormatting sqref="KF12:KG13 KG14:KG92">
    <cfRule type="colorScale" priority="333">
      <colorScale>
        <cfvo type="min"/>
        <cfvo type="percentile" val="50"/>
        <cfvo type="max"/>
        <color rgb="FFF8696B"/>
        <color rgb="FFFFEB84"/>
        <color rgb="FF63BE7B"/>
      </colorScale>
    </cfRule>
  </conditionalFormatting>
  <conditionalFormatting sqref="JZ14 JU14">
    <cfRule type="colorScale" priority="325">
      <colorScale>
        <cfvo type="min"/>
        <cfvo type="percentile" val="50"/>
        <cfvo type="max"/>
        <color rgb="FFF8696B"/>
        <color rgb="FFFFEB84"/>
        <color rgb="FF63BE7B"/>
      </colorScale>
    </cfRule>
  </conditionalFormatting>
  <conditionalFormatting sqref="KE14:KE92">
    <cfRule type="colorScale" priority="324">
      <colorScale>
        <cfvo type="min"/>
        <cfvo type="percentile" val="50"/>
        <cfvo type="max"/>
        <color rgb="FFF8696B"/>
        <color rgb="FFFFEB84"/>
        <color rgb="FF63BE7B"/>
      </colorScale>
    </cfRule>
  </conditionalFormatting>
  <conditionalFormatting sqref="JT14:JT92">
    <cfRule type="colorScale" priority="323">
      <colorScale>
        <cfvo type="min"/>
        <cfvo type="percentile" val="50"/>
        <cfvo type="max"/>
        <color rgb="FFF8696B"/>
        <color rgb="FFFFEB84"/>
        <color rgb="FF63BE7B"/>
      </colorScale>
    </cfRule>
  </conditionalFormatting>
  <conditionalFormatting sqref="KI96:KJ123">
    <cfRule type="colorScale" priority="321">
      <colorScale>
        <cfvo type="min"/>
        <cfvo type="percentile" val="50"/>
        <cfvo type="max"/>
        <color rgb="FFF8696B"/>
        <color rgb="FFFFEB84"/>
        <color rgb="FF63BE7B"/>
      </colorScale>
    </cfRule>
  </conditionalFormatting>
  <conditionalFormatting sqref="KI14:KI92">
    <cfRule type="colorScale" priority="320">
      <colorScale>
        <cfvo type="min"/>
        <cfvo type="percentile" val="50"/>
        <cfvo type="max"/>
        <color rgb="FF63BE7B"/>
        <color rgb="FFFFEB84"/>
        <color rgb="FFF8696B"/>
      </colorScale>
    </cfRule>
  </conditionalFormatting>
  <conditionalFormatting sqref="KA96:KB123">
    <cfRule type="colorScale" priority="319">
      <colorScale>
        <cfvo type="min"/>
        <cfvo type="percentile" val="50"/>
        <cfvo type="max"/>
        <color rgb="FFF8696B"/>
        <color rgb="FFFFEB84"/>
        <color rgb="FF63BE7B"/>
      </colorScale>
    </cfRule>
  </conditionalFormatting>
  <conditionalFormatting sqref="KC96:KD123">
    <cfRule type="colorScale" priority="318">
      <colorScale>
        <cfvo type="min"/>
        <cfvo type="percentile" val="50"/>
        <cfvo type="max"/>
        <color rgb="FFF8696B"/>
        <color rgb="FFFFEB84"/>
        <color rgb="FF63BE7B"/>
      </colorScale>
    </cfRule>
  </conditionalFormatting>
  <conditionalFormatting sqref="KI96:KJ123">
    <cfRule type="colorScale" priority="317">
      <colorScale>
        <cfvo type="min"/>
        <cfvo type="percentile" val="50"/>
        <cfvo type="max"/>
        <color rgb="FF63BE7B"/>
        <color rgb="FFFFEB84"/>
        <color rgb="FFF8696B"/>
      </colorScale>
    </cfRule>
  </conditionalFormatting>
  <conditionalFormatting sqref="KC14:KD92">
    <cfRule type="colorScale" priority="316">
      <colorScale>
        <cfvo type="min"/>
        <cfvo type="percentile" val="50"/>
        <cfvo type="max"/>
        <color rgb="FFF8696B"/>
        <color rgb="FFFFEB84"/>
        <color rgb="FF63BE7B"/>
      </colorScale>
    </cfRule>
  </conditionalFormatting>
  <conditionalFormatting sqref="KE96:KE123">
    <cfRule type="colorScale" priority="315">
      <colorScale>
        <cfvo type="min"/>
        <cfvo type="percentile" val="50"/>
        <cfvo type="max"/>
        <color rgb="FFF8696B"/>
        <color rgb="FFFFEB84"/>
        <color rgb="FF63BE7B"/>
      </colorScale>
    </cfRule>
  </conditionalFormatting>
  <conditionalFormatting sqref="KN14:KO92">
    <cfRule type="colorScale" priority="314">
      <colorScale>
        <cfvo type="min"/>
        <cfvo type="percentile" val="50"/>
        <cfvo type="max"/>
        <color rgb="FFF8696B"/>
        <color rgb="FFFFEB84"/>
        <color rgb="FF63BE7B"/>
      </colorScale>
    </cfRule>
  </conditionalFormatting>
  <conditionalFormatting sqref="KN96:KP123">
    <cfRule type="colorScale" priority="313">
      <colorScale>
        <cfvo type="min"/>
        <cfvo type="percentile" val="50"/>
        <cfvo type="max"/>
        <color rgb="FFF8696B"/>
        <color rgb="FFFFEB84"/>
        <color rgb="FF63BE7B"/>
      </colorScale>
    </cfRule>
  </conditionalFormatting>
  <conditionalFormatting sqref="KQ14:KQ92">
    <cfRule type="colorScale" priority="312">
      <colorScale>
        <cfvo type="min"/>
        <cfvo type="percentile" val="50"/>
        <cfvo type="max"/>
        <color rgb="FFF8696B"/>
        <color rgb="FFFFEB84"/>
        <color rgb="FF63BE7B"/>
      </colorScale>
    </cfRule>
  </conditionalFormatting>
  <conditionalFormatting sqref="KQ96:KQ123">
    <cfRule type="colorScale" priority="311">
      <colorScale>
        <cfvo type="min"/>
        <cfvo type="percentile" val="50"/>
        <cfvo type="max"/>
        <color rgb="FFF8696B"/>
        <color rgb="FFFFEB84"/>
        <color rgb="FF63BE7B"/>
      </colorScale>
    </cfRule>
  </conditionalFormatting>
  <conditionalFormatting sqref="KD2:KD10 JZ2:JZ10">
    <cfRule type="colorScale" priority="310">
      <colorScale>
        <cfvo type="min"/>
        <cfvo type="percentile" val="50"/>
        <cfvo type="max"/>
        <color rgb="FFF8696B"/>
        <color rgb="FFFFEB84"/>
        <color rgb="FF63BE7B"/>
      </colorScale>
    </cfRule>
  </conditionalFormatting>
  <conditionalFormatting sqref="KA2:KB10">
    <cfRule type="colorScale" priority="309">
      <colorScale>
        <cfvo type="min"/>
        <cfvo type="percentile" val="50"/>
        <cfvo type="max"/>
        <color rgb="FFF8696B"/>
        <color rgb="FFFFEB84"/>
        <color rgb="FF63BE7B"/>
      </colorScale>
    </cfRule>
  </conditionalFormatting>
  <conditionalFormatting sqref="KE2:KE10">
    <cfRule type="colorScale" priority="308">
      <colorScale>
        <cfvo type="min"/>
        <cfvo type="percentile" val="50"/>
        <cfvo type="max"/>
        <color rgb="FFF8696B"/>
        <color rgb="FFFFEB84"/>
        <color rgb="FF63BE7B"/>
      </colorScale>
    </cfRule>
  </conditionalFormatting>
  <conditionalFormatting sqref="JX14:JY92">
    <cfRule type="colorScale" priority="307">
      <colorScale>
        <cfvo type="min"/>
        <cfvo type="percentile" val="50"/>
        <cfvo type="max"/>
        <color rgb="FFF8696B"/>
        <color rgb="FFFFEB84"/>
        <color rgb="FF63BE7B"/>
      </colorScale>
    </cfRule>
  </conditionalFormatting>
  <conditionalFormatting sqref="JV14:JW92">
    <cfRule type="colorScale" priority="306">
      <colorScale>
        <cfvo type="min"/>
        <cfvo type="percentile" val="50"/>
        <cfvo type="max"/>
        <color rgb="FFF8696B"/>
        <color rgb="FFFFEB84"/>
        <color rgb="FF63BE7B"/>
      </colorScale>
    </cfRule>
  </conditionalFormatting>
  <conditionalFormatting sqref="KB14:KB92">
    <cfRule type="colorScale" priority="305">
      <colorScale>
        <cfvo type="min"/>
        <cfvo type="percentile" val="50"/>
        <cfvo type="max"/>
        <color rgb="FFF8696B"/>
        <color rgb="FFFFEB84"/>
        <color rgb="FF63BE7B"/>
      </colorScale>
    </cfRule>
  </conditionalFormatting>
  <conditionalFormatting sqref="KP14:KP92">
    <cfRule type="colorScale" priority="304">
      <colorScale>
        <cfvo type="min"/>
        <cfvo type="percentile" val="50"/>
        <cfvo type="max"/>
        <color rgb="FFF8696B"/>
        <color rgb="FFFFEB84"/>
        <color rgb="FF63BE7B"/>
      </colorScale>
    </cfRule>
  </conditionalFormatting>
  <conditionalFormatting sqref="JV14:JV92">
    <cfRule type="colorScale" priority="303">
      <colorScale>
        <cfvo type="min"/>
        <cfvo type="percentile" val="50"/>
        <cfvo type="max"/>
        <color rgb="FFF8696B"/>
        <color rgb="FFFFEB84"/>
        <color rgb="FF63BE7B"/>
      </colorScale>
    </cfRule>
  </conditionalFormatting>
  <conditionalFormatting sqref="JU14:JU92">
    <cfRule type="colorScale" priority="302">
      <colorScale>
        <cfvo type="min"/>
        <cfvo type="percentile" val="50"/>
        <cfvo type="max"/>
        <color rgb="FFF8696B"/>
        <color rgb="FFFFEB84"/>
        <color rgb="FF63BE7B"/>
      </colorScale>
    </cfRule>
  </conditionalFormatting>
  <conditionalFormatting sqref="KR14:KR92">
    <cfRule type="colorScale" priority="301">
      <colorScale>
        <cfvo type="min"/>
        <cfvo type="percentile" val="50"/>
        <cfvo type="max"/>
        <color rgb="FFF8696B"/>
        <color rgb="FFFFEB84"/>
        <color rgb="FF63BE7B"/>
      </colorScale>
    </cfRule>
  </conditionalFormatting>
  <conditionalFormatting sqref="KR96:KR123">
    <cfRule type="colorScale" priority="300">
      <colorScale>
        <cfvo type="min"/>
        <cfvo type="percentile" val="50"/>
        <cfvo type="max"/>
        <color rgb="FFF8696B"/>
        <color rgb="FFFFEB84"/>
        <color rgb="FF63BE7B"/>
      </colorScale>
    </cfRule>
  </conditionalFormatting>
  <conditionalFormatting sqref="KF14:KF92">
    <cfRule type="colorScale" priority="297">
      <colorScale>
        <cfvo type="min"/>
        <cfvo type="percentile" val="50"/>
        <cfvo type="max"/>
        <color rgb="FFF8696B"/>
        <color rgb="FFFFEB84"/>
        <color rgb="FF63BE7B"/>
      </colorScale>
    </cfRule>
  </conditionalFormatting>
  <conditionalFormatting sqref="KF14:KF92">
    <cfRule type="colorScale" priority="296">
      <colorScale>
        <cfvo type="min"/>
        <cfvo type="percentile" val="50"/>
        <cfvo type="max"/>
        <color rgb="FFF8696B"/>
        <color rgb="FFFFEB84"/>
        <color rgb="FF63BE7B"/>
      </colorScale>
    </cfRule>
  </conditionalFormatting>
  <conditionalFormatting sqref="IK2:IK9">
    <cfRule type="colorScale" priority="295">
      <colorScale>
        <cfvo type="min"/>
        <cfvo type="percentile" val="50"/>
        <cfvo type="max"/>
        <color rgb="FFF8696B"/>
        <color rgb="FFFFEB84"/>
        <color rgb="FF63BE7B"/>
      </colorScale>
    </cfRule>
  </conditionalFormatting>
  <conditionalFormatting sqref="IO2:IO9">
    <cfRule type="colorScale" priority="294">
      <colorScale>
        <cfvo type="min"/>
        <cfvo type="percentile" val="50"/>
        <cfvo type="max"/>
        <color rgb="FFF8696B"/>
        <color rgb="FFFFEB84"/>
        <color rgb="FF63BE7B"/>
      </colorScale>
    </cfRule>
  </conditionalFormatting>
  <conditionalFormatting sqref="JI2:JI9">
    <cfRule type="colorScale" priority="293">
      <colorScale>
        <cfvo type="min"/>
        <cfvo type="percentile" val="50"/>
        <cfvo type="max"/>
        <color rgb="FFF8696B"/>
        <color rgb="FFFFEB84"/>
        <color rgb="FF63BE7B"/>
      </colorScale>
    </cfRule>
  </conditionalFormatting>
  <conditionalFormatting sqref="JM2:JM9">
    <cfRule type="colorScale" priority="292">
      <colorScale>
        <cfvo type="min"/>
        <cfvo type="percentile" val="50"/>
        <cfvo type="max"/>
        <color rgb="FFF8696B"/>
        <color rgb="FFFFEB84"/>
        <color rgb="FF63BE7B"/>
      </colorScale>
    </cfRule>
  </conditionalFormatting>
  <conditionalFormatting sqref="JK2:JK9">
    <cfRule type="colorScale" priority="291">
      <colorScale>
        <cfvo type="min"/>
        <cfvo type="percentile" val="50"/>
        <cfvo type="max"/>
        <color rgb="FFF8696B"/>
        <color rgb="FFFFEB84"/>
        <color rgb="FF63BE7B"/>
      </colorScale>
    </cfRule>
  </conditionalFormatting>
  <conditionalFormatting sqref="JO2:JO9">
    <cfRule type="colorScale" priority="290">
      <colorScale>
        <cfvo type="min"/>
        <cfvo type="percentile" val="50"/>
        <cfvo type="max"/>
        <color rgb="FFF8696B"/>
        <color rgb="FFFFEB84"/>
        <color rgb="FF63BE7B"/>
      </colorScale>
    </cfRule>
  </conditionalFormatting>
  <conditionalFormatting sqref="KI2:KI9">
    <cfRule type="colorScale" priority="289">
      <colorScale>
        <cfvo type="min"/>
        <cfvo type="percentile" val="50"/>
        <cfvo type="max"/>
        <color rgb="FFF8696B"/>
        <color rgb="FFFFEB84"/>
        <color rgb="FF63BE7B"/>
      </colorScale>
    </cfRule>
  </conditionalFormatting>
  <conditionalFormatting sqref="KM2:KM9">
    <cfRule type="colorScale" priority="288">
      <colorScale>
        <cfvo type="min"/>
        <cfvo type="percentile" val="50"/>
        <cfvo type="max"/>
        <color rgb="FFF8696B"/>
        <color rgb="FFFFEB84"/>
        <color rgb="FF63BE7B"/>
      </colorScale>
    </cfRule>
  </conditionalFormatting>
  <conditionalFormatting sqref="KK2:KK9">
    <cfRule type="colorScale" priority="287">
      <colorScale>
        <cfvo type="min"/>
        <cfvo type="percentile" val="50"/>
        <cfvo type="max"/>
        <color rgb="FFF8696B"/>
        <color rgb="FFFFEB84"/>
        <color rgb="FF63BE7B"/>
      </colorScale>
    </cfRule>
  </conditionalFormatting>
  <conditionalFormatting sqref="KO2:KO9">
    <cfRule type="colorScale" priority="286">
      <colorScale>
        <cfvo type="min"/>
        <cfvo type="percentile" val="50"/>
        <cfvo type="max"/>
        <color rgb="FFF8696B"/>
        <color rgb="FFFFEB84"/>
        <color rgb="FF63BE7B"/>
      </colorScale>
    </cfRule>
  </conditionalFormatting>
  <conditionalFormatting sqref="LH96:LH123">
    <cfRule type="colorScale" priority="280">
      <colorScale>
        <cfvo type="min"/>
        <cfvo type="percentile" val="50"/>
        <cfvo type="max"/>
        <color rgb="FFF8696B"/>
        <color rgb="FFFFEB84"/>
        <color rgb="FF63BE7B"/>
      </colorScale>
    </cfRule>
  </conditionalFormatting>
  <conditionalFormatting sqref="LA14:LA92">
    <cfRule type="colorScale" priority="274">
      <colorScale>
        <cfvo type="min"/>
        <cfvo type="percentile" val="50"/>
        <cfvo type="max"/>
        <color rgb="FFF8696B"/>
        <color rgb="FFFFEB84"/>
        <color rgb="FF63BE7B"/>
      </colorScale>
    </cfRule>
  </conditionalFormatting>
  <conditionalFormatting sqref="LE96:LE123 KU96:KZ123">
    <cfRule type="colorScale" priority="282">
      <colorScale>
        <cfvo type="min"/>
        <cfvo type="percentile" val="50"/>
        <cfvo type="max"/>
        <color rgb="FFF8696B"/>
        <color rgb="FFFFEB84"/>
        <color rgb="FF63BE7B"/>
      </colorScale>
    </cfRule>
  </conditionalFormatting>
  <conditionalFormatting sqref="LF96:LG123">
    <cfRule type="colorScale" priority="281">
      <colorScale>
        <cfvo type="min"/>
        <cfvo type="percentile" val="50"/>
        <cfvo type="max"/>
        <color rgb="FFF8696B"/>
        <color rgb="FFFFEB84"/>
        <color rgb="FF63BE7B"/>
      </colorScale>
    </cfRule>
  </conditionalFormatting>
  <conditionalFormatting sqref="LE15:LE24 KU82:KU92 KU15:KU24 LE82:LE92">
    <cfRule type="colorScale" priority="279">
      <colorScale>
        <cfvo type="min"/>
        <cfvo type="percentile" val="50"/>
        <cfvo type="max"/>
        <color rgb="FFF8696B"/>
        <color rgb="FFFFEB84"/>
        <color rgb="FF63BE7B"/>
      </colorScale>
    </cfRule>
  </conditionalFormatting>
  <conditionalFormatting sqref="KT96:KT123">
    <cfRule type="colorScale" priority="278">
      <colorScale>
        <cfvo type="min"/>
        <cfvo type="percentile" val="50"/>
        <cfvo type="max"/>
        <color rgb="FFF8696B"/>
        <color rgb="FFFFEB84"/>
        <color rgb="FF63BE7B"/>
      </colorScale>
    </cfRule>
  </conditionalFormatting>
  <conditionalFormatting sqref="LH14:LH92">
    <cfRule type="colorScale" priority="283">
      <colorScale>
        <cfvo type="min"/>
        <cfvo type="percentile" val="50"/>
        <cfvo type="max"/>
        <color rgb="FFF8696B"/>
        <color rgb="FFFFEB84"/>
        <color rgb="FF63BE7B"/>
      </colorScale>
    </cfRule>
  </conditionalFormatting>
  <conditionalFormatting sqref="LE25:LE81 KU25:KU81">
    <cfRule type="colorScale" priority="284">
      <colorScale>
        <cfvo type="min"/>
        <cfvo type="percentile" val="50"/>
        <cfvo type="max"/>
        <color rgb="FFF8696B"/>
        <color rgb="FFFFEB84"/>
        <color rgb="FF63BE7B"/>
      </colorScale>
    </cfRule>
  </conditionalFormatting>
  <conditionalFormatting sqref="LF12:LG13 LG14:LG92">
    <cfRule type="colorScale" priority="285">
      <colorScale>
        <cfvo type="min"/>
        <cfvo type="percentile" val="50"/>
        <cfvo type="max"/>
        <color rgb="FFF8696B"/>
        <color rgb="FFFFEB84"/>
        <color rgb="FF63BE7B"/>
      </colorScale>
    </cfRule>
  </conditionalFormatting>
  <conditionalFormatting sqref="KU14">
    <cfRule type="colorScale" priority="277">
      <colorScale>
        <cfvo type="min"/>
        <cfvo type="percentile" val="50"/>
        <cfvo type="max"/>
        <color rgb="FFF8696B"/>
        <color rgb="FFFFEB84"/>
        <color rgb="FF63BE7B"/>
      </colorScale>
    </cfRule>
  </conditionalFormatting>
  <conditionalFormatting sqref="LE14:LE92">
    <cfRule type="colorScale" priority="276">
      <colorScale>
        <cfvo type="min"/>
        <cfvo type="percentile" val="50"/>
        <cfvo type="max"/>
        <color rgb="FFF8696B"/>
        <color rgb="FFFFEB84"/>
        <color rgb="FF63BE7B"/>
      </colorScale>
    </cfRule>
  </conditionalFormatting>
  <conditionalFormatting sqref="KT14:KT92">
    <cfRule type="colorScale" priority="275">
      <colorScale>
        <cfvo type="min"/>
        <cfvo type="percentile" val="50"/>
        <cfvo type="max"/>
        <color rgb="FFF8696B"/>
        <color rgb="FFFFEB84"/>
        <color rgb="FF63BE7B"/>
      </colorScale>
    </cfRule>
  </conditionalFormatting>
  <conditionalFormatting sqref="LI96:LJ123">
    <cfRule type="colorScale" priority="273">
      <colorScale>
        <cfvo type="min"/>
        <cfvo type="percentile" val="50"/>
        <cfvo type="max"/>
        <color rgb="FFF8696B"/>
        <color rgb="FFFFEB84"/>
        <color rgb="FF63BE7B"/>
      </colorScale>
    </cfRule>
  </conditionalFormatting>
  <conditionalFormatting sqref="LI14:LI92">
    <cfRule type="colorScale" priority="272">
      <colorScale>
        <cfvo type="min"/>
        <cfvo type="percentile" val="50"/>
        <cfvo type="max"/>
        <color rgb="FF63BE7B"/>
        <color rgb="FFFFEB84"/>
        <color rgb="FFF8696B"/>
      </colorScale>
    </cfRule>
  </conditionalFormatting>
  <conditionalFormatting sqref="LA96:LB123">
    <cfRule type="colorScale" priority="271">
      <colorScale>
        <cfvo type="min"/>
        <cfvo type="percentile" val="50"/>
        <cfvo type="max"/>
        <color rgb="FFF8696B"/>
        <color rgb="FFFFEB84"/>
        <color rgb="FF63BE7B"/>
      </colorScale>
    </cfRule>
  </conditionalFormatting>
  <conditionalFormatting sqref="LC96:LD123">
    <cfRule type="colorScale" priority="270">
      <colorScale>
        <cfvo type="min"/>
        <cfvo type="percentile" val="50"/>
        <cfvo type="max"/>
        <color rgb="FFF8696B"/>
        <color rgb="FFFFEB84"/>
        <color rgb="FF63BE7B"/>
      </colorScale>
    </cfRule>
  </conditionalFormatting>
  <conditionalFormatting sqref="LI96:LJ123">
    <cfRule type="colorScale" priority="269">
      <colorScale>
        <cfvo type="min"/>
        <cfvo type="percentile" val="50"/>
        <cfvo type="max"/>
        <color rgb="FF63BE7B"/>
        <color rgb="FFFFEB84"/>
        <color rgb="FFF8696B"/>
      </colorScale>
    </cfRule>
  </conditionalFormatting>
  <conditionalFormatting sqref="LC14:LD92">
    <cfRule type="colorScale" priority="268">
      <colorScale>
        <cfvo type="min"/>
        <cfvo type="percentile" val="50"/>
        <cfvo type="max"/>
        <color rgb="FFF8696B"/>
        <color rgb="FFFFEB84"/>
        <color rgb="FF63BE7B"/>
      </colorScale>
    </cfRule>
  </conditionalFormatting>
  <conditionalFormatting sqref="LE96:LE123">
    <cfRule type="colorScale" priority="267">
      <colorScale>
        <cfvo type="min"/>
        <cfvo type="percentile" val="50"/>
        <cfvo type="max"/>
        <color rgb="FFF8696B"/>
        <color rgb="FFFFEB84"/>
        <color rgb="FF63BE7B"/>
      </colorScale>
    </cfRule>
  </conditionalFormatting>
  <conditionalFormatting sqref="LN14:LO92">
    <cfRule type="colorScale" priority="266">
      <colorScale>
        <cfvo type="min"/>
        <cfvo type="percentile" val="50"/>
        <cfvo type="max"/>
        <color rgb="FFF8696B"/>
        <color rgb="FFFFEB84"/>
        <color rgb="FF63BE7B"/>
      </colorScale>
    </cfRule>
  </conditionalFormatting>
  <conditionalFormatting sqref="LN96:LP123">
    <cfRule type="colorScale" priority="265">
      <colorScale>
        <cfvo type="min"/>
        <cfvo type="percentile" val="50"/>
        <cfvo type="max"/>
        <color rgb="FFF8696B"/>
        <color rgb="FFFFEB84"/>
        <color rgb="FF63BE7B"/>
      </colorScale>
    </cfRule>
  </conditionalFormatting>
  <conditionalFormatting sqref="LQ14:LQ92">
    <cfRule type="colorScale" priority="264">
      <colorScale>
        <cfvo type="min"/>
        <cfvo type="percentile" val="50"/>
        <cfvo type="max"/>
        <color rgb="FFF8696B"/>
        <color rgb="FFFFEB84"/>
        <color rgb="FF63BE7B"/>
      </colorScale>
    </cfRule>
  </conditionalFormatting>
  <conditionalFormatting sqref="LQ96:LQ123">
    <cfRule type="colorScale" priority="263">
      <colorScale>
        <cfvo type="min"/>
        <cfvo type="percentile" val="50"/>
        <cfvo type="max"/>
        <color rgb="FFF8696B"/>
        <color rgb="FFFFEB84"/>
        <color rgb="FF63BE7B"/>
      </colorScale>
    </cfRule>
  </conditionalFormatting>
  <conditionalFormatting sqref="LD2:LD10 KZ2:KZ10">
    <cfRule type="colorScale" priority="262">
      <colorScale>
        <cfvo type="min"/>
        <cfvo type="percentile" val="50"/>
        <cfvo type="max"/>
        <color rgb="FFF8696B"/>
        <color rgb="FFFFEB84"/>
        <color rgb="FF63BE7B"/>
      </colorScale>
    </cfRule>
  </conditionalFormatting>
  <conditionalFormatting sqref="LA2:LB10">
    <cfRule type="colorScale" priority="261">
      <colorScale>
        <cfvo type="min"/>
        <cfvo type="percentile" val="50"/>
        <cfvo type="max"/>
        <color rgb="FFF8696B"/>
        <color rgb="FFFFEB84"/>
        <color rgb="FF63BE7B"/>
      </colorScale>
    </cfRule>
  </conditionalFormatting>
  <conditionalFormatting sqref="LE2:LE10">
    <cfRule type="colorScale" priority="260">
      <colorScale>
        <cfvo type="min"/>
        <cfvo type="percentile" val="50"/>
        <cfvo type="max"/>
        <color rgb="FFF8696B"/>
        <color rgb="FFFFEB84"/>
        <color rgb="FF63BE7B"/>
      </colorScale>
    </cfRule>
  </conditionalFormatting>
  <conditionalFormatting sqref="KX14:KY92">
    <cfRule type="colorScale" priority="259">
      <colorScale>
        <cfvo type="min"/>
        <cfvo type="percentile" val="50"/>
        <cfvo type="max"/>
        <color rgb="FFF8696B"/>
        <color rgb="FFFFEB84"/>
        <color rgb="FF63BE7B"/>
      </colorScale>
    </cfRule>
  </conditionalFormatting>
  <conditionalFormatting sqref="KV14:KW92">
    <cfRule type="colorScale" priority="258">
      <colorScale>
        <cfvo type="min"/>
        <cfvo type="percentile" val="50"/>
        <cfvo type="max"/>
        <color rgb="FFF8696B"/>
        <color rgb="FFFFEB84"/>
        <color rgb="FF63BE7B"/>
      </colorScale>
    </cfRule>
  </conditionalFormatting>
  <conditionalFormatting sqref="LB14:LB92">
    <cfRule type="colorScale" priority="257">
      <colorScale>
        <cfvo type="min"/>
        <cfvo type="percentile" val="50"/>
        <cfvo type="max"/>
        <color rgb="FFF8696B"/>
        <color rgb="FFFFEB84"/>
        <color rgb="FF63BE7B"/>
      </colorScale>
    </cfRule>
  </conditionalFormatting>
  <conditionalFormatting sqref="LP14:LP92">
    <cfRule type="colorScale" priority="256">
      <colorScale>
        <cfvo type="min"/>
        <cfvo type="percentile" val="50"/>
        <cfvo type="max"/>
        <color rgb="FFF8696B"/>
        <color rgb="FFFFEB84"/>
        <color rgb="FF63BE7B"/>
      </colorScale>
    </cfRule>
  </conditionalFormatting>
  <conditionalFormatting sqref="KV14:KV92">
    <cfRule type="colorScale" priority="255">
      <colorScale>
        <cfvo type="min"/>
        <cfvo type="percentile" val="50"/>
        <cfvo type="max"/>
        <color rgb="FFF8696B"/>
        <color rgb="FFFFEB84"/>
        <color rgb="FF63BE7B"/>
      </colorScale>
    </cfRule>
  </conditionalFormatting>
  <conditionalFormatting sqref="KU14:KU92">
    <cfRule type="colorScale" priority="254">
      <colorScale>
        <cfvo type="min"/>
        <cfvo type="percentile" val="50"/>
        <cfvo type="max"/>
        <color rgb="FFF8696B"/>
        <color rgb="FFFFEB84"/>
        <color rgb="FF63BE7B"/>
      </colorScale>
    </cfRule>
  </conditionalFormatting>
  <conditionalFormatting sqref="LR14:LR92">
    <cfRule type="colorScale" priority="253">
      <colorScale>
        <cfvo type="min"/>
        <cfvo type="percentile" val="50"/>
        <cfvo type="max"/>
        <color rgb="FFF8696B"/>
        <color rgb="FFFFEB84"/>
        <color rgb="FF63BE7B"/>
      </colorScale>
    </cfRule>
  </conditionalFormatting>
  <conditionalFormatting sqref="LR96:LR123">
    <cfRule type="colorScale" priority="252">
      <colorScale>
        <cfvo type="min"/>
        <cfvo type="percentile" val="50"/>
        <cfvo type="max"/>
        <color rgb="FFF8696B"/>
        <color rgb="FFFFEB84"/>
        <color rgb="FF63BE7B"/>
      </colorScale>
    </cfRule>
  </conditionalFormatting>
  <conditionalFormatting sqref="LF14:LF92">
    <cfRule type="colorScale" priority="251">
      <colorScale>
        <cfvo type="min"/>
        <cfvo type="percentile" val="50"/>
        <cfvo type="max"/>
        <color rgb="FFF8696B"/>
        <color rgb="FFFFEB84"/>
        <color rgb="FF63BE7B"/>
      </colorScale>
    </cfRule>
  </conditionalFormatting>
  <conditionalFormatting sqref="LF14:LF92">
    <cfRule type="colorScale" priority="250">
      <colorScale>
        <cfvo type="min"/>
        <cfvo type="percentile" val="50"/>
        <cfvo type="max"/>
        <color rgb="FFF8696B"/>
        <color rgb="FFFFEB84"/>
        <color rgb="FF63BE7B"/>
      </colorScale>
    </cfRule>
  </conditionalFormatting>
  <conditionalFormatting sqref="LI2:LI9">
    <cfRule type="colorScale" priority="249">
      <colorScale>
        <cfvo type="min"/>
        <cfvo type="percentile" val="50"/>
        <cfvo type="max"/>
        <color rgb="FFF8696B"/>
        <color rgb="FFFFEB84"/>
        <color rgb="FF63BE7B"/>
      </colorScale>
    </cfRule>
  </conditionalFormatting>
  <conditionalFormatting sqref="LM2:LM9">
    <cfRule type="colorScale" priority="248">
      <colorScale>
        <cfvo type="min"/>
        <cfvo type="percentile" val="50"/>
        <cfvo type="max"/>
        <color rgb="FFF8696B"/>
        <color rgb="FFFFEB84"/>
        <color rgb="FF63BE7B"/>
      </colorScale>
    </cfRule>
  </conditionalFormatting>
  <conditionalFormatting sqref="LK2:LK9">
    <cfRule type="colorScale" priority="247">
      <colorScale>
        <cfvo type="min"/>
        <cfvo type="percentile" val="50"/>
        <cfvo type="max"/>
        <color rgb="FFF8696B"/>
        <color rgb="FFFFEB84"/>
        <color rgb="FF63BE7B"/>
      </colorScale>
    </cfRule>
  </conditionalFormatting>
  <conditionalFormatting sqref="LO2:LO9">
    <cfRule type="colorScale" priority="246">
      <colorScale>
        <cfvo type="min"/>
        <cfvo type="percentile" val="50"/>
        <cfvo type="max"/>
        <color rgb="FFF8696B"/>
        <color rgb="FFFFEB84"/>
        <color rgb="FF63BE7B"/>
      </colorScale>
    </cfRule>
  </conditionalFormatting>
  <conditionalFormatting sqref="MH96:MH123">
    <cfRule type="colorScale" priority="240">
      <colorScale>
        <cfvo type="min"/>
        <cfvo type="percentile" val="50"/>
        <cfvo type="max"/>
        <color rgb="FFF8696B"/>
        <color rgb="FFFFEB84"/>
        <color rgb="FF63BE7B"/>
      </colorScale>
    </cfRule>
  </conditionalFormatting>
  <conditionalFormatting sqref="MA14:MA92">
    <cfRule type="colorScale" priority="234">
      <colorScale>
        <cfvo type="min"/>
        <cfvo type="percentile" val="50"/>
        <cfvo type="max"/>
        <color rgb="FFF8696B"/>
        <color rgb="FFFFEB84"/>
        <color rgb="FF63BE7B"/>
      </colorScale>
    </cfRule>
  </conditionalFormatting>
  <conditionalFormatting sqref="ME96:ME123 LU96:LZ123">
    <cfRule type="colorScale" priority="242">
      <colorScale>
        <cfvo type="min"/>
        <cfvo type="percentile" val="50"/>
        <cfvo type="max"/>
        <color rgb="FFF8696B"/>
        <color rgb="FFFFEB84"/>
        <color rgb="FF63BE7B"/>
      </colorScale>
    </cfRule>
  </conditionalFormatting>
  <conditionalFormatting sqref="MF96:MG123">
    <cfRule type="colorScale" priority="241">
      <colorScale>
        <cfvo type="min"/>
        <cfvo type="percentile" val="50"/>
        <cfvo type="max"/>
        <color rgb="FFF8696B"/>
        <color rgb="FFFFEB84"/>
        <color rgb="FF63BE7B"/>
      </colorScale>
    </cfRule>
  </conditionalFormatting>
  <conditionalFormatting sqref="ME15:ME24 LU82:LU92 LU15:LU24 ME82:ME92 LZ15:LZ24 LZ82:LZ92">
    <cfRule type="colorScale" priority="239">
      <colorScale>
        <cfvo type="min"/>
        <cfvo type="percentile" val="50"/>
        <cfvo type="max"/>
        <color rgb="FFF8696B"/>
        <color rgb="FFFFEB84"/>
        <color rgb="FF63BE7B"/>
      </colorScale>
    </cfRule>
  </conditionalFormatting>
  <conditionalFormatting sqref="LT96:LT123">
    <cfRule type="colorScale" priority="238">
      <colorScale>
        <cfvo type="min"/>
        <cfvo type="percentile" val="50"/>
        <cfvo type="max"/>
        <color rgb="FFF8696B"/>
        <color rgb="FFFFEB84"/>
        <color rgb="FF63BE7B"/>
      </colorScale>
    </cfRule>
  </conditionalFormatting>
  <conditionalFormatting sqref="MH14:MH92">
    <cfRule type="colorScale" priority="243">
      <colorScale>
        <cfvo type="min"/>
        <cfvo type="percentile" val="50"/>
        <cfvo type="max"/>
        <color rgb="FFF8696B"/>
        <color rgb="FFFFEB84"/>
        <color rgb="FF63BE7B"/>
      </colorScale>
    </cfRule>
  </conditionalFormatting>
  <conditionalFormatting sqref="ME25:ME81 LU25:LU81 LZ25:LZ81">
    <cfRule type="colorScale" priority="244">
      <colorScale>
        <cfvo type="min"/>
        <cfvo type="percentile" val="50"/>
        <cfvo type="max"/>
        <color rgb="FFF8696B"/>
        <color rgb="FFFFEB84"/>
        <color rgb="FF63BE7B"/>
      </colorScale>
    </cfRule>
  </conditionalFormatting>
  <conditionalFormatting sqref="MF12:MG13 MG14:MG92">
    <cfRule type="colorScale" priority="245">
      <colorScale>
        <cfvo type="min"/>
        <cfvo type="percentile" val="50"/>
        <cfvo type="max"/>
        <color rgb="FFF8696B"/>
        <color rgb="FFFFEB84"/>
        <color rgb="FF63BE7B"/>
      </colorScale>
    </cfRule>
  </conditionalFormatting>
  <conditionalFormatting sqref="LZ14 LU14">
    <cfRule type="colorScale" priority="237">
      <colorScale>
        <cfvo type="min"/>
        <cfvo type="percentile" val="50"/>
        <cfvo type="max"/>
        <color rgb="FFF8696B"/>
        <color rgb="FFFFEB84"/>
        <color rgb="FF63BE7B"/>
      </colorScale>
    </cfRule>
  </conditionalFormatting>
  <conditionalFormatting sqref="ME14:ME92">
    <cfRule type="colorScale" priority="236">
      <colorScale>
        <cfvo type="min"/>
        <cfvo type="percentile" val="50"/>
        <cfvo type="max"/>
        <color rgb="FFF8696B"/>
        <color rgb="FFFFEB84"/>
        <color rgb="FF63BE7B"/>
      </colorScale>
    </cfRule>
  </conditionalFormatting>
  <conditionalFormatting sqref="LT14:LT92">
    <cfRule type="colorScale" priority="235">
      <colorScale>
        <cfvo type="min"/>
        <cfvo type="percentile" val="50"/>
        <cfvo type="max"/>
        <color rgb="FFF8696B"/>
        <color rgb="FFFFEB84"/>
        <color rgb="FF63BE7B"/>
      </colorScale>
    </cfRule>
  </conditionalFormatting>
  <conditionalFormatting sqref="MI96:MJ123">
    <cfRule type="colorScale" priority="233">
      <colorScale>
        <cfvo type="min"/>
        <cfvo type="percentile" val="50"/>
        <cfvo type="max"/>
        <color rgb="FFF8696B"/>
        <color rgb="FFFFEB84"/>
        <color rgb="FF63BE7B"/>
      </colorScale>
    </cfRule>
  </conditionalFormatting>
  <conditionalFormatting sqref="MI14:MI92">
    <cfRule type="colorScale" priority="232">
      <colorScale>
        <cfvo type="min"/>
        <cfvo type="percentile" val="50"/>
        <cfvo type="max"/>
        <color rgb="FF63BE7B"/>
        <color rgb="FFFFEB84"/>
        <color rgb="FFF8696B"/>
      </colorScale>
    </cfRule>
  </conditionalFormatting>
  <conditionalFormatting sqref="MA96:MB123">
    <cfRule type="colorScale" priority="231">
      <colorScale>
        <cfvo type="min"/>
        <cfvo type="percentile" val="50"/>
        <cfvo type="max"/>
        <color rgb="FFF8696B"/>
        <color rgb="FFFFEB84"/>
        <color rgb="FF63BE7B"/>
      </colorScale>
    </cfRule>
  </conditionalFormatting>
  <conditionalFormatting sqref="MC96:MD123">
    <cfRule type="colorScale" priority="230">
      <colorScale>
        <cfvo type="min"/>
        <cfvo type="percentile" val="50"/>
        <cfvo type="max"/>
        <color rgb="FFF8696B"/>
        <color rgb="FFFFEB84"/>
        <color rgb="FF63BE7B"/>
      </colorScale>
    </cfRule>
  </conditionalFormatting>
  <conditionalFormatting sqref="MI96:MJ123">
    <cfRule type="colorScale" priority="229">
      <colorScale>
        <cfvo type="min"/>
        <cfvo type="percentile" val="50"/>
        <cfvo type="max"/>
        <color rgb="FF63BE7B"/>
        <color rgb="FFFFEB84"/>
        <color rgb="FFF8696B"/>
      </colorScale>
    </cfRule>
  </conditionalFormatting>
  <conditionalFormatting sqref="MC14:MD92">
    <cfRule type="colorScale" priority="228">
      <colorScale>
        <cfvo type="min"/>
        <cfvo type="percentile" val="50"/>
        <cfvo type="max"/>
        <color rgb="FFF8696B"/>
        <color rgb="FFFFEB84"/>
        <color rgb="FF63BE7B"/>
      </colorScale>
    </cfRule>
  </conditionalFormatting>
  <conditionalFormatting sqref="ME96:ME123">
    <cfRule type="colorScale" priority="227">
      <colorScale>
        <cfvo type="min"/>
        <cfvo type="percentile" val="50"/>
        <cfvo type="max"/>
        <color rgb="FFF8696B"/>
        <color rgb="FFFFEB84"/>
        <color rgb="FF63BE7B"/>
      </colorScale>
    </cfRule>
  </conditionalFormatting>
  <conditionalFormatting sqref="MN14:MO92">
    <cfRule type="colorScale" priority="226">
      <colorScale>
        <cfvo type="min"/>
        <cfvo type="percentile" val="50"/>
        <cfvo type="max"/>
        <color rgb="FFF8696B"/>
        <color rgb="FFFFEB84"/>
        <color rgb="FF63BE7B"/>
      </colorScale>
    </cfRule>
  </conditionalFormatting>
  <conditionalFormatting sqref="MN96:MP123">
    <cfRule type="colorScale" priority="225">
      <colorScale>
        <cfvo type="min"/>
        <cfvo type="percentile" val="50"/>
        <cfvo type="max"/>
        <color rgb="FFF8696B"/>
        <color rgb="FFFFEB84"/>
        <color rgb="FF63BE7B"/>
      </colorScale>
    </cfRule>
  </conditionalFormatting>
  <conditionalFormatting sqref="MQ14:MQ92">
    <cfRule type="colorScale" priority="224">
      <colorScale>
        <cfvo type="min"/>
        <cfvo type="percentile" val="50"/>
        <cfvo type="max"/>
        <color rgb="FFF8696B"/>
        <color rgb="FFFFEB84"/>
        <color rgb="FF63BE7B"/>
      </colorScale>
    </cfRule>
  </conditionalFormatting>
  <conditionalFormatting sqref="MQ96:MQ123">
    <cfRule type="colorScale" priority="223">
      <colorScale>
        <cfvo type="min"/>
        <cfvo type="percentile" val="50"/>
        <cfvo type="max"/>
        <color rgb="FFF8696B"/>
        <color rgb="FFFFEB84"/>
        <color rgb="FF63BE7B"/>
      </colorScale>
    </cfRule>
  </conditionalFormatting>
  <conditionalFormatting sqref="MD2:MD10 LZ2:LZ10">
    <cfRule type="colorScale" priority="222">
      <colorScale>
        <cfvo type="min"/>
        <cfvo type="percentile" val="50"/>
        <cfvo type="max"/>
        <color rgb="FFF8696B"/>
        <color rgb="FFFFEB84"/>
        <color rgb="FF63BE7B"/>
      </colorScale>
    </cfRule>
  </conditionalFormatting>
  <conditionalFormatting sqref="MA2:MB10">
    <cfRule type="colorScale" priority="221">
      <colorScale>
        <cfvo type="min"/>
        <cfvo type="percentile" val="50"/>
        <cfvo type="max"/>
        <color rgb="FFF8696B"/>
        <color rgb="FFFFEB84"/>
        <color rgb="FF63BE7B"/>
      </colorScale>
    </cfRule>
  </conditionalFormatting>
  <conditionalFormatting sqref="ME2:ME10">
    <cfRule type="colorScale" priority="220">
      <colorScale>
        <cfvo type="min"/>
        <cfvo type="percentile" val="50"/>
        <cfvo type="max"/>
        <color rgb="FFF8696B"/>
        <color rgb="FFFFEB84"/>
        <color rgb="FF63BE7B"/>
      </colorScale>
    </cfRule>
  </conditionalFormatting>
  <conditionalFormatting sqref="LX14:LY92">
    <cfRule type="colorScale" priority="219">
      <colorScale>
        <cfvo type="min"/>
        <cfvo type="percentile" val="50"/>
        <cfvo type="max"/>
        <color rgb="FFF8696B"/>
        <color rgb="FFFFEB84"/>
        <color rgb="FF63BE7B"/>
      </colorScale>
    </cfRule>
  </conditionalFormatting>
  <conditionalFormatting sqref="LV14:LW92">
    <cfRule type="colorScale" priority="218">
      <colorScale>
        <cfvo type="min"/>
        <cfvo type="percentile" val="50"/>
        <cfvo type="max"/>
        <color rgb="FFF8696B"/>
        <color rgb="FFFFEB84"/>
        <color rgb="FF63BE7B"/>
      </colorScale>
    </cfRule>
  </conditionalFormatting>
  <conditionalFormatting sqref="MB14:MB92">
    <cfRule type="colorScale" priority="217">
      <colorScale>
        <cfvo type="min"/>
        <cfvo type="percentile" val="50"/>
        <cfvo type="max"/>
        <color rgb="FFF8696B"/>
        <color rgb="FFFFEB84"/>
        <color rgb="FF63BE7B"/>
      </colorScale>
    </cfRule>
  </conditionalFormatting>
  <conditionalFormatting sqref="MP14:MP92">
    <cfRule type="colorScale" priority="216">
      <colorScale>
        <cfvo type="min"/>
        <cfvo type="percentile" val="50"/>
        <cfvo type="max"/>
        <color rgb="FFF8696B"/>
        <color rgb="FFFFEB84"/>
        <color rgb="FF63BE7B"/>
      </colorScale>
    </cfRule>
  </conditionalFormatting>
  <conditionalFormatting sqref="LV14:LV92">
    <cfRule type="colorScale" priority="215">
      <colorScale>
        <cfvo type="min"/>
        <cfvo type="percentile" val="50"/>
        <cfvo type="max"/>
        <color rgb="FFF8696B"/>
        <color rgb="FFFFEB84"/>
        <color rgb="FF63BE7B"/>
      </colorScale>
    </cfRule>
  </conditionalFormatting>
  <conditionalFormatting sqref="LU14:LU92">
    <cfRule type="colorScale" priority="214">
      <colorScale>
        <cfvo type="min"/>
        <cfvo type="percentile" val="50"/>
        <cfvo type="max"/>
        <color rgb="FFF8696B"/>
        <color rgb="FFFFEB84"/>
        <color rgb="FF63BE7B"/>
      </colorScale>
    </cfRule>
  </conditionalFormatting>
  <conditionalFormatting sqref="MR14:MR92">
    <cfRule type="colorScale" priority="213">
      <colorScale>
        <cfvo type="min"/>
        <cfvo type="percentile" val="50"/>
        <cfvo type="max"/>
        <color rgb="FFF8696B"/>
        <color rgb="FFFFEB84"/>
        <color rgb="FF63BE7B"/>
      </colorScale>
    </cfRule>
  </conditionalFormatting>
  <conditionalFormatting sqref="MR96:MR123">
    <cfRule type="colorScale" priority="212">
      <colorScale>
        <cfvo type="min"/>
        <cfvo type="percentile" val="50"/>
        <cfvo type="max"/>
        <color rgb="FFF8696B"/>
        <color rgb="FFFFEB84"/>
        <color rgb="FF63BE7B"/>
      </colorScale>
    </cfRule>
  </conditionalFormatting>
  <conditionalFormatting sqref="MF14:MF92">
    <cfRule type="colorScale" priority="211">
      <colorScale>
        <cfvo type="min"/>
        <cfvo type="percentile" val="50"/>
        <cfvo type="max"/>
        <color rgb="FFF8696B"/>
        <color rgb="FFFFEB84"/>
        <color rgb="FF63BE7B"/>
      </colorScale>
    </cfRule>
  </conditionalFormatting>
  <conditionalFormatting sqref="MF14:MF92">
    <cfRule type="colorScale" priority="210">
      <colorScale>
        <cfvo type="min"/>
        <cfvo type="percentile" val="50"/>
        <cfvo type="max"/>
        <color rgb="FFF8696B"/>
        <color rgb="FFFFEB84"/>
        <color rgb="FF63BE7B"/>
      </colorScale>
    </cfRule>
  </conditionalFormatting>
  <conditionalFormatting sqref="MI2:MI10">
    <cfRule type="colorScale" priority="209">
      <colorScale>
        <cfvo type="min"/>
        <cfvo type="percentile" val="50"/>
        <cfvo type="max"/>
        <color rgb="FFF8696B"/>
        <color rgb="FFFFEB84"/>
        <color rgb="FF63BE7B"/>
      </colorScale>
    </cfRule>
  </conditionalFormatting>
  <conditionalFormatting sqref="MM2:MM10">
    <cfRule type="colorScale" priority="208">
      <colorScale>
        <cfvo type="min"/>
        <cfvo type="percentile" val="50"/>
        <cfvo type="max"/>
        <color rgb="FFF8696B"/>
        <color rgb="FFFFEB84"/>
        <color rgb="FF63BE7B"/>
      </colorScale>
    </cfRule>
  </conditionalFormatting>
  <conditionalFormatting sqref="MK2:MK10">
    <cfRule type="colorScale" priority="207">
      <colorScale>
        <cfvo type="min"/>
        <cfvo type="percentile" val="50"/>
        <cfvo type="max"/>
        <color rgb="FFF8696B"/>
        <color rgb="FFFFEB84"/>
        <color rgb="FF63BE7B"/>
      </colorScale>
    </cfRule>
  </conditionalFormatting>
  <conditionalFormatting sqref="MO2:MO10">
    <cfRule type="colorScale" priority="206">
      <colorScale>
        <cfvo type="min"/>
        <cfvo type="percentile" val="50"/>
        <cfvo type="max"/>
        <color rgb="FFF8696B"/>
        <color rgb="FFFFEB84"/>
        <color rgb="FF63BE7B"/>
      </colorScale>
    </cfRule>
  </conditionalFormatting>
  <conditionalFormatting sqref="JZ14:JZ92">
    <cfRule type="colorScale" priority="205">
      <colorScale>
        <cfvo type="min"/>
        <cfvo type="percentile" val="50"/>
        <cfvo type="max"/>
        <color rgb="FFF8696B"/>
        <color rgb="FFFFEB84"/>
        <color rgb="FF63BE7B"/>
      </colorScale>
    </cfRule>
  </conditionalFormatting>
  <conditionalFormatting sqref="KZ15:KZ24 KZ82:KZ92">
    <cfRule type="colorScale" priority="203">
      <colorScale>
        <cfvo type="min"/>
        <cfvo type="percentile" val="50"/>
        <cfvo type="max"/>
        <color rgb="FFF8696B"/>
        <color rgb="FFFFEB84"/>
        <color rgb="FF63BE7B"/>
      </colorScale>
    </cfRule>
  </conditionalFormatting>
  <conditionalFormatting sqref="KZ25:KZ81">
    <cfRule type="colorScale" priority="204">
      <colorScale>
        <cfvo type="min"/>
        <cfvo type="percentile" val="50"/>
        <cfvo type="max"/>
        <color rgb="FFF8696B"/>
        <color rgb="FFFFEB84"/>
        <color rgb="FF63BE7B"/>
      </colorScale>
    </cfRule>
  </conditionalFormatting>
  <conditionalFormatting sqref="KZ14">
    <cfRule type="colorScale" priority="202">
      <colorScale>
        <cfvo type="min"/>
        <cfvo type="percentile" val="50"/>
        <cfvo type="max"/>
        <color rgb="FFF8696B"/>
        <color rgb="FFFFEB84"/>
        <color rgb="FF63BE7B"/>
      </colorScale>
    </cfRule>
  </conditionalFormatting>
  <conditionalFormatting sqref="KZ14:KZ92">
    <cfRule type="colorScale" priority="201">
      <colorScale>
        <cfvo type="min"/>
        <cfvo type="percentile" val="50"/>
        <cfvo type="max"/>
        <color rgb="FFF8696B"/>
        <color rgb="FFFFEB84"/>
        <color rgb="FF63BE7B"/>
      </colorScale>
    </cfRule>
  </conditionalFormatting>
  <conditionalFormatting sqref="NH96:NH123">
    <cfRule type="colorScale" priority="195">
      <colorScale>
        <cfvo type="min"/>
        <cfvo type="percentile" val="50"/>
        <cfvo type="max"/>
        <color rgb="FFF8696B"/>
        <color rgb="FFFFEB84"/>
        <color rgb="FF63BE7B"/>
      </colorScale>
    </cfRule>
  </conditionalFormatting>
  <conditionalFormatting sqref="NA14:NA92">
    <cfRule type="colorScale" priority="189">
      <colorScale>
        <cfvo type="min"/>
        <cfvo type="percentile" val="50"/>
        <cfvo type="max"/>
        <color rgb="FFF8696B"/>
        <color rgb="FFFFEB84"/>
        <color rgb="FF63BE7B"/>
      </colorScale>
    </cfRule>
  </conditionalFormatting>
  <conditionalFormatting sqref="NE96:NE123 MU96:MZ123">
    <cfRule type="colorScale" priority="197">
      <colorScale>
        <cfvo type="min"/>
        <cfvo type="percentile" val="50"/>
        <cfvo type="max"/>
        <color rgb="FFF8696B"/>
        <color rgb="FFFFEB84"/>
        <color rgb="FF63BE7B"/>
      </colorScale>
    </cfRule>
  </conditionalFormatting>
  <conditionalFormatting sqref="NF96:NG123">
    <cfRule type="colorScale" priority="196">
      <colorScale>
        <cfvo type="min"/>
        <cfvo type="percentile" val="50"/>
        <cfvo type="max"/>
        <color rgb="FFF8696B"/>
        <color rgb="FFFFEB84"/>
        <color rgb="FF63BE7B"/>
      </colorScale>
    </cfRule>
  </conditionalFormatting>
  <conditionalFormatting sqref="NE15:NE24 MU82:MU92 MU15:MU24 NE82:NE92 MZ15:MZ24 MZ82:MZ92">
    <cfRule type="colorScale" priority="194">
      <colorScale>
        <cfvo type="min"/>
        <cfvo type="percentile" val="50"/>
        <cfvo type="max"/>
        <color rgb="FFF8696B"/>
        <color rgb="FFFFEB84"/>
        <color rgb="FF63BE7B"/>
      </colorScale>
    </cfRule>
  </conditionalFormatting>
  <conditionalFormatting sqref="MT96:MT123">
    <cfRule type="colorScale" priority="193">
      <colorScale>
        <cfvo type="min"/>
        <cfvo type="percentile" val="50"/>
        <cfvo type="max"/>
        <color rgb="FFF8696B"/>
        <color rgb="FFFFEB84"/>
        <color rgb="FF63BE7B"/>
      </colorScale>
    </cfRule>
  </conditionalFormatting>
  <conditionalFormatting sqref="NH14:NH92">
    <cfRule type="colorScale" priority="198">
      <colorScale>
        <cfvo type="min"/>
        <cfvo type="percentile" val="50"/>
        <cfvo type="max"/>
        <color rgb="FFF8696B"/>
        <color rgb="FFFFEB84"/>
        <color rgb="FF63BE7B"/>
      </colorScale>
    </cfRule>
  </conditionalFormatting>
  <conditionalFormatting sqref="NE25:NE81 MU25:MU81 MZ25:MZ81">
    <cfRule type="colorScale" priority="199">
      <colorScale>
        <cfvo type="min"/>
        <cfvo type="percentile" val="50"/>
        <cfvo type="max"/>
        <color rgb="FFF8696B"/>
        <color rgb="FFFFEB84"/>
        <color rgb="FF63BE7B"/>
      </colorScale>
    </cfRule>
  </conditionalFormatting>
  <conditionalFormatting sqref="NF12:NG13 NG14:NG92">
    <cfRule type="colorScale" priority="200">
      <colorScale>
        <cfvo type="min"/>
        <cfvo type="percentile" val="50"/>
        <cfvo type="max"/>
        <color rgb="FFF8696B"/>
        <color rgb="FFFFEB84"/>
        <color rgb="FF63BE7B"/>
      </colorScale>
    </cfRule>
  </conditionalFormatting>
  <conditionalFormatting sqref="MZ14 MU14">
    <cfRule type="colorScale" priority="192">
      <colorScale>
        <cfvo type="min"/>
        <cfvo type="percentile" val="50"/>
        <cfvo type="max"/>
        <color rgb="FFF8696B"/>
        <color rgb="FFFFEB84"/>
        <color rgb="FF63BE7B"/>
      </colorScale>
    </cfRule>
  </conditionalFormatting>
  <conditionalFormatting sqref="NE14:NE92">
    <cfRule type="colorScale" priority="191">
      <colorScale>
        <cfvo type="min"/>
        <cfvo type="percentile" val="50"/>
        <cfvo type="max"/>
        <color rgb="FFF8696B"/>
        <color rgb="FFFFEB84"/>
        <color rgb="FF63BE7B"/>
      </colorScale>
    </cfRule>
  </conditionalFormatting>
  <conditionalFormatting sqref="MT14:MT92">
    <cfRule type="colorScale" priority="190">
      <colorScale>
        <cfvo type="min"/>
        <cfvo type="percentile" val="50"/>
        <cfvo type="max"/>
        <color rgb="FFF8696B"/>
        <color rgb="FFFFEB84"/>
        <color rgb="FF63BE7B"/>
      </colorScale>
    </cfRule>
  </conditionalFormatting>
  <conditionalFormatting sqref="NI96:NJ123">
    <cfRule type="colorScale" priority="188">
      <colorScale>
        <cfvo type="min"/>
        <cfvo type="percentile" val="50"/>
        <cfvo type="max"/>
        <color rgb="FFF8696B"/>
        <color rgb="FFFFEB84"/>
        <color rgb="FF63BE7B"/>
      </colorScale>
    </cfRule>
  </conditionalFormatting>
  <conditionalFormatting sqref="NI14:NI92">
    <cfRule type="colorScale" priority="187">
      <colorScale>
        <cfvo type="min"/>
        <cfvo type="percentile" val="50"/>
        <cfvo type="max"/>
        <color rgb="FF63BE7B"/>
        <color rgb="FFFFEB84"/>
        <color rgb="FFF8696B"/>
      </colorScale>
    </cfRule>
  </conditionalFormatting>
  <conditionalFormatting sqref="NA96:NB123">
    <cfRule type="colorScale" priority="186">
      <colorScale>
        <cfvo type="min"/>
        <cfvo type="percentile" val="50"/>
        <cfvo type="max"/>
        <color rgb="FFF8696B"/>
        <color rgb="FFFFEB84"/>
        <color rgb="FF63BE7B"/>
      </colorScale>
    </cfRule>
  </conditionalFormatting>
  <conditionalFormatting sqref="NC96:ND123">
    <cfRule type="colorScale" priority="185">
      <colorScale>
        <cfvo type="min"/>
        <cfvo type="percentile" val="50"/>
        <cfvo type="max"/>
        <color rgb="FFF8696B"/>
        <color rgb="FFFFEB84"/>
        <color rgb="FF63BE7B"/>
      </colorScale>
    </cfRule>
  </conditionalFormatting>
  <conditionalFormatting sqref="NI96:NJ123">
    <cfRule type="colorScale" priority="184">
      <colorScale>
        <cfvo type="min"/>
        <cfvo type="percentile" val="50"/>
        <cfvo type="max"/>
        <color rgb="FF63BE7B"/>
        <color rgb="FFFFEB84"/>
        <color rgb="FFF8696B"/>
      </colorScale>
    </cfRule>
  </conditionalFormatting>
  <conditionalFormatting sqref="NC14:ND92">
    <cfRule type="colorScale" priority="183">
      <colorScale>
        <cfvo type="min"/>
        <cfvo type="percentile" val="50"/>
        <cfvo type="max"/>
        <color rgb="FFF8696B"/>
        <color rgb="FFFFEB84"/>
        <color rgb="FF63BE7B"/>
      </colorScale>
    </cfRule>
  </conditionalFormatting>
  <conditionalFormatting sqref="NE96:NE123">
    <cfRule type="colorScale" priority="182">
      <colorScale>
        <cfvo type="min"/>
        <cfvo type="percentile" val="50"/>
        <cfvo type="max"/>
        <color rgb="FFF8696B"/>
        <color rgb="FFFFEB84"/>
        <color rgb="FF63BE7B"/>
      </colorScale>
    </cfRule>
  </conditionalFormatting>
  <conditionalFormatting sqref="NN14:NO92">
    <cfRule type="colorScale" priority="181">
      <colorScale>
        <cfvo type="min"/>
        <cfvo type="percentile" val="50"/>
        <cfvo type="max"/>
        <color rgb="FFF8696B"/>
        <color rgb="FFFFEB84"/>
        <color rgb="FF63BE7B"/>
      </colorScale>
    </cfRule>
  </conditionalFormatting>
  <conditionalFormatting sqref="NN96:NP123">
    <cfRule type="colorScale" priority="180">
      <colorScale>
        <cfvo type="min"/>
        <cfvo type="percentile" val="50"/>
        <cfvo type="max"/>
        <color rgb="FFF8696B"/>
        <color rgb="FFFFEB84"/>
        <color rgb="FF63BE7B"/>
      </colorScale>
    </cfRule>
  </conditionalFormatting>
  <conditionalFormatting sqref="NQ14:NQ92">
    <cfRule type="colorScale" priority="179">
      <colorScale>
        <cfvo type="min"/>
        <cfvo type="percentile" val="50"/>
        <cfvo type="max"/>
        <color rgb="FFF8696B"/>
        <color rgb="FFFFEB84"/>
        <color rgb="FF63BE7B"/>
      </colorScale>
    </cfRule>
  </conditionalFormatting>
  <conditionalFormatting sqref="NQ96:NQ123">
    <cfRule type="colorScale" priority="178">
      <colorScale>
        <cfvo type="min"/>
        <cfvo type="percentile" val="50"/>
        <cfvo type="max"/>
        <color rgb="FFF8696B"/>
        <color rgb="FFFFEB84"/>
        <color rgb="FF63BE7B"/>
      </colorScale>
    </cfRule>
  </conditionalFormatting>
  <conditionalFormatting sqref="ND2:ND10 MZ2:MZ10">
    <cfRule type="colorScale" priority="177">
      <colorScale>
        <cfvo type="min"/>
        <cfvo type="percentile" val="50"/>
        <cfvo type="max"/>
        <color rgb="FFF8696B"/>
        <color rgb="FFFFEB84"/>
        <color rgb="FF63BE7B"/>
      </colorScale>
    </cfRule>
  </conditionalFormatting>
  <conditionalFormatting sqref="NA2:NB10">
    <cfRule type="colorScale" priority="176">
      <colorScale>
        <cfvo type="min"/>
        <cfvo type="percentile" val="50"/>
        <cfvo type="max"/>
        <color rgb="FFF8696B"/>
        <color rgb="FFFFEB84"/>
        <color rgb="FF63BE7B"/>
      </colorScale>
    </cfRule>
  </conditionalFormatting>
  <conditionalFormatting sqref="NE2:NE10">
    <cfRule type="colorScale" priority="175">
      <colorScale>
        <cfvo type="min"/>
        <cfvo type="percentile" val="50"/>
        <cfvo type="max"/>
        <color rgb="FFF8696B"/>
        <color rgb="FFFFEB84"/>
        <color rgb="FF63BE7B"/>
      </colorScale>
    </cfRule>
  </conditionalFormatting>
  <conditionalFormatting sqref="MX14:MY92">
    <cfRule type="colorScale" priority="174">
      <colorScale>
        <cfvo type="min"/>
        <cfvo type="percentile" val="50"/>
        <cfvo type="max"/>
        <color rgb="FFF8696B"/>
        <color rgb="FFFFEB84"/>
        <color rgb="FF63BE7B"/>
      </colorScale>
    </cfRule>
  </conditionalFormatting>
  <conditionalFormatting sqref="MV14:MW92">
    <cfRule type="colorScale" priority="173">
      <colorScale>
        <cfvo type="min"/>
        <cfvo type="percentile" val="50"/>
        <cfvo type="max"/>
        <color rgb="FFF8696B"/>
        <color rgb="FFFFEB84"/>
        <color rgb="FF63BE7B"/>
      </colorScale>
    </cfRule>
  </conditionalFormatting>
  <conditionalFormatting sqref="NB14:NB92">
    <cfRule type="colorScale" priority="172">
      <colorScale>
        <cfvo type="min"/>
        <cfvo type="percentile" val="50"/>
        <cfvo type="max"/>
        <color rgb="FFF8696B"/>
        <color rgb="FFFFEB84"/>
        <color rgb="FF63BE7B"/>
      </colorScale>
    </cfRule>
  </conditionalFormatting>
  <conditionalFormatting sqref="NP14:NP92">
    <cfRule type="colorScale" priority="171">
      <colorScale>
        <cfvo type="min"/>
        <cfvo type="percentile" val="50"/>
        <cfvo type="max"/>
        <color rgb="FFF8696B"/>
        <color rgb="FFFFEB84"/>
        <color rgb="FF63BE7B"/>
      </colorScale>
    </cfRule>
  </conditionalFormatting>
  <conditionalFormatting sqref="MV14:MV92">
    <cfRule type="colorScale" priority="170">
      <colorScale>
        <cfvo type="min"/>
        <cfvo type="percentile" val="50"/>
        <cfvo type="max"/>
        <color rgb="FFF8696B"/>
        <color rgb="FFFFEB84"/>
        <color rgb="FF63BE7B"/>
      </colorScale>
    </cfRule>
  </conditionalFormatting>
  <conditionalFormatting sqref="MU14:MU92">
    <cfRule type="colorScale" priority="169">
      <colorScale>
        <cfvo type="min"/>
        <cfvo type="percentile" val="50"/>
        <cfvo type="max"/>
        <color rgb="FFF8696B"/>
        <color rgb="FFFFEB84"/>
        <color rgb="FF63BE7B"/>
      </colorScale>
    </cfRule>
  </conditionalFormatting>
  <conditionalFormatting sqref="NR14:NR92">
    <cfRule type="colorScale" priority="168">
      <colorScale>
        <cfvo type="min"/>
        <cfvo type="percentile" val="50"/>
        <cfvo type="max"/>
        <color rgb="FFF8696B"/>
        <color rgb="FFFFEB84"/>
        <color rgb="FF63BE7B"/>
      </colorScale>
    </cfRule>
  </conditionalFormatting>
  <conditionalFormatting sqref="NR96:NR123">
    <cfRule type="colorScale" priority="167">
      <colorScale>
        <cfvo type="min"/>
        <cfvo type="percentile" val="50"/>
        <cfvo type="max"/>
        <color rgb="FFF8696B"/>
        <color rgb="FFFFEB84"/>
        <color rgb="FF63BE7B"/>
      </colorScale>
    </cfRule>
  </conditionalFormatting>
  <conditionalFormatting sqref="NF14:NF92">
    <cfRule type="colorScale" priority="166">
      <colorScale>
        <cfvo type="min"/>
        <cfvo type="percentile" val="50"/>
        <cfvo type="max"/>
        <color rgb="FFF8696B"/>
        <color rgb="FFFFEB84"/>
        <color rgb="FF63BE7B"/>
      </colorScale>
    </cfRule>
  </conditionalFormatting>
  <conditionalFormatting sqref="NF14:NF92">
    <cfRule type="colorScale" priority="165">
      <colorScale>
        <cfvo type="min"/>
        <cfvo type="percentile" val="50"/>
        <cfvo type="max"/>
        <color rgb="FFF8696B"/>
        <color rgb="FFFFEB84"/>
        <color rgb="FF63BE7B"/>
      </colorScale>
    </cfRule>
  </conditionalFormatting>
  <conditionalFormatting sqref="NI2:NI10">
    <cfRule type="colorScale" priority="164">
      <colorScale>
        <cfvo type="min"/>
        <cfvo type="percentile" val="50"/>
        <cfvo type="max"/>
        <color rgb="FFF8696B"/>
        <color rgb="FFFFEB84"/>
        <color rgb="FF63BE7B"/>
      </colorScale>
    </cfRule>
  </conditionalFormatting>
  <conditionalFormatting sqref="NM2:NM10">
    <cfRule type="colorScale" priority="163">
      <colorScale>
        <cfvo type="min"/>
        <cfvo type="percentile" val="50"/>
        <cfvo type="max"/>
        <color rgb="FFF8696B"/>
        <color rgb="FFFFEB84"/>
        <color rgb="FF63BE7B"/>
      </colorScale>
    </cfRule>
  </conditionalFormatting>
  <conditionalFormatting sqref="NK2:NK10">
    <cfRule type="colorScale" priority="162">
      <colorScale>
        <cfvo type="min"/>
        <cfvo type="percentile" val="50"/>
        <cfvo type="max"/>
        <color rgb="FFF8696B"/>
        <color rgb="FFFFEB84"/>
        <color rgb="FF63BE7B"/>
      </colorScale>
    </cfRule>
  </conditionalFormatting>
  <conditionalFormatting sqref="NO2:NO10">
    <cfRule type="colorScale" priority="161">
      <colorScale>
        <cfvo type="min"/>
        <cfvo type="percentile" val="50"/>
        <cfvo type="max"/>
        <color rgb="FFF8696B"/>
        <color rgb="FFFFEB84"/>
        <color rgb="FF63BE7B"/>
      </colorScale>
    </cfRule>
  </conditionalFormatting>
  <conditionalFormatting sqref="OH96:OH123">
    <cfRule type="colorScale" priority="155">
      <colorScale>
        <cfvo type="min"/>
        <cfvo type="percentile" val="50"/>
        <cfvo type="max"/>
        <color rgb="FFF8696B"/>
        <color rgb="FFFFEB84"/>
        <color rgb="FF63BE7B"/>
      </colorScale>
    </cfRule>
  </conditionalFormatting>
  <conditionalFormatting sqref="OA14:OA92">
    <cfRule type="colorScale" priority="149">
      <colorScale>
        <cfvo type="min"/>
        <cfvo type="percentile" val="50"/>
        <cfvo type="max"/>
        <color rgb="FFF8696B"/>
        <color rgb="FFFFEB84"/>
        <color rgb="FF63BE7B"/>
      </colorScale>
    </cfRule>
  </conditionalFormatting>
  <conditionalFormatting sqref="OE96:OE123 NU96:NZ123">
    <cfRule type="colorScale" priority="157">
      <colorScale>
        <cfvo type="min"/>
        <cfvo type="percentile" val="50"/>
        <cfvo type="max"/>
        <color rgb="FFF8696B"/>
        <color rgb="FFFFEB84"/>
        <color rgb="FF63BE7B"/>
      </colorScale>
    </cfRule>
  </conditionalFormatting>
  <conditionalFormatting sqref="OF96:OG123">
    <cfRule type="colorScale" priority="156">
      <colorScale>
        <cfvo type="min"/>
        <cfvo type="percentile" val="50"/>
        <cfvo type="max"/>
        <color rgb="FFF8696B"/>
        <color rgb="FFFFEB84"/>
        <color rgb="FF63BE7B"/>
      </colorScale>
    </cfRule>
  </conditionalFormatting>
  <conditionalFormatting sqref="OE15:OE24 NU82:NU92 NU15:NU24 OE82:OE92 NZ15:NZ24 NZ82:NZ92">
    <cfRule type="colorScale" priority="154">
      <colorScale>
        <cfvo type="min"/>
        <cfvo type="percentile" val="50"/>
        <cfvo type="max"/>
        <color rgb="FFF8696B"/>
        <color rgb="FFFFEB84"/>
        <color rgb="FF63BE7B"/>
      </colorScale>
    </cfRule>
  </conditionalFormatting>
  <conditionalFormatting sqref="NT96:NT123">
    <cfRule type="colorScale" priority="153">
      <colorScale>
        <cfvo type="min"/>
        <cfvo type="percentile" val="50"/>
        <cfvo type="max"/>
        <color rgb="FFF8696B"/>
        <color rgb="FFFFEB84"/>
        <color rgb="FF63BE7B"/>
      </colorScale>
    </cfRule>
  </conditionalFormatting>
  <conditionalFormatting sqref="OH14:OH92">
    <cfRule type="colorScale" priority="158">
      <colorScale>
        <cfvo type="min"/>
        <cfvo type="percentile" val="50"/>
        <cfvo type="max"/>
        <color rgb="FFF8696B"/>
        <color rgb="FFFFEB84"/>
        <color rgb="FF63BE7B"/>
      </colorScale>
    </cfRule>
  </conditionalFormatting>
  <conditionalFormatting sqref="OE25:OE81 NU25:NU81 NZ25:NZ81">
    <cfRule type="colorScale" priority="159">
      <colorScale>
        <cfvo type="min"/>
        <cfvo type="percentile" val="50"/>
        <cfvo type="max"/>
        <color rgb="FFF8696B"/>
        <color rgb="FFFFEB84"/>
        <color rgb="FF63BE7B"/>
      </colorScale>
    </cfRule>
  </conditionalFormatting>
  <conditionalFormatting sqref="OF12:OG13 OG14:OG92">
    <cfRule type="colorScale" priority="160">
      <colorScale>
        <cfvo type="min"/>
        <cfvo type="percentile" val="50"/>
        <cfvo type="max"/>
        <color rgb="FFF8696B"/>
        <color rgb="FFFFEB84"/>
        <color rgb="FF63BE7B"/>
      </colorScale>
    </cfRule>
  </conditionalFormatting>
  <conditionalFormatting sqref="NU14 NZ14">
    <cfRule type="colorScale" priority="152">
      <colorScale>
        <cfvo type="min"/>
        <cfvo type="percentile" val="50"/>
        <cfvo type="max"/>
        <color rgb="FFF8696B"/>
        <color rgb="FFFFEB84"/>
        <color rgb="FF63BE7B"/>
      </colorScale>
    </cfRule>
  </conditionalFormatting>
  <conditionalFormatting sqref="OE14:OE92">
    <cfRule type="colorScale" priority="151">
      <colorScale>
        <cfvo type="min"/>
        <cfvo type="percentile" val="50"/>
        <cfvo type="max"/>
        <color rgb="FFF8696B"/>
        <color rgb="FFFFEB84"/>
        <color rgb="FF63BE7B"/>
      </colorScale>
    </cfRule>
  </conditionalFormatting>
  <conditionalFormatting sqref="NT14:NT92">
    <cfRule type="colorScale" priority="150">
      <colorScale>
        <cfvo type="min"/>
        <cfvo type="percentile" val="50"/>
        <cfvo type="max"/>
        <color rgb="FFF8696B"/>
        <color rgb="FFFFEB84"/>
        <color rgb="FF63BE7B"/>
      </colorScale>
    </cfRule>
  </conditionalFormatting>
  <conditionalFormatting sqref="OI96:OJ123">
    <cfRule type="colorScale" priority="148">
      <colorScale>
        <cfvo type="min"/>
        <cfvo type="percentile" val="50"/>
        <cfvo type="max"/>
        <color rgb="FFF8696B"/>
        <color rgb="FFFFEB84"/>
        <color rgb="FF63BE7B"/>
      </colorScale>
    </cfRule>
  </conditionalFormatting>
  <conditionalFormatting sqref="OI14:OI92">
    <cfRule type="colorScale" priority="147">
      <colorScale>
        <cfvo type="min"/>
        <cfvo type="percentile" val="50"/>
        <cfvo type="max"/>
        <color rgb="FF63BE7B"/>
        <color rgb="FFFFEB84"/>
        <color rgb="FFF8696B"/>
      </colorScale>
    </cfRule>
  </conditionalFormatting>
  <conditionalFormatting sqref="OA96:OB123">
    <cfRule type="colorScale" priority="146">
      <colorScale>
        <cfvo type="min"/>
        <cfvo type="percentile" val="50"/>
        <cfvo type="max"/>
        <color rgb="FFF8696B"/>
        <color rgb="FFFFEB84"/>
        <color rgb="FF63BE7B"/>
      </colorScale>
    </cfRule>
  </conditionalFormatting>
  <conditionalFormatting sqref="OC96:OD123">
    <cfRule type="colorScale" priority="145">
      <colorScale>
        <cfvo type="min"/>
        <cfvo type="percentile" val="50"/>
        <cfvo type="max"/>
        <color rgb="FFF8696B"/>
        <color rgb="FFFFEB84"/>
        <color rgb="FF63BE7B"/>
      </colorScale>
    </cfRule>
  </conditionalFormatting>
  <conditionalFormatting sqref="OI96:OJ123">
    <cfRule type="colorScale" priority="144">
      <colorScale>
        <cfvo type="min"/>
        <cfvo type="percentile" val="50"/>
        <cfvo type="max"/>
        <color rgb="FF63BE7B"/>
        <color rgb="FFFFEB84"/>
        <color rgb="FFF8696B"/>
      </colorScale>
    </cfRule>
  </conditionalFormatting>
  <conditionalFormatting sqref="OC14:OD92">
    <cfRule type="colorScale" priority="143">
      <colorScale>
        <cfvo type="min"/>
        <cfvo type="percentile" val="50"/>
        <cfvo type="max"/>
        <color rgb="FFF8696B"/>
        <color rgb="FFFFEB84"/>
        <color rgb="FF63BE7B"/>
      </colorScale>
    </cfRule>
  </conditionalFormatting>
  <conditionalFormatting sqref="OE96:OE123">
    <cfRule type="colorScale" priority="142">
      <colorScale>
        <cfvo type="min"/>
        <cfvo type="percentile" val="50"/>
        <cfvo type="max"/>
        <color rgb="FFF8696B"/>
        <color rgb="FFFFEB84"/>
        <color rgb="FF63BE7B"/>
      </colorScale>
    </cfRule>
  </conditionalFormatting>
  <conditionalFormatting sqref="ON14:OO92">
    <cfRule type="colorScale" priority="141">
      <colorScale>
        <cfvo type="min"/>
        <cfvo type="percentile" val="50"/>
        <cfvo type="max"/>
        <color rgb="FFF8696B"/>
        <color rgb="FFFFEB84"/>
        <color rgb="FF63BE7B"/>
      </colorScale>
    </cfRule>
  </conditionalFormatting>
  <conditionalFormatting sqref="ON96:OP123">
    <cfRule type="colorScale" priority="140">
      <colorScale>
        <cfvo type="min"/>
        <cfvo type="percentile" val="50"/>
        <cfvo type="max"/>
        <color rgb="FFF8696B"/>
        <color rgb="FFFFEB84"/>
        <color rgb="FF63BE7B"/>
      </colorScale>
    </cfRule>
  </conditionalFormatting>
  <conditionalFormatting sqref="OQ14:OQ92">
    <cfRule type="colorScale" priority="139">
      <colorScale>
        <cfvo type="min"/>
        <cfvo type="percentile" val="50"/>
        <cfvo type="max"/>
        <color rgb="FFF8696B"/>
        <color rgb="FFFFEB84"/>
        <color rgb="FF63BE7B"/>
      </colorScale>
    </cfRule>
  </conditionalFormatting>
  <conditionalFormatting sqref="OQ96:OQ123">
    <cfRule type="colorScale" priority="138">
      <colorScale>
        <cfvo type="min"/>
        <cfvo type="percentile" val="50"/>
        <cfvo type="max"/>
        <color rgb="FFF8696B"/>
        <color rgb="FFFFEB84"/>
        <color rgb="FF63BE7B"/>
      </colorScale>
    </cfRule>
  </conditionalFormatting>
  <conditionalFormatting sqref="OD2:OD10 NZ2:NZ10">
    <cfRule type="colorScale" priority="137">
      <colorScale>
        <cfvo type="min"/>
        <cfvo type="percentile" val="50"/>
        <cfvo type="max"/>
        <color rgb="FFF8696B"/>
        <color rgb="FFFFEB84"/>
        <color rgb="FF63BE7B"/>
      </colorScale>
    </cfRule>
  </conditionalFormatting>
  <conditionalFormatting sqref="OA2:OB10">
    <cfRule type="colorScale" priority="136">
      <colorScale>
        <cfvo type="min"/>
        <cfvo type="percentile" val="50"/>
        <cfvo type="max"/>
        <color rgb="FFF8696B"/>
        <color rgb="FFFFEB84"/>
        <color rgb="FF63BE7B"/>
      </colorScale>
    </cfRule>
  </conditionalFormatting>
  <conditionalFormatting sqref="OE2:OE10">
    <cfRule type="colorScale" priority="135">
      <colorScale>
        <cfvo type="min"/>
        <cfvo type="percentile" val="50"/>
        <cfvo type="max"/>
        <color rgb="FFF8696B"/>
        <color rgb="FFFFEB84"/>
        <color rgb="FF63BE7B"/>
      </colorScale>
    </cfRule>
  </conditionalFormatting>
  <conditionalFormatting sqref="NX14:NY92">
    <cfRule type="colorScale" priority="134">
      <colorScale>
        <cfvo type="min"/>
        <cfvo type="percentile" val="50"/>
        <cfvo type="max"/>
        <color rgb="FFF8696B"/>
        <color rgb="FFFFEB84"/>
        <color rgb="FF63BE7B"/>
      </colorScale>
    </cfRule>
  </conditionalFormatting>
  <conditionalFormatting sqref="NV14:NW92">
    <cfRule type="colorScale" priority="133">
      <colorScale>
        <cfvo type="min"/>
        <cfvo type="percentile" val="50"/>
        <cfvo type="max"/>
        <color rgb="FFF8696B"/>
        <color rgb="FFFFEB84"/>
        <color rgb="FF63BE7B"/>
      </colorScale>
    </cfRule>
  </conditionalFormatting>
  <conditionalFormatting sqref="OB14:OB92">
    <cfRule type="colorScale" priority="132">
      <colorScale>
        <cfvo type="min"/>
        <cfvo type="percentile" val="50"/>
        <cfvo type="max"/>
        <color rgb="FFF8696B"/>
        <color rgb="FFFFEB84"/>
        <color rgb="FF63BE7B"/>
      </colorScale>
    </cfRule>
  </conditionalFormatting>
  <conditionalFormatting sqref="OP14:OP92">
    <cfRule type="colorScale" priority="131">
      <colorScale>
        <cfvo type="min"/>
        <cfvo type="percentile" val="50"/>
        <cfvo type="max"/>
        <color rgb="FFF8696B"/>
        <color rgb="FFFFEB84"/>
        <color rgb="FF63BE7B"/>
      </colorScale>
    </cfRule>
  </conditionalFormatting>
  <conditionalFormatting sqref="NV14:NV92">
    <cfRule type="colorScale" priority="130">
      <colorScale>
        <cfvo type="min"/>
        <cfvo type="percentile" val="50"/>
        <cfvo type="max"/>
        <color rgb="FFF8696B"/>
        <color rgb="FFFFEB84"/>
        <color rgb="FF63BE7B"/>
      </colorScale>
    </cfRule>
  </conditionalFormatting>
  <conditionalFormatting sqref="NU14:NU92">
    <cfRule type="colorScale" priority="129">
      <colorScale>
        <cfvo type="min"/>
        <cfvo type="percentile" val="50"/>
        <cfvo type="max"/>
        <color rgb="FFF8696B"/>
        <color rgb="FFFFEB84"/>
        <color rgb="FF63BE7B"/>
      </colorScale>
    </cfRule>
  </conditionalFormatting>
  <conditionalFormatting sqref="OR14:OR92">
    <cfRule type="colorScale" priority="128">
      <colorScale>
        <cfvo type="min"/>
        <cfvo type="percentile" val="50"/>
        <cfvo type="max"/>
        <color rgb="FFF8696B"/>
        <color rgb="FFFFEB84"/>
        <color rgb="FF63BE7B"/>
      </colorScale>
    </cfRule>
  </conditionalFormatting>
  <conditionalFormatting sqref="OR96:OR123">
    <cfRule type="colorScale" priority="127">
      <colorScale>
        <cfvo type="min"/>
        <cfvo type="percentile" val="50"/>
        <cfvo type="max"/>
        <color rgb="FFF8696B"/>
        <color rgb="FFFFEB84"/>
        <color rgb="FF63BE7B"/>
      </colorScale>
    </cfRule>
  </conditionalFormatting>
  <conditionalFormatting sqref="OF14:OF92">
    <cfRule type="colorScale" priority="126">
      <colorScale>
        <cfvo type="min"/>
        <cfvo type="percentile" val="50"/>
        <cfvo type="max"/>
        <color rgb="FFF8696B"/>
        <color rgb="FFFFEB84"/>
        <color rgb="FF63BE7B"/>
      </colorScale>
    </cfRule>
  </conditionalFormatting>
  <conditionalFormatting sqref="OF14:OF92">
    <cfRule type="colorScale" priority="125">
      <colorScale>
        <cfvo type="min"/>
        <cfvo type="percentile" val="50"/>
        <cfvo type="max"/>
        <color rgb="FFF8696B"/>
        <color rgb="FFFFEB84"/>
        <color rgb="FF63BE7B"/>
      </colorScale>
    </cfRule>
  </conditionalFormatting>
  <conditionalFormatting sqref="OI2:OI10">
    <cfRule type="colorScale" priority="124">
      <colorScale>
        <cfvo type="min"/>
        <cfvo type="percentile" val="50"/>
        <cfvo type="max"/>
        <color rgb="FFF8696B"/>
        <color rgb="FFFFEB84"/>
        <color rgb="FF63BE7B"/>
      </colorScale>
    </cfRule>
  </conditionalFormatting>
  <conditionalFormatting sqref="OM2:OM10">
    <cfRule type="colorScale" priority="123">
      <colorScale>
        <cfvo type="min"/>
        <cfvo type="percentile" val="50"/>
        <cfvo type="max"/>
        <color rgb="FFF8696B"/>
        <color rgb="FFFFEB84"/>
        <color rgb="FF63BE7B"/>
      </colorScale>
    </cfRule>
  </conditionalFormatting>
  <conditionalFormatting sqref="OK2:OK10">
    <cfRule type="colorScale" priority="122">
      <colorScale>
        <cfvo type="min"/>
        <cfvo type="percentile" val="50"/>
        <cfvo type="max"/>
        <color rgb="FFF8696B"/>
        <color rgb="FFFFEB84"/>
        <color rgb="FF63BE7B"/>
      </colorScale>
    </cfRule>
  </conditionalFormatting>
  <conditionalFormatting sqref="OO2:OO10">
    <cfRule type="colorScale" priority="121">
      <colorScale>
        <cfvo type="min"/>
        <cfvo type="percentile" val="50"/>
        <cfvo type="max"/>
        <color rgb="FFF8696B"/>
        <color rgb="FFFFEB84"/>
        <color rgb="FF63BE7B"/>
      </colorScale>
    </cfRule>
  </conditionalFormatting>
  <conditionalFormatting sqref="PH96:PH123">
    <cfRule type="colorScale" priority="115">
      <colorScale>
        <cfvo type="min"/>
        <cfvo type="percentile" val="50"/>
        <cfvo type="max"/>
        <color rgb="FFF8696B"/>
        <color rgb="FFFFEB84"/>
        <color rgb="FF63BE7B"/>
      </colorScale>
    </cfRule>
  </conditionalFormatting>
  <conditionalFormatting sqref="PA14:PA92">
    <cfRule type="colorScale" priority="109">
      <colorScale>
        <cfvo type="min"/>
        <cfvo type="percentile" val="50"/>
        <cfvo type="max"/>
        <color rgb="FFF8696B"/>
        <color rgb="FFFFEB84"/>
        <color rgb="FF63BE7B"/>
      </colorScale>
    </cfRule>
  </conditionalFormatting>
  <conditionalFormatting sqref="PE96:PE123 OU96:OZ123">
    <cfRule type="colorScale" priority="117">
      <colorScale>
        <cfvo type="min"/>
        <cfvo type="percentile" val="50"/>
        <cfvo type="max"/>
        <color rgb="FFF8696B"/>
        <color rgb="FFFFEB84"/>
        <color rgb="FF63BE7B"/>
      </colorScale>
    </cfRule>
  </conditionalFormatting>
  <conditionalFormatting sqref="PF96:PG123">
    <cfRule type="colorScale" priority="116">
      <colorScale>
        <cfvo type="min"/>
        <cfvo type="percentile" val="50"/>
        <cfvo type="max"/>
        <color rgb="FFF8696B"/>
        <color rgb="FFFFEB84"/>
        <color rgb="FF63BE7B"/>
      </colorScale>
    </cfRule>
  </conditionalFormatting>
  <conditionalFormatting sqref="PE15:PE24 OU82:OU92 OU15:OU24 PE82:PE92 OZ15:OZ24 OZ82:OZ92">
    <cfRule type="colorScale" priority="114">
      <colorScale>
        <cfvo type="min"/>
        <cfvo type="percentile" val="50"/>
        <cfvo type="max"/>
        <color rgb="FFF8696B"/>
        <color rgb="FFFFEB84"/>
        <color rgb="FF63BE7B"/>
      </colorScale>
    </cfRule>
  </conditionalFormatting>
  <conditionalFormatting sqref="OT96:OT123">
    <cfRule type="colorScale" priority="113">
      <colorScale>
        <cfvo type="min"/>
        <cfvo type="percentile" val="50"/>
        <cfvo type="max"/>
        <color rgb="FFF8696B"/>
        <color rgb="FFFFEB84"/>
        <color rgb="FF63BE7B"/>
      </colorScale>
    </cfRule>
  </conditionalFormatting>
  <conditionalFormatting sqref="PH14:PH92">
    <cfRule type="colorScale" priority="118">
      <colorScale>
        <cfvo type="min"/>
        <cfvo type="percentile" val="50"/>
        <cfvo type="max"/>
        <color rgb="FFF8696B"/>
        <color rgb="FFFFEB84"/>
        <color rgb="FF63BE7B"/>
      </colorScale>
    </cfRule>
  </conditionalFormatting>
  <conditionalFormatting sqref="PE25:PE81 OU25:OU81 OZ25:OZ81">
    <cfRule type="colorScale" priority="119">
      <colorScale>
        <cfvo type="min"/>
        <cfvo type="percentile" val="50"/>
        <cfvo type="max"/>
        <color rgb="FFF8696B"/>
        <color rgb="FFFFEB84"/>
        <color rgb="FF63BE7B"/>
      </colorScale>
    </cfRule>
  </conditionalFormatting>
  <conditionalFormatting sqref="PF12:PG13 PG14:PG92">
    <cfRule type="colorScale" priority="120">
      <colorScale>
        <cfvo type="min"/>
        <cfvo type="percentile" val="50"/>
        <cfvo type="max"/>
        <color rgb="FFF8696B"/>
        <color rgb="FFFFEB84"/>
        <color rgb="FF63BE7B"/>
      </colorScale>
    </cfRule>
  </conditionalFormatting>
  <conditionalFormatting sqref="OZ14 OU14">
    <cfRule type="colorScale" priority="112">
      <colorScale>
        <cfvo type="min"/>
        <cfvo type="percentile" val="50"/>
        <cfvo type="max"/>
        <color rgb="FFF8696B"/>
        <color rgb="FFFFEB84"/>
        <color rgb="FF63BE7B"/>
      </colorScale>
    </cfRule>
  </conditionalFormatting>
  <conditionalFormatting sqref="PE14:PE92">
    <cfRule type="colorScale" priority="111">
      <colorScale>
        <cfvo type="min"/>
        <cfvo type="percentile" val="50"/>
        <cfvo type="max"/>
        <color rgb="FFF8696B"/>
        <color rgb="FFFFEB84"/>
        <color rgb="FF63BE7B"/>
      </colorScale>
    </cfRule>
  </conditionalFormatting>
  <conditionalFormatting sqref="OT14:OT92">
    <cfRule type="colorScale" priority="110">
      <colorScale>
        <cfvo type="min"/>
        <cfvo type="percentile" val="50"/>
        <cfvo type="max"/>
        <color rgb="FFF8696B"/>
        <color rgb="FFFFEB84"/>
        <color rgb="FF63BE7B"/>
      </colorScale>
    </cfRule>
  </conditionalFormatting>
  <conditionalFormatting sqref="PI96:PJ123">
    <cfRule type="colorScale" priority="108">
      <colorScale>
        <cfvo type="min"/>
        <cfvo type="percentile" val="50"/>
        <cfvo type="max"/>
        <color rgb="FFF8696B"/>
        <color rgb="FFFFEB84"/>
        <color rgb="FF63BE7B"/>
      </colorScale>
    </cfRule>
  </conditionalFormatting>
  <conditionalFormatting sqref="PI14:PI92">
    <cfRule type="colorScale" priority="107">
      <colorScale>
        <cfvo type="min"/>
        <cfvo type="percentile" val="50"/>
        <cfvo type="max"/>
        <color rgb="FF63BE7B"/>
        <color rgb="FFFFEB84"/>
        <color rgb="FFF8696B"/>
      </colorScale>
    </cfRule>
  </conditionalFormatting>
  <conditionalFormatting sqref="PA96:PB123">
    <cfRule type="colorScale" priority="106">
      <colorScale>
        <cfvo type="min"/>
        <cfvo type="percentile" val="50"/>
        <cfvo type="max"/>
        <color rgb="FFF8696B"/>
        <color rgb="FFFFEB84"/>
        <color rgb="FF63BE7B"/>
      </colorScale>
    </cfRule>
  </conditionalFormatting>
  <conditionalFormatting sqref="PC96:PD123">
    <cfRule type="colorScale" priority="105">
      <colorScale>
        <cfvo type="min"/>
        <cfvo type="percentile" val="50"/>
        <cfvo type="max"/>
        <color rgb="FFF8696B"/>
        <color rgb="FFFFEB84"/>
        <color rgb="FF63BE7B"/>
      </colorScale>
    </cfRule>
  </conditionalFormatting>
  <conditionalFormatting sqref="PI96:PJ123">
    <cfRule type="colorScale" priority="104">
      <colorScale>
        <cfvo type="min"/>
        <cfvo type="percentile" val="50"/>
        <cfvo type="max"/>
        <color rgb="FF63BE7B"/>
        <color rgb="FFFFEB84"/>
        <color rgb="FFF8696B"/>
      </colorScale>
    </cfRule>
  </conditionalFormatting>
  <conditionalFormatting sqref="PC14:PD92">
    <cfRule type="colorScale" priority="103">
      <colorScale>
        <cfvo type="min"/>
        <cfvo type="percentile" val="50"/>
        <cfvo type="max"/>
        <color rgb="FFF8696B"/>
        <color rgb="FFFFEB84"/>
        <color rgb="FF63BE7B"/>
      </colorScale>
    </cfRule>
  </conditionalFormatting>
  <conditionalFormatting sqref="PE96:PE123">
    <cfRule type="colorScale" priority="102">
      <colorScale>
        <cfvo type="min"/>
        <cfvo type="percentile" val="50"/>
        <cfvo type="max"/>
        <color rgb="FFF8696B"/>
        <color rgb="FFFFEB84"/>
        <color rgb="FF63BE7B"/>
      </colorScale>
    </cfRule>
  </conditionalFormatting>
  <conditionalFormatting sqref="PN14:PO92">
    <cfRule type="colorScale" priority="101">
      <colorScale>
        <cfvo type="min"/>
        <cfvo type="percentile" val="50"/>
        <cfvo type="max"/>
        <color rgb="FFF8696B"/>
        <color rgb="FFFFEB84"/>
        <color rgb="FF63BE7B"/>
      </colorScale>
    </cfRule>
  </conditionalFormatting>
  <conditionalFormatting sqref="PN96:PP123">
    <cfRule type="colorScale" priority="100">
      <colorScale>
        <cfvo type="min"/>
        <cfvo type="percentile" val="50"/>
        <cfvo type="max"/>
        <color rgb="FFF8696B"/>
        <color rgb="FFFFEB84"/>
        <color rgb="FF63BE7B"/>
      </colorScale>
    </cfRule>
  </conditionalFormatting>
  <conditionalFormatting sqref="PQ14:PQ92">
    <cfRule type="colorScale" priority="99">
      <colorScale>
        <cfvo type="min"/>
        <cfvo type="percentile" val="50"/>
        <cfvo type="max"/>
        <color rgb="FFF8696B"/>
        <color rgb="FFFFEB84"/>
        <color rgb="FF63BE7B"/>
      </colorScale>
    </cfRule>
  </conditionalFormatting>
  <conditionalFormatting sqref="PQ96:PQ123">
    <cfRule type="colorScale" priority="98">
      <colorScale>
        <cfvo type="min"/>
        <cfvo type="percentile" val="50"/>
        <cfvo type="max"/>
        <color rgb="FFF8696B"/>
        <color rgb="FFFFEB84"/>
        <color rgb="FF63BE7B"/>
      </colorScale>
    </cfRule>
  </conditionalFormatting>
  <conditionalFormatting sqref="PD2:PD10 OZ2:OZ10">
    <cfRule type="colorScale" priority="97">
      <colorScale>
        <cfvo type="min"/>
        <cfvo type="percentile" val="50"/>
        <cfvo type="max"/>
        <color rgb="FFF8696B"/>
        <color rgb="FFFFEB84"/>
        <color rgb="FF63BE7B"/>
      </colorScale>
    </cfRule>
  </conditionalFormatting>
  <conditionalFormatting sqref="PA2:PB10">
    <cfRule type="colorScale" priority="96">
      <colorScale>
        <cfvo type="min"/>
        <cfvo type="percentile" val="50"/>
        <cfvo type="max"/>
        <color rgb="FFF8696B"/>
        <color rgb="FFFFEB84"/>
        <color rgb="FF63BE7B"/>
      </colorScale>
    </cfRule>
  </conditionalFormatting>
  <conditionalFormatting sqref="PE2:PE10">
    <cfRule type="colorScale" priority="95">
      <colorScale>
        <cfvo type="min"/>
        <cfvo type="percentile" val="50"/>
        <cfvo type="max"/>
        <color rgb="FFF8696B"/>
        <color rgb="FFFFEB84"/>
        <color rgb="FF63BE7B"/>
      </colorScale>
    </cfRule>
  </conditionalFormatting>
  <conditionalFormatting sqref="OX14:OY92">
    <cfRule type="colorScale" priority="94">
      <colorScale>
        <cfvo type="min"/>
        <cfvo type="percentile" val="50"/>
        <cfvo type="max"/>
        <color rgb="FFF8696B"/>
        <color rgb="FFFFEB84"/>
        <color rgb="FF63BE7B"/>
      </colorScale>
    </cfRule>
  </conditionalFormatting>
  <conditionalFormatting sqref="OV14:OW92">
    <cfRule type="colorScale" priority="93">
      <colorScale>
        <cfvo type="min"/>
        <cfvo type="percentile" val="50"/>
        <cfvo type="max"/>
        <color rgb="FFF8696B"/>
        <color rgb="FFFFEB84"/>
        <color rgb="FF63BE7B"/>
      </colorScale>
    </cfRule>
  </conditionalFormatting>
  <conditionalFormatting sqref="PB14:PB92">
    <cfRule type="colorScale" priority="92">
      <colorScale>
        <cfvo type="min"/>
        <cfvo type="percentile" val="50"/>
        <cfvo type="max"/>
        <color rgb="FFF8696B"/>
        <color rgb="FFFFEB84"/>
        <color rgb="FF63BE7B"/>
      </colorScale>
    </cfRule>
  </conditionalFormatting>
  <conditionalFormatting sqref="PP14:PP92">
    <cfRule type="colorScale" priority="91">
      <colorScale>
        <cfvo type="min"/>
        <cfvo type="percentile" val="50"/>
        <cfvo type="max"/>
        <color rgb="FFF8696B"/>
        <color rgb="FFFFEB84"/>
        <color rgb="FF63BE7B"/>
      </colorScale>
    </cfRule>
  </conditionalFormatting>
  <conditionalFormatting sqref="OV14:OV92">
    <cfRule type="colorScale" priority="90">
      <colorScale>
        <cfvo type="min"/>
        <cfvo type="percentile" val="50"/>
        <cfvo type="max"/>
        <color rgb="FFF8696B"/>
        <color rgb="FFFFEB84"/>
        <color rgb="FF63BE7B"/>
      </colorScale>
    </cfRule>
  </conditionalFormatting>
  <conditionalFormatting sqref="OU14:OU92">
    <cfRule type="colorScale" priority="89">
      <colorScale>
        <cfvo type="min"/>
        <cfvo type="percentile" val="50"/>
        <cfvo type="max"/>
        <color rgb="FFF8696B"/>
        <color rgb="FFFFEB84"/>
        <color rgb="FF63BE7B"/>
      </colorScale>
    </cfRule>
  </conditionalFormatting>
  <conditionalFormatting sqref="PR14:PR92">
    <cfRule type="colorScale" priority="88">
      <colorScale>
        <cfvo type="min"/>
        <cfvo type="percentile" val="50"/>
        <cfvo type="max"/>
        <color rgb="FFF8696B"/>
        <color rgb="FFFFEB84"/>
        <color rgb="FF63BE7B"/>
      </colorScale>
    </cfRule>
  </conditionalFormatting>
  <conditionalFormatting sqref="PR96:PR123">
    <cfRule type="colorScale" priority="87">
      <colorScale>
        <cfvo type="min"/>
        <cfvo type="percentile" val="50"/>
        <cfvo type="max"/>
        <color rgb="FFF8696B"/>
        <color rgb="FFFFEB84"/>
        <color rgb="FF63BE7B"/>
      </colorScale>
    </cfRule>
  </conditionalFormatting>
  <conditionalFormatting sqref="PF14:PF92">
    <cfRule type="colorScale" priority="86">
      <colorScale>
        <cfvo type="min"/>
        <cfvo type="percentile" val="50"/>
        <cfvo type="max"/>
        <color rgb="FFF8696B"/>
        <color rgb="FFFFEB84"/>
        <color rgb="FF63BE7B"/>
      </colorScale>
    </cfRule>
  </conditionalFormatting>
  <conditionalFormatting sqref="PF14:PF92">
    <cfRule type="colorScale" priority="85">
      <colorScale>
        <cfvo type="min"/>
        <cfvo type="percentile" val="50"/>
        <cfvo type="max"/>
        <color rgb="FFF8696B"/>
        <color rgb="FFFFEB84"/>
        <color rgb="FF63BE7B"/>
      </colorScale>
    </cfRule>
  </conditionalFormatting>
  <conditionalFormatting sqref="PI2:PI10">
    <cfRule type="colorScale" priority="84">
      <colorScale>
        <cfvo type="min"/>
        <cfvo type="percentile" val="50"/>
        <cfvo type="max"/>
        <color rgb="FFF8696B"/>
        <color rgb="FFFFEB84"/>
        <color rgb="FF63BE7B"/>
      </colorScale>
    </cfRule>
  </conditionalFormatting>
  <conditionalFormatting sqref="PM2:PM10">
    <cfRule type="colorScale" priority="83">
      <colorScale>
        <cfvo type="min"/>
        <cfvo type="percentile" val="50"/>
        <cfvo type="max"/>
        <color rgb="FFF8696B"/>
        <color rgb="FFFFEB84"/>
        <color rgb="FF63BE7B"/>
      </colorScale>
    </cfRule>
  </conditionalFormatting>
  <conditionalFormatting sqref="PK2:PK10">
    <cfRule type="colorScale" priority="82">
      <colorScale>
        <cfvo type="min"/>
        <cfvo type="percentile" val="50"/>
        <cfvo type="max"/>
        <color rgb="FFF8696B"/>
        <color rgb="FFFFEB84"/>
        <color rgb="FF63BE7B"/>
      </colorScale>
    </cfRule>
  </conditionalFormatting>
  <conditionalFormatting sqref="PO2:PO10">
    <cfRule type="colorScale" priority="81">
      <colorScale>
        <cfvo type="min"/>
        <cfvo type="percentile" val="50"/>
        <cfvo type="max"/>
        <color rgb="FFF8696B"/>
        <color rgb="FFFFEB84"/>
        <color rgb="FF63BE7B"/>
      </colorScale>
    </cfRule>
  </conditionalFormatting>
  <conditionalFormatting sqref="QH96:QH123">
    <cfRule type="colorScale" priority="75">
      <colorScale>
        <cfvo type="min"/>
        <cfvo type="percentile" val="50"/>
        <cfvo type="max"/>
        <color rgb="FFF8696B"/>
        <color rgb="FFFFEB84"/>
        <color rgb="FF63BE7B"/>
      </colorScale>
    </cfRule>
  </conditionalFormatting>
  <conditionalFormatting sqref="QA14:QA92">
    <cfRule type="colorScale" priority="69">
      <colorScale>
        <cfvo type="min"/>
        <cfvo type="percentile" val="50"/>
        <cfvo type="max"/>
        <color rgb="FFF8696B"/>
        <color rgb="FFFFEB84"/>
        <color rgb="FF63BE7B"/>
      </colorScale>
    </cfRule>
  </conditionalFormatting>
  <conditionalFormatting sqref="QE96:QE123 PU96:PZ123">
    <cfRule type="colorScale" priority="77">
      <colorScale>
        <cfvo type="min"/>
        <cfvo type="percentile" val="50"/>
        <cfvo type="max"/>
        <color rgb="FFF8696B"/>
        <color rgb="FFFFEB84"/>
        <color rgb="FF63BE7B"/>
      </colorScale>
    </cfRule>
  </conditionalFormatting>
  <conditionalFormatting sqref="QF96:QG123">
    <cfRule type="colorScale" priority="76">
      <colorScale>
        <cfvo type="min"/>
        <cfvo type="percentile" val="50"/>
        <cfvo type="max"/>
        <color rgb="FFF8696B"/>
        <color rgb="FFFFEB84"/>
        <color rgb="FF63BE7B"/>
      </colorScale>
    </cfRule>
  </conditionalFormatting>
  <conditionalFormatting sqref="QE15:QE24 PU82:PU92 PU15:PU24 QE82:QE92 PZ15:PZ24 PZ82:PZ92">
    <cfRule type="colorScale" priority="74">
      <colorScale>
        <cfvo type="min"/>
        <cfvo type="percentile" val="50"/>
        <cfvo type="max"/>
        <color rgb="FFF8696B"/>
        <color rgb="FFFFEB84"/>
        <color rgb="FF63BE7B"/>
      </colorScale>
    </cfRule>
  </conditionalFormatting>
  <conditionalFormatting sqref="PT96:PT123">
    <cfRule type="colorScale" priority="73">
      <colorScale>
        <cfvo type="min"/>
        <cfvo type="percentile" val="50"/>
        <cfvo type="max"/>
        <color rgb="FFF8696B"/>
        <color rgb="FFFFEB84"/>
        <color rgb="FF63BE7B"/>
      </colorScale>
    </cfRule>
  </conditionalFormatting>
  <conditionalFormatting sqref="QH14:QH92">
    <cfRule type="colorScale" priority="78">
      <colorScale>
        <cfvo type="min"/>
        <cfvo type="percentile" val="50"/>
        <cfvo type="max"/>
        <color rgb="FFF8696B"/>
        <color rgb="FFFFEB84"/>
        <color rgb="FF63BE7B"/>
      </colorScale>
    </cfRule>
  </conditionalFormatting>
  <conditionalFormatting sqref="QE25:QE81 PU25:PU81 PZ25:PZ81">
    <cfRule type="colorScale" priority="79">
      <colorScale>
        <cfvo type="min"/>
        <cfvo type="percentile" val="50"/>
        <cfvo type="max"/>
        <color rgb="FFF8696B"/>
        <color rgb="FFFFEB84"/>
        <color rgb="FF63BE7B"/>
      </colorScale>
    </cfRule>
  </conditionalFormatting>
  <conditionalFormatting sqref="QF12:QG13 QG14:QG92">
    <cfRule type="colorScale" priority="80">
      <colorScale>
        <cfvo type="min"/>
        <cfvo type="percentile" val="50"/>
        <cfvo type="max"/>
        <color rgb="FFF8696B"/>
        <color rgb="FFFFEB84"/>
        <color rgb="FF63BE7B"/>
      </colorScale>
    </cfRule>
  </conditionalFormatting>
  <conditionalFormatting sqref="PZ14 PU14">
    <cfRule type="colorScale" priority="72">
      <colorScale>
        <cfvo type="min"/>
        <cfvo type="percentile" val="50"/>
        <cfvo type="max"/>
        <color rgb="FFF8696B"/>
        <color rgb="FFFFEB84"/>
        <color rgb="FF63BE7B"/>
      </colorScale>
    </cfRule>
  </conditionalFormatting>
  <conditionalFormatting sqref="QE14:QE92">
    <cfRule type="colorScale" priority="71">
      <colorScale>
        <cfvo type="min"/>
        <cfvo type="percentile" val="50"/>
        <cfvo type="max"/>
        <color rgb="FFF8696B"/>
        <color rgb="FFFFEB84"/>
        <color rgb="FF63BE7B"/>
      </colorScale>
    </cfRule>
  </conditionalFormatting>
  <conditionalFormatting sqref="PT14:PT92">
    <cfRule type="colorScale" priority="70">
      <colorScale>
        <cfvo type="min"/>
        <cfvo type="percentile" val="50"/>
        <cfvo type="max"/>
        <color rgb="FFF8696B"/>
        <color rgb="FFFFEB84"/>
        <color rgb="FF63BE7B"/>
      </colorScale>
    </cfRule>
  </conditionalFormatting>
  <conditionalFormatting sqref="QI96:QJ123">
    <cfRule type="colorScale" priority="68">
      <colorScale>
        <cfvo type="min"/>
        <cfvo type="percentile" val="50"/>
        <cfvo type="max"/>
        <color rgb="FFF8696B"/>
        <color rgb="FFFFEB84"/>
        <color rgb="FF63BE7B"/>
      </colorScale>
    </cfRule>
  </conditionalFormatting>
  <conditionalFormatting sqref="QI14:QI92">
    <cfRule type="colorScale" priority="67">
      <colorScale>
        <cfvo type="min"/>
        <cfvo type="percentile" val="50"/>
        <cfvo type="max"/>
        <color rgb="FF63BE7B"/>
        <color rgb="FFFFEB84"/>
        <color rgb="FFF8696B"/>
      </colorScale>
    </cfRule>
  </conditionalFormatting>
  <conditionalFormatting sqref="QA96:QB123">
    <cfRule type="colorScale" priority="66">
      <colorScale>
        <cfvo type="min"/>
        <cfvo type="percentile" val="50"/>
        <cfvo type="max"/>
        <color rgb="FFF8696B"/>
        <color rgb="FFFFEB84"/>
        <color rgb="FF63BE7B"/>
      </colorScale>
    </cfRule>
  </conditionalFormatting>
  <conditionalFormatting sqref="QC96:QD123">
    <cfRule type="colorScale" priority="65">
      <colorScale>
        <cfvo type="min"/>
        <cfvo type="percentile" val="50"/>
        <cfvo type="max"/>
        <color rgb="FFF8696B"/>
        <color rgb="FFFFEB84"/>
        <color rgb="FF63BE7B"/>
      </colorScale>
    </cfRule>
  </conditionalFormatting>
  <conditionalFormatting sqref="QI96:QJ123">
    <cfRule type="colorScale" priority="64">
      <colorScale>
        <cfvo type="min"/>
        <cfvo type="percentile" val="50"/>
        <cfvo type="max"/>
        <color rgb="FF63BE7B"/>
        <color rgb="FFFFEB84"/>
        <color rgb="FFF8696B"/>
      </colorScale>
    </cfRule>
  </conditionalFormatting>
  <conditionalFormatting sqref="QC14:QD92">
    <cfRule type="colorScale" priority="63">
      <colorScale>
        <cfvo type="min"/>
        <cfvo type="percentile" val="50"/>
        <cfvo type="max"/>
        <color rgb="FFF8696B"/>
        <color rgb="FFFFEB84"/>
        <color rgb="FF63BE7B"/>
      </colorScale>
    </cfRule>
  </conditionalFormatting>
  <conditionalFormatting sqref="QE96:QE123">
    <cfRule type="colorScale" priority="62">
      <colorScale>
        <cfvo type="min"/>
        <cfvo type="percentile" val="50"/>
        <cfvo type="max"/>
        <color rgb="FFF8696B"/>
        <color rgb="FFFFEB84"/>
        <color rgb="FF63BE7B"/>
      </colorScale>
    </cfRule>
  </conditionalFormatting>
  <conditionalFormatting sqref="QN14:QO92">
    <cfRule type="colorScale" priority="61">
      <colorScale>
        <cfvo type="min"/>
        <cfvo type="percentile" val="50"/>
        <cfvo type="max"/>
        <color rgb="FFF8696B"/>
        <color rgb="FFFFEB84"/>
        <color rgb="FF63BE7B"/>
      </colorScale>
    </cfRule>
  </conditionalFormatting>
  <conditionalFormatting sqref="QN96:QP123">
    <cfRule type="colorScale" priority="60">
      <colorScale>
        <cfvo type="min"/>
        <cfvo type="percentile" val="50"/>
        <cfvo type="max"/>
        <color rgb="FFF8696B"/>
        <color rgb="FFFFEB84"/>
        <color rgb="FF63BE7B"/>
      </colorScale>
    </cfRule>
  </conditionalFormatting>
  <conditionalFormatting sqref="QQ14:QQ92">
    <cfRule type="colorScale" priority="59">
      <colorScale>
        <cfvo type="min"/>
        <cfvo type="percentile" val="50"/>
        <cfvo type="max"/>
        <color rgb="FFF8696B"/>
        <color rgb="FFFFEB84"/>
        <color rgb="FF63BE7B"/>
      </colorScale>
    </cfRule>
  </conditionalFormatting>
  <conditionalFormatting sqref="QQ96:QQ123">
    <cfRule type="colorScale" priority="58">
      <colorScale>
        <cfvo type="min"/>
        <cfvo type="percentile" val="50"/>
        <cfvo type="max"/>
        <color rgb="FFF8696B"/>
        <color rgb="FFFFEB84"/>
        <color rgb="FF63BE7B"/>
      </colorScale>
    </cfRule>
  </conditionalFormatting>
  <conditionalFormatting sqref="QD2:QD10 PZ2:PZ10">
    <cfRule type="colorScale" priority="57">
      <colorScale>
        <cfvo type="min"/>
        <cfvo type="percentile" val="50"/>
        <cfvo type="max"/>
        <color rgb="FFF8696B"/>
        <color rgb="FFFFEB84"/>
        <color rgb="FF63BE7B"/>
      </colorScale>
    </cfRule>
  </conditionalFormatting>
  <conditionalFormatting sqref="QA2:QB10">
    <cfRule type="colorScale" priority="56">
      <colorScale>
        <cfvo type="min"/>
        <cfvo type="percentile" val="50"/>
        <cfvo type="max"/>
        <color rgb="FFF8696B"/>
        <color rgb="FFFFEB84"/>
        <color rgb="FF63BE7B"/>
      </colorScale>
    </cfRule>
  </conditionalFormatting>
  <conditionalFormatting sqref="QE2:QE10">
    <cfRule type="colorScale" priority="55">
      <colorScale>
        <cfvo type="min"/>
        <cfvo type="percentile" val="50"/>
        <cfvo type="max"/>
        <color rgb="FFF8696B"/>
        <color rgb="FFFFEB84"/>
        <color rgb="FF63BE7B"/>
      </colorScale>
    </cfRule>
  </conditionalFormatting>
  <conditionalFormatting sqref="PX14:PY92">
    <cfRule type="colorScale" priority="54">
      <colorScale>
        <cfvo type="min"/>
        <cfvo type="percentile" val="50"/>
        <cfvo type="max"/>
        <color rgb="FFF8696B"/>
        <color rgb="FFFFEB84"/>
        <color rgb="FF63BE7B"/>
      </colorScale>
    </cfRule>
  </conditionalFormatting>
  <conditionalFormatting sqref="PV14:PW92">
    <cfRule type="colorScale" priority="53">
      <colorScale>
        <cfvo type="min"/>
        <cfvo type="percentile" val="50"/>
        <cfvo type="max"/>
        <color rgb="FFF8696B"/>
        <color rgb="FFFFEB84"/>
        <color rgb="FF63BE7B"/>
      </colorScale>
    </cfRule>
  </conditionalFormatting>
  <conditionalFormatting sqref="QB14:QB92">
    <cfRule type="colorScale" priority="52">
      <colorScale>
        <cfvo type="min"/>
        <cfvo type="percentile" val="50"/>
        <cfvo type="max"/>
        <color rgb="FFF8696B"/>
        <color rgb="FFFFEB84"/>
        <color rgb="FF63BE7B"/>
      </colorScale>
    </cfRule>
  </conditionalFormatting>
  <conditionalFormatting sqref="QP14:QP92">
    <cfRule type="colorScale" priority="51">
      <colorScale>
        <cfvo type="min"/>
        <cfvo type="percentile" val="50"/>
        <cfvo type="max"/>
        <color rgb="FFF8696B"/>
        <color rgb="FFFFEB84"/>
        <color rgb="FF63BE7B"/>
      </colorScale>
    </cfRule>
  </conditionalFormatting>
  <conditionalFormatting sqref="PV14:PV92">
    <cfRule type="colorScale" priority="50">
      <colorScale>
        <cfvo type="min"/>
        <cfvo type="percentile" val="50"/>
        <cfvo type="max"/>
        <color rgb="FFF8696B"/>
        <color rgb="FFFFEB84"/>
        <color rgb="FF63BE7B"/>
      </colorScale>
    </cfRule>
  </conditionalFormatting>
  <conditionalFormatting sqref="PU14:PU92">
    <cfRule type="colorScale" priority="49">
      <colorScale>
        <cfvo type="min"/>
        <cfvo type="percentile" val="50"/>
        <cfvo type="max"/>
        <color rgb="FFF8696B"/>
        <color rgb="FFFFEB84"/>
        <color rgb="FF63BE7B"/>
      </colorScale>
    </cfRule>
  </conditionalFormatting>
  <conditionalFormatting sqref="QR14:QR92">
    <cfRule type="colorScale" priority="48">
      <colorScale>
        <cfvo type="min"/>
        <cfvo type="percentile" val="50"/>
        <cfvo type="max"/>
        <color rgb="FFF8696B"/>
        <color rgb="FFFFEB84"/>
        <color rgb="FF63BE7B"/>
      </colorScale>
    </cfRule>
  </conditionalFormatting>
  <conditionalFormatting sqref="QR96:QR123">
    <cfRule type="colorScale" priority="47">
      <colorScale>
        <cfvo type="min"/>
        <cfvo type="percentile" val="50"/>
        <cfvo type="max"/>
        <color rgb="FFF8696B"/>
        <color rgb="FFFFEB84"/>
        <color rgb="FF63BE7B"/>
      </colorScale>
    </cfRule>
  </conditionalFormatting>
  <conditionalFormatting sqref="QF14:QF92">
    <cfRule type="colorScale" priority="46">
      <colorScale>
        <cfvo type="min"/>
        <cfvo type="percentile" val="50"/>
        <cfvo type="max"/>
        <color rgb="FFF8696B"/>
        <color rgb="FFFFEB84"/>
        <color rgb="FF63BE7B"/>
      </colorScale>
    </cfRule>
  </conditionalFormatting>
  <conditionalFormatting sqref="QF14:QF92">
    <cfRule type="colorScale" priority="45">
      <colorScale>
        <cfvo type="min"/>
        <cfvo type="percentile" val="50"/>
        <cfvo type="max"/>
        <color rgb="FFF8696B"/>
        <color rgb="FFFFEB84"/>
        <color rgb="FF63BE7B"/>
      </colorScale>
    </cfRule>
  </conditionalFormatting>
  <conditionalFormatting sqref="QI2:QI10">
    <cfRule type="colorScale" priority="44">
      <colorScale>
        <cfvo type="min"/>
        <cfvo type="percentile" val="50"/>
        <cfvo type="max"/>
        <color rgb="FFF8696B"/>
        <color rgb="FFFFEB84"/>
        <color rgb="FF63BE7B"/>
      </colorScale>
    </cfRule>
  </conditionalFormatting>
  <conditionalFormatting sqref="QM2:QM10">
    <cfRule type="colorScale" priority="43">
      <colorScale>
        <cfvo type="min"/>
        <cfvo type="percentile" val="50"/>
        <cfvo type="max"/>
        <color rgb="FFF8696B"/>
        <color rgb="FFFFEB84"/>
        <color rgb="FF63BE7B"/>
      </colorScale>
    </cfRule>
  </conditionalFormatting>
  <conditionalFormatting sqref="QK2:QK10">
    <cfRule type="colorScale" priority="42">
      <colorScale>
        <cfvo type="min"/>
        <cfvo type="percentile" val="50"/>
        <cfvo type="max"/>
        <color rgb="FFF8696B"/>
        <color rgb="FFFFEB84"/>
        <color rgb="FF63BE7B"/>
      </colorScale>
    </cfRule>
  </conditionalFormatting>
  <conditionalFormatting sqref="QO2:QO10">
    <cfRule type="colorScale" priority="41">
      <colorScale>
        <cfvo type="min"/>
        <cfvo type="percentile" val="50"/>
        <cfvo type="max"/>
        <color rgb="FFF8696B"/>
        <color rgb="FFFFEB84"/>
        <color rgb="FF63BE7B"/>
      </colorScale>
    </cfRule>
  </conditionalFormatting>
  <conditionalFormatting sqref="RH96:RH123">
    <cfRule type="colorScale" priority="35">
      <colorScale>
        <cfvo type="min"/>
        <cfvo type="percentile" val="50"/>
        <cfvo type="max"/>
        <color rgb="FFF8696B"/>
        <color rgb="FFFFEB84"/>
        <color rgb="FF63BE7B"/>
      </colorScale>
    </cfRule>
  </conditionalFormatting>
  <conditionalFormatting sqref="RA14:RA92">
    <cfRule type="colorScale" priority="29">
      <colorScale>
        <cfvo type="min"/>
        <cfvo type="percentile" val="50"/>
        <cfvo type="max"/>
        <color rgb="FFF8696B"/>
        <color rgb="FFFFEB84"/>
        <color rgb="FF63BE7B"/>
      </colorScale>
    </cfRule>
  </conditionalFormatting>
  <conditionalFormatting sqref="RE96:RE123 QU96:QZ123">
    <cfRule type="colorScale" priority="37">
      <colorScale>
        <cfvo type="min"/>
        <cfvo type="percentile" val="50"/>
        <cfvo type="max"/>
        <color rgb="FFF8696B"/>
        <color rgb="FFFFEB84"/>
        <color rgb="FF63BE7B"/>
      </colorScale>
    </cfRule>
  </conditionalFormatting>
  <conditionalFormatting sqref="RF96:RG123">
    <cfRule type="colorScale" priority="36">
      <colorScale>
        <cfvo type="min"/>
        <cfvo type="percentile" val="50"/>
        <cfvo type="max"/>
        <color rgb="FFF8696B"/>
        <color rgb="FFFFEB84"/>
        <color rgb="FF63BE7B"/>
      </colorScale>
    </cfRule>
  </conditionalFormatting>
  <conditionalFormatting sqref="RE15:RE24 QU82:QU92 QU15:QU24 RE82:RE92 QZ15:QZ24 QZ82:QZ92">
    <cfRule type="colorScale" priority="34">
      <colorScale>
        <cfvo type="min"/>
        <cfvo type="percentile" val="50"/>
        <cfvo type="max"/>
        <color rgb="FFF8696B"/>
        <color rgb="FFFFEB84"/>
        <color rgb="FF63BE7B"/>
      </colorScale>
    </cfRule>
  </conditionalFormatting>
  <conditionalFormatting sqref="QT96:QT123">
    <cfRule type="colorScale" priority="33">
      <colorScale>
        <cfvo type="min"/>
        <cfvo type="percentile" val="50"/>
        <cfvo type="max"/>
        <color rgb="FFF8696B"/>
        <color rgb="FFFFEB84"/>
        <color rgb="FF63BE7B"/>
      </colorScale>
    </cfRule>
  </conditionalFormatting>
  <conditionalFormatting sqref="RH14:RH92">
    <cfRule type="colorScale" priority="38">
      <colorScale>
        <cfvo type="min"/>
        <cfvo type="percentile" val="50"/>
        <cfvo type="max"/>
        <color rgb="FFF8696B"/>
        <color rgb="FFFFEB84"/>
        <color rgb="FF63BE7B"/>
      </colorScale>
    </cfRule>
  </conditionalFormatting>
  <conditionalFormatting sqref="RE25:RE81 QU25:QU81 QZ25:QZ81">
    <cfRule type="colorScale" priority="39">
      <colorScale>
        <cfvo type="min"/>
        <cfvo type="percentile" val="50"/>
        <cfvo type="max"/>
        <color rgb="FFF8696B"/>
        <color rgb="FFFFEB84"/>
        <color rgb="FF63BE7B"/>
      </colorScale>
    </cfRule>
  </conditionalFormatting>
  <conditionalFormatting sqref="RF12:RG13 RG14:RG92">
    <cfRule type="colorScale" priority="40">
      <colorScale>
        <cfvo type="min"/>
        <cfvo type="percentile" val="50"/>
        <cfvo type="max"/>
        <color rgb="FFF8696B"/>
        <color rgb="FFFFEB84"/>
        <color rgb="FF63BE7B"/>
      </colorScale>
    </cfRule>
  </conditionalFormatting>
  <conditionalFormatting sqref="QZ14 QU14">
    <cfRule type="colorScale" priority="32">
      <colorScale>
        <cfvo type="min"/>
        <cfvo type="percentile" val="50"/>
        <cfvo type="max"/>
        <color rgb="FFF8696B"/>
        <color rgb="FFFFEB84"/>
        <color rgb="FF63BE7B"/>
      </colorScale>
    </cfRule>
  </conditionalFormatting>
  <conditionalFormatting sqref="RE14:RE92">
    <cfRule type="colorScale" priority="31">
      <colorScale>
        <cfvo type="min"/>
        <cfvo type="percentile" val="50"/>
        <cfvo type="max"/>
        <color rgb="FFF8696B"/>
        <color rgb="FFFFEB84"/>
        <color rgb="FF63BE7B"/>
      </colorScale>
    </cfRule>
  </conditionalFormatting>
  <conditionalFormatting sqref="QT14:QT92">
    <cfRule type="colorScale" priority="30">
      <colorScale>
        <cfvo type="min"/>
        <cfvo type="percentile" val="50"/>
        <cfvo type="max"/>
        <color rgb="FFF8696B"/>
        <color rgb="FFFFEB84"/>
        <color rgb="FF63BE7B"/>
      </colorScale>
    </cfRule>
  </conditionalFormatting>
  <conditionalFormatting sqref="RI96:RJ123">
    <cfRule type="colorScale" priority="28">
      <colorScale>
        <cfvo type="min"/>
        <cfvo type="percentile" val="50"/>
        <cfvo type="max"/>
        <color rgb="FFF8696B"/>
        <color rgb="FFFFEB84"/>
        <color rgb="FF63BE7B"/>
      </colorScale>
    </cfRule>
  </conditionalFormatting>
  <conditionalFormatting sqref="RI14:RI92">
    <cfRule type="colorScale" priority="27">
      <colorScale>
        <cfvo type="min"/>
        <cfvo type="percentile" val="50"/>
        <cfvo type="max"/>
        <color rgb="FF63BE7B"/>
        <color rgb="FFFFEB84"/>
        <color rgb="FFF8696B"/>
      </colorScale>
    </cfRule>
  </conditionalFormatting>
  <conditionalFormatting sqref="RA96:RB123">
    <cfRule type="colorScale" priority="26">
      <colorScale>
        <cfvo type="min"/>
        <cfvo type="percentile" val="50"/>
        <cfvo type="max"/>
        <color rgb="FFF8696B"/>
        <color rgb="FFFFEB84"/>
        <color rgb="FF63BE7B"/>
      </colorScale>
    </cfRule>
  </conditionalFormatting>
  <conditionalFormatting sqref="RC96:RD123">
    <cfRule type="colorScale" priority="25">
      <colorScale>
        <cfvo type="min"/>
        <cfvo type="percentile" val="50"/>
        <cfvo type="max"/>
        <color rgb="FFF8696B"/>
        <color rgb="FFFFEB84"/>
        <color rgb="FF63BE7B"/>
      </colorScale>
    </cfRule>
  </conditionalFormatting>
  <conditionalFormatting sqref="RI96:RJ123">
    <cfRule type="colorScale" priority="24">
      <colorScale>
        <cfvo type="min"/>
        <cfvo type="percentile" val="50"/>
        <cfvo type="max"/>
        <color rgb="FF63BE7B"/>
        <color rgb="FFFFEB84"/>
        <color rgb="FFF8696B"/>
      </colorScale>
    </cfRule>
  </conditionalFormatting>
  <conditionalFormatting sqref="RC14:RD92">
    <cfRule type="colorScale" priority="23">
      <colorScale>
        <cfvo type="min"/>
        <cfvo type="percentile" val="50"/>
        <cfvo type="max"/>
        <color rgb="FFF8696B"/>
        <color rgb="FFFFEB84"/>
        <color rgb="FF63BE7B"/>
      </colorScale>
    </cfRule>
  </conditionalFormatting>
  <conditionalFormatting sqref="RE96:RE123">
    <cfRule type="colorScale" priority="22">
      <colorScale>
        <cfvo type="min"/>
        <cfvo type="percentile" val="50"/>
        <cfvo type="max"/>
        <color rgb="FFF8696B"/>
        <color rgb="FFFFEB84"/>
        <color rgb="FF63BE7B"/>
      </colorScale>
    </cfRule>
  </conditionalFormatting>
  <conditionalFormatting sqref="RN14:RO92">
    <cfRule type="colorScale" priority="21">
      <colorScale>
        <cfvo type="min"/>
        <cfvo type="percentile" val="50"/>
        <cfvo type="max"/>
        <color rgb="FFF8696B"/>
        <color rgb="FFFFEB84"/>
        <color rgb="FF63BE7B"/>
      </colorScale>
    </cfRule>
  </conditionalFormatting>
  <conditionalFormatting sqref="RN96:RP123">
    <cfRule type="colorScale" priority="20">
      <colorScale>
        <cfvo type="min"/>
        <cfvo type="percentile" val="50"/>
        <cfvo type="max"/>
        <color rgb="FFF8696B"/>
        <color rgb="FFFFEB84"/>
        <color rgb="FF63BE7B"/>
      </colorScale>
    </cfRule>
  </conditionalFormatting>
  <conditionalFormatting sqref="RQ14:RQ92">
    <cfRule type="colorScale" priority="19">
      <colorScale>
        <cfvo type="min"/>
        <cfvo type="percentile" val="50"/>
        <cfvo type="max"/>
        <color rgb="FFF8696B"/>
        <color rgb="FFFFEB84"/>
        <color rgb="FF63BE7B"/>
      </colorScale>
    </cfRule>
  </conditionalFormatting>
  <conditionalFormatting sqref="RQ96:RQ123">
    <cfRule type="colorScale" priority="18">
      <colorScale>
        <cfvo type="min"/>
        <cfvo type="percentile" val="50"/>
        <cfvo type="max"/>
        <color rgb="FFF8696B"/>
        <color rgb="FFFFEB84"/>
        <color rgb="FF63BE7B"/>
      </colorScale>
    </cfRule>
  </conditionalFormatting>
  <conditionalFormatting sqref="RD2:RD10 QZ2:QZ10">
    <cfRule type="colorScale" priority="17">
      <colorScale>
        <cfvo type="min"/>
        <cfvo type="percentile" val="50"/>
        <cfvo type="max"/>
        <color rgb="FFF8696B"/>
        <color rgb="FFFFEB84"/>
        <color rgb="FF63BE7B"/>
      </colorScale>
    </cfRule>
  </conditionalFormatting>
  <conditionalFormatting sqref="RA2:RB10">
    <cfRule type="colorScale" priority="16">
      <colorScale>
        <cfvo type="min"/>
        <cfvo type="percentile" val="50"/>
        <cfvo type="max"/>
        <color rgb="FFF8696B"/>
        <color rgb="FFFFEB84"/>
        <color rgb="FF63BE7B"/>
      </colorScale>
    </cfRule>
  </conditionalFormatting>
  <conditionalFormatting sqref="RE2:RE10">
    <cfRule type="colorScale" priority="15">
      <colorScale>
        <cfvo type="min"/>
        <cfvo type="percentile" val="50"/>
        <cfvo type="max"/>
        <color rgb="FFF8696B"/>
        <color rgb="FFFFEB84"/>
        <color rgb="FF63BE7B"/>
      </colorScale>
    </cfRule>
  </conditionalFormatting>
  <conditionalFormatting sqref="QX14:QY92">
    <cfRule type="colorScale" priority="14">
      <colorScale>
        <cfvo type="min"/>
        <cfvo type="percentile" val="50"/>
        <cfvo type="max"/>
        <color rgb="FFF8696B"/>
        <color rgb="FFFFEB84"/>
        <color rgb="FF63BE7B"/>
      </colorScale>
    </cfRule>
  </conditionalFormatting>
  <conditionalFormatting sqref="QV14:QW92">
    <cfRule type="colorScale" priority="13">
      <colorScale>
        <cfvo type="min"/>
        <cfvo type="percentile" val="50"/>
        <cfvo type="max"/>
        <color rgb="FFF8696B"/>
        <color rgb="FFFFEB84"/>
        <color rgb="FF63BE7B"/>
      </colorScale>
    </cfRule>
  </conditionalFormatting>
  <conditionalFormatting sqref="RB14:RB92">
    <cfRule type="colorScale" priority="12">
      <colorScale>
        <cfvo type="min"/>
        <cfvo type="percentile" val="50"/>
        <cfvo type="max"/>
        <color rgb="FFF8696B"/>
        <color rgb="FFFFEB84"/>
        <color rgb="FF63BE7B"/>
      </colorScale>
    </cfRule>
  </conditionalFormatting>
  <conditionalFormatting sqref="RP14:RP92">
    <cfRule type="colorScale" priority="11">
      <colorScale>
        <cfvo type="min"/>
        <cfvo type="percentile" val="50"/>
        <cfvo type="max"/>
        <color rgb="FFF8696B"/>
        <color rgb="FFFFEB84"/>
        <color rgb="FF63BE7B"/>
      </colorScale>
    </cfRule>
  </conditionalFormatting>
  <conditionalFormatting sqref="QV14:QV92">
    <cfRule type="colorScale" priority="10">
      <colorScale>
        <cfvo type="min"/>
        <cfvo type="percentile" val="50"/>
        <cfvo type="max"/>
        <color rgb="FFF8696B"/>
        <color rgb="FFFFEB84"/>
        <color rgb="FF63BE7B"/>
      </colorScale>
    </cfRule>
  </conditionalFormatting>
  <conditionalFormatting sqref="QU14:QU92">
    <cfRule type="colorScale" priority="9">
      <colorScale>
        <cfvo type="min"/>
        <cfvo type="percentile" val="50"/>
        <cfvo type="max"/>
        <color rgb="FFF8696B"/>
        <color rgb="FFFFEB84"/>
        <color rgb="FF63BE7B"/>
      </colorScale>
    </cfRule>
  </conditionalFormatting>
  <conditionalFormatting sqref="RR14:RR92">
    <cfRule type="colorScale" priority="8">
      <colorScale>
        <cfvo type="min"/>
        <cfvo type="percentile" val="50"/>
        <cfvo type="max"/>
        <color rgb="FFF8696B"/>
        <color rgb="FFFFEB84"/>
        <color rgb="FF63BE7B"/>
      </colorScale>
    </cfRule>
  </conditionalFormatting>
  <conditionalFormatting sqref="RR96:RR123">
    <cfRule type="colorScale" priority="7">
      <colorScale>
        <cfvo type="min"/>
        <cfvo type="percentile" val="50"/>
        <cfvo type="max"/>
        <color rgb="FFF8696B"/>
        <color rgb="FFFFEB84"/>
        <color rgb="FF63BE7B"/>
      </colorScale>
    </cfRule>
  </conditionalFormatting>
  <conditionalFormatting sqref="RF14:RF92">
    <cfRule type="colorScale" priority="6">
      <colorScale>
        <cfvo type="min"/>
        <cfvo type="percentile" val="50"/>
        <cfvo type="max"/>
        <color rgb="FFF8696B"/>
        <color rgb="FFFFEB84"/>
        <color rgb="FF63BE7B"/>
      </colorScale>
    </cfRule>
  </conditionalFormatting>
  <conditionalFormatting sqref="RF14:RF92">
    <cfRule type="colorScale" priority="5">
      <colorScale>
        <cfvo type="min"/>
        <cfvo type="percentile" val="50"/>
        <cfvo type="max"/>
        <color rgb="FFF8696B"/>
        <color rgb="FFFFEB84"/>
        <color rgb="FF63BE7B"/>
      </colorScale>
    </cfRule>
  </conditionalFormatting>
  <conditionalFormatting sqref="RI2:RI10">
    <cfRule type="colorScale" priority="4">
      <colorScale>
        <cfvo type="min"/>
        <cfvo type="percentile" val="50"/>
        <cfvo type="max"/>
        <color rgb="FFF8696B"/>
        <color rgb="FFFFEB84"/>
        <color rgb="FF63BE7B"/>
      </colorScale>
    </cfRule>
  </conditionalFormatting>
  <conditionalFormatting sqref="RM2:RM10">
    <cfRule type="colorScale" priority="3">
      <colorScale>
        <cfvo type="min"/>
        <cfvo type="percentile" val="50"/>
        <cfvo type="max"/>
        <color rgb="FFF8696B"/>
        <color rgb="FFFFEB84"/>
        <color rgb="FF63BE7B"/>
      </colorScale>
    </cfRule>
  </conditionalFormatting>
  <conditionalFormatting sqref="RK2:RK10">
    <cfRule type="colorScale" priority="2">
      <colorScale>
        <cfvo type="min"/>
        <cfvo type="percentile" val="50"/>
        <cfvo type="max"/>
        <color rgb="FFF8696B"/>
        <color rgb="FFFFEB84"/>
        <color rgb="FF63BE7B"/>
      </colorScale>
    </cfRule>
  </conditionalFormatting>
  <conditionalFormatting sqref="RO2:RO10">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H80"/>
  <sheetViews>
    <sheetView workbookViewId="0">
      <pane xSplit="13" ySplit="1" topLeftCell="N2" activePane="bottomRight" state="frozen"/>
      <selection pane="topRight" activeCell="N1" sqref="N1"/>
      <selection pane="bottomLeft" activeCell="A2" sqref="A2"/>
      <selection pane="bottomRight" activeCell="N2" sqref="N2"/>
    </sheetView>
  </sheetViews>
  <sheetFormatPr defaultRowHeight="15" outlineLevelCol="1" x14ac:dyDescent="0.25"/>
  <cols>
    <col min="1" max="1" width="9.140625" style="5"/>
    <col min="2" max="2" width="58.28515625" hidden="1" customWidth="1" outlineLevel="1"/>
    <col min="3" max="3" width="14" hidden="1" customWidth="1" outlineLevel="1"/>
    <col min="4" max="4" width="9.140625" hidden="1" customWidth="1" outlineLevel="1"/>
    <col min="5" max="5" width="15.85546875" hidden="1" customWidth="1" outlineLevel="1"/>
    <col min="6" max="6" width="18.7109375" hidden="1" customWidth="1" outlineLevel="1"/>
    <col min="7" max="8" width="9.140625" hidden="1" customWidth="1" outlineLevel="1"/>
    <col min="9" max="9" width="12.7109375" hidden="1" customWidth="1" outlineLevel="1"/>
    <col min="10" max="12" width="9.140625" hidden="1" customWidth="1" outlineLevel="1"/>
    <col min="13" max="13" width="9.140625" style="134" customWidth="1" collapsed="1"/>
    <col min="14" max="14" width="9.140625" style="167" customWidth="1"/>
    <col min="15" max="15" width="13.28515625" style="134" customWidth="1" outlineLevel="1"/>
    <col min="16" max="16" width="14.140625" style="154" customWidth="1" outlineLevel="1"/>
    <col min="17" max="18" width="14.28515625" style="155" customWidth="1" outlineLevel="1"/>
    <col min="19" max="19" width="15.28515625" style="140" customWidth="1" outlineLevel="1"/>
    <col min="20" max="21" width="14.28515625" style="155" customWidth="1" outlineLevel="1"/>
    <col min="22" max="22" width="10.5703125" style="155" bestFit="1" customWidth="1"/>
    <col min="23" max="23" width="10.5703125" style="155" customWidth="1"/>
    <col min="24" max="24" width="8" customWidth="1" outlineLevel="1"/>
    <col min="25" max="25" width="10.5703125" customWidth="1" outlineLevel="1"/>
    <col min="26" max="26" width="9.28515625" customWidth="1" outlineLevel="1"/>
    <col min="27" max="27" width="7.28515625" customWidth="1" outlineLevel="1"/>
    <col min="28" max="28" width="8.28515625" customWidth="1" outlineLevel="1"/>
    <col min="29" max="29" width="9.28515625" customWidth="1" outlineLevel="1"/>
    <col min="30" max="30" width="8" customWidth="1" outlineLevel="1"/>
    <col min="31" max="31" width="3.7109375" customWidth="1" outlineLevel="1"/>
    <col min="32" max="32" width="11.28515625" style="169" customWidth="1" outlineLevel="1"/>
    <col min="33" max="33" width="10.7109375" customWidth="1" outlineLevel="1"/>
    <col min="34" max="34" width="9.5703125" customWidth="1" outlineLevel="1"/>
  </cols>
  <sheetData>
    <row r="1" spans="1:34" x14ac:dyDescent="0.25">
      <c r="A1" s="5" t="s">
        <v>900</v>
      </c>
      <c r="B1" t="s">
        <v>901</v>
      </c>
      <c r="C1" t="s">
        <v>902</v>
      </c>
      <c r="D1" t="s">
        <v>437</v>
      </c>
      <c r="E1" t="s">
        <v>903</v>
      </c>
      <c r="F1" t="s">
        <v>906</v>
      </c>
      <c r="G1" t="s">
        <v>905</v>
      </c>
      <c r="H1" t="s">
        <v>923</v>
      </c>
      <c r="I1" t="s">
        <v>904</v>
      </c>
      <c r="J1" t="s">
        <v>907</v>
      </c>
      <c r="K1" t="s">
        <v>908</v>
      </c>
      <c r="L1" t="s">
        <v>909</v>
      </c>
      <c r="M1" s="134" t="s">
        <v>910</v>
      </c>
      <c r="N1" s="167" t="str">
        <f>[3]futuresATR!$E$1</f>
        <v>PC2016-06-23 00:00:00</v>
      </c>
      <c r="O1" s="134" t="s">
        <v>924</v>
      </c>
      <c r="P1" s="154" t="s">
        <v>1153</v>
      </c>
      <c r="Q1" s="155" t="s">
        <v>1089</v>
      </c>
      <c r="R1" s="155">
        <f>MARGIN!B7*MARGIN!B8</f>
        <v>2000</v>
      </c>
      <c r="S1" s="140" t="s">
        <v>924</v>
      </c>
      <c r="T1" s="111">
        <v>15</v>
      </c>
      <c r="U1" s="111" t="s">
        <v>1144</v>
      </c>
      <c r="V1" s="111" t="s">
        <v>1145</v>
      </c>
      <c r="W1" s="111" t="s">
        <v>1159</v>
      </c>
      <c r="X1" t="s">
        <v>1081</v>
      </c>
      <c r="Y1" t="s">
        <v>1082</v>
      </c>
      <c r="Z1" t="s">
        <v>1083</v>
      </c>
      <c r="AA1" t="s">
        <v>1084</v>
      </c>
      <c r="AB1" t="s">
        <v>1085</v>
      </c>
      <c r="AC1" t="s">
        <v>1086</v>
      </c>
      <c r="AD1" t="s">
        <v>1087</v>
      </c>
      <c r="AE1" t="s">
        <v>1088</v>
      </c>
      <c r="AF1" s="169" t="s">
        <v>1132</v>
      </c>
      <c r="AG1" t="s">
        <v>1133</v>
      </c>
      <c r="AH1" t="s">
        <v>1131</v>
      </c>
    </row>
    <row r="2" spans="1:34" x14ac:dyDescent="0.25">
      <c r="A2" s="5" t="s">
        <v>292</v>
      </c>
      <c r="B2" t="s">
        <v>1068</v>
      </c>
      <c r="C2" s="158" t="s">
        <v>292</v>
      </c>
      <c r="D2" t="s">
        <v>266</v>
      </c>
      <c r="E2" t="s">
        <v>794</v>
      </c>
      <c r="F2" t="s">
        <v>1097</v>
      </c>
      <c r="G2" t="s">
        <v>481</v>
      </c>
      <c r="H2">
        <f>VLOOKUP(G2,MARGIN!$E$1:$F$9,2)</f>
        <v>1</v>
      </c>
      <c r="I2">
        <v>29000</v>
      </c>
      <c r="J2">
        <v>1E-3</v>
      </c>
      <c r="K2" t="s">
        <v>293</v>
      </c>
      <c r="M2" s="134" t="s">
        <v>567</v>
      </c>
      <c r="N2" s="202">
        <f>VLOOKUP($A2,[3]futuresATR!$A$2:$F$80,3)</f>
        <v>1.57</v>
      </c>
      <c r="O2" s="156">
        <f>N2*I2/H2</f>
        <v>45530</v>
      </c>
      <c r="P2" s="203">
        <f>VLOOKUP($A2,[3]futuresATR!$A$2:$F$80,4)</f>
        <v>3.4694372500000001E-2</v>
      </c>
      <c r="Q2" s="155">
        <f t="shared" ref="Q2:Q11" si="0">P2*I2/H2</f>
        <v>1006.1368025</v>
      </c>
      <c r="R2" s="145">
        <f>MAX(ROUND($R$1/Q2,0),1)</f>
        <v>2</v>
      </c>
      <c r="S2" s="140">
        <f t="shared" ref="S2:S33" si="1">R2*O2</f>
        <v>91060</v>
      </c>
      <c r="T2" s="111">
        <f>IF(R2&gt;$T$1,$T$1,R2)</f>
        <v>2</v>
      </c>
      <c r="U2" s="111">
        <f>T2*2*7</f>
        <v>28</v>
      </c>
      <c r="V2" s="163">
        <f>IF(ROUND(T2*Q2/$R$1,0)&lt;1,0,T2)</f>
        <v>2</v>
      </c>
      <c r="W2" s="163">
        <f>V2*Q2</f>
        <v>2012.2736050000001</v>
      </c>
      <c r="X2" t="s">
        <v>912</v>
      </c>
      <c r="Y2">
        <v>3</v>
      </c>
      <c r="Z2">
        <v>1.6459999999999999</v>
      </c>
      <c r="AA2" s="110">
        <v>0</v>
      </c>
      <c r="AB2" t="s">
        <v>915</v>
      </c>
      <c r="AC2">
        <v>1.6459999999999999</v>
      </c>
      <c r="AD2" s="109">
        <v>0</v>
      </c>
      <c r="AE2" s="109">
        <v>0</v>
      </c>
      <c r="AF2" s="169">
        <f t="shared" ref="AF2:AF65" si="2">Z2-AC2</f>
        <v>0</v>
      </c>
      <c r="AG2" s="145">
        <f t="shared" ref="AG2:AG33" si="3">AF2*I2*Y2/H2</f>
        <v>0</v>
      </c>
      <c r="AH2" s="142">
        <f t="shared" ref="AH2:AH65" si="4">ABS(AG2)-ABS(AD2)</f>
        <v>0</v>
      </c>
    </row>
    <row r="3" spans="1:34" x14ac:dyDescent="0.25">
      <c r="A3" s="5" t="s">
        <v>295</v>
      </c>
      <c r="B3" t="s">
        <v>296</v>
      </c>
      <c r="C3" s="157" t="s">
        <v>295</v>
      </c>
      <c r="D3" t="s">
        <v>265</v>
      </c>
      <c r="E3" t="s">
        <v>791</v>
      </c>
      <c r="F3" t="s">
        <v>792</v>
      </c>
      <c r="G3" t="s">
        <v>481</v>
      </c>
      <c r="H3">
        <f>VLOOKUP(G3,MARGIN!$E$1:$F$9,2)</f>
        <v>1</v>
      </c>
      <c r="I3" s="132">
        <v>100000</v>
      </c>
      <c r="J3">
        <v>1E-4</v>
      </c>
      <c r="K3" t="s">
        <v>1222</v>
      </c>
      <c r="L3" t="s">
        <v>459</v>
      </c>
      <c r="M3" s="134" t="s">
        <v>479</v>
      </c>
      <c r="N3" s="202">
        <f>VLOOKUP($A3,[3]futuresATR!$A$2:$F$80,3)</f>
        <v>0.75760000000000005</v>
      </c>
      <c r="O3" s="156">
        <f t="shared" ref="O3:O66" si="5">N3*I3/H3</f>
        <v>75760</v>
      </c>
      <c r="P3" s="203">
        <f>VLOOKUP($A3,[3]futuresATR!$A$2:$F$80,4)</f>
        <v>8.277764E-3</v>
      </c>
      <c r="Q3" s="155">
        <f t="shared" si="0"/>
        <v>827.77639999999997</v>
      </c>
      <c r="R3" s="145">
        <f t="shared" ref="R3:R66" si="6">MAX(ROUND($R$1/Q3,0),1)</f>
        <v>2</v>
      </c>
      <c r="S3" s="140">
        <f t="shared" si="1"/>
        <v>151520</v>
      </c>
      <c r="T3" s="111">
        <f t="shared" ref="T3:T66" si="7">IF(R3&gt;$T$1,$T$1,R3)</f>
        <v>2</v>
      </c>
      <c r="U3" s="111">
        <f t="shared" ref="U3:U66" si="8">T3*2*7</f>
        <v>28</v>
      </c>
      <c r="V3" s="163">
        <f t="shared" ref="V3:V66" si="9">IF(ROUND(T3*Q3/$R$1,0)&lt;1,0,T3)</f>
        <v>2</v>
      </c>
      <c r="W3" s="163">
        <f t="shared" ref="W3:W66" si="10">V3*Q3</f>
        <v>1655.5527999999999</v>
      </c>
      <c r="X3" t="s">
        <v>911</v>
      </c>
      <c r="Y3">
        <v>4</v>
      </c>
      <c r="Z3">
        <v>0.71609999999999996</v>
      </c>
      <c r="AA3" s="110">
        <v>0</v>
      </c>
      <c r="AB3" s="135">
        <v>8.0000000000000004E-4</v>
      </c>
      <c r="AC3">
        <v>0.72060000000000002</v>
      </c>
      <c r="AD3" s="109">
        <v>-1789</v>
      </c>
      <c r="AE3" s="109">
        <v>0</v>
      </c>
      <c r="AF3" s="169">
        <f t="shared" si="2"/>
        <v>-4.5000000000000595E-3</v>
      </c>
      <c r="AG3" s="145">
        <f t="shared" si="3"/>
        <v>-1800.0000000000239</v>
      </c>
      <c r="AH3" s="142">
        <f t="shared" si="4"/>
        <v>11.000000000023874</v>
      </c>
    </row>
    <row r="4" spans="1:34" x14ac:dyDescent="0.25">
      <c r="A4" s="5" t="s">
        <v>297</v>
      </c>
      <c r="B4" s="113" t="s">
        <v>298</v>
      </c>
      <c r="C4" s="158" t="s">
        <v>297</v>
      </c>
      <c r="D4" s="113" t="s">
        <v>793</v>
      </c>
      <c r="E4" s="113" t="s">
        <v>794</v>
      </c>
      <c r="F4" s="113">
        <v>200</v>
      </c>
      <c r="G4" s="113" t="s">
        <v>478</v>
      </c>
      <c r="H4">
        <f>VLOOKUP(G4,MARGIN!$E$1:$F$9,2)</f>
        <v>0.89568013471029218</v>
      </c>
      <c r="I4" s="113">
        <v>200</v>
      </c>
      <c r="J4" s="113">
        <v>0.01</v>
      </c>
      <c r="K4" s="113" t="s">
        <v>299</v>
      </c>
      <c r="L4" s="113" t="s">
        <v>793</v>
      </c>
      <c r="M4" s="149" t="s">
        <v>297</v>
      </c>
      <c r="N4" s="202">
        <f>VLOOKUP($A4,[3]futuresATR!$A$2:$F$80,3)</f>
        <v>449.15</v>
      </c>
      <c r="O4" s="156">
        <f t="shared" si="5"/>
        <v>100292.5001</v>
      </c>
      <c r="P4" s="203">
        <f>VLOOKUP($A4,[3]futuresATR!$A$2:$F$80,4)</f>
        <v>7.0854426589999999</v>
      </c>
      <c r="Q4" s="155">
        <f t="shared" si="0"/>
        <v>1582.1368330987461</v>
      </c>
      <c r="R4" s="145">
        <f t="shared" si="6"/>
        <v>1</v>
      </c>
      <c r="S4" s="140">
        <f t="shared" si="1"/>
        <v>100292.5001</v>
      </c>
      <c r="T4" s="111">
        <f t="shared" si="7"/>
        <v>1</v>
      </c>
      <c r="U4" s="111">
        <f t="shared" si="8"/>
        <v>14</v>
      </c>
      <c r="V4" s="163">
        <f t="shared" si="9"/>
        <v>1</v>
      </c>
      <c r="W4" s="163">
        <f t="shared" si="10"/>
        <v>1582.1368330987461</v>
      </c>
      <c r="X4" s="113" t="s">
        <v>911</v>
      </c>
      <c r="Y4" s="113">
        <v>4</v>
      </c>
      <c r="Z4" s="113">
        <v>445.6</v>
      </c>
      <c r="AA4" s="172">
        <v>0</v>
      </c>
      <c r="AB4" s="113" t="s">
        <v>915</v>
      </c>
      <c r="AC4" s="113">
        <v>449.35</v>
      </c>
      <c r="AD4" s="165">
        <v>-3344</v>
      </c>
      <c r="AE4" s="165">
        <v>0</v>
      </c>
      <c r="AF4" s="169">
        <f t="shared" si="2"/>
        <v>-3.75</v>
      </c>
      <c r="AG4" s="145">
        <f t="shared" si="3"/>
        <v>-3349.4100000000003</v>
      </c>
      <c r="AH4" s="142">
        <f t="shared" si="4"/>
        <v>5.4100000000003092</v>
      </c>
    </row>
    <row r="5" spans="1:34" x14ac:dyDescent="0.25">
      <c r="A5" s="5" t="s">
        <v>300</v>
      </c>
      <c r="B5" t="s">
        <v>301</v>
      </c>
      <c r="C5" s="157" t="s">
        <v>1090</v>
      </c>
      <c r="D5" t="s">
        <v>266</v>
      </c>
      <c r="E5" t="s">
        <v>795</v>
      </c>
      <c r="F5" t="s">
        <v>796</v>
      </c>
      <c r="G5" t="s">
        <v>481</v>
      </c>
      <c r="H5">
        <f>VLOOKUP(G5,MARGIN!$E$1:$F$9,2)</f>
        <v>1</v>
      </c>
      <c r="I5">
        <v>600</v>
      </c>
      <c r="J5">
        <v>0.01</v>
      </c>
      <c r="K5" t="s">
        <v>302</v>
      </c>
      <c r="L5" t="s">
        <v>797</v>
      </c>
      <c r="M5" s="134" t="s">
        <v>737</v>
      </c>
      <c r="N5" s="202">
        <f>VLOOKUP($A5,[3]futuresATR!$A$2:$F$80,3)</f>
        <v>32.46</v>
      </c>
      <c r="O5" s="156">
        <f t="shared" si="5"/>
        <v>19476</v>
      </c>
      <c r="P5" s="203">
        <f>VLOOKUP($A5,[3]futuresATR!$A$2:$F$80,4)</f>
        <v>0.65655596549999995</v>
      </c>
      <c r="Q5" s="155">
        <f t="shared" si="0"/>
        <v>393.93357929999996</v>
      </c>
      <c r="R5" s="145">
        <f t="shared" si="6"/>
        <v>5</v>
      </c>
      <c r="S5" s="140">
        <f t="shared" si="1"/>
        <v>97380</v>
      </c>
      <c r="T5" s="111">
        <f t="shared" si="7"/>
        <v>5</v>
      </c>
      <c r="U5" s="111">
        <f t="shared" si="8"/>
        <v>70</v>
      </c>
      <c r="V5" s="163">
        <f t="shared" si="9"/>
        <v>5</v>
      </c>
      <c r="W5" s="163">
        <f t="shared" si="10"/>
        <v>1969.6678964999999</v>
      </c>
      <c r="X5" t="s">
        <v>912</v>
      </c>
      <c r="Y5">
        <v>11</v>
      </c>
      <c r="Z5">
        <v>31.38</v>
      </c>
      <c r="AA5" s="110">
        <v>-0.01</v>
      </c>
      <c r="AB5" t="s">
        <v>913</v>
      </c>
      <c r="AC5">
        <v>31.37</v>
      </c>
      <c r="AD5" s="109">
        <v>-65</v>
      </c>
      <c r="AE5" s="109">
        <v>0</v>
      </c>
      <c r="AF5" s="169">
        <f t="shared" si="2"/>
        <v>9.9999999999980105E-3</v>
      </c>
      <c r="AG5" s="145">
        <f t="shared" si="3"/>
        <v>65.999999999986869</v>
      </c>
      <c r="AH5" s="142">
        <f t="shared" si="4"/>
        <v>0.99999999998686917</v>
      </c>
    </row>
    <row r="6" spans="1:34" x14ac:dyDescent="0.25">
      <c r="A6" s="5" t="s">
        <v>303</v>
      </c>
      <c r="B6" t="s">
        <v>304</v>
      </c>
      <c r="C6" s="157" t="s">
        <v>303</v>
      </c>
      <c r="D6" t="s">
        <v>265</v>
      </c>
      <c r="E6" t="s">
        <v>791</v>
      </c>
      <c r="F6" t="s">
        <v>798</v>
      </c>
      <c r="G6" t="s">
        <v>481</v>
      </c>
      <c r="H6">
        <f>VLOOKUP(G6,MARGIN!$E$1:$F$9,2)</f>
        <v>1</v>
      </c>
      <c r="I6" s="132">
        <v>62500</v>
      </c>
      <c r="J6">
        <v>1E-4</v>
      </c>
      <c r="K6" t="s">
        <v>1222</v>
      </c>
      <c r="L6" t="s">
        <v>465</v>
      </c>
      <c r="M6" s="134" t="s">
        <v>488</v>
      </c>
      <c r="N6" s="202">
        <f>VLOOKUP($A6,[3]futuresATR!$A$2:$F$80,3)</f>
        <v>1.4813000000000001</v>
      </c>
      <c r="O6" s="156">
        <f t="shared" si="5"/>
        <v>92581.25</v>
      </c>
      <c r="P6" s="203">
        <f>VLOOKUP($A6,[3]futuresATR!$A$2:$F$80,4)</f>
        <v>1.7134779499999999E-2</v>
      </c>
      <c r="Q6" s="155">
        <f t="shared" si="0"/>
        <v>1070.92371875</v>
      </c>
      <c r="R6" s="145">
        <f t="shared" si="6"/>
        <v>2</v>
      </c>
      <c r="S6" s="140">
        <f t="shared" si="1"/>
        <v>185162.5</v>
      </c>
      <c r="T6" s="111">
        <f t="shared" si="7"/>
        <v>2</v>
      </c>
      <c r="U6" s="111">
        <f t="shared" si="8"/>
        <v>28</v>
      </c>
      <c r="V6" s="163">
        <f t="shared" si="9"/>
        <v>2</v>
      </c>
      <c r="W6" s="163">
        <f t="shared" si="10"/>
        <v>2141.8474375000001</v>
      </c>
      <c r="X6" t="s">
        <v>912</v>
      </c>
      <c r="Y6">
        <v>3</v>
      </c>
      <c r="Z6">
        <v>1.4574</v>
      </c>
      <c r="AA6" s="110">
        <v>0</v>
      </c>
      <c r="AB6" t="s">
        <v>914</v>
      </c>
      <c r="AC6">
        <v>1.4706999999999999</v>
      </c>
      <c r="AD6" s="109">
        <v>2494</v>
      </c>
      <c r="AE6" s="109">
        <v>0</v>
      </c>
      <c r="AF6" s="169">
        <f t="shared" si="2"/>
        <v>-1.3299999999999867E-2</v>
      </c>
      <c r="AG6" s="145">
        <f t="shared" si="3"/>
        <v>-2493.749999999975</v>
      </c>
      <c r="AH6" s="142">
        <f t="shared" si="4"/>
        <v>-0.2500000000250111</v>
      </c>
    </row>
    <row r="7" spans="1:34" s="1" customFormat="1" x14ac:dyDescent="0.25">
      <c r="A7" s="5" t="s">
        <v>305</v>
      </c>
      <c r="B7" t="s">
        <v>306</v>
      </c>
      <c r="C7" s="157" t="s">
        <v>1091</v>
      </c>
      <c r="D7" t="s">
        <v>266</v>
      </c>
      <c r="E7" t="s">
        <v>799</v>
      </c>
      <c r="F7" t="s">
        <v>800</v>
      </c>
      <c r="G7" t="s">
        <v>481</v>
      </c>
      <c r="H7">
        <f>VLOOKUP(G7,MARGIN!$E$1:$F$9,2)</f>
        <v>1</v>
      </c>
      <c r="I7">
        <v>50</v>
      </c>
      <c r="J7" s="133">
        <v>42377</v>
      </c>
      <c r="K7" t="s">
        <v>302</v>
      </c>
      <c r="L7" t="s">
        <v>801</v>
      </c>
      <c r="M7" s="134" t="s">
        <v>527</v>
      </c>
      <c r="N7" s="202">
        <f>VLOOKUP($A7,[3]futuresATR!$A$2:$F$80,3)</f>
        <v>392.5</v>
      </c>
      <c r="O7" s="156">
        <f t="shared" si="5"/>
        <v>19625</v>
      </c>
      <c r="P7" s="203">
        <f>VLOOKUP($A7,[3]futuresATR!$A$2:$F$80,4)</f>
        <v>11.1550042955</v>
      </c>
      <c r="Q7" s="155">
        <f t="shared" si="0"/>
        <v>557.75021477500002</v>
      </c>
      <c r="R7" s="145">
        <f t="shared" si="6"/>
        <v>4</v>
      </c>
      <c r="S7" s="140">
        <f t="shared" si="1"/>
        <v>78500</v>
      </c>
      <c r="T7" s="111">
        <f t="shared" si="7"/>
        <v>4</v>
      </c>
      <c r="U7" s="111">
        <f t="shared" si="8"/>
        <v>56</v>
      </c>
      <c r="V7" s="163">
        <f t="shared" si="9"/>
        <v>4</v>
      </c>
      <c r="W7" s="163">
        <f t="shared" si="10"/>
        <v>2231.0008591000001</v>
      </c>
      <c r="X7" t="s">
        <v>912</v>
      </c>
      <c r="Y7">
        <v>4</v>
      </c>
      <c r="Z7">
        <v>396</v>
      </c>
      <c r="AA7" s="110">
        <v>0.25</v>
      </c>
      <c r="AB7" s="135">
        <v>5.9999999999999995E-4</v>
      </c>
      <c r="AC7" s="136">
        <v>405.25</v>
      </c>
      <c r="AD7" s="109">
        <v>1850</v>
      </c>
      <c r="AE7" s="109">
        <v>0</v>
      </c>
      <c r="AF7" s="169">
        <f t="shared" si="2"/>
        <v>-9.25</v>
      </c>
      <c r="AG7" s="145">
        <f t="shared" si="3"/>
        <v>-1850</v>
      </c>
      <c r="AH7" s="142">
        <f t="shared" si="4"/>
        <v>0</v>
      </c>
    </row>
    <row r="8" spans="1:34" x14ac:dyDescent="0.25">
      <c r="A8" s="5" t="s">
        <v>307</v>
      </c>
      <c r="B8" t="s">
        <v>308</v>
      </c>
      <c r="C8" s="157" t="s">
        <v>1092</v>
      </c>
      <c r="D8" t="s">
        <v>802</v>
      </c>
      <c r="E8" t="s">
        <v>799</v>
      </c>
      <c r="F8" t="s">
        <v>803</v>
      </c>
      <c r="G8" t="s">
        <v>481</v>
      </c>
      <c r="H8">
        <f>VLOOKUP(G8,MARGIN!$E$1:$F$9,2)</f>
        <v>1</v>
      </c>
      <c r="I8">
        <v>10</v>
      </c>
      <c r="J8">
        <v>1</v>
      </c>
      <c r="K8" t="s">
        <v>309</v>
      </c>
      <c r="L8" t="s">
        <v>307</v>
      </c>
      <c r="M8" s="134" t="s">
        <v>518</v>
      </c>
      <c r="N8" s="202">
        <f>VLOOKUP($A8,[3]futuresATR!$A$2:$F$80,3)</f>
        <v>3184</v>
      </c>
      <c r="O8" s="156">
        <f t="shared" si="5"/>
        <v>31840</v>
      </c>
      <c r="P8" s="203">
        <f>VLOOKUP($A8,[3]futuresATR!$A$2:$F$80,4)</f>
        <v>55.544484570000002</v>
      </c>
      <c r="Q8" s="155">
        <f t="shared" si="0"/>
        <v>555.44484569999997</v>
      </c>
      <c r="R8" s="145">
        <f t="shared" si="6"/>
        <v>4</v>
      </c>
      <c r="S8" s="140">
        <f t="shared" si="1"/>
        <v>127360</v>
      </c>
      <c r="T8" s="111">
        <f t="shared" si="7"/>
        <v>4</v>
      </c>
      <c r="U8" s="111">
        <f t="shared" si="8"/>
        <v>56</v>
      </c>
      <c r="V8" s="163">
        <f t="shared" si="9"/>
        <v>4</v>
      </c>
      <c r="W8" s="163">
        <f t="shared" si="10"/>
        <v>2221.7793827999999</v>
      </c>
      <c r="X8" t="s">
        <v>911</v>
      </c>
      <c r="Y8">
        <v>3</v>
      </c>
      <c r="Z8">
        <v>2998</v>
      </c>
      <c r="AA8" s="110">
        <v>0</v>
      </c>
      <c r="AB8" t="s">
        <v>915</v>
      </c>
      <c r="AC8">
        <v>2920</v>
      </c>
      <c r="AD8" s="109">
        <v>2330</v>
      </c>
      <c r="AE8" s="109">
        <v>0</v>
      </c>
      <c r="AF8" s="169">
        <f t="shared" si="2"/>
        <v>78</v>
      </c>
      <c r="AG8" s="145">
        <f t="shared" si="3"/>
        <v>2340</v>
      </c>
      <c r="AH8" s="142">
        <f t="shared" si="4"/>
        <v>10</v>
      </c>
    </row>
    <row r="9" spans="1:34" ht="15.75" thickBot="1" x14ac:dyDescent="0.3">
      <c r="A9" s="5" t="s">
        <v>310</v>
      </c>
      <c r="B9" t="s">
        <v>311</v>
      </c>
      <c r="C9" s="157" t="s">
        <v>310</v>
      </c>
      <c r="D9" t="s">
        <v>265</v>
      </c>
      <c r="E9" t="s">
        <v>791</v>
      </c>
      <c r="F9" t="s">
        <v>804</v>
      </c>
      <c r="G9" t="s">
        <v>481</v>
      </c>
      <c r="H9">
        <f>VLOOKUP(G9,MARGIN!$E$1:$F$9,2)</f>
        <v>1</v>
      </c>
      <c r="I9" s="132">
        <v>100000</v>
      </c>
      <c r="J9">
        <v>1E-4</v>
      </c>
      <c r="K9" t="s">
        <v>1222</v>
      </c>
      <c r="L9" t="s">
        <v>496</v>
      </c>
      <c r="M9" s="134" t="s">
        <v>497</v>
      </c>
      <c r="N9" s="202">
        <f>VLOOKUP($A9,[3]futuresATR!$A$2:$F$80,3)</f>
        <v>0.78139999999999998</v>
      </c>
      <c r="O9" s="156">
        <f t="shared" si="5"/>
        <v>78140</v>
      </c>
      <c r="P9" s="203">
        <f>VLOOKUP($A9,[3]futuresATR!$A$2:$F$80,4)</f>
        <v>6.7654639999999997E-3</v>
      </c>
      <c r="Q9" s="155">
        <f t="shared" si="0"/>
        <v>676.54639999999995</v>
      </c>
      <c r="R9" s="145">
        <f t="shared" si="6"/>
        <v>3</v>
      </c>
      <c r="S9" s="140">
        <f t="shared" si="1"/>
        <v>234420</v>
      </c>
      <c r="T9" s="111">
        <f t="shared" si="7"/>
        <v>3</v>
      </c>
      <c r="U9" s="111">
        <f t="shared" si="8"/>
        <v>42</v>
      </c>
      <c r="V9" s="163">
        <f t="shared" si="9"/>
        <v>3</v>
      </c>
      <c r="W9" s="163">
        <f t="shared" si="10"/>
        <v>2029.6391999999998</v>
      </c>
      <c r="X9" t="s">
        <v>911</v>
      </c>
      <c r="Y9">
        <v>4</v>
      </c>
      <c r="Z9">
        <v>0.7601</v>
      </c>
      <c r="AA9" s="110">
        <v>0</v>
      </c>
      <c r="AB9" s="135">
        <v>2.7000000000000001E-3</v>
      </c>
      <c r="AC9">
        <v>0.77029999999999998</v>
      </c>
      <c r="AD9" s="109">
        <v>-4079</v>
      </c>
      <c r="AE9" s="109">
        <v>0</v>
      </c>
      <c r="AF9" s="169">
        <f t="shared" si="2"/>
        <v>-1.0199999999999987E-2</v>
      </c>
      <c r="AG9" s="145">
        <f t="shared" si="3"/>
        <v>-4079.9999999999945</v>
      </c>
      <c r="AH9" s="142">
        <f t="shared" si="4"/>
        <v>0.99999999999454303</v>
      </c>
    </row>
    <row r="10" spans="1:34" ht="15.75" thickBot="1" x14ac:dyDescent="0.3">
      <c r="A10" s="5" t="s">
        <v>312</v>
      </c>
      <c r="B10" s="113" t="s">
        <v>313</v>
      </c>
      <c r="C10" s="158" t="s">
        <v>312</v>
      </c>
      <c r="D10" s="113" t="s">
        <v>269</v>
      </c>
      <c r="E10" s="113" t="s">
        <v>791</v>
      </c>
      <c r="F10" s="113">
        <v>100000</v>
      </c>
      <c r="G10" s="113" t="s">
        <v>496</v>
      </c>
      <c r="H10">
        <f>VLOOKUP(G10,MARGIN!$E$1:$F$9,2)</f>
        <v>1.29619</v>
      </c>
      <c r="I10" s="148">
        <v>1000</v>
      </c>
      <c r="J10" s="113">
        <v>0.01</v>
      </c>
      <c r="K10" s="113" t="s">
        <v>1223</v>
      </c>
      <c r="L10" s="113" t="s">
        <v>312</v>
      </c>
      <c r="M10" s="149" t="s">
        <v>493</v>
      </c>
      <c r="N10" s="202">
        <f>VLOOKUP($A10,[3]futuresATR!$A$2:$F$80,3)</f>
        <v>145</v>
      </c>
      <c r="O10" s="156">
        <f t="shared" si="5"/>
        <v>111866.31589504625</v>
      </c>
      <c r="P10" s="203">
        <f>VLOOKUP($A10,[3]futuresATR!$A$2:$F$80,4)</f>
        <v>0.64149999999999996</v>
      </c>
      <c r="Q10" s="155">
        <f t="shared" si="0"/>
        <v>494.91201135635981</v>
      </c>
      <c r="R10" s="145">
        <f t="shared" si="6"/>
        <v>4</v>
      </c>
      <c r="S10" s="140">
        <f t="shared" si="1"/>
        <v>447465.26358018501</v>
      </c>
      <c r="T10" s="111">
        <f t="shared" si="7"/>
        <v>4</v>
      </c>
      <c r="U10" s="111">
        <f t="shared" si="8"/>
        <v>56</v>
      </c>
      <c r="V10" s="192">
        <v>0</v>
      </c>
      <c r="W10" s="163">
        <f t="shared" si="10"/>
        <v>0</v>
      </c>
      <c r="X10" s="113"/>
      <c r="Y10" s="113"/>
      <c r="Z10" s="113"/>
      <c r="AA10" s="113"/>
      <c r="AB10" s="113"/>
      <c r="AC10" s="113"/>
      <c r="AD10" s="113"/>
      <c r="AE10" s="113"/>
      <c r="AF10" s="169">
        <f t="shared" si="2"/>
        <v>0</v>
      </c>
      <c r="AG10" s="145">
        <f t="shared" si="3"/>
        <v>0</v>
      </c>
      <c r="AH10" s="142">
        <f t="shared" si="4"/>
        <v>0</v>
      </c>
    </row>
    <row r="11" spans="1:34" x14ac:dyDescent="0.25">
      <c r="A11" s="5" t="s">
        <v>314</v>
      </c>
      <c r="B11" t="s">
        <v>315</v>
      </c>
      <c r="C11" s="157" t="s">
        <v>1120</v>
      </c>
      <c r="D11" t="s">
        <v>267</v>
      </c>
      <c r="E11" t="s">
        <v>794</v>
      </c>
      <c r="F11" t="s">
        <v>805</v>
      </c>
      <c r="G11" t="s">
        <v>481</v>
      </c>
      <c r="H11">
        <f>VLOOKUP(G11,MARGIN!$E$1:$F$9,2)</f>
        <v>1</v>
      </c>
      <c r="I11" s="132">
        <v>1000</v>
      </c>
      <c r="J11">
        <v>0.01</v>
      </c>
      <c r="K11" t="s">
        <v>293</v>
      </c>
      <c r="L11" t="s">
        <v>314</v>
      </c>
      <c r="M11" s="134" t="s">
        <v>531</v>
      </c>
      <c r="N11" s="202">
        <f>VLOOKUP($A11,[3]futuresATR!$A$2:$F$80,3)</f>
        <v>50.11</v>
      </c>
      <c r="O11" s="156">
        <f t="shared" si="5"/>
        <v>50110</v>
      </c>
      <c r="P11" s="203">
        <f>VLOOKUP($A11,[3]futuresATR!$A$2:$F$80,4)</f>
        <v>1.3967163325</v>
      </c>
      <c r="Q11" s="155">
        <f t="shared" si="0"/>
        <v>1396.7163325000001</v>
      </c>
      <c r="R11" s="145">
        <f t="shared" si="6"/>
        <v>1</v>
      </c>
      <c r="S11" s="140">
        <f t="shared" si="1"/>
        <v>50110</v>
      </c>
      <c r="T11" s="111">
        <f t="shared" si="7"/>
        <v>1</v>
      </c>
      <c r="U11" s="111">
        <f t="shared" si="8"/>
        <v>14</v>
      </c>
      <c r="V11" s="163">
        <f t="shared" si="9"/>
        <v>1</v>
      </c>
      <c r="W11" s="163">
        <f t="shared" si="10"/>
        <v>1396.7163325000001</v>
      </c>
      <c r="X11" t="s">
        <v>912</v>
      </c>
      <c r="Y11">
        <v>2</v>
      </c>
      <c r="Z11">
        <v>48.06</v>
      </c>
      <c r="AA11" s="110">
        <v>0.19</v>
      </c>
      <c r="AB11" s="135">
        <v>3.8E-3</v>
      </c>
      <c r="AC11">
        <v>49.88</v>
      </c>
      <c r="AD11" s="109">
        <v>3640</v>
      </c>
      <c r="AE11" s="109">
        <v>0</v>
      </c>
      <c r="AF11" s="169">
        <f t="shared" si="2"/>
        <v>-1.8200000000000003</v>
      </c>
      <c r="AG11" s="145">
        <f t="shared" si="3"/>
        <v>-3640.0000000000005</v>
      </c>
      <c r="AH11" s="142">
        <f t="shared" si="4"/>
        <v>0</v>
      </c>
    </row>
    <row r="12" spans="1:34" s="113" customFormat="1" x14ac:dyDescent="0.25">
      <c r="A12" s="5" t="s">
        <v>316</v>
      </c>
      <c r="B12" t="s">
        <v>317</v>
      </c>
      <c r="C12" s="157" t="s">
        <v>1093</v>
      </c>
      <c r="D12" t="s">
        <v>806</v>
      </c>
      <c r="E12" t="s">
        <v>807</v>
      </c>
      <c r="F12" t="s">
        <v>808</v>
      </c>
      <c r="G12" t="s">
        <v>481</v>
      </c>
      <c r="H12">
        <f>VLOOKUP(G12,MARGIN!$E$1:$F$9,2)</f>
        <v>1</v>
      </c>
      <c r="I12">
        <v>5</v>
      </c>
      <c r="J12">
        <v>0.01</v>
      </c>
      <c r="K12" t="s">
        <v>309</v>
      </c>
      <c r="L12" t="s">
        <v>316</v>
      </c>
      <c r="M12" s="134" t="s">
        <v>529</v>
      </c>
      <c r="N12" s="202">
        <f>VLOOKUP($A12,[3]futuresATR!$A$2:$F$80,3)</f>
        <v>65.42</v>
      </c>
      <c r="O12" s="176">
        <f>N12*I12/H12*100</f>
        <v>32710.000000000004</v>
      </c>
      <c r="P12" s="203">
        <f>VLOOKUP($A12,[3]futuresATR!$A$2:$F$80,4)</f>
        <v>1.2964642525000001</v>
      </c>
      <c r="Q12" s="160">
        <f>P12*I12/H12*100</f>
        <v>648.23212624999996</v>
      </c>
      <c r="R12" s="145">
        <f t="shared" si="6"/>
        <v>3</v>
      </c>
      <c r="S12" s="140">
        <f t="shared" si="1"/>
        <v>98130.000000000015</v>
      </c>
      <c r="T12" s="111">
        <f t="shared" si="7"/>
        <v>3</v>
      </c>
      <c r="U12" s="111">
        <f t="shared" si="8"/>
        <v>42</v>
      </c>
      <c r="V12" s="163">
        <f t="shared" si="9"/>
        <v>3</v>
      </c>
      <c r="W12" s="163">
        <f t="shared" si="10"/>
        <v>1944.6963787499999</v>
      </c>
      <c r="X12" t="s">
        <v>912</v>
      </c>
      <c r="Y12">
        <v>7</v>
      </c>
      <c r="Z12">
        <v>6146</v>
      </c>
      <c r="AA12" s="109">
        <v>25</v>
      </c>
      <c r="AB12" s="135">
        <v>4.0000000000000001E-3</v>
      </c>
      <c r="AC12">
        <v>6309</v>
      </c>
      <c r="AD12" s="109">
        <v>5695</v>
      </c>
      <c r="AE12" s="109">
        <v>0</v>
      </c>
      <c r="AF12" s="169">
        <f t="shared" si="2"/>
        <v>-163</v>
      </c>
      <c r="AG12" s="145">
        <f t="shared" si="3"/>
        <v>-5705</v>
      </c>
      <c r="AH12" s="142">
        <f t="shared" si="4"/>
        <v>10</v>
      </c>
    </row>
    <row r="13" spans="1:34" s="113" customFormat="1" x14ac:dyDescent="0.25">
      <c r="A13" s="5" t="s">
        <v>1094</v>
      </c>
      <c r="B13" t="s">
        <v>327</v>
      </c>
      <c r="C13" s="158" t="s">
        <v>1094</v>
      </c>
      <c r="D13" t="s">
        <v>265</v>
      </c>
      <c r="E13" t="s">
        <v>791</v>
      </c>
      <c r="F13" t="s">
        <v>815</v>
      </c>
      <c r="G13" t="s">
        <v>481</v>
      </c>
      <c r="H13">
        <f>VLOOKUP(G13,MARGIN!$E$1:$F$9,2)</f>
        <v>1</v>
      </c>
      <c r="I13" s="132">
        <v>125000</v>
      </c>
      <c r="J13">
        <v>1E-4</v>
      </c>
      <c r="K13" t="s">
        <v>1222</v>
      </c>
      <c r="L13" t="s">
        <v>478</v>
      </c>
      <c r="M13" s="134" t="s">
        <v>592</v>
      </c>
      <c r="N13" s="202">
        <f>VLOOKUP($A13,[3]futuresATR!$A$2:$F$80,3)</f>
        <v>1.1390499999999999</v>
      </c>
      <c r="O13" s="156">
        <f t="shared" si="5"/>
        <v>142381.25</v>
      </c>
      <c r="P13" s="203">
        <f>VLOOKUP($A13,[3]futuresATR!$A$2:$F$80,4)</f>
        <v>9.4570785000000004E-3</v>
      </c>
      <c r="Q13" s="155">
        <f t="shared" ref="Q13:Q33" si="11">P13*I13/H13</f>
        <v>1182.1348125</v>
      </c>
      <c r="R13" s="145">
        <f t="shared" si="6"/>
        <v>2</v>
      </c>
      <c r="S13" s="140">
        <f t="shared" si="1"/>
        <v>284762.5</v>
      </c>
      <c r="T13" s="111">
        <f t="shared" si="7"/>
        <v>2</v>
      </c>
      <c r="U13" s="111">
        <f t="shared" si="8"/>
        <v>28</v>
      </c>
      <c r="V13" s="163">
        <f t="shared" si="9"/>
        <v>2</v>
      </c>
      <c r="W13" s="163">
        <f t="shared" si="10"/>
        <v>2364.2696249999999</v>
      </c>
      <c r="X13" t="s">
        <v>911</v>
      </c>
      <c r="Y13">
        <v>1</v>
      </c>
      <c r="Z13">
        <v>1.1213500000000001</v>
      </c>
      <c r="AA13" s="110">
        <v>0</v>
      </c>
      <c r="AB13" s="135">
        <v>2.0999999999999999E-3</v>
      </c>
      <c r="AC13">
        <v>1.11835</v>
      </c>
      <c r="AD13" s="109">
        <v>375</v>
      </c>
      <c r="AE13" s="109">
        <v>0</v>
      </c>
      <c r="AF13" s="169">
        <f t="shared" si="2"/>
        <v>3.0000000000001137E-3</v>
      </c>
      <c r="AG13" s="145">
        <f t="shared" si="3"/>
        <v>375.00000000001421</v>
      </c>
      <c r="AH13" s="142">
        <f t="shared" si="4"/>
        <v>1.4210854715202004E-11</v>
      </c>
    </row>
    <row r="14" spans="1:34" s="113" customFormat="1" x14ac:dyDescent="0.25">
      <c r="A14" s="5" t="s">
        <v>319</v>
      </c>
      <c r="B14" t="s">
        <v>320</v>
      </c>
      <c r="C14" s="157" t="s">
        <v>1129</v>
      </c>
      <c r="D14" t="s">
        <v>809</v>
      </c>
      <c r="E14" t="s">
        <v>791</v>
      </c>
      <c r="F14" t="s">
        <v>810</v>
      </c>
      <c r="G14" t="s">
        <v>481</v>
      </c>
      <c r="H14">
        <f>VLOOKUP(G14,MARGIN!$E$1:$F$9,2)</f>
        <v>1</v>
      </c>
      <c r="I14" s="132">
        <v>1000</v>
      </c>
      <c r="J14">
        <v>1E-3</v>
      </c>
      <c r="K14" t="s">
        <v>299</v>
      </c>
      <c r="L14" t="s">
        <v>319</v>
      </c>
      <c r="M14" s="134" t="s">
        <v>764</v>
      </c>
      <c r="N14" s="202">
        <f>VLOOKUP($A14,[3]futuresATR!$A$2:$F$80,3)</f>
        <v>93.527000000000001</v>
      </c>
      <c r="O14" s="156">
        <f t="shared" si="5"/>
        <v>93527</v>
      </c>
      <c r="P14" s="203">
        <f>VLOOKUP($A14,[3]futuresATR!$A$2:$F$80,4)</f>
        <v>0.66187490400000004</v>
      </c>
      <c r="Q14" s="155">
        <f t="shared" si="11"/>
        <v>661.87490400000002</v>
      </c>
      <c r="R14" s="145">
        <f t="shared" si="6"/>
        <v>3</v>
      </c>
      <c r="S14" s="140">
        <f t="shared" si="1"/>
        <v>280581</v>
      </c>
      <c r="T14" s="111">
        <f t="shared" si="7"/>
        <v>3</v>
      </c>
      <c r="U14" s="111">
        <f t="shared" si="8"/>
        <v>42</v>
      </c>
      <c r="V14" s="163">
        <f t="shared" si="9"/>
        <v>3</v>
      </c>
      <c r="W14" s="163">
        <f t="shared" si="10"/>
        <v>1985.624712</v>
      </c>
      <c r="X14" t="s">
        <v>912</v>
      </c>
      <c r="Y14">
        <v>3</v>
      </c>
      <c r="Z14">
        <v>95.382000000000005</v>
      </c>
      <c r="AA14" s="110">
        <v>-0.21</v>
      </c>
      <c r="AB14" t="s">
        <v>916</v>
      </c>
      <c r="AC14">
        <v>95.18</v>
      </c>
      <c r="AD14" s="109">
        <v>-604</v>
      </c>
      <c r="AE14" s="109">
        <v>0</v>
      </c>
      <c r="AF14" s="169">
        <f t="shared" si="2"/>
        <v>0.20199999999999818</v>
      </c>
      <c r="AG14" s="145">
        <f t="shared" si="3"/>
        <v>605.99999999999454</v>
      </c>
      <c r="AH14" s="142">
        <f t="shared" si="4"/>
        <v>1.999999999994543</v>
      </c>
    </row>
    <row r="15" spans="1:34" s="113" customFormat="1" x14ac:dyDescent="0.25">
      <c r="A15" s="5" t="s">
        <v>321</v>
      </c>
      <c r="B15" t="s">
        <v>322</v>
      </c>
      <c r="C15" s="158" t="s">
        <v>321</v>
      </c>
      <c r="D15" t="s">
        <v>535</v>
      </c>
      <c r="E15" t="s">
        <v>791</v>
      </c>
      <c r="F15" t="s">
        <v>811</v>
      </c>
      <c r="G15" t="s">
        <v>478</v>
      </c>
      <c r="H15">
        <f>VLOOKUP(G15,MARGIN!$E$1:$F$9,2)</f>
        <v>0.89568013471029218</v>
      </c>
      <c r="I15" s="132">
        <v>1000</v>
      </c>
      <c r="J15">
        <v>0.01</v>
      </c>
      <c r="K15" t="s">
        <v>1223</v>
      </c>
      <c r="L15" t="s">
        <v>812</v>
      </c>
      <c r="M15" s="134" t="s">
        <v>571</v>
      </c>
      <c r="N15" s="202">
        <f>VLOOKUP($A15,[3]futuresATR!$A$2:$F$80,3)</f>
        <v>163.95</v>
      </c>
      <c r="O15" s="156">
        <f t="shared" si="5"/>
        <v>183045.25650000002</v>
      </c>
      <c r="P15" s="203">
        <f>VLOOKUP($A15,[3]futuresATR!$A$2:$F$80,4)</f>
        <v>0.58497690049999995</v>
      </c>
      <c r="Q15" s="155">
        <f t="shared" si="11"/>
        <v>653.10916010123503</v>
      </c>
      <c r="R15" s="145">
        <f t="shared" si="6"/>
        <v>3</v>
      </c>
      <c r="S15" s="140">
        <f t="shared" si="1"/>
        <v>549135.76950000005</v>
      </c>
      <c r="T15" s="111">
        <f t="shared" si="7"/>
        <v>3</v>
      </c>
      <c r="U15" s="111">
        <f t="shared" si="8"/>
        <v>42</v>
      </c>
      <c r="V15" s="163">
        <f t="shared" si="9"/>
        <v>3</v>
      </c>
      <c r="W15" s="163">
        <f t="shared" si="10"/>
        <v>1959.3274803037052</v>
      </c>
      <c r="X15" t="s">
        <v>912</v>
      </c>
      <c r="Y15">
        <v>2</v>
      </c>
      <c r="Z15">
        <v>162.88999999999999</v>
      </c>
      <c r="AA15" s="138">
        <v>0.01</v>
      </c>
      <c r="AB15" s="135">
        <v>1E-4</v>
      </c>
      <c r="AC15">
        <v>162.9</v>
      </c>
      <c r="AD15" s="109">
        <v>22</v>
      </c>
      <c r="AE15" s="109">
        <v>0</v>
      </c>
      <c r="AF15" s="169">
        <f t="shared" si="2"/>
        <v>-1.0000000000019327E-2</v>
      </c>
      <c r="AG15" s="145">
        <f t="shared" si="3"/>
        <v>-22.329400000043158</v>
      </c>
      <c r="AH15" s="142">
        <f t="shared" si="4"/>
        <v>0.32940000004315806</v>
      </c>
    </row>
    <row r="16" spans="1:34" ht="15.75" thickBot="1" x14ac:dyDescent="0.3">
      <c r="A16" s="5" t="s">
        <v>323</v>
      </c>
      <c r="B16" t="s">
        <v>324</v>
      </c>
      <c r="C16" s="158" t="s">
        <v>323</v>
      </c>
      <c r="D16" t="s">
        <v>535</v>
      </c>
      <c r="E16" t="s">
        <v>791</v>
      </c>
      <c r="F16" t="s">
        <v>811</v>
      </c>
      <c r="G16" t="s">
        <v>478</v>
      </c>
      <c r="H16">
        <f>VLOOKUP(G16,MARGIN!$E$1:$F$9,2)</f>
        <v>0.89568013471029218</v>
      </c>
      <c r="I16" s="132">
        <v>1000</v>
      </c>
      <c r="J16">
        <v>0.01</v>
      </c>
      <c r="K16" t="s">
        <v>1223</v>
      </c>
      <c r="L16" t="s">
        <v>813</v>
      </c>
      <c r="M16" s="134" t="s">
        <v>569</v>
      </c>
      <c r="N16" s="202">
        <f>VLOOKUP($A16,[3]futuresATR!$A$2:$F$80,3)</f>
        <v>132.80000000000001</v>
      </c>
      <c r="O16" s="156">
        <f t="shared" si="5"/>
        <v>148267.21600000001</v>
      </c>
      <c r="P16" s="203">
        <f>VLOOKUP($A16,[3]futuresATR!$A$2:$F$80,4)</f>
        <v>0.16081065950000001</v>
      </c>
      <c r="Q16" s="155">
        <f t="shared" si="11"/>
        <v>179.54027701196503</v>
      </c>
      <c r="R16" s="145">
        <f t="shared" si="6"/>
        <v>11</v>
      </c>
      <c r="S16" s="140">
        <f t="shared" si="1"/>
        <v>1630939.3760000002</v>
      </c>
      <c r="T16" s="111">
        <f t="shared" si="7"/>
        <v>11</v>
      </c>
      <c r="U16" s="111">
        <f t="shared" si="8"/>
        <v>154</v>
      </c>
      <c r="V16" s="163">
        <f t="shared" si="9"/>
        <v>11</v>
      </c>
      <c r="W16" s="163">
        <f t="shared" si="10"/>
        <v>1974.9430471316155</v>
      </c>
      <c r="X16" t="s">
        <v>911</v>
      </c>
      <c r="Y16">
        <v>7</v>
      </c>
      <c r="Z16">
        <v>132.27000000000001</v>
      </c>
      <c r="AA16" s="138">
        <v>0.02</v>
      </c>
      <c r="AB16" s="135">
        <v>2.0000000000000001E-4</v>
      </c>
      <c r="AC16">
        <v>132.29</v>
      </c>
      <c r="AD16" s="109">
        <v>-156</v>
      </c>
      <c r="AE16" s="109">
        <v>0</v>
      </c>
      <c r="AF16" s="169">
        <f t="shared" si="2"/>
        <v>-1.999999999998181E-2</v>
      </c>
      <c r="AG16" s="145">
        <f t="shared" si="3"/>
        <v>-156.30579999985787</v>
      </c>
      <c r="AH16" s="142">
        <f t="shared" si="4"/>
        <v>0.30579999985786799</v>
      </c>
    </row>
    <row r="17" spans="1:34" ht="15.75" thickBot="1" x14ac:dyDescent="0.3">
      <c r="A17" s="5" t="s">
        <v>325</v>
      </c>
      <c r="B17" t="s">
        <v>326</v>
      </c>
      <c r="C17" s="158" t="s">
        <v>325</v>
      </c>
      <c r="D17" t="s">
        <v>535</v>
      </c>
      <c r="E17" t="s">
        <v>791</v>
      </c>
      <c r="F17" t="s">
        <v>811</v>
      </c>
      <c r="G17" t="s">
        <v>478</v>
      </c>
      <c r="H17">
        <f>VLOOKUP(G17,MARGIN!$E$1:$F$9,2)</f>
        <v>0.89568013471029218</v>
      </c>
      <c r="I17" s="132">
        <v>1000</v>
      </c>
      <c r="J17">
        <v>1E-3</v>
      </c>
      <c r="K17" t="s">
        <v>1223</v>
      </c>
      <c r="L17" t="s">
        <v>814</v>
      </c>
      <c r="M17" s="134" t="s">
        <v>573</v>
      </c>
      <c r="N17" s="202">
        <f>VLOOKUP($A17,[3]futuresATR!$A$2:$F$80,3)</f>
        <v>111.89</v>
      </c>
      <c r="O17" s="156">
        <f t="shared" si="5"/>
        <v>124921.82830000001</v>
      </c>
      <c r="P17" s="203">
        <f>VLOOKUP($A17,[3]futuresATR!$A$2:$F$80,4)</f>
        <v>3.9743298500000003E-2</v>
      </c>
      <c r="Q17" s="155">
        <f t="shared" si="11"/>
        <v>44.372200476295006</v>
      </c>
      <c r="R17" s="145">
        <f t="shared" si="6"/>
        <v>45</v>
      </c>
      <c r="S17" s="140">
        <f t="shared" si="1"/>
        <v>5621482.2735000001</v>
      </c>
      <c r="T17" s="111">
        <f t="shared" si="7"/>
        <v>15</v>
      </c>
      <c r="U17" s="111">
        <f t="shared" si="8"/>
        <v>210</v>
      </c>
      <c r="V17" s="192">
        <v>0</v>
      </c>
      <c r="W17" s="163">
        <f t="shared" si="10"/>
        <v>0</v>
      </c>
      <c r="X17" t="s">
        <v>911</v>
      </c>
      <c r="Y17">
        <v>18</v>
      </c>
      <c r="Z17">
        <v>111.76</v>
      </c>
      <c r="AA17" s="138">
        <v>0.02</v>
      </c>
      <c r="AB17" s="135">
        <v>1E-4</v>
      </c>
      <c r="AC17">
        <v>111.78</v>
      </c>
      <c r="AD17" s="109">
        <v>-407</v>
      </c>
      <c r="AE17" s="109">
        <v>0</v>
      </c>
      <c r="AF17" s="169">
        <f t="shared" si="2"/>
        <v>-1.9999999999996021E-2</v>
      </c>
      <c r="AG17" s="145">
        <f t="shared" si="3"/>
        <v>-401.92919999992006</v>
      </c>
      <c r="AH17" s="142">
        <f t="shared" si="4"/>
        <v>-5.0708000000799416</v>
      </c>
    </row>
    <row r="18" spans="1:34" s="113" customFormat="1" ht="15.75" thickBot="1" x14ac:dyDescent="0.3">
      <c r="A18" s="5" t="s">
        <v>328</v>
      </c>
      <c r="B18" t="s">
        <v>329</v>
      </c>
      <c r="C18" s="157" t="s">
        <v>328</v>
      </c>
      <c r="D18" t="s">
        <v>265</v>
      </c>
      <c r="E18" t="s">
        <v>816</v>
      </c>
      <c r="F18" s="109">
        <v>1000000</v>
      </c>
      <c r="G18" t="s">
        <v>481</v>
      </c>
      <c r="H18">
        <f>VLOOKUP(G18,MARGIN!$E$1:$F$9,2)</f>
        <v>1</v>
      </c>
      <c r="I18" s="132">
        <v>2500</v>
      </c>
      <c r="J18">
        <v>1E-3</v>
      </c>
      <c r="K18" t="s">
        <v>1223</v>
      </c>
      <c r="L18" t="s">
        <v>817</v>
      </c>
      <c r="M18" s="134" t="s">
        <v>590</v>
      </c>
      <c r="N18" s="202">
        <f>VLOOKUP($A18,[3]futuresATR!$A$2:$F$80,3)</f>
        <v>99.174999999999997</v>
      </c>
      <c r="O18" s="156">
        <f t="shared" si="5"/>
        <v>247937.5</v>
      </c>
      <c r="P18" s="203">
        <f>VLOOKUP($A18,[3]futuresATR!$A$2:$F$80,4)</f>
        <v>4.0250000000000001E-2</v>
      </c>
      <c r="Q18" s="155">
        <f t="shared" si="11"/>
        <v>100.625</v>
      </c>
      <c r="R18" s="145">
        <f t="shared" si="6"/>
        <v>20</v>
      </c>
      <c r="S18" s="140">
        <f t="shared" si="1"/>
        <v>4958750</v>
      </c>
      <c r="T18" s="111">
        <f t="shared" si="7"/>
        <v>15</v>
      </c>
      <c r="U18" s="111">
        <f t="shared" si="8"/>
        <v>210</v>
      </c>
      <c r="V18" s="191">
        <v>0</v>
      </c>
      <c r="W18" s="163">
        <f t="shared" si="10"/>
        <v>0</v>
      </c>
      <c r="X18" t="s">
        <v>912</v>
      </c>
      <c r="Y18">
        <v>21</v>
      </c>
      <c r="Z18">
        <v>99.275000000000006</v>
      </c>
      <c r="AA18" s="110">
        <v>-0.01</v>
      </c>
      <c r="AB18" t="s">
        <v>918</v>
      </c>
      <c r="AC18">
        <v>99.28</v>
      </c>
      <c r="AD18" s="109">
        <v>263</v>
      </c>
      <c r="AE18" s="109">
        <v>0</v>
      </c>
      <c r="AF18" s="169">
        <f t="shared" si="2"/>
        <v>-4.9999999999954525E-3</v>
      </c>
      <c r="AG18" s="145">
        <f t="shared" si="3"/>
        <v>-262.49999999976126</v>
      </c>
      <c r="AH18" s="142">
        <f t="shared" si="4"/>
        <v>-0.50000000023874236</v>
      </c>
    </row>
    <row r="19" spans="1:34" x14ac:dyDescent="0.25">
      <c r="A19" s="5" t="s">
        <v>330</v>
      </c>
      <c r="B19" t="s">
        <v>331</v>
      </c>
      <c r="C19" s="158" t="s">
        <v>330</v>
      </c>
      <c r="D19" t="s">
        <v>265</v>
      </c>
      <c r="E19" t="s">
        <v>791</v>
      </c>
      <c r="F19" t="s">
        <v>818</v>
      </c>
      <c r="G19" t="s">
        <v>481</v>
      </c>
      <c r="H19">
        <f>VLOOKUP(G19,MARGIN!$E$1:$F$9,2)</f>
        <v>1</v>
      </c>
      <c r="I19">
        <v>100</v>
      </c>
      <c r="J19">
        <v>0.01</v>
      </c>
      <c r="K19" t="s">
        <v>299</v>
      </c>
      <c r="L19" t="s">
        <v>330</v>
      </c>
      <c r="M19" s="134" t="s">
        <v>662</v>
      </c>
      <c r="N19" s="202">
        <f>VLOOKUP($A19,[3]futuresATR!$A$2:$F$80,3)</f>
        <v>1514.3</v>
      </c>
      <c r="O19" s="156">
        <f t="shared" si="5"/>
        <v>151430</v>
      </c>
      <c r="P19" s="203">
        <f>VLOOKUP($A19,[3]futuresATR!$A$2:$F$80,4)</f>
        <v>16.588965938000001</v>
      </c>
      <c r="Q19" s="155">
        <f t="shared" si="11"/>
        <v>1658.8965938000001</v>
      </c>
      <c r="R19" s="145">
        <f t="shared" si="6"/>
        <v>1</v>
      </c>
      <c r="S19" s="140">
        <f t="shared" si="1"/>
        <v>151430</v>
      </c>
      <c r="T19" s="111">
        <f t="shared" si="7"/>
        <v>1</v>
      </c>
      <c r="U19" s="111">
        <f t="shared" si="8"/>
        <v>14</v>
      </c>
      <c r="V19" s="163">
        <f t="shared" si="9"/>
        <v>1</v>
      </c>
      <c r="W19" s="163">
        <f t="shared" si="10"/>
        <v>1658.8965938000001</v>
      </c>
      <c r="X19" t="s">
        <v>911</v>
      </c>
      <c r="Y19">
        <v>1</v>
      </c>
      <c r="Z19">
        <v>1445.2</v>
      </c>
      <c r="AA19" s="110">
        <v>-1.3</v>
      </c>
      <c r="AB19" t="s">
        <v>917</v>
      </c>
      <c r="AC19">
        <v>1478.1</v>
      </c>
      <c r="AD19" s="109">
        <v>-3289</v>
      </c>
      <c r="AE19" s="109">
        <v>0</v>
      </c>
      <c r="AF19" s="169">
        <f t="shared" si="2"/>
        <v>-32.899999999999864</v>
      </c>
      <c r="AG19" s="145">
        <f t="shared" si="3"/>
        <v>-3289.9999999999864</v>
      </c>
      <c r="AH19" s="142">
        <f t="shared" si="4"/>
        <v>0.99999999998635758</v>
      </c>
    </row>
    <row r="20" spans="1:34" x14ac:dyDescent="0.25">
      <c r="A20" s="5" t="s">
        <v>332</v>
      </c>
      <c r="B20" t="s">
        <v>333</v>
      </c>
      <c r="C20" s="157" t="s">
        <v>332</v>
      </c>
      <c r="D20" t="s">
        <v>265</v>
      </c>
      <c r="E20" t="s">
        <v>791</v>
      </c>
      <c r="F20" t="s">
        <v>819</v>
      </c>
      <c r="G20" t="s">
        <v>481</v>
      </c>
      <c r="H20">
        <f>VLOOKUP(G20,MARGIN!$E$1:$F$9,2)</f>
        <v>1</v>
      </c>
      <c r="I20">
        <v>50</v>
      </c>
      <c r="J20">
        <v>0.01</v>
      </c>
      <c r="K20" t="s">
        <v>299</v>
      </c>
      <c r="L20" t="s">
        <v>332</v>
      </c>
      <c r="M20" s="134" t="s">
        <v>561</v>
      </c>
      <c r="N20" s="202">
        <f>VLOOKUP($A20,[3]futuresATR!$A$2:$F$80,3)</f>
        <v>2105.75</v>
      </c>
      <c r="O20" s="156">
        <f t="shared" si="5"/>
        <v>105287.5</v>
      </c>
      <c r="P20" s="203">
        <f>VLOOKUP($A20,[3]futuresATR!$A$2:$F$80,4)</f>
        <v>18.846135513499998</v>
      </c>
      <c r="Q20" s="155">
        <f t="shared" si="11"/>
        <v>942.30677567499993</v>
      </c>
      <c r="R20" s="145">
        <f t="shared" si="6"/>
        <v>2</v>
      </c>
      <c r="S20" s="140">
        <f t="shared" si="1"/>
        <v>210575</v>
      </c>
      <c r="T20" s="111">
        <f t="shared" si="7"/>
        <v>2</v>
      </c>
      <c r="U20" s="111">
        <f t="shared" si="8"/>
        <v>28</v>
      </c>
      <c r="V20" s="163">
        <f t="shared" si="9"/>
        <v>2</v>
      </c>
      <c r="W20" s="163">
        <f t="shared" si="10"/>
        <v>1884.6135513499999</v>
      </c>
      <c r="X20" t="s">
        <v>911</v>
      </c>
      <c r="Y20">
        <v>2</v>
      </c>
      <c r="Z20">
        <v>2086.25</v>
      </c>
      <c r="AA20" s="110">
        <v>-0.5</v>
      </c>
      <c r="AB20" t="s">
        <v>914</v>
      </c>
      <c r="AC20">
        <v>2085.75</v>
      </c>
      <c r="AD20" s="109">
        <v>50</v>
      </c>
      <c r="AE20" s="109">
        <v>0</v>
      </c>
      <c r="AF20" s="169">
        <f t="shared" si="2"/>
        <v>0.5</v>
      </c>
      <c r="AG20" s="145">
        <f t="shared" si="3"/>
        <v>50</v>
      </c>
      <c r="AH20" s="142">
        <f t="shared" si="4"/>
        <v>0</v>
      </c>
    </row>
    <row r="21" spans="1:34" s="113" customFormat="1" x14ac:dyDescent="0.25">
      <c r="A21" s="5" t="s">
        <v>334</v>
      </c>
      <c r="B21" t="s">
        <v>335</v>
      </c>
      <c r="C21" s="159" t="s">
        <v>334</v>
      </c>
      <c r="D21" t="s">
        <v>265</v>
      </c>
      <c r="E21" t="s">
        <v>820</v>
      </c>
      <c r="F21" t="s">
        <v>808</v>
      </c>
      <c r="G21" t="s">
        <v>481</v>
      </c>
      <c r="H21">
        <f>VLOOKUP(G21,MARGIN!$E$1:$F$9,2)</f>
        <v>1</v>
      </c>
      <c r="I21">
        <v>500</v>
      </c>
      <c r="J21">
        <v>1E-3</v>
      </c>
      <c r="K21" t="s">
        <v>318</v>
      </c>
      <c r="L21" t="s">
        <v>821</v>
      </c>
      <c r="M21" s="134" t="s">
        <v>598</v>
      </c>
      <c r="N21" s="202">
        <f>VLOOKUP($A21,[3]futuresATR!$A$2:$F$80,3)</f>
        <v>142.375</v>
      </c>
      <c r="O21" s="156">
        <f t="shared" si="5"/>
        <v>71187.5</v>
      </c>
      <c r="P21" s="203">
        <f>VLOOKUP($A21,[3]futuresATR!$A$2:$F$80,4)</f>
        <v>2.89</v>
      </c>
      <c r="Q21" s="155">
        <f t="shared" si="11"/>
        <v>1445</v>
      </c>
      <c r="R21" s="145">
        <f t="shared" si="6"/>
        <v>1</v>
      </c>
      <c r="S21" s="140">
        <f t="shared" si="1"/>
        <v>71187.5</v>
      </c>
      <c r="T21" s="111">
        <f t="shared" si="7"/>
        <v>1</v>
      </c>
      <c r="U21" s="111">
        <f t="shared" si="8"/>
        <v>14</v>
      </c>
      <c r="V21" s="163">
        <f t="shared" si="9"/>
        <v>1</v>
      </c>
      <c r="W21" s="163">
        <f t="shared" si="10"/>
        <v>1445</v>
      </c>
      <c r="X21" t="s">
        <v>911</v>
      </c>
      <c r="Y21">
        <v>2</v>
      </c>
      <c r="Z21">
        <v>142.44999999999999</v>
      </c>
      <c r="AA21" s="110">
        <v>0</v>
      </c>
      <c r="AB21" t="s">
        <v>915</v>
      </c>
      <c r="AC21">
        <v>142.69999999999999</v>
      </c>
      <c r="AD21" s="109">
        <v>-249</v>
      </c>
      <c r="AE21" s="109">
        <v>0</v>
      </c>
      <c r="AF21" s="169">
        <f t="shared" si="2"/>
        <v>-0.25</v>
      </c>
      <c r="AG21" s="145">
        <f t="shared" si="3"/>
        <v>-250</v>
      </c>
      <c r="AH21" s="142">
        <f t="shared" si="4"/>
        <v>1</v>
      </c>
    </row>
    <row r="22" spans="1:34" x14ac:dyDescent="0.25">
      <c r="A22" s="5" t="s">
        <v>336</v>
      </c>
      <c r="B22" t="s">
        <v>337</v>
      </c>
      <c r="C22" s="158" t="s">
        <v>336</v>
      </c>
      <c r="D22" t="s">
        <v>822</v>
      </c>
      <c r="E22" t="s">
        <v>791</v>
      </c>
      <c r="F22" t="s">
        <v>823</v>
      </c>
      <c r="G22" t="s">
        <v>478</v>
      </c>
      <c r="H22">
        <f>VLOOKUP(G22,MARGIN!$E$1:$F$9,2)</f>
        <v>0.89568013471029218</v>
      </c>
      <c r="I22">
        <v>10</v>
      </c>
      <c r="J22">
        <v>0.1</v>
      </c>
      <c r="K22" t="s">
        <v>299</v>
      </c>
      <c r="L22" t="s">
        <v>491</v>
      </c>
      <c r="M22" s="134" t="s">
        <v>490</v>
      </c>
      <c r="N22" s="202">
        <f>VLOOKUP($A22,[3]futuresATR!$A$2:$F$80,3)</f>
        <v>4462.5</v>
      </c>
      <c r="O22" s="156">
        <f t="shared" si="5"/>
        <v>49822.473750000005</v>
      </c>
      <c r="P22" s="203">
        <f>VLOOKUP($A22,[3]futuresATR!$A$2:$F$80,4)</f>
        <v>69.764413211000004</v>
      </c>
      <c r="Q22" s="155">
        <f t="shared" si="11"/>
        <v>778.89874417685189</v>
      </c>
      <c r="R22" s="145">
        <f t="shared" si="6"/>
        <v>3</v>
      </c>
      <c r="S22" s="140">
        <f t="shared" si="1"/>
        <v>149467.42125000001</v>
      </c>
      <c r="T22" s="111">
        <f t="shared" si="7"/>
        <v>3</v>
      </c>
      <c r="U22" s="111">
        <f t="shared" si="8"/>
        <v>42</v>
      </c>
      <c r="V22" s="163">
        <f t="shared" si="9"/>
        <v>3</v>
      </c>
      <c r="W22" s="163">
        <f t="shared" si="10"/>
        <v>2336.6962325305558</v>
      </c>
      <c r="X22" t="s">
        <v>911</v>
      </c>
      <c r="Y22">
        <v>16</v>
      </c>
      <c r="Z22">
        <v>4440.5</v>
      </c>
      <c r="AA22" s="138">
        <v>-2</v>
      </c>
      <c r="AB22" t="s">
        <v>921</v>
      </c>
      <c r="AC22">
        <v>4438.5</v>
      </c>
      <c r="AD22" s="109">
        <v>358</v>
      </c>
      <c r="AE22" s="109">
        <v>0</v>
      </c>
      <c r="AF22" s="169">
        <f t="shared" si="2"/>
        <v>2</v>
      </c>
      <c r="AG22" s="145">
        <f t="shared" si="3"/>
        <v>357.27040000000005</v>
      </c>
      <c r="AH22" s="142">
        <f t="shared" si="4"/>
        <v>-0.72959999999994807</v>
      </c>
    </row>
    <row r="23" spans="1:34" ht="15.75" thickBot="1" x14ac:dyDescent="0.3">
      <c r="A23" s="5" t="s">
        <v>338</v>
      </c>
      <c r="B23" s="186" t="s">
        <v>1202</v>
      </c>
      <c r="C23" s="158" t="s">
        <v>338</v>
      </c>
      <c r="D23" t="s">
        <v>535</v>
      </c>
      <c r="E23" t="s">
        <v>791</v>
      </c>
      <c r="F23" t="s">
        <v>1203</v>
      </c>
      <c r="G23" t="s">
        <v>478</v>
      </c>
      <c r="H23">
        <f>VLOOKUP(G23,MARGIN!$E$1:$F$9,2)</f>
        <v>0.89568013471029218</v>
      </c>
      <c r="I23">
        <v>5</v>
      </c>
      <c r="J23">
        <v>0.1</v>
      </c>
      <c r="K23" t="s">
        <v>299</v>
      </c>
      <c r="L23" t="s">
        <v>825</v>
      </c>
      <c r="M23" s="134" t="s">
        <v>672</v>
      </c>
      <c r="N23" s="202">
        <f>VLOOKUP($A23,[3]futuresATR!$A$2:$F$80,3)</f>
        <v>10236.5</v>
      </c>
      <c r="O23" s="156">
        <f t="shared" si="5"/>
        <v>57143.725775000006</v>
      </c>
      <c r="P23" s="203">
        <f>VLOOKUP($A23,[3]futuresATR!$A$2:$F$80,4)</f>
        <v>173.20675697499999</v>
      </c>
      <c r="Q23" s="155">
        <f t="shared" si="11"/>
        <v>966.9007397993912</v>
      </c>
      <c r="R23" s="145">
        <f t="shared" si="6"/>
        <v>2</v>
      </c>
      <c r="S23" s="140">
        <f t="shared" si="1"/>
        <v>114287.45155000001</v>
      </c>
      <c r="T23" s="111">
        <f t="shared" si="7"/>
        <v>2</v>
      </c>
      <c r="U23" s="111">
        <f t="shared" si="8"/>
        <v>28</v>
      </c>
      <c r="V23" s="163">
        <f t="shared" si="9"/>
        <v>2</v>
      </c>
      <c r="W23" s="163">
        <f t="shared" si="10"/>
        <v>1933.8014795987824</v>
      </c>
      <c r="X23" t="s">
        <v>911</v>
      </c>
      <c r="Y23">
        <v>1</v>
      </c>
      <c r="Z23">
        <v>10177</v>
      </c>
      <c r="AA23" s="138">
        <v>0</v>
      </c>
      <c r="AB23" s="141" t="s">
        <v>915</v>
      </c>
      <c r="AC23">
        <v>10255</v>
      </c>
      <c r="AD23" s="109">
        <v>-2174</v>
      </c>
      <c r="AE23" s="109">
        <v>0</v>
      </c>
      <c r="AF23" s="169">
        <f t="shared" si="2"/>
        <v>-78</v>
      </c>
      <c r="AG23" s="145">
        <f t="shared" si="3"/>
        <v>-435.42330000000004</v>
      </c>
      <c r="AH23" s="142">
        <f t="shared" si="4"/>
        <v>-1738.5767000000001</v>
      </c>
    </row>
    <row r="24" spans="1:34" s="1" customFormat="1" ht="15.75" thickBot="1" x14ac:dyDescent="0.3">
      <c r="A24" s="5" t="s">
        <v>340</v>
      </c>
      <c r="B24" s="113" t="s">
        <v>341</v>
      </c>
      <c r="C24" s="158" t="s">
        <v>340</v>
      </c>
      <c r="D24" s="113" t="s">
        <v>822</v>
      </c>
      <c r="E24" s="113" t="s">
        <v>791</v>
      </c>
      <c r="F24" s="113" t="s">
        <v>826</v>
      </c>
      <c r="G24" s="113" t="s">
        <v>478</v>
      </c>
      <c r="H24">
        <f>VLOOKUP(G24,MARGIN!$E$1:$F$9,2)</f>
        <v>0.89568013471029218</v>
      </c>
      <c r="I24" s="148">
        <v>2500</v>
      </c>
      <c r="J24" s="113">
        <v>1E-3</v>
      </c>
      <c r="K24" s="113" t="s">
        <v>1223</v>
      </c>
      <c r="L24" s="113" t="s">
        <v>827</v>
      </c>
      <c r="M24" s="149" t="s">
        <v>577</v>
      </c>
      <c r="N24" s="202">
        <f>VLOOKUP($A24,[3]futuresATR!$A$2:$F$80,3)</f>
        <v>100.295</v>
      </c>
      <c r="O24" s="156">
        <f t="shared" si="5"/>
        <v>279940.89662500005</v>
      </c>
      <c r="P24" s="203">
        <f>VLOOKUP($A24,[3]futuresATR!$A$2:$F$80,4)</f>
        <v>1.175E-2</v>
      </c>
      <c r="Q24" s="155">
        <f t="shared" si="11"/>
        <v>32.796306250000001</v>
      </c>
      <c r="R24" s="145">
        <f t="shared" si="6"/>
        <v>61</v>
      </c>
      <c r="S24" s="140">
        <f t="shared" si="1"/>
        <v>17076394.694125004</v>
      </c>
      <c r="T24" s="111">
        <f t="shared" si="7"/>
        <v>15</v>
      </c>
      <c r="U24" s="111">
        <f t="shared" si="8"/>
        <v>210</v>
      </c>
      <c r="V24" s="192">
        <v>0</v>
      </c>
      <c r="W24" s="163">
        <f t="shared" si="10"/>
        <v>0</v>
      </c>
      <c r="X24" s="113" t="s">
        <v>912</v>
      </c>
      <c r="Y24" s="113">
        <v>50</v>
      </c>
      <c r="Z24" s="113">
        <v>100.295</v>
      </c>
      <c r="AA24" s="113"/>
      <c r="AB24" s="113"/>
      <c r="AC24" s="113">
        <v>100.28</v>
      </c>
      <c r="AD24" s="109">
        <f>-2800+50*7*2</f>
        <v>-2100</v>
      </c>
      <c r="AE24" s="113"/>
      <c r="AF24" s="169">
        <f t="shared" si="2"/>
        <v>1.5000000000000568E-2</v>
      </c>
      <c r="AG24" s="145">
        <f t="shared" si="3"/>
        <v>2093.3812500000795</v>
      </c>
      <c r="AH24" s="142">
        <f t="shared" si="4"/>
        <v>-6.6187499999205102</v>
      </c>
    </row>
    <row r="25" spans="1:34" x14ac:dyDescent="0.25">
      <c r="A25" s="5" t="s">
        <v>342</v>
      </c>
      <c r="B25" s="113" t="s">
        <v>343</v>
      </c>
      <c r="C25" s="158" t="s">
        <v>342</v>
      </c>
      <c r="D25" s="113" t="s">
        <v>822</v>
      </c>
      <c r="E25" s="113" t="s">
        <v>791</v>
      </c>
      <c r="F25" s="113" t="s">
        <v>828</v>
      </c>
      <c r="G25" s="113" t="s">
        <v>465</v>
      </c>
      <c r="H25">
        <f>VLOOKUP(G25,MARGIN!$E$1:$F$9,2)</f>
        <v>0.72689210013665573</v>
      </c>
      <c r="I25" s="113">
        <v>10</v>
      </c>
      <c r="J25" s="113">
        <v>0.1</v>
      </c>
      <c r="K25" s="113" t="s">
        <v>299</v>
      </c>
      <c r="L25" s="113" t="s">
        <v>829</v>
      </c>
      <c r="M25" s="149" t="s">
        <v>600</v>
      </c>
      <c r="N25" s="202">
        <f>VLOOKUP($A25,[3]futuresATR!$A$2:$F$80,3)</f>
        <v>6285.5</v>
      </c>
      <c r="O25" s="156">
        <f t="shared" si="5"/>
        <v>86470.880600000004</v>
      </c>
      <c r="P25" s="203">
        <f>VLOOKUP($A25,[3]futuresATR!$A$2:$F$80,4)</f>
        <v>95.780110254500002</v>
      </c>
      <c r="Q25" s="155">
        <f t="shared" si="11"/>
        <v>1317.6661327932075</v>
      </c>
      <c r="R25" s="145">
        <f t="shared" si="6"/>
        <v>2</v>
      </c>
      <c r="S25" s="140">
        <f t="shared" si="1"/>
        <v>172941.76120000001</v>
      </c>
      <c r="T25" s="111">
        <f t="shared" si="7"/>
        <v>2</v>
      </c>
      <c r="U25" s="111">
        <f t="shared" si="8"/>
        <v>28</v>
      </c>
      <c r="V25" s="163">
        <f t="shared" si="9"/>
        <v>2</v>
      </c>
      <c r="W25" s="163">
        <f t="shared" si="10"/>
        <v>2635.3322655864149</v>
      </c>
      <c r="X25" s="113" t="s">
        <v>911</v>
      </c>
      <c r="Y25" s="113">
        <v>3</v>
      </c>
      <c r="Z25" s="113">
        <v>6187</v>
      </c>
      <c r="AA25" s="113" t="s">
        <v>1150</v>
      </c>
      <c r="AB25" s="113" t="s">
        <v>915</v>
      </c>
      <c r="AC25" s="113">
        <v>6211.5</v>
      </c>
      <c r="AD25" s="165">
        <v>-1058</v>
      </c>
      <c r="AE25" s="165">
        <v>0</v>
      </c>
      <c r="AF25" s="169">
        <f t="shared" si="2"/>
        <v>-24.5</v>
      </c>
      <c r="AG25" s="145">
        <f t="shared" si="3"/>
        <v>-1011.1541999999999</v>
      </c>
      <c r="AH25" s="142">
        <f t="shared" si="4"/>
        <v>-46.845800000000054</v>
      </c>
    </row>
    <row r="26" spans="1:34" ht="15.75" thickBot="1" x14ac:dyDescent="0.3">
      <c r="A26" s="5" t="s">
        <v>344</v>
      </c>
      <c r="B26" s="113" t="s">
        <v>345</v>
      </c>
      <c r="C26" s="158" t="s">
        <v>344</v>
      </c>
      <c r="D26" s="113" t="s">
        <v>822</v>
      </c>
      <c r="E26" s="113" t="s">
        <v>791</v>
      </c>
      <c r="F26" s="113" t="s">
        <v>830</v>
      </c>
      <c r="G26" s="113" t="s">
        <v>465</v>
      </c>
      <c r="H26">
        <f>VLOOKUP(G26,MARGIN!$E$1:$F$9,2)</f>
        <v>0.72689210013665573</v>
      </c>
      <c r="I26" s="148">
        <v>1000</v>
      </c>
      <c r="J26" s="113">
        <v>0.01</v>
      </c>
      <c r="K26" s="113" t="s">
        <v>1223</v>
      </c>
      <c r="L26" s="113" t="s">
        <v>831</v>
      </c>
      <c r="M26" s="149" t="s">
        <v>605</v>
      </c>
      <c r="N26" s="202">
        <f>VLOOKUP($A26,[3]futuresATR!$A$2:$F$80,3)</f>
        <v>123.7</v>
      </c>
      <c r="O26" s="156">
        <f t="shared" si="5"/>
        <v>170176.56399999998</v>
      </c>
      <c r="P26" s="203">
        <f>VLOOKUP($A26,[3]futuresATR!$A$2:$F$80,4)</f>
        <v>0.65700000000000003</v>
      </c>
      <c r="Q26" s="155">
        <f t="shared" si="11"/>
        <v>903.84803999999997</v>
      </c>
      <c r="R26" s="145">
        <f t="shared" si="6"/>
        <v>2</v>
      </c>
      <c r="S26" s="140">
        <f t="shared" si="1"/>
        <v>340353.12799999997</v>
      </c>
      <c r="T26" s="111">
        <f t="shared" si="7"/>
        <v>2</v>
      </c>
      <c r="U26" s="111">
        <f t="shared" si="8"/>
        <v>28</v>
      </c>
      <c r="V26" s="163">
        <f t="shared" si="9"/>
        <v>2</v>
      </c>
      <c r="W26" s="163">
        <f t="shared" si="10"/>
        <v>1807.6960799999999</v>
      </c>
      <c r="X26" s="113" t="s">
        <v>912</v>
      </c>
      <c r="Y26" s="113">
        <v>3</v>
      </c>
      <c r="Z26" s="113">
        <v>123.47</v>
      </c>
      <c r="AA26" s="113" t="s">
        <v>1150</v>
      </c>
      <c r="AB26" s="113" t="s">
        <v>915</v>
      </c>
      <c r="AC26" s="113">
        <v>123.83</v>
      </c>
      <c r="AD26" s="165">
        <v>1557</v>
      </c>
      <c r="AE26" s="165">
        <v>0</v>
      </c>
      <c r="AF26" s="169">
        <f t="shared" si="2"/>
        <v>-0.35999999999999943</v>
      </c>
      <c r="AG26" s="145">
        <f t="shared" si="3"/>
        <v>-1485.7775999999974</v>
      </c>
      <c r="AH26" s="142">
        <f t="shared" si="4"/>
        <v>-71.222400000002608</v>
      </c>
    </row>
    <row r="27" spans="1:34" ht="15.75" thickBot="1" x14ac:dyDescent="0.3">
      <c r="A27" s="5" t="s">
        <v>346</v>
      </c>
      <c r="B27" s="113" t="s">
        <v>347</v>
      </c>
      <c r="C27" s="158" t="s">
        <v>346</v>
      </c>
      <c r="D27" s="113" t="s">
        <v>822</v>
      </c>
      <c r="E27" s="113" t="s">
        <v>791</v>
      </c>
      <c r="F27" s="113" t="s">
        <v>832</v>
      </c>
      <c r="G27" s="113" t="s">
        <v>465</v>
      </c>
      <c r="H27">
        <f>VLOOKUP(G27,MARGIN!$E$1:$F$9,2)</f>
        <v>0.72689210013665573</v>
      </c>
      <c r="I27" s="148">
        <v>1250</v>
      </c>
      <c r="J27" s="113">
        <v>0.01</v>
      </c>
      <c r="K27" s="113" t="s">
        <v>1223</v>
      </c>
      <c r="L27" s="113" t="s">
        <v>833</v>
      </c>
      <c r="M27" s="149" t="s">
        <v>462</v>
      </c>
      <c r="N27" s="202">
        <f>VLOOKUP($A27,[3]futuresATR!$A$2:$F$80,3)</f>
        <v>99.41</v>
      </c>
      <c r="O27" s="156">
        <f t="shared" si="5"/>
        <v>170950.40649999998</v>
      </c>
      <c r="P27" s="203">
        <f>VLOOKUP($A27,[3]futuresATR!$A$2:$F$80,4)</f>
        <v>3.0499999999999999E-2</v>
      </c>
      <c r="Q27" s="155">
        <f t="shared" si="11"/>
        <v>52.449325000000002</v>
      </c>
      <c r="R27" s="145">
        <f t="shared" si="6"/>
        <v>38</v>
      </c>
      <c r="S27" s="140">
        <f t="shared" si="1"/>
        <v>6496115.4469999997</v>
      </c>
      <c r="T27" s="111">
        <f t="shared" si="7"/>
        <v>15</v>
      </c>
      <c r="U27" s="111">
        <f t="shared" si="8"/>
        <v>210</v>
      </c>
      <c r="V27" s="192">
        <v>0</v>
      </c>
      <c r="W27" s="163">
        <f t="shared" si="10"/>
        <v>0</v>
      </c>
      <c r="X27" s="113" t="s">
        <v>912</v>
      </c>
      <c r="Y27" s="113">
        <v>50</v>
      </c>
      <c r="Z27" s="113">
        <v>99.42</v>
      </c>
      <c r="AA27" s="113"/>
      <c r="AB27" s="113"/>
      <c r="AC27" s="113">
        <v>99.41</v>
      </c>
      <c r="AD27" s="109">
        <f>-1601+7*2*50</f>
        <v>-901</v>
      </c>
      <c r="AE27" s="113"/>
      <c r="AF27" s="169">
        <f t="shared" si="2"/>
        <v>1.0000000000005116E-2</v>
      </c>
      <c r="AG27" s="145">
        <f t="shared" si="3"/>
        <v>859.82500000043979</v>
      </c>
      <c r="AH27" s="142">
        <f t="shared" si="4"/>
        <v>-41.174999999560214</v>
      </c>
    </row>
    <row r="28" spans="1:34" x14ac:dyDescent="0.25">
      <c r="A28" s="5" t="s">
        <v>348</v>
      </c>
      <c r="B28" t="s">
        <v>349</v>
      </c>
      <c r="C28" s="157" t="s">
        <v>348</v>
      </c>
      <c r="D28" t="s">
        <v>266</v>
      </c>
      <c r="E28" t="s">
        <v>791</v>
      </c>
      <c r="F28">
        <v>100000</v>
      </c>
      <c r="G28" t="s">
        <v>481</v>
      </c>
      <c r="H28">
        <f>VLOOKUP(G28,MARGIN!$E$1:$F$9,2)</f>
        <v>1</v>
      </c>
      <c r="I28" s="132">
        <v>1000</v>
      </c>
      <c r="J28" t="s">
        <v>834</v>
      </c>
      <c r="K28" t="s">
        <v>1223</v>
      </c>
      <c r="L28" t="s">
        <v>835</v>
      </c>
      <c r="M28" s="134" t="s">
        <v>774</v>
      </c>
      <c r="N28" s="202">
        <f>VLOOKUP($A28,[3]futuresATR!$A$2:$F$80,3)</f>
        <v>120.9296875</v>
      </c>
      <c r="O28" s="156">
        <f t="shared" si="5"/>
        <v>120929.6875</v>
      </c>
      <c r="P28" s="203">
        <f>VLOOKUP($A28,[3]futuresATR!$A$2:$F$80,4)</f>
        <v>0.3046875</v>
      </c>
      <c r="Q28" s="155">
        <f t="shared" si="11"/>
        <v>304.6875</v>
      </c>
      <c r="R28" s="145">
        <f t="shared" si="6"/>
        <v>7</v>
      </c>
      <c r="S28" s="140">
        <f t="shared" si="1"/>
        <v>846507.8125</v>
      </c>
      <c r="T28" s="111">
        <f t="shared" si="7"/>
        <v>7</v>
      </c>
      <c r="U28" s="111">
        <f t="shared" si="8"/>
        <v>98</v>
      </c>
      <c r="V28" s="163">
        <f t="shared" si="9"/>
        <v>7</v>
      </c>
      <c r="W28" s="163">
        <f t="shared" si="10"/>
        <v>2132.8125</v>
      </c>
      <c r="X28" t="s">
        <v>912</v>
      </c>
      <c r="Y28">
        <v>10</v>
      </c>
      <c r="Z28">
        <v>120</v>
      </c>
      <c r="AA28" s="110">
        <v>0.01</v>
      </c>
      <c r="AB28" s="135">
        <v>1E-4</v>
      </c>
      <c r="AC28" s="137">
        <v>120.015625</v>
      </c>
      <c r="AD28" s="109">
        <v>78</v>
      </c>
      <c r="AE28" s="109">
        <v>0</v>
      </c>
      <c r="AF28" s="169">
        <f t="shared" si="2"/>
        <v>-1.5625E-2</v>
      </c>
      <c r="AG28" s="145">
        <f t="shared" si="3"/>
        <v>-156.25</v>
      </c>
      <c r="AH28" s="142">
        <f t="shared" si="4"/>
        <v>78.25</v>
      </c>
    </row>
    <row r="29" spans="1:34" x14ac:dyDescent="0.25">
      <c r="A29" s="5" t="s">
        <v>350</v>
      </c>
      <c r="B29" t="s">
        <v>351</v>
      </c>
      <c r="C29" s="157" t="s">
        <v>1121</v>
      </c>
      <c r="D29" t="s">
        <v>836</v>
      </c>
      <c r="E29" t="s">
        <v>837</v>
      </c>
      <c r="F29" t="s">
        <v>838</v>
      </c>
      <c r="G29" t="s">
        <v>481</v>
      </c>
      <c r="H29">
        <f>VLOOKUP(G29,MARGIN!$E$1:$F$9,2)</f>
        <v>1</v>
      </c>
      <c r="I29">
        <v>100</v>
      </c>
      <c r="J29">
        <v>0.1</v>
      </c>
      <c r="K29" t="s">
        <v>352</v>
      </c>
      <c r="L29" t="s">
        <v>350</v>
      </c>
      <c r="M29" s="134" t="s">
        <v>611</v>
      </c>
      <c r="N29" s="202">
        <f>VLOOKUP($A29,[3]futuresATR!$A$2:$F$80,3)</f>
        <v>1263.0999999999999</v>
      </c>
      <c r="O29" s="156">
        <f t="shared" si="5"/>
        <v>126309.99999999999</v>
      </c>
      <c r="P29" s="203">
        <f>VLOOKUP($A29,[3]futuresATR!$A$2:$F$80,4)</f>
        <v>17.670000000000002</v>
      </c>
      <c r="Q29" s="155">
        <f t="shared" si="11"/>
        <v>1767.0000000000002</v>
      </c>
      <c r="R29" s="145">
        <f t="shared" si="6"/>
        <v>1</v>
      </c>
      <c r="S29" s="140">
        <f t="shared" si="1"/>
        <v>126309.99999999999</v>
      </c>
      <c r="T29" s="111">
        <f t="shared" si="7"/>
        <v>1</v>
      </c>
      <c r="U29" s="111">
        <f t="shared" si="8"/>
        <v>14</v>
      </c>
      <c r="V29" s="163">
        <f t="shared" si="9"/>
        <v>1</v>
      </c>
      <c r="W29" s="163">
        <f t="shared" si="10"/>
        <v>1767.0000000000002</v>
      </c>
      <c r="X29" t="s">
        <v>911</v>
      </c>
      <c r="Y29">
        <v>2</v>
      </c>
      <c r="Z29">
        <v>1248.5</v>
      </c>
      <c r="AA29" s="110">
        <v>3.7</v>
      </c>
      <c r="AB29" s="135">
        <v>3.0000000000000001E-3</v>
      </c>
      <c r="AC29">
        <v>1230.9000000000001</v>
      </c>
      <c r="AD29" s="109">
        <v>3520</v>
      </c>
      <c r="AE29" s="109">
        <v>0</v>
      </c>
      <c r="AF29" s="169">
        <f t="shared" si="2"/>
        <v>17.599999999999909</v>
      </c>
      <c r="AG29" s="145">
        <f t="shared" si="3"/>
        <v>3519.9999999999818</v>
      </c>
      <c r="AH29" s="142">
        <f t="shared" si="4"/>
        <v>-1.8189894035458565E-11</v>
      </c>
    </row>
    <row r="30" spans="1:34" x14ac:dyDescent="0.25">
      <c r="A30" s="5" t="s">
        <v>1110</v>
      </c>
      <c r="B30" s="113" t="s">
        <v>353</v>
      </c>
      <c r="C30" s="158" t="s">
        <v>1110</v>
      </c>
      <c r="D30" s="113" t="s">
        <v>510</v>
      </c>
      <c r="E30" s="113" t="s">
        <v>794</v>
      </c>
      <c r="F30" s="113" t="s">
        <v>839</v>
      </c>
      <c r="G30" s="113" t="s">
        <v>511</v>
      </c>
      <c r="H30">
        <f>VLOOKUP(G30,MARGIN!$E$1:$F$9,2)</f>
        <v>7.77</v>
      </c>
      <c r="I30" s="113">
        <v>50</v>
      </c>
      <c r="J30" s="113">
        <v>1</v>
      </c>
      <c r="K30" s="113" t="s">
        <v>299</v>
      </c>
      <c r="L30" s="113" t="s">
        <v>840</v>
      </c>
      <c r="M30" s="149" t="s">
        <v>613</v>
      </c>
      <c r="N30" s="202">
        <f>VLOOKUP($A30,[3]futuresATR!$A$2:$F$80,3)</f>
        <v>8714</v>
      </c>
      <c r="O30" s="156">
        <f t="shared" si="5"/>
        <v>56074.64607464608</v>
      </c>
      <c r="P30" s="203">
        <f>VLOOKUP($A30,[3]futuresATR!$A$2:$F$80,4)</f>
        <v>169.90629921300001</v>
      </c>
      <c r="Q30" s="155">
        <f t="shared" si="11"/>
        <v>1093.348128783784</v>
      </c>
      <c r="R30" s="145">
        <f t="shared" si="6"/>
        <v>2</v>
      </c>
      <c r="S30" s="140">
        <f t="shared" si="1"/>
        <v>112149.29214929216</v>
      </c>
      <c r="T30" s="111">
        <f t="shared" si="7"/>
        <v>2</v>
      </c>
      <c r="U30" s="111">
        <f t="shared" si="8"/>
        <v>28</v>
      </c>
      <c r="V30" s="163">
        <f t="shared" si="9"/>
        <v>2</v>
      </c>
      <c r="W30" s="163">
        <f t="shared" si="10"/>
        <v>2186.696257567568</v>
      </c>
      <c r="X30" s="113" t="s">
        <v>912</v>
      </c>
      <c r="Y30" s="113">
        <v>2</v>
      </c>
      <c r="Z30" s="113">
        <v>8444</v>
      </c>
      <c r="AA30" s="113" t="s">
        <v>1158</v>
      </c>
      <c r="AB30" s="113" t="s">
        <v>915</v>
      </c>
      <c r="AC30" s="113">
        <v>8551</v>
      </c>
      <c r="AD30" s="165">
        <v>1378</v>
      </c>
      <c r="AE30" s="165">
        <v>0</v>
      </c>
      <c r="AF30" s="169">
        <f t="shared" si="2"/>
        <v>-107</v>
      </c>
      <c r="AG30" s="145">
        <f t="shared" si="3"/>
        <v>-1377.0913770913771</v>
      </c>
      <c r="AH30" s="142">
        <f t="shared" si="4"/>
        <v>-0.90862290862287409</v>
      </c>
    </row>
    <row r="31" spans="1:34" s="113" customFormat="1" x14ac:dyDescent="0.25">
      <c r="A31" s="5" t="s">
        <v>354</v>
      </c>
      <c r="B31" t="s">
        <v>355</v>
      </c>
      <c r="C31" s="157" t="s">
        <v>1122</v>
      </c>
      <c r="D31" t="s">
        <v>836</v>
      </c>
      <c r="E31" t="s">
        <v>841</v>
      </c>
      <c r="F31" t="s">
        <v>842</v>
      </c>
      <c r="G31" t="s">
        <v>481</v>
      </c>
      <c r="H31">
        <f>VLOOKUP(G31,MARGIN!$E$1:$F$9,2)</f>
        <v>1</v>
      </c>
      <c r="I31">
        <v>250</v>
      </c>
      <c r="J31">
        <v>0.01</v>
      </c>
      <c r="K31" t="s">
        <v>352</v>
      </c>
      <c r="L31" t="s">
        <v>354</v>
      </c>
      <c r="M31" s="134" t="s">
        <v>524</v>
      </c>
      <c r="N31" s="202">
        <f>VLOOKUP($A31,[3]futuresATR!$A$2:$F$80,3)</f>
        <v>216.55</v>
      </c>
      <c r="O31" s="156">
        <f t="shared" si="5"/>
        <v>54137.5</v>
      </c>
      <c r="P31" s="203">
        <f>VLOOKUP($A31,[3]futuresATR!$A$2:$F$80,4)</f>
        <v>4.4484418164999999</v>
      </c>
      <c r="Q31" s="155">
        <f t="shared" si="11"/>
        <v>1112.1104541249999</v>
      </c>
      <c r="R31" s="145">
        <f t="shared" si="6"/>
        <v>2</v>
      </c>
      <c r="S31" s="140">
        <f t="shared" si="1"/>
        <v>108275</v>
      </c>
      <c r="T31" s="111">
        <f t="shared" si="7"/>
        <v>2</v>
      </c>
      <c r="U31" s="111">
        <f t="shared" si="8"/>
        <v>28</v>
      </c>
      <c r="V31" s="163">
        <f t="shared" si="9"/>
        <v>2</v>
      </c>
      <c r="W31" s="163">
        <f t="shared" si="10"/>
        <v>2224.2209082499999</v>
      </c>
      <c r="X31" t="s">
        <v>912</v>
      </c>
      <c r="Y31">
        <v>3</v>
      </c>
      <c r="Z31">
        <v>206.78</v>
      </c>
      <c r="AA31" s="110">
        <v>0.7</v>
      </c>
      <c r="AB31" s="135">
        <v>3.3E-3</v>
      </c>
      <c r="AC31">
        <v>210.85</v>
      </c>
      <c r="AD31" s="109">
        <v>3050</v>
      </c>
      <c r="AE31" s="109">
        <v>0</v>
      </c>
      <c r="AF31" s="169">
        <f t="shared" si="2"/>
        <v>-4.0699999999999932</v>
      </c>
      <c r="AG31" s="145">
        <f t="shared" si="3"/>
        <v>-3052.499999999995</v>
      </c>
      <c r="AH31" s="142">
        <f t="shared" si="4"/>
        <v>2.4999999999949978</v>
      </c>
    </row>
    <row r="32" spans="1:34" x14ac:dyDescent="0.25">
      <c r="A32" s="5" t="s">
        <v>1111</v>
      </c>
      <c r="B32" s="113" t="s">
        <v>359</v>
      </c>
      <c r="C32" s="158" t="s">
        <v>1111</v>
      </c>
      <c r="D32" s="113" t="s">
        <v>510</v>
      </c>
      <c r="E32" s="113" t="s">
        <v>794</v>
      </c>
      <c r="F32" s="113" t="s">
        <v>844</v>
      </c>
      <c r="G32" s="113" t="s">
        <v>511</v>
      </c>
      <c r="H32">
        <f>VLOOKUP(G32,MARGIN!$E$1:$F$9,2)</f>
        <v>7.77</v>
      </c>
      <c r="I32" s="113">
        <v>50</v>
      </c>
      <c r="J32" s="113">
        <v>1</v>
      </c>
      <c r="K32" s="113" t="s">
        <v>299</v>
      </c>
      <c r="L32" s="113" t="s">
        <v>358</v>
      </c>
      <c r="M32" s="149" t="s">
        <v>358</v>
      </c>
      <c r="N32" s="202">
        <f>VLOOKUP($A32,[3]futuresATR!$A$2:$F$80,3)</f>
        <v>20893</v>
      </c>
      <c r="O32" s="156">
        <f t="shared" si="5"/>
        <v>134446.58944658947</v>
      </c>
      <c r="P32" s="203">
        <f>VLOOKUP($A32,[3]futuresATR!$A$2:$F$80,4)</f>
        <v>330.43926739599999</v>
      </c>
      <c r="Q32" s="155">
        <f t="shared" si="11"/>
        <v>2126.3788120720724</v>
      </c>
      <c r="R32" s="145">
        <f t="shared" si="6"/>
        <v>1</v>
      </c>
      <c r="S32" s="140">
        <f t="shared" si="1"/>
        <v>134446.58944658947</v>
      </c>
      <c r="T32" s="111">
        <f t="shared" si="7"/>
        <v>1</v>
      </c>
      <c r="U32" s="111">
        <f t="shared" si="8"/>
        <v>14</v>
      </c>
      <c r="V32" s="163">
        <f t="shared" si="9"/>
        <v>1</v>
      </c>
      <c r="W32" s="163">
        <f t="shared" si="10"/>
        <v>2126.3788120720724</v>
      </c>
      <c r="X32" s="113" t="s">
        <v>912</v>
      </c>
      <c r="Y32" s="113">
        <v>2</v>
      </c>
      <c r="Z32" s="113">
        <v>20484</v>
      </c>
      <c r="AA32" s="113" t="s">
        <v>1136</v>
      </c>
      <c r="AB32" s="164">
        <v>6.0000000000000001E-3</v>
      </c>
      <c r="AC32" s="113">
        <v>20606</v>
      </c>
      <c r="AD32" s="165">
        <v>1571</v>
      </c>
      <c r="AE32" s="165">
        <v>0</v>
      </c>
      <c r="AF32" s="169">
        <f t="shared" si="2"/>
        <v>-122</v>
      </c>
      <c r="AG32" s="145">
        <f t="shared" si="3"/>
        <v>-1570.1415701415701</v>
      </c>
      <c r="AH32" s="142">
        <f t="shared" si="4"/>
        <v>-0.85842985842987218</v>
      </c>
    </row>
    <row r="33" spans="1:34" s="113" customFormat="1" x14ac:dyDescent="0.25">
      <c r="A33" s="5" t="s">
        <v>356</v>
      </c>
      <c r="B33" t="s">
        <v>357</v>
      </c>
      <c r="C33" s="157" t="s">
        <v>1123</v>
      </c>
      <c r="D33" t="s">
        <v>267</v>
      </c>
      <c r="E33" t="s">
        <v>794</v>
      </c>
      <c r="F33" t="s">
        <v>843</v>
      </c>
      <c r="G33" t="s">
        <v>481</v>
      </c>
      <c r="H33">
        <f>VLOOKUP(G33,MARGIN!$E$1:$F$9,2)</f>
        <v>1</v>
      </c>
      <c r="I33" s="132">
        <v>42000</v>
      </c>
      <c r="J33">
        <v>1E-4</v>
      </c>
      <c r="K33" t="s">
        <v>293</v>
      </c>
      <c r="L33" t="s">
        <v>356</v>
      </c>
      <c r="M33" s="134" t="s">
        <v>626</v>
      </c>
      <c r="N33" s="202">
        <f>VLOOKUP($A33,[3]futuresATR!$A$2:$F$80,3)</f>
        <v>1.5317000000000001</v>
      </c>
      <c r="O33" s="156">
        <f t="shared" si="5"/>
        <v>64331.4</v>
      </c>
      <c r="P33" s="203">
        <f>VLOOKUP($A33,[3]futuresATR!$A$2:$F$80,4)</f>
        <v>3.9701058999999997E-2</v>
      </c>
      <c r="Q33" s="155">
        <f t="shared" si="11"/>
        <v>1667.4444779999999</v>
      </c>
      <c r="R33" s="145">
        <f t="shared" si="6"/>
        <v>1</v>
      </c>
      <c r="S33" s="140">
        <f t="shared" si="1"/>
        <v>64331.4</v>
      </c>
      <c r="T33" s="111">
        <f t="shared" si="7"/>
        <v>1</v>
      </c>
      <c r="U33" s="111">
        <f t="shared" si="8"/>
        <v>14</v>
      </c>
      <c r="V33" s="163">
        <f t="shared" si="9"/>
        <v>1</v>
      </c>
      <c r="W33" s="163">
        <f t="shared" si="10"/>
        <v>1667.4444779999999</v>
      </c>
      <c r="X33" t="s">
        <v>912</v>
      </c>
      <c r="Y33">
        <v>2</v>
      </c>
      <c r="Z33">
        <v>1.4817</v>
      </c>
      <c r="AA33" s="110">
        <v>0</v>
      </c>
      <c r="AB33" s="135">
        <v>3.0000000000000001E-3</v>
      </c>
      <c r="AC33">
        <v>1.5221</v>
      </c>
      <c r="AD33" s="109">
        <v>3398</v>
      </c>
      <c r="AE33" s="109">
        <v>0</v>
      </c>
      <c r="AF33" s="169">
        <f t="shared" si="2"/>
        <v>-4.0399999999999991E-2</v>
      </c>
      <c r="AG33" s="145">
        <f t="shared" si="3"/>
        <v>-3393.5999999999995</v>
      </c>
      <c r="AH33" s="142">
        <f t="shared" si="4"/>
        <v>-4.4000000000005457</v>
      </c>
    </row>
    <row r="34" spans="1:34" s="113" customFormat="1" x14ac:dyDescent="0.25">
      <c r="A34" s="5" t="s">
        <v>360</v>
      </c>
      <c r="B34" t="s">
        <v>361</v>
      </c>
      <c r="C34" s="157" t="s">
        <v>360</v>
      </c>
      <c r="D34" t="s">
        <v>265</v>
      </c>
      <c r="E34" t="s">
        <v>791</v>
      </c>
      <c r="F34" t="s">
        <v>846</v>
      </c>
      <c r="G34" t="s">
        <v>481</v>
      </c>
      <c r="H34">
        <f>VLOOKUP(G34,MARGIN!$E$1:$F$9,2)</f>
        <v>1</v>
      </c>
      <c r="I34" s="132">
        <v>12500000</v>
      </c>
      <c r="J34">
        <v>1E-4</v>
      </c>
      <c r="K34" t="s">
        <v>1222</v>
      </c>
      <c r="L34" t="s">
        <v>449</v>
      </c>
      <c r="M34" s="134" t="s">
        <v>632</v>
      </c>
      <c r="N34" s="202">
        <f>VLOOKUP($A34,[3]futuresATR!$A$2:$F$80,3)</f>
        <v>0.94820000000000004</v>
      </c>
      <c r="O34" s="176">
        <f>N34*I34/H34/100</f>
        <v>118525</v>
      </c>
      <c r="P34" s="203">
        <f>VLOOKUP($A34,[3]futuresATR!$A$2:$F$80,4)</f>
        <v>1.04911745E-2</v>
      </c>
      <c r="Q34" s="162">
        <f>P34*I34/H34/100</f>
        <v>1311.3968124999999</v>
      </c>
      <c r="R34" s="145">
        <f t="shared" si="6"/>
        <v>2</v>
      </c>
      <c r="S34" s="140">
        <f t="shared" ref="S34:S65" si="12">R34*O34</f>
        <v>237050</v>
      </c>
      <c r="T34" s="111">
        <f t="shared" si="7"/>
        <v>2</v>
      </c>
      <c r="U34" s="111">
        <f t="shared" si="8"/>
        <v>28</v>
      </c>
      <c r="V34" s="163">
        <f t="shared" si="9"/>
        <v>2</v>
      </c>
      <c r="W34" s="163">
        <f t="shared" si="10"/>
        <v>2622.7936249999998</v>
      </c>
      <c r="X34" t="s">
        <v>911</v>
      </c>
      <c r="Y34">
        <v>3</v>
      </c>
      <c r="Z34">
        <v>9.1199999999999996E-3</v>
      </c>
      <c r="AA34" s="110">
        <v>0</v>
      </c>
      <c r="AB34" t="s">
        <v>918</v>
      </c>
      <c r="AC34">
        <v>9.1190000000000004E-3</v>
      </c>
      <c r="AD34" s="109">
        <v>113</v>
      </c>
      <c r="AE34" s="109">
        <v>0</v>
      </c>
      <c r="AF34" s="169">
        <f t="shared" si="2"/>
        <v>9.9999999999926537E-7</v>
      </c>
      <c r="AG34" s="145">
        <f t="shared" ref="AG34:AG65" si="13">AF34*I34*Y34/H34</f>
        <v>37.499999999972445</v>
      </c>
      <c r="AH34" s="142">
        <f t="shared" si="4"/>
        <v>-75.500000000027555</v>
      </c>
    </row>
    <row r="35" spans="1:34" x14ac:dyDescent="0.25">
      <c r="A35" s="5" t="s">
        <v>362</v>
      </c>
      <c r="B35" t="s">
        <v>363</v>
      </c>
      <c r="C35" s="157" t="s">
        <v>1095</v>
      </c>
      <c r="D35" t="s">
        <v>802</v>
      </c>
      <c r="E35" t="s">
        <v>799</v>
      </c>
      <c r="F35" t="s">
        <v>847</v>
      </c>
      <c r="G35" t="s">
        <v>481</v>
      </c>
      <c r="H35">
        <f>VLOOKUP(G35,MARGIN!$E$1:$F$9,2)</f>
        <v>1</v>
      </c>
      <c r="I35">
        <v>375</v>
      </c>
      <c r="J35">
        <v>0.01</v>
      </c>
      <c r="K35" t="s">
        <v>309</v>
      </c>
      <c r="L35" t="s">
        <v>362</v>
      </c>
      <c r="M35" s="134" t="s">
        <v>522</v>
      </c>
      <c r="N35" s="202">
        <f>VLOOKUP($A35,[3]futuresATR!$A$2:$F$80,3)</f>
        <v>142.9</v>
      </c>
      <c r="O35" s="156">
        <f t="shared" si="5"/>
        <v>53587.5</v>
      </c>
      <c r="P35" s="203">
        <f>VLOOKUP($A35,[3]futuresATR!$A$2:$F$80,4)</f>
        <v>4.4926405625000001</v>
      </c>
      <c r="Q35" s="155">
        <f t="shared" ref="Q35:Q51" si="14">P35*I35/H35</f>
        <v>1684.7402109375</v>
      </c>
      <c r="R35" s="145">
        <f t="shared" si="6"/>
        <v>1</v>
      </c>
      <c r="S35" s="140">
        <f t="shared" si="12"/>
        <v>53587.5</v>
      </c>
      <c r="T35" s="111">
        <f t="shared" si="7"/>
        <v>1</v>
      </c>
      <c r="U35" s="111">
        <f t="shared" si="8"/>
        <v>14</v>
      </c>
      <c r="V35" s="163">
        <f t="shared" si="9"/>
        <v>1</v>
      </c>
      <c r="W35" s="163">
        <f t="shared" si="10"/>
        <v>1684.7402109375</v>
      </c>
      <c r="X35" t="s">
        <v>911</v>
      </c>
      <c r="Y35">
        <v>1</v>
      </c>
      <c r="Z35">
        <v>122.25</v>
      </c>
      <c r="AA35" s="110">
        <v>0</v>
      </c>
      <c r="AB35" t="s">
        <v>915</v>
      </c>
      <c r="AC35">
        <v>121.5</v>
      </c>
      <c r="AD35" s="109">
        <v>281</v>
      </c>
      <c r="AE35" s="109">
        <v>0</v>
      </c>
      <c r="AF35" s="169">
        <f t="shared" si="2"/>
        <v>0.75</v>
      </c>
      <c r="AG35" s="145">
        <f t="shared" si="13"/>
        <v>281.25</v>
      </c>
      <c r="AH35" s="142">
        <f t="shared" si="4"/>
        <v>0.25</v>
      </c>
    </row>
    <row r="36" spans="1:34" x14ac:dyDescent="0.25">
      <c r="A36" s="5" t="s">
        <v>1139</v>
      </c>
      <c r="B36" t="s">
        <v>1072</v>
      </c>
      <c r="C36" s="158" t="s">
        <v>1070</v>
      </c>
      <c r="D36" t="s">
        <v>625</v>
      </c>
      <c r="E36" t="s">
        <v>799</v>
      </c>
      <c r="F36" t="s">
        <v>800</v>
      </c>
      <c r="G36" t="s">
        <v>481</v>
      </c>
      <c r="H36">
        <f>VLOOKUP(G36,MARGIN!$E$1:$F$9,2)</f>
        <v>1</v>
      </c>
      <c r="I36">
        <v>50</v>
      </c>
      <c r="J36">
        <v>0.25</v>
      </c>
      <c r="K36" t="s">
        <v>302</v>
      </c>
      <c r="M36" s="134" t="s">
        <v>623</v>
      </c>
      <c r="N36" s="202">
        <f>VLOOKUP($A36,[3]futuresATR!$A$2:$F$80,3)</f>
        <v>445.5</v>
      </c>
      <c r="O36" s="156">
        <f t="shared" si="5"/>
        <v>22275</v>
      </c>
      <c r="P36" s="203">
        <f>VLOOKUP($A36,[3]futuresATR!$A$2:$F$80,4)</f>
        <v>11.832977558</v>
      </c>
      <c r="Q36" s="155">
        <f t="shared" si="14"/>
        <v>591.6488779</v>
      </c>
      <c r="R36" s="145">
        <f t="shared" si="6"/>
        <v>3</v>
      </c>
      <c r="S36" s="140">
        <f t="shared" si="12"/>
        <v>66825</v>
      </c>
      <c r="T36" s="111">
        <f t="shared" si="7"/>
        <v>3</v>
      </c>
      <c r="U36" s="111">
        <f t="shared" si="8"/>
        <v>42</v>
      </c>
      <c r="V36" s="163">
        <f t="shared" si="9"/>
        <v>3</v>
      </c>
      <c r="W36" s="163">
        <f t="shared" si="10"/>
        <v>1774.9466336999999</v>
      </c>
      <c r="X36" t="s">
        <v>911</v>
      </c>
      <c r="Y36">
        <v>7</v>
      </c>
      <c r="Z36">
        <v>458.5</v>
      </c>
      <c r="AA36" s="110">
        <v>0.25</v>
      </c>
      <c r="AB36" s="135">
        <v>5.0000000000000001E-4</v>
      </c>
      <c r="AC36">
        <v>458.75</v>
      </c>
      <c r="AD36" s="109">
        <v>-87</v>
      </c>
      <c r="AF36" s="169">
        <f t="shared" si="2"/>
        <v>-0.25</v>
      </c>
      <c r="AG36" s="145">
        <f t="shared" si="13"/>
        <v>-87.5</v>
      </c>
      <c r="AH36" s="142">
        <f t="shared" si="4"/>
        <v>0.5</v>
      </c>
    </row>
    <row r="37" spans="1:34" s="113" customFormat="1" x14ac:dyDescent="0.25">
      <c r="A37" s="5" t="s">
        <v>364</v>
      </c>
      <c r="B37" s="113" t="s">
        <v>365</v>
      </c>
      <c r="C37" s="157" t="s">
        <v>364</v>
      </c>
      <c r="D37" s="113" t="s">
        <v>265</v>
      </c>
      <c r="E37" s="113" t="s">
        <v>848</v>
      </c>
      <c r="F37" s="113" t="s">
        <v>849</v>
      </c>
      <c r="G37" s="113" t="s">
        <v>481</v>
      </c>
      <c r="H37">
        <f>VLOOKUP(G37,MARGIN!$E$1:$F$9,2)</f>
        <v>1</v>
      </c>
      <c r="I37" s="113">
        <v>110</v>
      </c>
      <c r="J37" s="113">
        <v>0.1</v>
      </c>
      <c r="K37" s="113" t="s">
        <v>309</v>
      </c>
      <c r="L37" s="113" t="s">
        <v>364</v>
      </c>
      <c r="M37" s="149" t="s">
        <v>717</v>
      </c>
      <c r="N37" s="202">
        <f>VLOOKUP($A37,[3]futuresATR!$A$2:$F$80,3)</f>
        <v>311</v>
      </c>
      <c r="O37" s="156">
        <f t="shared" si="5"/>
        <v>34210</v>
      </c>
      <c r="P37" s="203">
        <f>VLOOKUP($A37,[3]futuresATR!$A$2:$F$80,4)</f>
        <v>6.8799799210000003</v>
      </c>
      <c r="Q37" s="155">
        <f t="shared" si="14"/>
        <v>756.79779131000009</v>
      </c>
      <c r="R37" s="145">
        <f t="shared" si="6"/>
        <v>3</v>
      </c>
      <c r="S37" s="140">
        <f t="shared" si="12"/>
        <v>102630</v>
      </c>
      <c r="T37" s="111">
        <f t="shared" si="7"/>
        <v>3</v>
      </c>
      <c r="U37" s="111">
        <f t="shared" si="8"/>
        <v>42</v>
      </c>
      <c r="V37" s="163">
        <f t="shared" si="9"/>
        <v>3</v>
      </c>
      <c r="W37" s="163">
        <f t="shared" si="10"/>
        <v>2270.3933739300001</v>
      </c>
      <c r="X37" s="113" t="s">
        <v>912</v>
      </c>
      <c r="Y37" s="113">
        <v>2</v>
      </c>
      <c r="Z37" s="113">
        <v>298.5</v>
      </c>
      <c r="AA37" s="166">
        <v>1.5</v>
      </c>
      <c r="AB37" s="164">
        <v>5.0000000000000001E-3</v>
      </c>
      <c r="AC37" s="113">
        <v>302.8</v>
      </c>
      <c r="AD37" s="165">
        <v>946</v>
      </c>
      <c r="AE37" s="165">
        <v>0</v>
      </c>
      <c r="AF37" s="169">
        <f t="shared" si="2"/>
        <v>-4.3000000000000114</v>
      </c>
      <c r="AG37" s="145">
        <f t="shared" si="13"/>
        <v>-946.0000000000025</v>
      </c>
      <c r="AH37" s="142">
        <f t="shared" si="4"/>
        <v>2.5011104298755527E-12</v>
      </c>
    </row>
    <row r="38" spans="1:34" x14ac:dyDescent="0.25">
      <c r="A38" s="5" t="s">
        <v>366</v>
      </c>
      <c r="B38" t="s">
        <v>367</v>
      </c>
      <c r="C38" s="157" t="s">
        <v>366</v>
      </c>
      <c r="D38" t="s">
        <v>265</v>
      </c>
      <c r="E38" t="s">
        <v>850</v>
      </c>
      <c r="F38" t="s">
        <v>851</v>
      </c>
      <c r="G38" t="s">
        <v>481</v>
      </c>
      <c r="H38">
        <f>VLOOKUP(G38,MARGIN!$E$1:$F$9,2)</f>
        <v>1</v>
      </c>
      <c r="I38">
        <v>400</v>
      </c>
      <c r="J38">
        <v>1E-3</v>
      </c>
      <c r="K38" t="s">
        <v>318</v>
      </c>
      <c r="L38" t="s">
        <v>852</v>
      </c>
      <c r="M38" s="134" t="s">
        <v>640</v>
      </c>
      <c r="N38" s="202">
        <f>VLOOKUP($A38,[3]futuresATR!$A$2:$F$80,3)</f>
        <v>113.85</v>
      </c>
      <c r="O38" s="156">
        <f t="shared" si="5"/>
        <v>45540</v>
      </c>
      <c r="P38" s="203">
        <f>VLOOKUP($A38,[3]futuresATR!$A$2:$F$80,4)</f>
        <v>2.1425000000000001</v>
      </c>
      <c r="Q38" s="155">
        <f t="shared" si="14"/>
        <v>857</v>
      </c>
      <c r="R38" s="145">
        <f t="shared" si="6"/>
        <v>2</v>
      </c>
      <c r="S38" s="140">
        <f t="shared" si="12"/>
        <v>91080</v>
      </c>
      <c r="T38" s="111">
        <f t="shared" si="7"/>
        <v>2</v>
      </c>
      <c r="U38" s="111">
        <f t="shared" si="8"/>
        <v>28</v>
      </c>
      <c r="V38" s="163">
        <f t="shared" si="9"/>
        <v>2</v>
      </c>
      <c r="W38" s="163">
        <f t="shared" si="10"/>
        <v>1714</v>
      </c>
      <c r="X38" t="s">
        <v>911</v>
      </c>
      <c r="Y38">
        <v>4</v>
      </c>
      <c r="Z38">
        <v>117.825</v>
      </c>
      <c r="AA38" s="110">
        <v>0</v>
      </c>
      <c r="AB38" t="s">
        <v>915</v>
      </c>
      <c r="AC38">
        <v>118.15</v>
      </c>
      <c r="AD38" s="109">
        <v>-519</v>
      </c>
      <c r="AE38" s="109">
        <v>0</v>
      </c>
      <c r="AF38" s="169">
        <f t="shared" si="2"/>
        <v>-0.32500000000000284</v>
      </c>
      <c r="AG38" s="145">
        <f t="shared" si="13"/>
        <v>-520.00000000000455</v>
      </c>
      <c r="AH38" s="142">
        <f t="shared" si="4"/>
        <v>1.0000000000045475</v>
      </c>
    </row>
    <row r="39" spans="1:34" s="1" customFormat="1" x14ac:dyDescent="0.25">
      <c r="A39" s="5" t="s">
        <v>368</v>
      </c>
      <c r="B39" s="113" t="s">
        <v>369</v>
      </c>
      <c r="C39" s="158" t="s">
        <v>368</v>
      </c>
      <c r="D39" s="113" t="s">
        <v>853</v>
      </c>
      <c r="E39" s="113" t="s">
        <v>794</v>
      </c>
      <c r="F39" s="113" t="s">
        <v>805</v>
      </c>
      <c r="G39" s="113" t="s">
        <v>481</v>
      </c>
      <c r="H39">
        <f>VLOOKUP(G39,MARGIN!$E$1:$F$9,2)</f>
        <v>1</v>
      </c>
      <c r="I39" s="148">
        <v>1000</v>
      </c>
      <c r="J39" s="113">
        <v>0.01</v>
      </c>
      <c r="K39" s="113" t="s">
        <v>293</v>
      </c>
      <c r="L39" s="113" t="s">
        <v>854</v>
      </c>
      <c r="M39" s="149" t="s">
        <v>485</v>
      </c>
      <c r="N39" s="202">
        <f>VLOOKUP($A39,[3]futuresATR!$A$2:$F$80,3)</f>
        <v>52.81</v>
      </c>
      <c r="O39" s="156">
        <f t="shared" si="5"/>
        <v>52810</v>
      </c>
      <c r="P39" s="203">
        <f>VLOOKUP($A39,[3]futuresATR!$A$2:$F$80,4)</f>
        <v>1.3260000000000001</v>
      </c>
      <c r="Q39" s="155">
        <f t="shared" si="14"/>
        <v>1326</v>
      </c>
      <c r="R39" s="145">
        <f t="shared" si="6"/>
        <v>2</v>
      </c>
      <c r="S39" s="140">
        <f t="shared" si="12"/>
        <v>105620</v>
      </c>
      <c r="T39" s="111">
        <f t="shared" si="7"/>
        <v>2</v>
      </c>
      <c r="U39" s="111">
        <f t="shared" si="8"/>
        <v>28</v>
      </c>
      <c r="V39" s="163">
        <f t="shared" si="9"/>
        <v>2</v>
      </c>
      <c r="W39" s="163">
        <f t="shared" si="10"/>
        <v>2652</v>
      </c>
      <c r="X39" s="113" t="s">
        <v>911</v>
      </c>
      <c r="Y39" s="113">
        <v>3</v>
      </c>
      <c r="Z39" s="113">
        <v>49.57</v>
      </c>
      <c r="AA39" s="166">
        <v>0.2</v>
      </c>
      <c r="AB39" s="164">
        <v>4.0000000000000001E-3</v>
      </c>
      <c r="AC39" s="113">
        <v>49.77</v>
      </c>
      <c r="AD39" s="165">
        <v>-599</v>
      </c>
      <c r="AE39" s="165">
        <v>0</v>
      </c>
      <c r="AF39" s="169">
        <f t="shared" si="2"/>
        <v>-0.20000000000000284</v>
      </c>
      <c r="AG39" s="145">
        <f t="shared" si="13"/>
        <v>-600.00000000000853</v>
      </c>
      <c r="AH39" s="142">
        <f t="shared" si="4"/>
        <v>1.0000000000085265</v>
      </c>
    </row>
    <row r="40" spans="1:34" s="113" customFormat="1" x14ac:dyDescent="0.25">
      <c r="A40" s="5" t="s">
        <v>370</v>
      </c>
      <c r="B40" s="113" t="s">
        <v>371</v>
      </c>
      <c r="C40" s="158" t="s">
        <v>370</v>
      </c>
      <c r="D40" s="113" t="s">
        <v>853</v>
      </c>
      <c r="E40" s="113" t="s">
        <v>794</v>
      </c>
      <c r="F40" s="113" t="s">
        <v>855</v>
      </c>
      <c r="G40" s="113" t="s">
        <v>481</v>
      </c>
      <c r="H40">
        <f>VLOOKUP(G40,MARGIN!$E$1:$F$9,2)</f>
        <v>1</v>
      </c>
      <c r="I40" s="113">
        <v>100</v>
      </c>
      <c r="J40" s="113">
        <v>0.01</v>
      </c>
      <c r="K40" s="113" t="s">
        <v>293</v>
      </c>
      <c r="L40" s="113" t="s">
        <v>856</v>
      </c>
      <c r="M40" s="149" t="s">
        <v>1195</v>
      </c>
      <c r="N40" s="202">
        <f>VLOOKUP($A40,[3]futuresATR!$A$2:$F$80,3)</f>
        <v>452.5</v>
      </c>
      <c r="O40" s="156">
        <f t="shared" si="5"/>
        <v>45250</v>
      </c>
      <c r="P40" s="203">
        <f>VLOOKUP($A40,[3]futuresATR!$A$2:$F$80,4)</f>
        <v>12.881524803</v>
      </c>
      <c r="Q40" s="155">
        <f t="shared" si="14"/>
        <v>1288.1524803</v>
      </c>
      <c r="R40" s="145">
        <f t="shared" si="6"/>
        <v>2</v>
      </c>
      <c r="S40" s="140">
        <f t="shared" si="12"/>
        <v>90500</v>
      </c>
      <c r="T40" s="111">
        <f t="shared" si="7"/>
        <v>2</v>
      </c>
      <c r="U40" s="111">
        <f t="shared" si="8"/>
        <v>28</v>
      </c>
      <c r="V40" s="163">
        <f t="shared" si="9"/>
        <v>2</v>
      </c>
      <c r="W40" s="163">
        <f t="shared" si="10"/>
        <v>2576.3049606</v>
      </c>
      <c r="X40" s="113" t="s">
        <v>911</v>
      </c>
      <c r="Y40" s="113">
        <v>3</v>
      </c>
      <c r="Z40" s="113">
        <v>444.5</v>
      </c>
      <c r="AA40" s="166">
        <v>0.75</v>
      </c>
      <c r="AB40" s="164">
        <v>1.6999999999999999E-3</v>
      </c>
      <c r="AC40" s="113">
        <v>445.25</v>
      </c>
      <c r="AD40" s="165">
        <v>-224</v>
      </c>
      <c r="AE40" s="165">
        <v>0</v>
      </c>
      <c r="AF40" s="169">
        <f t="shared" si="2"/>
        <v>-0.75</v>
      </c>
      <c r="AG40" s="145">
        <f t="shared" si="13"/>
        <v>-225</v>
      </c>
      <c r="AH40" s="142">
        <f t="shared" si="4"/>
        <v>1</v>
      </c>
    </row>
    <row r="41" spans="1:34" x14ac:dyDescent="0.25">
      <c r="A41" s="5" t="s">
        <v>372</v>
      </c>
      <c r="B41" t="s">
        <v>373</v>
      </c>
      <c r="C41" s="158" t="s">
        <v>372</v>
      </c>
      <c r="D41" t="s">
        <v>265</v>
      </c>
      <c r="E41" t="s">
        <v>857</v>
      </c>
      <c r="F41" t="s">
        <v>851</v>
      </c>
      <c r="G41" t="s">
        <v>481</v>
      </c>
      <c r="H41">
        <f>VLOOKUP(G41,MARGIN!$E$1:$F$9,2)</f>
        <v>1</v>
      </c>
      <c r="I41">
        <v>400</v>
      </c>
      <c r="J41">
        <v>1E-3</v>
      </c>
      <c r="K41" t="s">
        <v>318</v>
      </c>
      <c r="L41" t="s">
        <v>858</v>
      </c>
      <c r="M41" s="134" t="s">
        <v>634</v>
      </c>
      <c r="N41" s="202">
        <f>VLOOKUP($A41,[3]futuresATR!$A$2:$F$80,3)</f>
        <v>85.45</v>
      </c>
      <c r="O41" s="156">
        <f t="shared" si="5"/>
        <v>34180</v>
      </c>
      <c r="P41" s="203">
        <f>VLOOKUP($A41,[3]futuresATR!$A$2:$F$80,4)</f>
        <v>1.5119218615000001</v>
      </c>
      <c r="Q41" s="155">
        <f t="shared" si="14"/>
        <v>604.76874459999999</v>
      </c>
      <c r="R41" s="145">
        <f t="shared" si="6"/>
        <v>3</v>
      </c>
      <c r="S41" s="140">
        <f t="shared" si="12"/>
        <v>102540</v>
      </c>
      <c r="T41" s="111">
        <f t="shared" si="7"/>
        <v>3</v>
      </c>
      <c r="U41" s="111">
        <f t="shared" si="8"/>
        <v>42</v>
      </c>
      <c r="V41" s="163">
        <f t="shared" si="9"/>
        <v>3</v>
      </c>
      <c r="W41" s="163">
        <f t="shared" si="10"/>
        <v>1814.3062338</v>
      </c>
      <c r="X41" t="s">
        <v>911</v>
      </c>
      <c r="Y41">
        <v>7</v>
      </c>
      <c r="Z41">
        <v>80.7</v>
      </c>
      <c r="AA41" s="110">
        <v>0</v>
      </c>
      <c r="AB41" t="s">
        <v>915</v>
      </c>
      <c r="AC41">
        <v>80.599999999999994</v>
      </c>
      <c r="AD41" s="109">
        <v>280</v>
      </c>
      <c r="AE41" s="109">
        <v>0</v>
      </c>
      <c r="AF41" s="169">
        <f t="shared" si="2"/>
        <v>0.10000000000000853</v>
      </c>
      <c r="AG41" s="145">
        <f t="shared" si="13"/>
        <v>280.00000000002387</v>
      </c>
      <c r="AH41" s="142">
        <f t="shared" si="4"/>
        <v>2.3874235921539366E-11</v>
      </c>
    </row>
    <row r="42" spans="1:34" x14ac:dyDescent="0.25">
      <c r="A42" s="5" t="s">
        <v>520</v>
      </c>
      <c r="B42" s="113" t="s">
        <v>1067</v>
      </c>
      <c r="C42" s="158" t="s">
        <v>520</v>
      </c>
      <c r="D42" s="113" t="s">
        <v>822</v>
      </c>
      <c r="E42" s="113" t="s">
        <v>848</v>
      </c>
      <c r="F42" s="113" t="s">
        <v>1115</v>
      </c>
      <c r="G42" s="113" t="s">
        <v>481</v>
      </c>
      <c r="H42">
        <f>VLOOKUP(G42,MARGIN!$E$1:$F$9,2)</f>
        <v>1</v>
      </c>
      <c r="I42" s="152">
        <v>10</v>
      </c>
      <c r="J42" s="113">
        <v>1</v>
      </c>
      <c r="K42" s="113" t="s">
        <v>309</v>
      </c>
      <c r="L42" s="113"/>
      <c r="M42" s="149" t="s">
        <v>520</v>
      </c>
      <c r="N42" s="202">
        <f>VLOOKUP($A42,[3]futuresATR!$A$2:$F$80,3)</f>
        <v>1718</v>
      </c>
      <c r="O42" s="156">
        <f t="shared" si="5"/>
        <v>17180</v>
      </c>
      <c r="P42" s="203">
        <f>VLOOKUP($A42,[3]futuresATR!$A$2:$F$80,4)</f>
        <v>31.525822470000001</v>
      </c>
      <c r="Q42" s="155">
        <f>P42*I42/H42</f>
        <v>315.25822470000003</v>
      </c>
      <c r="R42" s="145">
        <f t="shared" si="6"/>
        <v>6</v>
      </c>
      <c r="S42" s="140">
        <f t="shared" si="12"/>
        <v>103080</v>
      </c>
      <c r="T42" s="111">
        <f t="shared" si="7"/>
        <v>6</v>
      </c>
      <c r="U42" s="111">
        <f t="shared" si="8"/>
        <v>84</v>
      </c>
      <c r="V42" s="163">
        <f>IF(ROUND(T42*Q42/$R$1,0)&lt;1,0,T42)</f>
        <v>6</v>
      </c>
      <c r="W42" s="163">
        <f t="shared" si="10"/>
        <v>1891.5493482000002</v>
      </c>
      <c r="X42" s="113" t="s">
        <v>912</v>
      </c>
      <c r="Y42" s="113">
        <v>22</v>
      </c>
      <c r="Z42" s="113">
        <v>1647</v>
      </c>
      <c r="AA42" s="113"/>
      <c r="AB42" s="113"/>
      <c r="AC42" s="113">
        <v>1650</v>
      </c>
      <c r="AD42" s="113">
        <f>353+22*2*7</f>
        <v>661</v>
      </c>
      <c r="AE42" s="113"/>
      <c r="AF42" s="169">
        <f t="shared" si="2"/>
        <v>-3</v>
      </c>
      <c r="AG42" s="145">
        <f>AF42*I42*Y42/H42</f>
        <v>-660</v>
      </c>
      <c r="AH42" s="142">
        <f t="shared" si="4"/>
        <v>-1</v>
      </c>
    </row>
    <row r="43" spans="1:34" x14ac:dyDescent="0.25">
      <c r="A43" s="5" t="s">
        <v>1074</v>
      </c>
      <c r="B43" t="s">
        <v>1117</v>
      </c>
      <c r="C43" s="158" t="s">
        <v>1074</v>
      </c>
      <c r="D43" t="s">
        <v>822</v>
      </c>
      <c r="E43" t="s">
        <v>1119</v>
      </c>
      <c r="F43" t="s">
        <v>1118</v>
      </c>
      <c r="G43" t="s">
        <v>481</v>
      </c>
      <c r="H43">
        <f>VLOOKUP(G43,MARGIN!$E$1:$F$9,2)</f>
        <v>1</v>
      </c>
      <c r="I43">
        <v>50</v>
      </c>
      <c r="J43">
        <v>1</v>
      </c>
      <c r="K43" t="s">
        <v>309</v>
      </c>
      <c r="M43" s="134" t="s">
        <v>638</v>
      </c>
      <c r="N43" s="202">
        <f>VLOOKUP($A43,[3]futuresATR!$A$2:$F$80,3)</f>
        <v>533.70000000000005</v>
      </c>
      <c r="O43" s="156">
        <f t="shared" si="5"/>
        <v>26685.000000000004</v>
      </c>
      <c r="P43" s="203">
        <f>VLOOKUP($A43,[3]futuresATR!$A$2:$F$80,4)</f>
        <v>10.685</v>
      </c>
      <c r="Q43" s="155">
        <f t="shared" si="14"/>
        <v>534.25</v>
      </c>
      <c r="R43" s="145">
        <f t="shared" si="6"/>
        <v>4</v>
      </c>
      <c r="S43" s="140">
        <f t="shared" si="12"/>
        <v>106740.00000000001</v>
      </c>
      <c r="T43" s="111">
        <f t="shared" si="7"/>
        <v>4</v>
      </c>
      <c r="U43" s="111">
        <f t="shared" si="8"/>
        <v>56</v>
      </c>
      <c r="V43" s="163">
        <f t="shared" si="9"/>
        <v>4</v>
      </c>
      <c r="W43" s="163">
        <f t="shared" si="10"/>
        <v>2137</v>
      </c>
      <c r="X43" t="s">
        <v>911</v>
      </c>
      <c r="Y43">
        <v>8</v>
      </c>
      <c r="Z43">
        <v>481.2</v>
      </c>
      <c r="AA43" s="110">
        <v>0</v>
      </c>
      <c r="AB43" t="s">
        <v>915</v>
      </c>
      <c r="AC43">
        <v>496.6</v>
      </c>
      <c r="AD43" s="109">
        <v>-6159</v>
      </c>
      <c r="AE43" s="109">
        <v>0</v>
      </c>
      <c r="AF43" s="169">
        <f t="shared" si="2"/>
        <v>-15.400000000000034</v>
      </c>
      <c r="AG43" s="145">
        <f t="shared" si="13"/>
        <v>-6160.0000000000136</v>
      </c>
      <c r="AH43" s="142">
        <f t="shared" si="4"/>
        <v>1.0000000000136424</v>
      </c>
    </row>
    <row r="44" spans="1:34" x14ac:dyDescent="0.25">
      <c r="A44" s="5" t="s">
        <v>1075</v>
      </c>
      <c r="B44" s="113" t="s">
        <v>1080</v>
      </c>
      <c r="C44" s="158" t="s">
        <v>1075</v>
      </c>
      <c r="D44" s="113" t="s">
        <v>1076</v>
      </c>
      <c r="E44" s="113" t="s">
        <v>791</v>
      </c>
      <c r="F44" s="113" t="s">
        <v>1096</v>
      </c>
      <c r="G44" s="113" t="s">
        <v>481</v>
      </c>
      <c r="H44">
        <f>VLOOKUP(G44,MARGIN!$E$1:$F$9,2)</f>
        <v>1</v>
      </c>
      <c r="I44" s="113">
        <v>50</v>
      </c>
      <c r="J44" s="113">
        <v>0.1</v>
      </c>
      <c r="K44" s="113" t="s">
        <v>299</v>
      </c>
      <c r="L44" s="113"/>
      <c r="M44" s="149" t="s">
        <v>664</v>
      </c>
      <c r="N44" s="202">
        <f>VLOOKUP($A44,[3]futuresATR!$A$2:$F$80,3)</f>
        <v>844.9</v>
      </c>
      <c r="O44" s="156">
        <f t="shared" si="5"/>
        <v>42245</v>
      </c>
      <c r="P44" s="203">
        <f>VLOOKUP($A44,[3]futuresATR!$A$2:$F$80,4)</f>
        <v>12.814506494</v>
      </c>
      <c r="Q44" s="155">
        <f t="shared" si="14"/>
        <v>640.72532469999999</v>
      </c>
      <c r="R44" s="145">
        <f t="shared" si="6"/>
        <v>3</v>
      </c>
      <c r="S44" s="140">
        <f t="shared" si="12"/>
        <v>126735</v>
      </c>
      <c r="T44" s="111">
        <f t="shared" si="7"/>
        <v>3</v>
      </c>
      <c r="U44" s="111">
        <f t="shared" si="8"/>
        <v>42</v>
      </c>
      <c r="V44" s="163">
        <f t="shared" si="9"/>
        <v>3</v>
      </c>
      <c r="W44" s="163">
        <f t="shared" si="10"/>
        <v>1922.1759741000001</v>
      </c>
      <c r="X44" s="113" t="s">
        <v>911</v>
      </c>
      <c r="Y44" s="113">
        <v>10</v>
      </c>
      <c r="Z44" s="113">
        <v>804.1</v>
      </c>
      <c r="AA44" s="166">
        <v>0.8</v>
      </c>
      <c r="AB44" s="164">
        <v>1E-3</v>
      </c>
      <c r="AC44" s="113">
        <v>804.9</v>
      </c>
      <c r="AD44" s="165">
        <v>-399</v>
      </c>
      <c r="AE44" s="165">
        <v>0</v>
      </c>
      <c r="AF44" s="169">
        <f t="shared" si="2"/>
        <v>-0.79999999999995453</v>
      </c>
      <c r="AG44" s="145">
        <f t="shared" si="13"/>
        <v>-399.99999999997726</v>
      </c>
      <c r="AH44" s="142">
        <f t="shared" si="4"/>
        <v>0.99999999997726263</v>
      </c>
    </row>
    <row r="45" spans="1:34" x14ac:dyDescent="0.25">
      <c r="A45" s="5" t="s">
        <v>374</v>
      </c>
      <c r="B45" t="s">
        <v>375</v>
      </c>
      <c r="C45" s="158" t="s">
        <v>374</v>
      </c>
      <c r="D45" t="s">
        <v>631</v>
      </c>
      <c r="E45" t="s">
        <v>794</v>
      </c>
      <c r="F45" t="s">
        <v>882</v>
      </c>
      <c r="G45" t="s">
        <v>478</v>
      </c>
      <c r="H45">
        <f>VLOOKUP(G45,MARGIN!$E$1:$F$9,2)</f>
        <v>0.89568013471029218</v>
      </c>
      <c r="I45">
        <v>10</v>
      </c>
      <c r="J45">
        <v>0.1</v>
      </c>
      <c r="K45" t="s">
        <v>299</v>
      </c>
      <c r="M45" s="134" t="s">
        <v>629</v>
      </c>
      <c r="N45" s="202">
        <f>VLOOKUP($A45,[3]futuresATR!$A$2:$F$80,3)</f>
        <v>8814.2999999999993</v>
      </c>
      <c r="O45" s="156">
        <f t="shared" si="5"/>
        <v>98409.015210000012</v>
      </c>
      <c r="P45" s="203">
        <f>VLOOKUP($A45,[3]futuresATR!$A$2:$F$80,4)</f>
        <v>168.196167981</v>
      </c>
      <c r="Q45" s="155">
        <f t="shared" si="14"/>
        <v>1877.8597566574711</v>
      </c>
      <c r="R45" s="145">
        <f t="shared" si="6"/>
        <v>1</v>
      </c>
      <c r="S45" s="140">
        <f t="shared" si="12"/>
        <v>98409.015210000012</v>
      </c>
      <c r="T45" s="111">
        <f t="shared" si="7"/>
        <v>1</v>
      </c>
      <c r="U45" s="111">
        <f t="shared" si="8"/>
        <v>14</v>
      </c>
      <c r="V45" s="163">
        <f t="shared" si="9"/>
        <v>1</v>
      </c>
      <c r="W45" s="163">
        <f t="shared" si="10"/>
        <v>1877.8597566574711</v>
      </c>
      <c r="X45" t="s">
        <v>911</v>
      </c>
      <c r="Y45">
        <v>2</v>
      </c>
      <c r="Z45">
        <v>8908.6</v>
      </c>
      <c r="AA45" s="138">
        <v>0</v>
      </c>
      <c r="AB45" t="s">
        <v>915</v>
      </c>
      <c r="AC45">
        <v>8979</v>
      </c>
      <c r="AD45" s="109">
        <v>-1569</v>
      </c>
      <c r="AE45" s="109">
        <v>0</v>
      </c>
      <c r="AF45" s="169">
        <f t="shared" si="2"/>
        <v>-70.399999999999636</v>
      </c>
      <c r="AG45" s="145">
        <f t="shared" si="13"/>
        <v>-1571.989759999992</v>
      </c>
      <c r="AH45" s="142">
        <f t="shared" si="4"/>
        <v>2.9897599999919748</v>
      </c>
    </row>
    <row r="46" spans="1:34" x14ac:dyDescent="0.25">
      <c r="A46" s="5" t="s">
        <v>376</v>
      </c>
      <c r="B46" t="s">
        <v>377</v>
      </c>
      <c r="C46" s="157" t="s">
        <v>376</v>
      </c>
      <c r="D46" t="s">
        <v>265</v>
      </c>
      <c r="E46" t="s">
        <v>859</v>
      </c>
      <c r="F46" t="s">
        <v>860</v>
      </c>
      <c r="G46" t="s">
        <v>481</v>
      </c>
      <c r="H46">
        <f>VLOOKUP(G46,MARGIN!$E$1:$F$9,2)</f>
        <v>1</v>
      </c>
      <c r="I46" s="132">
        <v>500000</v>
      </c>
      <c r="J46">
        <v>9.9999999999999995E-7</v>
      </c>
      <c r="K46" t="s">
        <v>1222</v>
      </c>
      <c r="L46" t="s">
        <v>861</v>
      </c>
      <c r="M46" s="134" t="s">
        <v>644</v>
      </c>
      <c r="N46" s="202">
        <f>VLOOKUP($A46,[3]futuresATR!$A$2:$F$80,3)</f>
        <v>5.4210000000000001E-2</v>
      </c>
      <c r="O46" s="156">
        <f t="shared" si="5"/>
        <v>27105</v>
      </c>
      <c r="P46" s="203">
        <f>VLOOKUP($A46,[3]futuresATR!$A$2:$F$80,4)</f>
        <v>6.3633549999999998E-4</v>
      </c>
      <c r="Q46" s="155">
        <f t="shared" si="14"/>
        <v>318.16775000000001</v>
      </c>
      <c r="R46" s="145">
        <f t="shared" si="6"/>
        <v>6</v>
      </c>
      <c r="S46" s="140">
        <f t="shared" si="12"/>
        <v>162630</v>
      </c>
      <c r="T46" s="111">
        <f t="shared" si="7"/>
        <v>6</v>
      </c>
      <c r="U46" s="111">
        <f t="shared" si="8"/>
        <v>84</v>
      </c>
      <c r="V46" s="163">
        <f t="shared" si="9"/>
        <v>6</v>
      </c>
      <c r="W46" s="163">
        <f t="shared" si="10"/>
        <v>1909.0065</v>
      </c>
      <c r="X46" t="s">
        <v>911</v>
      </c>
      <c r="Y46">
        <v>4</v>
      </c>
      <c r="Z46">
        <v>5.4030000000000002E-2</v>
      </c>
      <c r="AA46" s="110">
        <v>0</v>
      </c>
      <c r="AB46" s="135">
        <v>2.0000000000000001E-4</v>
      </c>
      <c r="AC46">
        <v>5.4039999999999998E-2</v>
      </c>
      <c r="AD46" s="109">
        <v>-19</v>
      </c>
      <c r="AE46" s="109">
        <v>0</v>
      </c>
      <c r="AF46" s="169">
        <f t="shared" si="2"/>
        <v>-9.9999999999961231E-6</v>
      </c>
      <c r="AG46" s="145">
        <f t="shared" si="13"/>
        <v>-19.999999999992248</v>
      </c>
      <c r="AH46" s="142">
        <f t="shared" si="4"/>
        <v>0.99999999999224798</v>
      </c>
    </row>
    <row r="47" spans="1:34" x14ac:dyDescent="0.25">
      <c r="A47" s="5" t="s">
        <v>1140</v>
      </c>
      <c r="B47" t="s">
        <v>1071</v>
      </c>
      <c r="C47" s="159" t="s">
        <v>1069</v>
      </c>
      <c r="D47" t="s">
        <v>622</v>
      </c>
      <c r="E47" t="s">
        <v>799</v>
      </c>
      <c r="F47" t="s">
        <v>800</v>
      </c>
      <c r="G47" t="s">
        <v>481</v>
      </c>
      <c r="H47">
        <f>VLOOKUP(G47,MARGIN!$E$1:$F$9,2)</f>
        <v>1</v>
      </c>
      <c r="I47">
        <v>50</v>
      </c>
      <c r="J47">
        <v>0.25</v>
      </c>
      <c r="K47" t="s">
        <v>302</v>
      </c>
      <c r="M47" s="134" t="s">
        <v>620</v>
      </c>
      <c r="N47" s="202">
        <f>VLOOKUP($A47,[3]futuresATR!$A$2:$F$80,3)</f>
        <v>531</v>
      </c>
      <c r="O47" s="156">
        <f t="shared" si="5"/>
        <v>26550</v>
      </c>
      <c r="P47" s="203">
        <f>VLOOKUP($A47,[3]futuresATR!$A$2:$F$80,4)</f>
        <v>9.6850082665000006</v>
      </c>
      <c r="Q47" s="155">
        <f t="shared" si="14"/>
        <v>484.25041332500001</v>
      </c>
      <c r="R47" s="145">
        <f t="shared" si="6"/>
        <v>4</v>
      </c>
      <c r="S47" s="140">
        <f t="shared" si="12"/>
        <v>106200</v>
      </c>
      <c r="T47" s="111">
        <f t="shared" si="7"/>
        <v>4</v>
      </c>
      <c r="U47" s="111">
        <f t="shared" si="8"/>
        <v>56</v>
      </c>
      <c r="V47" s="163">
        <f t="shared" si="9"/>
        <v>4</v>
      </c>
      <c r="W47" s="163">
        <f t="shared" si="10"/>
        <v>1937.0016533</v>
      </c>
      <c r="X47" t="s">
        <v>911</v>
      </c>
      <c r="Y47">
        <v>6</v>
      </c>
      <c r="Z47">
        <v>529.25</v>
      </c>
      <c r="AA47" s="110">
        <v>0.75</v>
      </c>
      <c r="AB47" s="135">
        <v>1.4E-3</v>
      </c>
      <c r="AC47">
        <v>530</v>
      </c>
      <c r="AD47" s="109">
        <v>-224</v>
      </c>
      <c r="AE47" s="109">
        <v>0</v>
      </c>
      <c r="AF47" s="169">
        <f t="shared" si="2"/>
        <v>-0.75</v>
      </c>
      <c r="AG47" s="145">
        <f t="shared" si="13"/>
        <v>-225</v>
      </c>
      <c r="AH47" s="142">
        <f t="shared" si="4"/>
        <v>1</v>
      </c>
    </row>
    <row r="48" spans="1:34" x14ac:dyDescent="0.25">
      <c r="A48" s="5" t="s">
        <v>378</v>
      </c>
      <c r="B48" s="113" t="s">
        <v>379</v>
      </c>
      <c r="C48" s="158" t="s">
        <v>378</v>
      </c>
      <c r="D48" s="113" t="s">
        <v>265</v>
      </c>
      <c r="E48" s="113" t="s">
        <v>791</v>
      </c>
      <c r="F48" s="113" t="s">
        <v>863</v>
      </c>
      <c r="G48" s="113" t="s">
        <v>481</v>
      </c>
      <c r="H48">
        <f>VLOOKUP(G48,MARGIN!$E$1:$F$9,2)</f>
        <v>1</v>
      </c>
      <c r="I48" s="148">
        <v>100000</v>
      </c>
      <c r="J48" s="113">
        <v>1E-4</v>
      </c>
      <c r="K48" t="s">
        <v>1222</v>
      </c>
      <c r="L48" s="113" t="s">
        <v>786</v>
      </c>
      <c r="M48" s="149" t="s">
        <v>701</v>
      </c>
      <c r="N48" s="202">
        <f>VLOOKUP($A48,[3]futuresATR!$A$2:$F$80,3)</f>
        <v>0.72130000000000005</v>
      </c>
      <c r="O48" s="156">
        <f t="shared" si="5"/>
        <v>72130</v>
      </c>
      <c r="P48" s="203">
        <f>VLOOKUP($A48,[3]futuresATR!$A$2:$F$80,4)</f>
        <v>8.0512450000000003E-3</v>
      </c>
      <c r="Q48" s="155">
        <f t="shared" si="14"/>
        <v>805.12450000000001</v>
      </c>
      <c r="R48" s="145">
        <f t="shared" si="6"/>
        <v>2</v>
      </c>
      <c r="S48" s="140">
        <f t="shared" si="12"/>
        <v>144260</v>
      </c>
      <c r="T48" s="111">
        <f t="shared" si="7"/>
        <v>2</v>
      </c>
      <c r="U48" s="111">
        <f t="shared" si="8"/>
        <v>28</v>
      </c>
      <c r="V48" s="163">
        <f t="shared" si="9"/>
        <v>2</v>
      </c>
      <c r="W48" s="163">
        <f t="shared" si="10"/>
        <v>1610.249</v>
      </c>
      <c r="X48" s="113" t="s">
        <v>912</v>
      </c>
      <c r="Y48" s="113">
        <v>5</v>
      </c>
      <c r="Z48" s="113">
        <v>0.68130000000000002</v>
      </c>
      <c r="AA48" s="166">
        <v>0</v>
      </c>
      <c r="AB48" s="164">
        <v>1.1999999999999999E-3</v>
      </c>
      <c r="AC48" s="113">
        <v>0.68210000000000004</v>
      </c>
      <c r="AD48" s="165">
        <v>400</v>
      </c>
      <c r="AE48" s="165">
        <v>0</v>
      </c>
      <c r="AF48" s="169">
        <f t="shared" si="2"/>
        <v>-8.0000000000002292E-4</v>
      </c>
      <c r="AG48" s="145">
        <f t="shared" si="13"/>
        <v>-400.00000000001143</v>
      </c>
      <c r="AH48" s="142">
        <f t="shared" si="4"/>
        <v>1.1425527191022411E-11</v>
      </c>
    </row>
    <row r="49" spans="1:34" x14ac:dyDescent="0.25">
      <c r="A49" s="5" t="s">
        <v>380</v>
      </c>
      <c r="B49" t="s">
        <v>381</v>
      </c>
      <c r="C49" s="157" t="s">
        <v>1124</v>
      </c>
      <c r="D49" t="s">
        <v>267</v>
      </c>
      <c r="E49" t="s">
        <v>794</v>
      </c>
      <c r="F49" t="s">
        <v>864</v>
      </c>
      <c r="G49" t="s">
        <v>481</v>
      </c>
      <c r="H49">
        <f>VLOOKUP(G49,MARGIN!$E$1:$F$9,2)</f>
        <v>1</v>
      </c>
      <c r="I49" s="132">
        <v>10000</v>
      </c>
      <c r="J49">
        <v>1E-3</v>
      </c>
      <c r="K49" t="s">
        <v>293</v>
      </c>
      <c r="L49" t="s">
        <v>380</v>
      </c>
      <c r="M49" s="134" t="s">
        <v>699</v>
      </c>
      <c r="N49" s="202">
        <f>VLOOKUP($A49,[3]futuresATR!$A$2:$F$80,3)</f>
        <v>2.7440000000000002</v>
      </c>
      <c r="O49" s="156">
        <f t="shared" si="5"/>
        <v>27440.000000000004</v>
      </c>
      <c r="P49" s="203">
        <f>VLOOKUP($A49,[3]futuresATR!$A$2:$F$80,4)</f>
        <v>8.5944277499999999E-2</v>
      </c>
      <c r="Q49" s="155">
        <f t="shared" si="14"/>
        <v>859.44277499999998</v>
      </c>
      <c r="R49" s="145">
        <f t="shared" si="6"/>
        <v>2</v>
      </c>
      <c r="S49" s="140">
        <f t="shared" si="12"/>
        <v>54880.000000000007</v>
      </c>
      <c r="T49" s="111">
        <f t="shared" si="7"/>
        <v>2</v>
      </c>
      <c r="U49" s="111">
        <f t="shared" si="8"/>
        <v>28</v>
      </c>
      <c r="V49" s="163">
        <f t="shared" si="9"/>
        <v>2</v>
      </c>
      <c r="W49" s="163">
        <f t="shared" si="10"/>
        <v>1718.88555</v>
      </c>
      <c r="X49" t="s">
        <v>912</v>
      </c>
      <c r="Y49">
        <v>5</v>
      </c>
      <c r="Z49">
        <v>2.1760000000000002</v>
      </c>
      <c r="AA49" s="110">
        <v>0</v>
      </c>
      <c r="AB49" t="s">
        <v>915</v>
      </c>
      <c r="AC49">
        <v>2.1760000000000002</v>
      </c>
      <c r="AD49" s="109">
        <v>0</v>
      </c>
      <c r="AE49" s="109">
        <v>0</v>
      </c>
      <c r="AF49" s="169">
        <f t="shared" si="2"/>
        <v>0</v>
      </c>
      <c r="AG49" s="145">
        <f t="shared" si="13"/>
        <v>0</v>
      </c>
      <c r="AH49" s="142">
        <f t="shared" si="4"/>
        <v>0</v>
      </c>
    </row>
    <row r="50" spans="1:34" x14ac:dyDescent="0.25">
      <c r="A50" s="5" t="s">
        <v>382</v>
      </c>
      <c r="B50" s="113" t="s">
        <v>383</v>
      </c>
      <c r="C50" s="158" t="s">
        <v>382</v>
      </c>
      <c r="D50" s="113" t="s">
        <v>265</v>
      </c>
      <c r="E50" s="113" t="s">
        <v>791</v>
      </c>
      <c r="F50" s="113" t="s">
        <v>865</v>
      </c>
      <c r="G50" s="113" t="s">
        <v>449</v>
      </c>
      <c r="H50">
        <f>VLOOKUP(G50,MARGIN!$E$1:$F$9,2)</f>
        <v>102.21599999999999</v>
      </c>
      <c r="I50" s="148">
        <f>500</f>
        <v>500</v>
      </c>
      <c r="J50" s="113">
        <v>5</v>
      </c>
      <c r="K50" s="113" t="s">
        <v>299</v>
      </c>
      <c r="L50" s="113" t="s">
        <v>382</v>
      </c>
      <c r="M50" s="149" t="s">
        <v>703</v>
      </c>
      <c r="N50" s="202">
        <f>VLOOKUP($A50,[3]futuresATR!$A$2:$F$80,3)</f>
        <v>16495</v>
      </c>
      <c r="O50" s="156">
        <f t="shared" si="5"/>
        <v>80686.976598575566</v>
      </c>
      <c r="P50" s="203">
        <f>VLOOKUP($A50,[3]futuresATR!$A$2:$F$80,4)</f>
        <v>370.25414688400002</v>
      </c>
      <c r="Q50" s="155">
        <f t="shared" si="14"/>
        <v>1811.1359615128749</v>
      </c>
      <c r="R50" s="145">
        <f t="shared" si="6"/>
        <v>1</v>
      </c>
      <c r="S50" s="140">
        <f t="shared" si="12"/>
        <v>80686.976598575566</v>
      </c>
      <c r="T50" s="111">
        <f t="shared" si="7"/>
        <v>1</v>
      </c>
      <c r="U50" s="111">
        <f t="shared" si="8"/>
        <v>14</v>
      </c>
      <c r="V50" s="163">
        <f t="shared" si="9"/>
        <v>1</v>
      </c>
      <c r="W50" s="163">
        <f t="shared" si="10"/>
        <v>1811.1359615128749</v>
      </c>
      <c r="X50" s="161" t="s">
        <v>912</v>
      </c>
      <c r="Y50" s="113">
        <v>2</v>
      </c>
      <c r="Z50" s="113">
        <v>16645</v>
      </c>
      <c r="AA50" s="165">
        <v>35</v>
      </c>
      <c r="AB50" s="164">
        <v>2.0999999999999999E-3</v>
      </c>
      <c r="AC50" s="113">
        <v>16680</v>
      </c>
      <c r="AD50" s="165">
        <v>350</v>
      </c>
      <c r="AE50" s="165">
        <v>0</v>
      </c>
      <c r="AF50" s="169">
        <f t="shared" si="2"/>
        <v>-35</v>
      </c>
      <c r="AG50" s="145">
        <f t="shared" si="13"/>
        <v>-342.41214682632858</v>
      </c>
      <c r="AH50" s="142">
        <f t="shared" si="4"/>
        <v>-7.5878531736714194</v>
      </c>
    </row>
    <row r="51" spans="1:34" x14ac:dyDescent="0.25">
      <c r="A51" s="5" t="s">
        <v>384</v>
      </c>
      <c r="B51" t="s">
        <v>385</v>
      </c>
      <c r="C51" s="157" t="s">
        <v>384</v>
      </c>
      <c r="D51" t="s">
        <v>265</v>
      </c>
      <c r="E51" t="s">
        <v>791</v>
      </c>
      <c r="F51" t="s">
        <v>866</v>
      </c>
      <c r="G51" t="s">
        <v>481</v>
      </c>
      <c r="H51">
        <f>VLOOKUP(G51,MARGIN!$E$1:$F$9,2)</f>
        <v>1</v>
      </c>
      <c r="I51">
        <v>20</v>
      </c>
      <c r="J51">
        <v>0.01</v>
      </c>
      <c r="K51" t="s">
        <v>299</v>
      </c>
      <c r="L51" t="s">
        <v>384</v>
      </c>
      <c r="M51" s="134" t="s">
        <v>559</v>
      </c>
      <c r="N51" s="202">
        <f>VLOOKUP($A51,[3]futuresATR!$A$2:$F$80,3)</f>
        <v>4462.5</v>
      </c>
      <c r="O51" s="156">
        <f t="shared" si="5"/>
        <v>89250</v>
      </c>
      <c r="P51" s="203">
        <f>VLOOKUP($A51,[3]futuresATR!$A$2:$F$80,4)</f>
        <v>44.960507194500003</v>
      </c>
      <c r="Q51" s="155">
        <f t="shared" si="14"/>
        <v>899.21014389000004</v>
      </c>
      <c r="R51" s="145">
        <f t="shared" si="6"/>
        <v>2</v>
      </c>
      <c r="S51" s="140">
        <f t="shared" si="12"/>
        <v>178500</v>
      </c>
      <c r="T51" s="111">
        <f t="shared" si="7"/>
        <v>2</v>
      </c>
      <c r="U51" s="111">
        <f t="shared" si="8"/>
        <v>28</v>
      </c>
      <c r="V51" s="163">
        <f t="shared" si="9"/>
        <v>2</v>
      </c>
      <c r="W51" s="163">
        <f t="shared" si="10"/>
        <v>1798.4202877800001</v>
      </c>
      <c r="X51" t="s">
        <v>912</v>
      </c>
      <c r="Y51">
        <v>2</v>
      </c>
      <c r="Z51">
        <v>4363.38</v>
      </c>
      <c r="AA51" s="110">
        <v>-3.75</v>
      </c>
      <c r="AB51" t="s">
        <v>919</v>
      </c>
      <c r="AC51">
        <v>4471.75</v>
      </c>
      <c r="AD51" s="109">
        <v>4335</v>
      </c>
      <c r="AE51" s="109">
        <v>0</v>
      </c>
      <c r="AF51" s="169">
        <f t="shared" si="2"/>
        <v>-108.36999999999989</v>
      </c>
      <c r="AG51" s="145">
        <f t="shared" si="13"/>
        <v>-4334.7999999999956</v>
      </c>
      <c r="AH51" s="142">
        <f t="shared" si="4"/>
        <v>-0.20000000000436557</v>
      </c>
    </row>
    <row r="52" spans="1:34" x14ac:dyDescent="0.25">
      <c r="A52" s="5" t="s">
        <v>1137</v>
      </c>
      <c r="B52" t="s">
        <v>387</v>
      </c>
      <c r="C52" s="157" t="s">
        <v>386</v>
      </c>
      <c r="D52" t="s">
        <v>266</v>
      </c>
      <c r="E52" t="s">
        <v>799</v>
      </c>
      <c r="F52">
        <v>5000</v>
      </c>
      <c r="G52" t="s">
        <v>481</v>
      </c>
      <c r="H52">
        <f>VLOOKUP(G52,MARGIN!$E$1:$F$9,2)</f>
        <v>1</v>
      </c>
      <c r="I52">
        <v>50</v>
      </c>
      <c r="J52" s="133">
        <v>42377</v>
      </c>
      <c r="K52" t="s">
        <v>302</v>
      </c>
      <c r="L52" t="s">
        <v>867</v>
      </c>
      <c r="M52" s="134" t="s">
        <v>709</v>
      </c>
      <c r="N52" s="202">
        <f>VLOOKUP($A52,[3]futuresATR!$A$2:$F$80,3)</f>
        <v>210</v>
      </c>
      <c r="O52" s="156">
        <f t="shared" si="5"/>
        <v>10500</v>
      </c>
      <c r="P52" s="203">
        <f>VLOOKUP($A52,[3]futuresATR!$A$2:$F$80,4)</f>
        <v>6.2584033615000001</v>
      </c>
      <c r="Q52" s="177">
        <f>P52*I52/H52</f>
        <v>312.92016807499999</v>
      </c>
      <c r="R52" s="145">
        <f t="shared" si="6"/>
        <v>6</v>
      </c>
      <c r="S52" s="140">
        <f t="shared" si="12"/>
        <v>63000</v>
      </c>
      <c r="T52" s="111">
        <f t="shared" si="7"/>
        <v>6</v>
      </c>
      <c r="U52" s="111">
        <f t="shared" si="8"/>
        <v>84</v>
      </c>
      <c r="V52" s="163">
        <f t="shared" si="9"/>
        <v>6</v>
      </c>
      <c r="W52" s="163">
        <f t="shared" si="10"/>
        <v>1877.52100845</v>
      </c>
      <c r="X52" t="s">
        <v>911</v>
      </c>
      <c r="Y52">
        <v>13</v>
      </c>
      <c r="Z52">
        <v>189</v>
      </c>
      <c r="AA52" s="110">
        <v>0.25</v>
      </c>
      <c r="AB52" s="135">
        <v>1.2999999999999999E-3</v>
      </c>
      <c r="AC52" s="136">
        <v>190.25</v>
      </c>
      <c r="AD52" s="109">
        <v>-812</v>
      </c>
      <c r="AE52" s="109">
        <v>0</v>
      </c>
      <c r="AF52" s="169">
        <f t="shared" si="2"/>
        <v>-1.25</v>
      </c>
      <c r="AG52" s="145">
        <f t="shared" si="13"/>
        <v>-812.5</v>
      </c>
      <c r="AH52" s="142">
        <f t="shared" si="4"/>
        <v>0.5</v>
      </c>
    </row>
    <row r="53" spans="1:34" x14ac:dyDescent="0.25">
      <c r="A53" s="5" t="s">
        <v>0</v>
      </c>
      <c r="B53" t="s">
        <v>388</v>
      </c>
      <c r="C53" s="157" t="s">
        <v>0</v>
      </c>
      <c r="D53" t="s">
        <v>806</v>
      </c>
      <c r="E53" t="s">
        <v>848</v>
      </c>
      <c r="F53" t="s">
        <v>868</v>
      </c>
      <c r="G53" t="s">
        <v>481</v>
      </c>
      <c r="H53">
        <f>VLOOKUP(G53,MARGIN!$E$1:$F$9,2)</f>
        <v>1</v>
      </c>
      <c r="I53">
        <v>150</v>
      </c>
      <c r="J53">
        <v>0.01</v>
      </c>
      <c r="K53" t="s">
        <v>309</v>
      </c>
      <c r="L53" t="s">
        <v>0</v>
      </c>
      <c r="M53" s="134" t="s">
        <v>711</v>
      </c>
      <c r="N53" s="202">
        <f>VLOOKUP($A53,[3]futuresATR!$A$2:$F$80,3)</f>
        <v>171.55</v>
      </c>
      <c r="O53" s="156">
        <f t="shared" si="5"/>
        <v>25732.5</v>
      </c>
      <c r="P53" s="203">
        <f>VLOOKUP($A53,[3]futuresATR!$A$2:$F$80,4)</f>
        <v>4.7855224104999996</v>
      </c>
      <c r="Q53" s="155">
        <f t="shared" ref="Q53:Q61" si="15">P53*I53/H53</f>
        <v>717.82836157499992</v>
      </c>
      <c r="R53" s="145">
        <f t="shared" si="6"/>
        <v>3</v>
      </c>
      <c r="S53" s="140">
        <f t="shared" si="12"/>
        <v>77197.5</v>
      </c>
      <c r="T53" s="111">
        <f t="shared" si="7"/>
        <v>3</v>
      </c>
      <c r="U53" s="111">
        <f t="shared" si="8"/>
        <v>42</v>
      </c>
      <c r="V53" s="163">
        <f t="shared" si="9"/>
        <v>3</v>
      </c>
      <c r="W53" s="163">
        <f t="shared" si="10"/>
        <v>2153.485084725</v>
      </c>
      <c r="X53" t="s">
        <v>912</v>
      </c>
      <c r="Y53">
        <v>5</v>
      </c>
      <c r="Z53">
        <v>147.5</v>
      </c>
      <c r="AA53" s="110">
        <v>0</v>
      </c>
      <c r="AB53" t="s">
        <v>915</v>
      </c>
      <c r="AC53">
        <v>148.5</v>
      </c>
      <c r="AD53" s="109">
        <v>750</v>
      </c>
      <c r="AE53" s="109">
        <v>0</v>
      </c>
      <c r="AF53" s="169">
        <f t="shared" si="2"/>
        <v>-1</v>
      </c>
      <c r="AG53" s="145">
        <f t="shared" si="13"/>
        <v>-750</v>
      </c>
      <c r="AH53" s="142">
        <f t="shared" si="4"/>
        <v>0</v>
      </c>
    </row>
    <row r="54" spans="1:34" s="113" customFormat="1" x14ac:dyDescent="0.25">
      <c r="A54" s="5" t="s">
        <v>389</v>
      </c>
      <c r="B54" t="s">
        <v>390</v>
      </c>
      <c r="C54" s="157" t="s">
        <v>1125</v>
      </c>
      <c r="D54" t="s">
        <v>267</v>
      </c>
      <c r="E54" t="s">
        <v>791</v>
      </c>
      <c r="F54" t="s">
        <v>838</v>
      </c>
      <c r="G54" t="s">
        <v>481</v>
      </c>
      <c r="H54">
        <f>VLOOKUP(G54,MARGIN!$E$1:$F$9,2)</f>
        <v>1</v>
      </c>
      <c r="I54">
        <v>100</v>
      </c>
      <c r="J54">
        <v>0.01</v>
      </c>
      <c r="K54" t="s">
        <v>352</v>
      </c>
      <c r="L54" t="s">
        <v>389</v>
      </c>
      <c r="M54" s="134" t="s">
        <v>713</v>
      </c>
      <c r="N54" s="202">
        <f>VLOOKUP($A54,[3]futuresATR!$A$2:$F$80,3)</f>
        <v>565.9</v>
      </c>
      <c r="O54" s="156">
        <f t="shared" si="5"/>
        <v>56590</v>
      </c>
      <c r="P54" s="203">
        <f>VLOOKUP($A54,[3]futuresATR!$A$2:$F$80,4)</f>
        <v>15.8</v>
      </c>
      <c r="Q54" s="155">
        <f t="shared" si="15"/>
        <v>1580</v>
      </c>
      <c r="R54" s="145">
        <f t="shared" si="6"/>
        <v>1</v>
      </c>
      <c r="S54" s="140">
        <f t="shared" si="12"/>
        <v>56590</v>
      </c>
      <c r="T54" s="111">
        <f t="shared" si="7"/>
        <v>1</v>
      </c>
      <c r="U54" s="111">
        <f t="shared" si="8"/>
        <v>14</v>
      </c>
      <c r="V54" s="163">
        <f t="shared" si="9"/>
        <v>1</v>
      </c>
      <c r="W54" s="163">
        <f t="shared" si="10"/>
        <v>1580</v>
      </c>
      <c r="X54" t="s">
        <v>911</v>
      </c>
      <c r="Y54">
        <v>2</v>
      </c>
      <c r="Z54">
        <v>547.6</v>
      </c>
      <c r="AA54" s="110">
        <v>6.75</v>
      </c>
      <c r="AB54" s="135">
        <v>1.26E-2</v>
      </c>
      <c r="AC54">
        <v>542</v>
      </c>
      <c r="AD54" s="109">
        <v>1115</v>
      </c>
      <c r="AE54" s="109">
        <v>0</v>
      </c>
      <c r="AF54" s="169">
        <f t="shared" si="2"/>
        <v>5.6000000000000227</v>
      </c>
      <c r="AG54" s="145">
        <f t="shared" si="13"/>
        <v>1120.0000000000045</v>
      </c>
      <c r="AH54" s="142">
        <f t="shared" si="4"/>
        <v>5.0000000000045475</v>
      </c>
    </row>
    <row r="55" spans="1:34" s="113" customFormat="1" x14ac:dyDescent="0.25">
      <c r="A55" s="5" t="s">
        <v>391</v>
      </c>
      <c r="B55" t="s">
        <v>392</v>
      </c>
      <c r="C55" s="157" t="s">
        <v>1126</v>
      </c>
      <c r="D55" t="s">
        <v>267</v>
      </c>
      <c r="E55" t="s">
        <v>869</v>
      </c>
      <c r="F55" t="s">
        <v>870</v>
      </c>
      <c r="G55" t="s">
        <v>481</v>
      </c>
      <c r="H55">
        <f>VLOOKUP(G55,MARGIN!$E$1:$F$9,2)</f>
        <v>1</v>
      </c>
      <c r="I55">
        <v>50</v>
      </c>
      <c r="J55">
        <v>0.1</v>
      </c>
      <c r="K55" t="s">
        <v>352</v>
      </c>
      <c r="L55" t="s">
        <v>391</v>
      </c>
      <c r="M55" s="134" t="s">
        <v>715</v>
      </c>
      <c r="N55" s="202">
        <f>VLOOKUP($A55,[3]futuresATR!$A$2:$F$80,3)</f>
        <v>968.1</v>
      </c>
      <c r="O55" s="156">
        <f t="shared" si="5"/>
        <v>48405</v>
      </c>
      <c r="P55" s="203">
        <f>VLOOKUP($A55,[3]futuresATR!$A$2:$F$80,4)</f>
        <v>19.548295372999998</v>
      </c>
      <c r="Q55" s="155">
        <f t="shared" si="15"/>
        <v>977.41476864999993</v>
      </c>
      <c r="R55" s="145">
        <f t="shared" si="6"/>
        <v>2</v>
      </c>
      <c r="S55" s="140">
        <f t="shared" si="12"/>
        <v>96810</v>
      </c>
      <c r="T55" s="111">
        <f t="shared" si="7"/>
        <v>2</v>
      </c>
      <c r="U55" s="111">
        <f t="shared" si="8"/>
        <v>28</v>
      </c>
      <c r="V55" s="163">
        <f t="shared" si="9"/>
        <v>2</v>
      </c>
      <c r="W55" s="163">
        <f t="shared" si="10"/>
        <v>1954.8295372999999</v>
      </c>
      <c r="X55" t="s">
        <v>911</v>
      </c>
      <c r="Y55">
        <v>3</v>
      </c>
      <c r="Z55">
        <v>1010.3</v>
      </c>
      <c r="AA55" s="109">
        <v>15</v>
      </c>
      <c r="AB55" s="135">
        <v>1.55E-2</v>
      </c>
      <c r="AC55">
        <v>1008.6</v>
      </c>
      <c r="AD55" s="109">
        <v>255</v>
      </c>
      <c r="AE55" s="109">
        <v>0</v>
      </c>
      <c r="AF55" s="169">
        <f t="shared" si="2"/>
        <v>1.6999999999999318</v>
      </c>
      <c r="AG55" s="145">
        <f t="shared" si="13"/>
        <v>254.99999999998977</v>
      </c>
      <c r="AH55" s="142">
        <f t="shared" si="4"/>
        <v>-1.0231815394945443E-11</v>
      </c>
    </row>
    <row r="56" spans="1:34" x14ac:dyDescent="0.25">
      <c r="A56" s="5" t="s">
        <v>393</v>
      </c>
      <c r="B56" t="s">
        <v>845</v>
      </c>
      <c r="C56" s="157" t="s">
        <v>1116</v>
      </c>
      <c r="D56" t="s">
        <v>267</v>
      </c>
      <c r="E56" t="s">
        <v>794</v>
      </c>
      <c r="F56" t="s">
        <v>843</v>
      </c>
      <c r="G56" t="s">
        <v>481</v>
      </c>
      <c r="H56">
        <f>VLOOKUP(G56,MARGIN!$E$1:$F$9,2)</f>
        <v>1</v>
      </c>
      <c r="I56" s="132">
        <v>42000</v>
      </c>
      <c r="J56">
        <v>1E-4</v>
      </c>
      <c r="K56" t="s">
        <v>293</v>
      </c>
      <c r="L56" t="s">
        <v>393</v>
      </c>
      <c r="M56" s="134" t="s">
        <v>719</v>
      </c>
      <c r="N56" s="202">
        <f>VLOOKUP($A56,[3]futuresATR!$A$2:$F$80,3)</f>
        <v>1.6115999999999999</v>
      </c>
      <c r="O56" s="156">
        <f t="shared" si="5"/>
        <v>67687.199999999997</v>
      </c>
      <c r="P56" s="203">
        <f>VLOOKUP($A56,[3]futuresATR!$A$2:$F$80,4)</f>
        <v>4.67565125E-2</v>
      </c>
      <c r="Q56" s="155">
        <f t="shared" si="15"/>
        <v>1963.7735250000001</v>
      </c>
      <c r="R56" s="145">
        <f t="shared" si="6"/>
        <v>1</v>
      </c>
      <c r="S56" s="140">
        <f t="shared" si="12"/>
        <v>67687.199999999997</v>
      </c>
      <c r="T56" s="111">
        <f t="shared" si="7"/>
        <v>1</v>
      </c>
      <c r="U56" s="111">
        <f t="shared" si="8"/>
        <v>14</v>
      </c>
      <c r="V56" s="163">
        <f t="shared" si="9"/>
        <v>1</v>
      </c>
      <c r="W56" s="163">
        <f t="shared" si="10"/>
        <v>1963.7735250000001</v>
      </c>
      <c r="X56" t="s">
        <v>912</v>
      </c>
      <c r="Y56">
        <v>2</v>
      </c>
      <c r="Z56">
        <v>1.6549</v>
      </c>
      <c r="AA56" s="110">
        <v>0</v>
      </c>
      <c r="AB56" t="s">
        <v>914</v>
      </c>
      <c r="AC56">
        <v>1.6546000000000001</v>
      </c>
      <c r="AD56" s="109">
        <v>-24</v>
      </c>
      <c r="AE56" s="109">
        <v>0</v>
      </c>
      <c r="AF56" s="169">
        <f t="shared" si="2"/>
        <v>2.9999999999996696E-4</v>
      </c>
      <c r="AG56" s="145">
        <f t="shared" si="13"/>
        <v>25.199999999997225</v>
      </c>
      <c r="AH56" s="142">
        <f t="shared" si="4"/>
        <v>1.1999999999972246</v>
      </c>
    </row>
    <row r="57" spans="1:34" s="113" customFormat="1" x14ac:dyDescent="0.25">
      <c r="A57" s="5" t="s">
        <v>394</v>
      </c>
      <c r="B57" t="s">
        <v>395</v>
      </c>
      <c r="C57" s="158" t="s">
        <v>1098</v>
      </c>
      <c r="D57" t="s">
        <v>266</v>
      </c>
      <c r="E57" t="s">
        <v>848</v>
      </c>
      <c r="F57">
        <v>2000</v>
      </c>
      <c r="G57" t="s">
        <v>481</v>
      </c>
      <c r="H57">
        <f>VLOOKUP(G57,MARGIN!$E$1:$F$9,2)</f>
        <v>1</v>
      </c>
      <c r="I57" s="132">
        <v>2000</v>
      </c>
      <c r="J57">
        <v>1E-3</v>
      </c>
      <c r="K57" t="s">
        <v>302</v>
      </c>
      <c r="L57" t="s">
        <v>871</v>
      </c>
      <c r="M57" s="134" t="s">
        <v>721</v>
      </c>
      <c r="N57" s="202">
        <f>VLOOKUP($A57,[3]futuresATR!$A$2:$F$80,3)</f>
        <v>11.04</v>
      </c>
      <c r="O57" s="156">
        <f t="shared" si="5"/>
        <v>22080</v>
      </c>
      <c r="P57" s="203">
        <f>VLOOKUP($A57,[3]futuresATR!$A$2:$F$80,4)</f>
        <v>0.2672778515</v>
      </c>
      <c r="Q57" s="155">
        <f t="shared" si="15"/>
        <v>534.55570299999999</v>
      </c>
      <c r="R57" s="145">
        <f t="shared" si="6"/>
        <v>4</v>
      </c>
      <c r="S57" s="140">
        <f t="shared" si="12"/>
        <v>88320</v>
      </c>
      <c r="T57" s="111">
        <f t="shared" si="7"/>
        <v>4</v>
      </c>
      <c r="U57" s="111">
        <f t="shared" si="8"/>
        <v>56</v>
      </c>
      <c r="V57" s="163">
        <f t="shared" si="9"/>
        <v>4</v>
      </c>
      <c r="W57" s="163">
        <f t="shared" si="10"/>
        <v>2138.222812</v>
      </c>
      <c r="X57" t="s">
        <v>911</v>
      </c>
      <c r="Y57">
        <v>7</v>
      </c>
      <c r="Z57">
        <v>11.606999999999999</v>
      </c>
      <c r="AA57" s="110">
        <v>0.13</v>
      </c>
      <c r="AB57" s="135">
        <v>1.2E-2</v>
      </c>
      <c r="AC57">
        <v>11.37</v>
      </c>
      <c r="AD57" s="109">
        <v>3320</v>
      </c>
      <c r="AE57" s="109">
        <v>0</v>
      </c>
      <c r="AF57" s="169">
        <f t="shared" si="2"/>
        <v>0.2370000000000001</v>
      </c>
      <c r="AG57" s="145">
        <f t="shared" si="13"/>
        <v>3318.0000000000018</v>
      </c>
      <c r="AH57" s="142">
        <f t="shared" si="4"/>
        <v>-1.999999999998181</v>
      </c>
    </row>
    <row r="58" spans="1:34" s="113" customFormat="1" x14ac:dyDescent="0.25">
      <c r="A58" s="5" t="s">
        <v>396</v>
      </c>
      <c r="B58" s="113" t="s">
        <v>397</v>
      </c>
      <c r="C58" s="158" t="s">
        <v>396</v>
      </c>
      <c r="D58" s="113" t="s">
        <v>487</v>
      </c>
      <c r="E58" s="113" t="s">
        <v>1099</v>
      </c>
      <c r="F58" s="113" t="s">
        <v>1100</v>
      </c>
      <c r="G58" s="113" t="s">
        <v>496</v>
      </c>
      <c r="H58">
        <f>VLOOKUP(G58,MARGIN!$E$1:$F$9,2)</f>
        <v>1.29619</v>
      </c>
      <c r="I58" s="151">
        <v>20</v>
      </c>
      <c r="J58" s="113">
        <v>0.1</v>
      </c>
      <c r="K58" s="113" t="s">
        <v>302</v>
      </c>
      <c r="M58" s="149" t="s">
        <v>499</v>
      </c>
      <c r="N58" s="202">
        <f>VLOOKUP($A58,[3]futuresATR!$A$2:$F$80,3)</f>
        <v>485.2</v>
      </c>
      <c r="O58" s="156">
        <f t="shared" si="5"/>
        <v>7486.5567547967512</v>
      </c>
      <c r="P58" s="203">
        <f>VLOOKUP($A58,[3]futuresATR!$A$2:$F$80,4)</f>
        <v>9.0262192999999993</v>
      </c>
      <c r="Q58" s="155">
        <f t="shared" si="15"/>
        <v>139.27308959334664</v>
      </c>
      <c r="R58" s="145">
        <f t="shared" si="6"/>
        <v>14</v>
      </c>
      <c r="S58" s="140">
        <f t="shared" si="12"/>
        <v>104811.79456715452</v>
      </c>
      <c r="T58" s="111">
        <f t="shared" si="7"/>
        <v>14</v>
      </c>
      <c r="U58" s="111">
        <f t="shared" si="8"/>
        <v>196</v>
      </c>
      <c r="V58" s="163">
        <f t="shared" si="9"/>
        <v>14</v>
      </c>
      <c r="W58" s="163">
        <f t="shared" si="10"/>
        <v>1949.823254306853</v>
      </c>
      <c r="X58" s="113" t="s">
        <v>911</v>
      </c>
      <c r="Y58" s="113">
        <v>28</v>
      </c>
      <c r="Z58" s="113">
        <v>516.20000000000005</v>
      </c>
      <c r="AA58" s="113" t="s">
        <v>1135</v>
      </c>
      <c r="AB58" s="164">
        <v>1.5E-3</v>
      </c>
      <c r="AC58" s="113">
        <v>517</v>
      </c>
      <c r="AD58" s="165">
        <v>-342</v>
      </c>
      <c r="AE58" s="165">
        <v>0</v>
      </c>
      <c r="AF58" s="169">
        <f t="shared" si="2"/>
        <v>-0.79999999999995453</v>
      </c>
      <c r="AG58" s="145">
        <f t="shared" si="13"/>
        <v>-345.62834152398534</v>
      </c>
      <c r="AH58" s="142">
        <f>ABS(AG58)-ABS(AD58)</f>
        <v>3.6283415239853412</v>
      </c>
    </row>
    <row r="59" spans="1:34" x14ac:dyDescent="0.25">
      <c r="A59" s="5" t="s">
        <v>33</v>
      </c>
      <c r="B59" t="s">
        <v>398</v>
      </c>
      <c r="C59" s="157" t="s">
        <v>1101</v>
      </c>
      <c r="D59" t="s">
        <v>266</v>
      </c>
      <c r="E59" t="s">
        <v>872</v>
      </c>
      <c r="F59" t="s">
        <v>873</v>
      </c>
      <c r="G59" t="s">
        <v>481</v>
      </c>
      <c r="H59">
        <f>VLOOKUP(G59,MARGIN!$E$1:$F$9,2)</f>
        <v>1</v>
      </c>
      <c r="I59">
        <v>50</v>
      </c>
      <c r="J59" s="133">
        <v>42377</v>
      </c>
      <c r="K59" t="s">
        <v>302</v>
      </c>
      <c r="L59" t="s">
        <v>874</v>
      </c>
      <c r="M59" s="134" t="s">
        <v>739</v>
      </c>
      <c r="N59" s="202">
        <f>VLOOKUP($A59,[3]futuresATR!$A$2:$F$80,3)</f>
        <v>1101.5</v>
      </c>
      <c r="O59" s="156">
        <f t="shared" si="5"/>
        <v>55075</v>
      </c>
      <c r="P59" s="203">
        <f>VLOOKUP($A59,[3]futuresATR!$A$2:$F$80,4)</f>
        <v>27.416501913000001</v>
      </c>
      <c r="Q59" s="155">
        <f t="shared" si="15"/>
        <v>1370.8250956500001</v>
      </c>
      <c r="R59" s="145">
        <f t="shared" si="6"/>
        <v>1</v>
      </c>
      <c r="S59" s="140">
        <f t="shared" si="12"/>
        <v>55075</v>
      </c>
      <c r="T59" s="111">
        <f t="shared" si="7"/>
        <v>1</v>
      </c>
      <c r="U59" s="111">
        <f t="shared" si="8"/>
        <v>14</v>
      </c>
      <c r="V59" s="163">
        <f t="shared" si="9"/>
        <v>1</v>
      </c>
      <c r="W59" s="163">
        <f t="shared" si="10"/>
        <v>1370.8250956500001</v>
      </c>
      <c r="X59" t="s">
        <v>912</v>
      </c>
      <c r="Y59">
        <v>1</v>
      </c>
      <c r="Z59">
        <v>1062</v>
      </c>
      <c r="AA59" s="110">
        <v>-2</v>
      </c>
      <c r="AB59" t="s">
        <v>920</v>
      </c>
      <c r="AC59" s="136">
        <v>1084.5</v>
      </c>
      <c r="AD59" s="109">
        <v>1125</v>
      </c>
      <c r="AE59" s="109">
        <v>0</v>
      </c>
      <c r="AF59" s="169">
        <f t="shared" si="2"/>
        <v>-22.5</v>
      </c>
      <c r="AG59" s="145">
        <f t="shared" si="13"/>
        <v>-1125</v>
      </c>
      <c r="AH59" s="142">
        <f t="shared" si="4"/>
        <v>0</v>
      </c>
    </row>
    <row r="60" spans="1:34" x14ac:dyDescent="0.25">
      <c r="A60" s="5" t="s">
        <v>399</v>
      </c>
      <c r="B60" t="s">
        <v>400</v>
      </c>
      <c r="C60" s="157" t="s">
        <v>1073</v>
      </c>
      <c r="D60" t="s">
        <v>806</v>
      </c>
      <c r="E60" t="s">
        <v>875</v>
      </c>
      <c r="F60" t="s">
        <v>876</v>
      </c>
      <c r="G60" t="s">
        <v>481</v>
      </c>
      <c r="H60">
        <f>VLOOKUP(G60,MARGIN!$E$1:$F$9,2)</f>
        <v>1</v>
      </c>
      <c r="I60" s="132">
        <v>1120</v>
      </c>
      <c r="J60">
        <v>0.01</v>
      </c>
      <c r="K60" t="s">
        <v>309</v>
      </c>
      <c r="L60" t="s">
        <v>399</v>
      </c>
      <c r="M60" s="134" t="s">
        <v>751</v>
      </c>
      <c r="N60" s="202">
        <f>VLOOKUP($A60,[3]futuresATR!$A$2:$F$80,3)</f>
        <v>19.190000000000001</v>
      </c>
      <c r="O60" s="156">
        <f t="shared" si="5"/>
        <v>21492.800000000003</v>
      </c>
      <c r="P60" s="203">
        <f>VLOOKUP($A60,[3]futuresATR!$A$2:$F$80,4)</f>
        <v>0.54013615550000005</v>
      </c>
      <c r="Q60" s="155">
        <f t="shared" si="15"/>
        <v>604.95249416000001</v>
      </c>
      <c r="R60" s="145">
        <f t="shared" si="6"/>
        <v>3</v>
      </c>
      <c r="S60" s="140">
        <f t="shared" si="12"/>
        <v>64478.400000000009</v>
      </c>
      <c r="T60" s="111">
        <f t="shared" si="7"/>
        <v>3</v>
      </c>
      <c r="U60" s="111">
        <f t="shared" si="8"/>
        <v>42</v>
      </c>
      <c r="V60" s="163">
        <f t="shared" si="9"/>
        <v>3</v>
      </c>
      <c r="W60" s="163">
        <f t="shared" si="10"/>
        <v>1814.85748248</v>
      </c>
      <c r="X60" t="s">
        <v>912</v>
      </c>
      <c r="Y60">
        <v>3</v>
      </c>
      <c r="Z60">
        <v>16.739999999999998</v>
      </c>
      <c r="AA60" s="110">
        <v>0</v>
      </c>
      <c r="AB60" t="s">
        <v>915</v>
      </c>
      <c r="AC60">
        <v>17.12</v>
      </c>
      <c r="AD60" s="109">
        <v>1288</v>
      </c>
      <c r="AE60" s="109">
        <v>0</v>
      </c>
      <c r="AF60" s="169">
        <f t="shared" si="2"/>
        <v>-0.38000000000000256</v>
      </c>
      <c r="AG60" s="145">
        <f t="shared" si="13"/>
        <v>-1276.8000000000086</v>
      </c>
      <c r="AH60" s="142">
        <f t="shared" si="4"/>
        <v>-11.199999999991405</v>
      </c>
    </row>
    <row r="61" spans="1:34" x14ac:dyDescent="0.25">
      <c r="A61" s="5" t="s">
        <v>401</v>
      </c>
      <c r="B61" t="s">
        <v>402</v>
      </c>
      <c r="C61" s="157" t="s">
        <v>401</v>
      </c>
      <c r="D61" t="s">
        <v>265</v>
      </c>
      <c r="E61" t="s">
        <v>791</v>
      </c>
      <c r="F61" t="s">
        <v>877</v>
      </c>
      <c r="G61" t="s">
        <v>481</v>
      </c>
      <c r="H61">
        <f>VLOOKUP(G61,MARGIN!$E$1:$F$9,2)</f>
        <v>1</v>
      </c>
      <c r="I61" s="132">
        <v>125000</v>
      </c>
      <c r="J61">
        <v>1E-4</v>
      </c>
      <c r="K61" t="s">
        <v>1222</v>
      </c>
      <c r="L61" t="s">
        <v>544</v>
      </c>
      <c r="M61" s="134" t="s">
        <v>753</v>
      </c>
      <c r="N61" s="202">
        <f>VLOOKUP($A61,[3]futuresATR!$A$2:$F$80,3)</f>
        <v>1.0490999999999999</v>
      </c>
      <c r="O61" s="156">
        <f t="shared" si="5"/>
        <v>131137.5</v>
      </c>
      <c r="P61" s="203">
        <f>VLOOKUP($A61,[3]futuresATR!$A$2:$F$80,4)</f>
        <v>7.7490694999999997E-3</v>
      </c>
      <c r="Q61" s="155">
        <f t="shared" si="15"/>
        <v>968.63368749999995</v>
      </c>
      <c r="R61" s="145">
        <f t="shared" si="6"/>
        <v>2</v>
      </c>
      <c r="S61" s="140">
        <f t="shared" si="12"/>
        <v>262275</v>
      </c>
      <c r="T61" s="111">
        <f t="shared" si="7"/>
        <v>2</v>
      </c>
      <c r="U61" s="111">
        <f t="shared" si="8"/>
        <v>28</v>
      </c>
      <c r="V61" s="163">
        <f t="shared" si="9"/>
        <v>2</v>
      </c>
      <c r="W61" s="163">
        <f t="shared" si="10"/>
        <v>1937.2673749999999</v>
      </c>
      <c r="X61" t="s">
        <v>911</v>
      </c>
      <c r="Y61">
        <v>1</v>
      </c>
      <c r="Z61">
        <v>1.0099</v>
      </c>
      <c r="AA61" s="110">
        <v>0</v>
      </c>
      <c r="AB61" s="135">
        <v>1.9E-3</v>
      </c>
      <c r="AC61">
        <v>1.0114000000000001</v>
      </c>
      <c r="AD61" s="109">
        <v>-187</v>
      </c>
      <c r="AE61" s="109">
        <v>0</v>
      </c>
      <c r="AF61" s="169">
        <f t="shared" si="2"/>
        <v>-1.5000000000000568E-3</v>
      </c>
      <c r="AG61" s="145">
        <f t="shared" si="13"/>
        <v>-187.50000000000711</v>
      </c>
      <c r="AH61" s="142">
        <f t="shared" si="4"/>
        <v>0.50000000000710543</v>
      </c>
    </row>
    <row r="62" spans="1:34" x14ac:dyDescent="0.25">
      <c r="A62" s="5" t="s">
        <v>403</v>
      </c>
      <c r="B62" t="s">
        <v>404</v>
      </c>
      <c r="C62" s="157" t="s">
        <v>1127</v>
      </c>
      <c r="D62" t="s">
        <v>836</v>
      </c>
      <c r="E62" t="s">
        <v>799</v>
      </c>
      <c r="F62" t="s">
        <v>878</v>
      </c>
      <c r="G62" t="s">
        <v>481</v>
      </c>
      <c r="H62">
        <f>VLOOKUP(G62,MARGIN!$E$1:$F$9,2)</f>
        <v>1</v>
      </c>
      <c r="I62">
        <v>5000</v>
      </c>
      <c r="J62">
        <v>0.1</v>
      </c>
      <c r="K62" t="s">
        <v>352</v>
      </c>
      <c r="L62" t="s">
        <v>403</v>
      </c>
      <c r="M62" s="134" t="s">
        <v>731</v>
      </c>
      <c r="N62" s="202">
        <f>VLOOKUP($A62,[3]futuresATR!$A$2:$F$80,3)</f>
        <v>1741</v>
      </c>
      <c r="O62" s="176">
        <f>N62*I62/H62/100</f>
        <v>87050</v>
      </c>
      <c r="P62" s="203">
        <f>VLOOKUP($A62,[3]futuresATR!$A$2:$F$80,4)</f>
        <v>33.033649799999999</v>
      </c>
      <c r="Q62" s="162">
        <f>P62*I62/H62/100</f>
        <v>1651.6824899999999</v>
      </c>
      <c r="R62" s="145">
        <f t="shared" si="6"/>
        <v>1</v>
      </c>
      <c r="S62" s="140">
        <f t="shared" si="12"/>
        <v>87050</v>
      </c>
      <c r="T62" s="111">
        <f t="shared" si="7"/>
        <v>1</v>
      </c>
      <c r="U62" s="111">
        <f t="shared" si="8"/>
        <v>14</v>
      </c>
      <c r="V62" s="163">
        <f t="shared" si="9"/>
        <v>1</v>
      </c>
      <c r="W62" s="163">
        <f t="shared" si="10"/>
        <v>1651.6824899999999</v>
      </c>
      <c r="X62" t="s">
        <v>911</v>
      </c>
      <c r="Y62">
        <v>8</v>
      </c>
      <c r="Z62">
        <v>16.274999999999999</v>
      </c>
      <c r="AA62" s="110">
        <v>0.11</v>
      </c>
      <c r="AB62" s="135">
        <v>6.4000000000000003E-3</v>
      </c>
      <c r="AC62">
        <v>16.440000000000001</v>
      </c>
      <c r="AD62" s="109">
        <v>-6599</v>
      </c>
      <c r="AE62" s="109">
        <v>0</v>
      </c>
      <c r="AF62" s="169">
        <f t="shared" si="2"/>
        <v>-0.1650000000000027</v>
      </c>
      <c r="AG62" s="145">
        <f t="shared" si="13"/>
        <v>-6600.0000000001082</v>
      </c>
      <c r="AH62" s="142">
        <f t="shared" si="4"/>
        <v>1.0000000001082299</v>
      </c>
    </row>
    <row r="63" spans="1:34" x14ac:dyDescent="0.25">
      <c r="A63" s="5" t="s">
        <v>405</v>
      </c>
      <c r="B63" s="113" t="s">
        <v>1077</v>
      </c>
      <c r="C63" s="158" t="s">
        <v>405</v>
      </c>
      <c r="D63" s="113" t="s">
        <v>273</v>
      </c>
      <c r="E63" s="113" t="s">
        <v>794</v>
      </c>
      <c r="F63" s="113" t="s">
        <v>1114</v>
      </c>
      <c r="G63" s="113" t="s">
        <v>481</v>
      </c>
      <c r="H63">
        <f>VLOOKUP(G63,MARGIN!$E$1:$F$9,2)</f>
        <v>1</v>
      </c>
      <c r="I63" s="113">
        <v>2</v>
      </c>
      <c r="J63" s="113">
        <v>0.05</v>
      </c>
      <c r="K63" s="113" t="s">
        <v>299</v>
      </c>
      <c r="L63" s="113"/>
      <c r="M63" s="149" t="s">
        <v>741</v>
      </c>
      <c r="N63" s="202">
        <f>VLOOKUP($A63,[3]futuresATR!$A$2:$F$80,3)</f>
        <v>8300</v>
      </c>
      <c r="O63" s="156">
        <f t="shared" si="5"/>
        <v>16600</v>
      </c>
      <c r="P63" s="203">
        <f>VLOOKUP($A63,[3]futuresATR!$A$2:$F$80,4)</f>
        <v>94.775000000000006</v>
      </c>
      <c r="Q63" s="155">
        <f t="shared" ref="Q63:Q80" si="16">P63*I63/H63</f>
        <v>189.55</v>
      </c>
      <c r="R63" s="145">
        <f t="shared" si="6"/>
        <v>11</v>
      </c>
      <c r="S63" s="140">
        <f t="shared" si="12"/>
        <v>182600</v>
      </c>
      <c r="T63" s="111">
        <f t="shared" si="7"/>
        <v>11</v>
      </c>
      <c r="U63" s="111">
        <f t="shared" si="8"/>
        <v>154</v>
      </c>
      <c r="V63" s="163">
        <f t="shared" si="9"/>
        <v>11</v>
      </c>
      <c r="W63" s="163">
        <f t="shared" si="10"/>
        <v>2085.0500000000002</v>
      </c>
      <c r="X63" s="113" t="s">
        <v>912</v>
      </c>
      <c r="Y63" s="113">
        <v>38</v>
      </c>
      <c r="Z63" s="113">
        <v>8178</v>
      </c>
      <c r="AA63" s="166">
        <v>9.5</v>
      </c>
      <c r="AB63" s="164">
        <v>1.1999999999999999E-3</v>
      </c>
      <c r="AC63" s="113">
        <v>8187.5</v>
      </c>
      <c r="AD63" s="165">
        <v>722</v>
      </c>
      <c r="AE63" s="113"/>
      <c r="AF63" s="169">
        <f t="shared" si="2"/>
        <v>-9.5</v>
      </c>
      <c r="AG63" s="145">
        <f t="shared" si="13"/>
        <v>-722</v>
      </c>
      <c r="AH63" s="142">
        <f t="shared" si="4"/>
        <v>0</v>
      </c>
    </row>
    <row r="64" spans="1:34" x14ac:dyDescent="0.25">
      <c r="A64" s="5" t="s">
        <v>1078</v>
      </c>
      <c r="B64" s="113" t="s">
        <v>1079</v>
      </c>
      <c r="C64" s="158" t="s">
        <v>1078</v>
      </c>
      <c r="D64" s="113" t="s">
        <v>273</v>
      </c>
      <c r="E64" s="113" t="s">
        <v>791</v>
      </c>
      <c r="F64" s="113" t="s">
        <v>1107</v>
      </c>
      <c r="G64" s="113" t="s">
        <v>449</v>
      </c>
      <c r="H64">
        <f>VLOOKUP(G64,MARGIN!$E$1:$F$9,2)</f>
        <v>102.21599999999999</v>
      </c>
      <c r="I64" s="113">
        <v>100000</v>
      </c>
      <c r="J64" s="113">
        <v>0.01</v>
      </c>
      <c r="K64" s="113" t="s">
        <v>1223</v>
      </c>
      <c r="L64" s="113"/>
      <c r="M64" s="149" t="s">
        <v>452</v>
      </c>
      <c r="N64" s="202">
        <f>VLOOKUP($A64,[3]futuresATR!$A$2:$F$80,3)</f>
        <v>152.15</v>
      </c>
      <c r="O64" s="156">
        <f t="shared" si="5"/>
        <v>148851.45182750255</v>
      </c>
      <c r="P64" s="203">
        <f>VLOOKUP($A64,[3]futuresATR!$A$2:$F$80,4)</f>
        <v>0.212464808</v>
      </c>
      <c r="Q64" s="155">
        <f t="shared" si="16"/>
        <v>207.85866009235346</v>
      </c>
      <c r="R64" s="145">
        <f t="shared" si="6"/>
        <v>10</v>
      </c>
      <c r="S64" s="140">
        <f t="shared" si="12"/>
        <v>1488514.5182750255</v>
      </c>
      <c r="T64" s="111">
        <f t="shared" si="7"/>
        <v>10</v>
      </c>
      <c r="U64" s="111">
        <f t="shared" si="8"/>
        <v>140</v>
      </c>
      <c r="V64" s="163">
        <f t="shared" si="9"/>
        <v>10</v>
      </c>
      <c r="W64" s="163">
        <f t="shared" si="10"/>
        <v>2078.5866009235347</v>
      </c>
      <c r="X64" s="113" t="s">
        <v>911</v>
      </c>
      <c r="Y64" s="113">
        <v>10</v>
      </c>
      <c r="Z64" s="113">
        <v>152</v>
      </c>
      <c r="AA64" s="113" t="s">
        <v>1152</v>
      </c>
      <c r="AB64" s="164" t="s">
        <v>918</v>
      </c>
      <c r="AC64" s="113">
        <v>152.01</v>
      </c>
      <c r="AD64" s="165">
        <v>-91</v>
      </c>
      <c r="AE64" s="165">
        <v>147</v>
      </c>
      <c r="AF64" s="169">
        <f t="shared" si="2"/>
        <v>-9.9999999999909051E-3</v>
      </c>
      <c r="AG64" s="145">
        <f t="shared" si="13"/>
        <v>-97.832041950290616</v>
      </c>
      <c r="AH64" s="142">
        <f t="shared" si="4"/>
        <v>6.8320419502906162</v>
      </c>
    </row>
    <row r="65" spans="1:34" s="113" customFormat="1" x14ac:dyDescent="0.25">
      <c r="A65" s="5" t="s">
        <v>406</v>
      </c>
      <c r="B65" t="s">
        <v>407</v>
      </c>
      <c r="C65" s="157" t="s">
        <v>1102</v>
      </c>
      <c r="D65" t="s">
        <v>266</v>
      </c>
      <c r="E65" t="s">
        <v>795</v>
      </c>
      <c r="F65" t="s">
        <v>879</v>
      </c>
      <c r="G65" t="s">
        <v>481</v>
      </c>
      <c r="H65">
        <f>VLOOKUP(G65,MARGIN!$E$1:$F$9,2)</f>
        <v>1</v>
      </c>
      <c r="I65">
        <v>100</v>
      </c>
      <c r="J65">
        <v>0.1</v>
      </c>
      <c r="K65" t="s">
        <v>302</v>
      </c>
      <c r="L65" t="s">
        <v>880</v>
      </c>
      <c r="M65" s="134" t="s">
        <v>735</v>
      </c>
      <c r="N65" s="202">
        <f>VLOOKUP($A65,[3]futuresATR!$A$2:$F$80,3)</f>
        <v>381</v>
      </c>
      <c r="O65" s="156">
        <f t="shared" si="5"/>
        <v>38100</v>
      </c>
      <c r="P65" s="203">
        <f>VLOOKUP($A65,[3]futuresATR!$A$2:$F$80,4)</f>
        <v>11.797382468</v>
      </c>
      <c r="Q65" s="155">
        <f t="shared" si="16"/>
        <v>1179.7382468000001</v>
      </c>
      <c r="R65" s="145">
        <f t="shared" si="6"/>
        <v>2</v>
      </c>
      <c r="S65" s="140">
        <f t="shared" si="12"/>
        <v>76200</v>
      </c>
      <c r="T65" s="111">
        <f t="shared" si="7"/>
        <v>2</v>
      </c>
      <c r="U65" s="111">
        <f t="shared" si="8"/>
        <v>28</v>
      </c>
      <c r="V65" s="163">
        <f t="shared" si="9"/>
        <v>2</v>
      </c>
      <c r="W65" s="163">
        <f t="shared" si="10"/>
        <v>2359.4764936000001</v>
      </c>
      <c r="X65" t="s">
        <v>912</v>
      </c>
      <c r="Y65">
        <v>2</v>
      </c>
      <c r="Z65">
        <v>384.1</v>
      </c>
      <c r="AA65" s="110">
        <v>1.5</v>
      </c>
      <c r="AB65" s="135">
        <v>3.7000000000000002E-3</v>
      </c>
      <c r="AC65">
        <v>409.3</v>
      </c>
      <c r="AD65" s="109">
        <v>5040</v>
      </c>
      <c r="AE65" s="109">
        <v>0</v>
      </c>
      <c r="AF65" s="169">
        <f t="shared" si="2"/>
        <v>-25.199999999999989</v>
      </c>
      <c r="AG65" s="145">
        <f t="shared" si="13"/>
        <v>-5039.9999999999982</v>
      </c>
      <c r="AH65" s="142">
        <f t="shared" si="4"/>
        <v>0</v>
      </c>
    </row>
    <row r="66" spans="1:34" x14ac:dyDescent="0.25">
      <c r="A66" s="5" t="s">
        <v>881</v>
      </c>
      <c r="B66" s="113" t="s">
        <v>412</v>
      </c>
      <c r="C66" s="158" t="s">
        <v>881</v>
      </c>
      <c r="D66" s="113" t="s">
        <v>535</v>
      </c>
      <c r="E66" s="113" t="s">
        <v>791</v>
      </c>
      <c r="F66" s="113">
        <v>10</v>
      </c>
      <c r="G66" s="113" t="s">
        <v>544</v>
      </c>
      <c r="H66">
        <f>VLOOKUP(G66,MARGIN!$E$1:$F$9,2)</f>
        <v>0.97050999999999998</v>
      </c>
      <c r="I66" s="113">
        <v>10</v>
      </c>
      <c r="J66" s="113">
        <v>1</v>
      </c>
      <c r="K66" s="113" t="s">
        <v>299</v>
      </c>
      <c r="L66" s="113" t="s">
        <v>881</v>
      </c>
      <c r="M66" s="149" t="s">
        <v>755</v>
      </c>
      <c r="N66" s="202">
        <f>VLOOKUP($A66,[3]futuresATR!$A$2:$F$80,3)</f>
        <v>7981</v>
      </c>
      <c r="O66" s="156">
        <f t="shared" si="5"/>
        <v>82235.113497027342</v>
      </c>
      <c r="P66" s="203">
        <f>VLOOKUP($A66,[3]futuresATR!$A$2:$F$80,4)</f>
        <v>117.454829807</v>
      </c>
      <c r="Q66" s="155">
        <f t="shared" si="16"/>
        <v>1210.2382232743607</v>
      </c>
      <c r="R66" s="145">
        <f t="shared" si="6"/>
        <v>2</v>
      </c>
      <c r="S66" s="140">
        <f t="shared" ref="S66:S80" si="17">R66*O66</f>
        <v>164470.22699405468</v>
      </c>
      <c r="T66" s="111">
        <f t="shared" si="7"/>
        <v>2</v>
      </c>
      <c r="U66" s="111">
        <f t="shared" si="8"/>
        <v>28</v>
      </c>
      <c r="V66" s="163">
        <f t="shared" si="9"/>
        <v>2</v>
      </c>
      <c r="W66" s="163">
        <f t="shared" si="10"/>
        <v>2420.4764465487215</v>
      </c>
      <c r="X66" s="113" t="s">
        <v>911</v>
      </c>
      <c r="Y66" s="113">
        <v>5</v>
      </c>
      <c r="Z66" s="113">
        <v>8170</v>
      </c>
      <c r="AA66" s="113" t="s">
        <v>1151</v>
      </c>
      <c r="AB66" s="113" t="s">
        <v>915</v>
      </c>
      <c r="AC66" s="113">
        <v>8246</v>
      </c>
      <c r="AD66" s="165">
        <v>-3836</v>
      </c>
      <c r="AE66" s="165">
        <v>0</v>
      </c>
      <c r="AF66" s="169">
        <f t="shared" ref="AF66:AF75" si="18">Z66-AC66</f>
        <v>-76</v>
      </c>
      <c r="AG66" s="145">
        <f t="shared" ref="AG66:AG75" si="19">AF66*I66*Y66/H66</f>
        <v>-3915.4671255319367</v>
      </c>
      <c r="AH66" s="142">
        <f t="shared" ref="AH66:AH75" si="20">ABS(AG66)-ABS(AD66)</f>
        <v>79.467125531936745</v>
      </c>
    </row>
    <row r="67" spans="1:34" x14ac:dyDescent="0.25">
      <c r="A67" s="5" t="s">
        <v>408</v>
      </c>
      <c r="B67" s="113" t="s">
        <v>409</v>
      </c>
      <c r="C67" s="158" t="s">
        <v>408</v>
      </c>
      <c r="D67" s="113" t="s">
        <v>273</v>
      </c>
      <c r="E67" s="113" t="s">
        <v>794</v>
      </c>
      <c r="F67" s="113">
        <v>200</v>
      </c>
      <c r="G67" s="113" t="s">
        <v>692</v>
      </c>
      <c r="H67" s="220">
        <v>1.36</v>
      </c>
      <c r="I67" s="113">
        <v>200</v>
      </c>
      <c r="J67" s="113">
        <v>0.1</v>
      </c>
      <c r="K67" s="113" t="s">
        <v>299</v>
      </c>
      <c r="L67" s="113" t="s">
        <v>408</v>
      </c>
      <c r="M67" s="149" t="s">
        <v>690</v>
      </c>
      <c r="N67" s="202">
        <f>VLOOKUP($A67,[3]futuresATR!$A$2:$F$80,3)</f>
        <v>312.7</v>
      </c>
      <c r="O67" s="156">
        <f t="shared" ref="O67:O80" si="21">N67*I67/H67</f>
        <v>45985.294117647056</v>
      </c>
      <c r="P67" s="203">
        <f>VLOOKUP($A67,[3]futuresATR!$A$2:$F$80,4)</f>
        <v>4.1174999999999997</v>
      </c>
      <c r="Q67" s="155">
        <f t="shared" si="16"/>
        <v>605.51470588235293</v>
      </c>
      <c r="R67" s="145">
        <f t="shared" ref="R67:R80" si="22">MAX(ROUND($R$1/Q67,0),1)</f>
        <v>3</v>
      </c>
      <c r="S67" s="140">
        <f t="shared" si="17"/>
        <v>137955.88235294117</v>
      </c>
      <c r="T67" s="111">
        <f t="shared" ref="T67:T80" si="23">IF(R67&gt;$T$1,$T$1,R67)</f>
        <v>3</v>
      </c>
      <c r="U67" s="111">
        <f t="shared" ref="U67:U80" si="24">T67*2*7</f>
        <v>42</v>
      </c>
      <c r="V67" s="163">
        <f t="shared" ref="V67:V80" si="25">IF(ROUND(T67*Q67/$R$1,0)&lt;1,0,T67)</f>
        <v>3</v>
      </c>
      <c r="W67" s="163">
        <f t="shared" ref="W67:W80" si="26">V67*Q67</f>
        <v>1816.5441176470588</v>
      </c>
      <c r="X67" s="113" t="s">
        <v>912</v>
      </c>
      <c r="Y67" s="113">
        <v>4</v>
      </c>
      <c r="Z67" s="113">
        <v>317.57</v>
      </c>
      <c r="AA67" s="113" t="s">
        <v>1251</v>
      </c>
      <c r="AB67" s="113" t="s">
        <v>915</v>
      </c>
      <c r="AC67" s="113">
        <v>311.10000000000002</v>
      </c>
      <c r="AD67" s="165">
        <v>-3809</v>
      </c>
      <c r="AE67" s="165">
        <v>0</v>
      </c>
      <c r="AF67" s="169">
        <f t="shared" si="18"/>
        <v>6.4699999999999704</v>
      </c>
      <c r="AG67" s="145">
        <f t="shared" si="19"/>
        <v>3805.8823529411588</v>
      </c>
      <c r="AH67" s="142">
        <f t="shared" si="20"/>
        <v>-3.1176470588411576</v>
      </c>
    </row>
    <row r="68" spans="1:34" x14ac:dyDescent="0.25">
      <c r="A68" s="5" t="s">
        <v>410</v>
      </c>
      <c r="B68" s="113" t="s">
        <v>411</v>
      </c>
      <c r="C68" s="158" t="s">
        <v>410</v>
      </c>
      <c r="D68" s="113" t="s">
        <v>273</v>
      </c>
      <c r="E68" s="113" t="s">
        <v>794</v>
      </c>
      <c r="F68" s="113" t="s">
        <v>862</v>
      </c>
      <c r="G68" s="113" t="s">
        <v>481</v>
      </c>
      <c r="H68">
        <f>VLOOKUP(G68,MARGIN!$E$1:$F$9,2)</f>
        <v>1</v>
      </c>
      <c r="I68" s="113">
        <v>100</v>
      </c>
      <c r="J68" s="113">
        <v>0.1</v>
      </c>
      <c r="K68" s="113" t="s">
        <v>299</v>
      </c>
      <c r="L68" s="113" t="s">
        <v>410</v>
      </c>
      <c r="M68" s="149" t="s">
        <v>695</v>
      </c>
      <c r="N68" s="202">
        <f>VLOOKUP($A68,[3]futuresATR!$A$2:$F$80,3)</f>
        <v>319.5</v>
      </c>
      <c r="O68" s="156">
        <f t="shared" si="21"/>
        <v>31950</v>
      </c>
      <c r="P68" s="203">
        <f>VLOOKUP($A68,[3]futuresATR!$A$2:$F$80,4)</f>
        <v>4.2610450364999997</v>
      </c>
      <c r="Q68" s="155">
        <f t="shared" si="16"/>
        <v>426.10450364999997</v>
      </c>
      <c r="R68" s="145">
        <f t="shared" si="22"/>
        <v>5</v>
      </c>
      <c r="S68" s="140">
        <f t="shared" si="17"/>
        <v>159750</v>
      </c>
      <c r="T68" s="111">
        <f t="shared" si="23"/>
        <v>5</v>
      </c>
      <c r="U68" s="111">
        <f t="shared" si="24"/>
        <v>70</v>
      </c>
      <c r="V68" s="163">
        <f t="shared" si="25"/>
        <v>5</v>
      </c>
      <c r="W68" s="163">
        <f t="shared" si="26"/>
        <v>2130.5225182499998</v>
      </c>
      <c r="X68" s="113" t="s">
        <v>912</v>
      </c>
      <c r="Y68" s="113">
        <v>7</v>
      </c>
      <c r="Z68" s="113">
        <v>314.89999999999998</v>
      </c>
      <c r="AA68" s="166">
        <v>-0.1</v>
      </c>
      <c r="AB68" s="113" t="s">
        <v>913</v>
      </c>
      <c r="AC68" s="113">
        <v>314.8</v>
      </c>
      <c r="AD68" s="165">
        <v>-69</v>
      </c>
      <c r="AE68" s="165">
        <v>0</v>
      </c>
      <c r="AF68" s="169">
        <f t="shared" si="18"/>
        <v>9.9999999999965894E-2</v>
      </c>
      <c r="AG68" s="145">
        <f t="shared" si="19"/>
        <v>69.999999999976126</v>
      </c>
      <c r="AH68" s="142">
        <f t="shared" si="20"/>
        <v>0.99999999997612576</v>
      </c>
    </row>
    <row r="69" spans="1:34" x14ac:dyDescent="0.25">
      <c r="A69" s="5" t="s">
        <v>413</v>
      </c>
      <c r="B69" t="s">
        <v>414</v>
      </c>
      <c r="C69" s="158" t="s">
        <v>413</v>
      </c>
      <c r="D69" t="s">
        <v>535</v>
      </c>
      <c r="E69" t="s">
        <v>791</v>
      </c>
      <c r="F69" t="s">
        <v>882</v>
      </c>
      <c r="G69" t="s">
        <v>478</v>
      </c>
      <c r="H69">
        <f>VLOOKUP(G69,MARGIN!$E$1:$F$9,2)</f>
        <v>0.89568013471029218</v>
      </c>
      <c r="I69">
        <v>10</v>
      </c>
      <c r="J69">
        <v>1</v>
      </c>
      <c r="K69" t="s">
        <v>299</v>
      </c>
      <c r="L69" t="s">
        <v>883</v>
      </c>
      <c r="M69" s="134" t="s">
        <v>536</v>
      </c>
      <c r="N69" s="202">
        <f>VLOOKUP($A69,[3]futuresATR!$A$2:$F$80,3)</f>
        <v>3027</v>
      </c>
      <c r="O69" s="156">
        <f t="shared" si="21"/>
        <v>33795.546900000001</v>
      </c>
      <c r="P69" s="203">
        <f>VLOOKUP($A69,[3]futuresATR!$A$2:$F$80,4)</f>
        <v>55.069613748999998</v>
      </c>
      <c r="Q69" s="155">
        <f t="shared" si="16"/>
        <v>614.83571662346026</v>
      </c>
      <c r="R69" s="145">
        <f t="shared" si="22"/>
        <v>3</v>
      </c>
      <c r="S69" s="140">
        <f t="shared" si="17"/>
        <v>101386.6407</v>
      </c>
      <c r="T69" s="111">
        <f t="shared" si="23"/>
        <v>3</v>
      </c>
      <c r="U69" s="111">
        <f t="shared" si="24"/>
        <v>42</v>
      </c>
      <c r="V69" s="163">
        <f t="shared" si="25"/>
        <v>3</v>
      </c>
      <c r="W69" s="163">
        <f t="shared" si="26"/>
        <v>1844.5071498703808</v>
      </c>
      <c r="X69" t="s">
        <v>912</v>
      </c>
      <c r="Y69">
        <v>3</v>
      </c>
      <c r="Z69">
        <v>2942.67</v>
      </c>
      <c r="AA69" s="138">
        <v>-6</v>
      </c>
      <c r="AB69" t="s">
        <v>922</v>
      </c>
      <c r="AC69">
        <v>3037</v>
      </c>
      <c r="AD69" s="109">
        <v>3164</v>
      </c>
      <c r="AE69" s="109">
        <v>0</v>
      </c>
      <c r="AF69" s="169">
        <f t="shared" si="18"/>
        <v>-94.329999999999927</v>
      </c>
      <c r="AG69" s="145">
        <f t="shared" si="19"/>
        <v>-3159.4984529999979</v>
      </c>
      <c r="AH69" s="142">
        <f t="shared" si="20"/>
        <v>-4.5015470000021196</v>
      </c>
    </row>
    <row r="70" spans="1:34" x14ac:dyDescent="0.25">
      <c r="A70" s="5" t="s">
        <v>415</v>
      </c>
      <c r="B70" t="s">
        <v>416</v>
      </c>
      <c r="C70" s="158" t="s">
        <v>1103</v>
      </c>
      <c r="D70" t="s">
        <v>884</v>
      </c>
      <c r="E70" t="s">
        <v>791</v>
      </c>
      <c r="F70" t="s">
        <v>862</v>
      </c>
      <c r="G70" t="s">
        <v>481</v>
      </c>
      <c r="H70">
        <f>VLOOKUP(G70,MARGIN!$E$1:$F$9,2)</f>
        <v>1</v>
      </c>
      <c r="I70">
        <v>100</v>
      </c>
      <c r="J70">
        <v>0.1</v>
      </c>
      <c r="K70" t="s">
        <v>299</v>
      </c>
      <c r="L70" t="s">
        <v>415</v>
      </c>
      <c r="M70" s="134" t="s">
        <v>565</v>
      </c>
      <c r="N70" s="202">
        <f>VLOOKUP($A70,[3]futuresATR!$A$2:$F$80,3)</f>
        <v>1169.8</v>
      </c>
      <c r="O70" s="156">
        <f t="shared" si="21"/>
        <v>116980</v>
      </c>
      <c r="P70" s="203">
        <f>VLOOKUP($A70,[3]futuresATR!$A$2:$F$80,4)</f>
        <v>15.69683764</v>
      </c>
      <c r="Q70" s="155">
        <f t="shared" si="16"/>
        <v>1569.6837640000001</v>
      </c>
      <c r="R70" s="145">
        <f t="shared" si="22"/>
        <v>1</v>
      </c>
      <c r="S70" s="140">
        <f t="shared" si="17"/>
        <v>116980</v>
      </c>
      <c r="T70" s="111">
        <f t="shared" si="23"/>
        <v>1</v>
      </c>
      <c r="U70" s="111">
        <f t="shared" si="24"/>
        <v>14</v>
      </c>
      <c r="V70" s="163">
        <f t="shared" si="25"/>
        <v>1</v>
      </c>
      <c r="W70" s="163">
        <f t="shared" si="26"/>
        <v>1569.6837640000001</v>
      </c>
      <c r="X70" t="s">
        <v>911</v>
      </c>
      <c r="Y70">
        <v>1</v>
      </c>
      <c r="Z70">
        <v>1139</v>
      </c>
      <c r="AA70" s="110">
        <v>0.1</v>
      </c>
      <c r="AB70" s="135">
        <v>1E-4</v>
      </c>
      <c r="AC70">
        <v>1139.0999999999999</v>
      </c>
      <c r="AD70" s="109">
        <v>-9</v>
      </c>
      <c r="AE70" s="109">
        <v>0</v>
      </c>
      <c r="AF70" s="169">
        <f t="shared" si="18"/>
        <v>-9.9999999999909051E-2</v>
      </c>
      <c r="AG70" s="145">
        <f t="shared" si="19"/>
        <v>-9.9999999999909051</v>
      </c>
      <c r="AH70" s="142">
        <f t="shared" si="20"/>
        <v>0.99999999999090505</v>
      </c>
    </row>
    <row r="71" spans="1:34" s="113" customFormat="1" x14ac:dyDescent="0.25">
      <c r="A71" s="5" t="s">
        <v>417</v>
      </c>
      <c r="B71" t="s">
        <v>885</v>
      </c>
      <c r="C71" s="157" t="s">
        <v>417</v>
      </c>
      <c r="D71" t="s">
        <v>266</v>
      </c>
      <c r="E71" t="s">
        <v>791</v>
      </c>
      <c r="F71">
        <v>200000</v>
      </c>
      <c r="G71" t="s">
        <v>481</v>
      </c>
      <c r="H71">
        <f>VLOOKUP(G71,MARGIN!$E$1:$F$9,2)</f>
        <v>1</v>
      </c>
      <c r="I71" s="132">
        <v>2000</v>
      </c>
      <c r="J71" t="s">
        <v>834</v>
      </c>
      <c r="K71" t="s">
        <v>1223</v>
      </c>
      <c r="L71" t="s">
        <v>886</v>
      </c>
      <c r="M71" s="134" t="s">
        <v>772</v>
      </c>
      <c r="N71" s="202">
        <f>VLOOKUP($A71,[3]futuresATR!$A$2:$F$80,3)</f>
        <v>109.25</v>
      </c>
      <c r="O71" s="156">
        <f t="shared" si="21"/>
        <v>218500</v>
      </c>
      <c r="P71" s="203">
        <f>VLOOKUP($A71,[3]futuresATR!$A$2:$F$80,4)</f>
        <v>0.11757812500000001</v>
      </c>
      <c r="Q71" s="155">
        <f t="shared" si="16"/>
        <v>235.15625</v>
      </c>
      <c r="R71" s="145">
        <f t="shared" si="22"/>
        <v>9</v>
      </c>
      <c r="S71" s="140">
        <f t="shared" si="17"/>
        <v>1966500</v>
      </c>
      <c r="T71" s="111">
        <f t="shared" si="23"/>
        <v>9</v>
      </c>
      <c r="U71" s="111">
        <f t="shared" si="24"/>
        <v>126</v>
      </c>
      <c r="V71" s="163">
        <f t="shared" si="25"/>
        <v>9</v>
      </c>
      <c r="W71" s="163">
        <f t="shared" si="26"/>
        <v>2116.40625</v>
      </c>
      <c r="X71" t="s">
        <v>911</v>
      </c>
      <c r="Y71">
        <v>15</v>
      </c>
      <c r="Z71" s="137">
        <v>108.8828125</v>
      </c>
      <c r="AA71" s="110">
        <v>0.05</v>
      </c>
      <c r="AB71" s="135">
        <v>4.0000000000000002E-4</v>
      </c>
      <c r="AC71" s="137">
        <v>108.9296875</v>
      </c>
      <c r="AD71" s="109">
        <v>-1343</v>
      </c>
      <c r="AE71" s="109">
        <v>0</v>
      </c>
      <c r="AF71" s="169">
        <f t="shared" si="18"/>
        <v>-4.6875E-2</v>
      </c>
      <c r="AG71" s="145">
        <f t="shared" si="19"/>
        <v>-1406.25</v>
      </c>
      <c r="AH71" s="142">
        <f t="shared" si="20"/>
        <v>63.25</v>
      </c>
    </row>
    <row r="72" spans="1:34" s="113" customFormat="1" x14ac:dyDescent="0.25">
      <c r="A72" s="5" t="s">
        <v>418</v>
      </c>
      <c r="B72" t="s">
        <v>1105</v>
      </c>
      <c r="C72" s="157" t="s">
        <v>1104</v>
      </c>
      <c r="D72" t="s">
        <v>266</v>
      </c>
      <c r="E72" t="s">
        <v>791</v>
      </c>
      <c r="F72" s="109">
        <v>100000</v>
      </c>
      <c r="G72" t="s">
        <v>481</v>
      </c>
      <c r="H72">
        <f>VLOOKUP(G72,MARGIN!$E$1:$F$9,2)</f>
        <v>1</v>
      </c>
      <c r="I72" s="132">
        <v>1000</v>
      </c>
      <c r="J72" t="s">
        <v>888</v>
      </c>
      <c r="K72" t="s">
        <v>1223</v>
      </c>
      <c r="L72" t="s">
        <v>887</v>
      </c>
      <c r="M72" s="134" t="s">
        <v>770</v>
      </c>
      <c r="N72" s="202">
        <f>VLOOKUP($A72,[3]futuresATR!$A$2:$F$80,3)</f>
        <v>130.8125</v>
      </c>
      <c r="O72" s="156">
        <f t="shared" si="21"/>
        <v>130812.5</v>
      </c>
      <c r="P72" s="203">
        <f>VLOOKUP($A72,[3]futuresATR!$A$2:$F$80,4)</f>
        <v>0.48906250000000001</v>
      </c>
      <c r="Q72" s="155">
        <f t="shared" si="16"/>
        <v>489.0625</v>
      </c>
      <c r="R72" s="145">
        <f t="shared" si="22"/>
        <v>4</v>
      </c>
      <c r="S72" s="140">
        <f t="shared" si="17"/>
        <v>523250</v>
      </c>
      <c r="T72" s="111">
        <f t="shared" si="23"/>
        <v>4</v>
      </c>
      <c r="U72" s="111">
        <f t="shared" si="24"/>
        <v>56</v>
      </c>
      <c r="V72" s="163">
        <f t="shared" si="25"/>
        <v>4</v>
      </c>
      <c r="W72" s="163">
        <f t="shared" si="26"/>
        <v>1956.25</v>
      </c>
      <c r="X72" t="s">
        <v>912</v>
      </c>
      <c r="Y72">
        <v>6</v>
      </c>
      <c r="Z72" s="137">
        <v>129.28125</v>
      </c>
      <c r="AA72" s="110">
        <v>0.19</v>
      </c>
      <c r="AB72" s="135">
        <v>1.5E-3</v>
      </c>
      <c r="AC72" s="137">
        <v>129.484375</v>
      </c>
      <c r="AD72" s="109">
        <v>1219</v>
      </c>
      <c r="AE72" s="109">
        <v>0</v>
      </c>
      <c r="AF72" s="169">
        <f t="shared" si="18"/>
        <v>-0.203125</v>
      </c>
      <c r="AG72" s="145">
        <f t="shared" si="19"/>
        <v>-1218.75</v>
      </c>
      <c r="AH72" s="142">
        <f t="shared" si="20"/>
        <v>-0.25</v>
      </c>
    </row>
    <row r="73" spans="1:34" x14ac:dyDescent="0.25">
      <c r="A73" s="5" t="s">
        <v>419</v>
      </c>
      <c r="B73" t="s">
        <v>420</v>
      </c>
      <c r="C73" s="157" t="s">
        <v>419</v>
      </c>
      <c r="D73" t="s">
        <v>266</v>
      </c>
      <c r="E73" t="s">
        <v>791</v>
      </c>
      <c r="F73" s="109">
        <v>100000</v>
      </c>
      <c r="G73" t="s">
        <v>481</v>
      </c>
      <c r="H73">
        <f>VLOOKUP(G73,MARGIN!$E$1:$F$9,2)</f>
        <v>1</v>
      </c>
      <c r="I73" s="132">
        <v>1000</v>
      </c>
      <c r="J73" t="s">
        <v>888</v>
      </c>
      <c r="K73" t="s">
        <v>1223</v>
      </c>
      <c r="L73" t="s">
        <v>889</v>
      </c>
      <c r="M73" s="134" t="s">
        <v>768</v>
      </c>
      <c r="N73" s="202">
        <f>VLOOKUP($A73,[3]futuresATR!$A$2:$F$80,3)</f>
        <v>166.09375</v>
      </c>
      <c r="O73" s="156">
        <f t="shared" si="21"/>
        <v>166093.75</v>
      </c>
      <c r="P73" s="203">
        <f>VLOOKUP($A73,[3]futuresATR!$A$2:$F$80,4)</f>
        <v>1.2984374999999999</v>
      </c>
      <c r="Q73" s="155">
        <f t="shared" si="16"/>
        <v>1298.4375</v>
      </c>
      <c r="R73" s="145">
        <f t="shared" si="22"/>
        <v>2</v>
      </c>
      <c r="S73" s="140">
        <f t="shared" si="17"/>
        <v>332187.5</v>
      </c>
      <c r="T73" s="111">
        <f t="shared" si="23"/>
        <v>2</v>
      </c>
      <c r="U73" s="111">
        <f t="shared" si="24"/>
        <v>28</v>
      </c>
      <c r="V73" s="163">
        <f t="shared" si="25"/>
        <v>2</v>
      </c>
      <c r="W73" s="163">
        <f t="shared" si="26"/>
        <v>2596.875</v>
      </c>
      <c r="X73" t="s">
        <v>911</v>
      </c>
      <c r="Y73">
        <v>2</v>
      </c>
      <c r="Z73" s="137">
        <v>162.40625</v>
      </c>
      <c r="AA73" s="110">
        <v>0.06</v>
      </c>
      <c r="AB73" s="135">
        <v>4.0000000000000002E-4</v>
      </c>
      <c r="AC73" s="137">
        <v>162.46875</v>
      </c>
      <c r="AD73" s="109">
        <v>-124</v>
      </c>
      <c r="AE73" s="109">
        <v>0</v>
      </c>
      <c r="AF73" s="169">
        <f t="shared" si="18"/>
        <v>-6.25E-2</v>
      </c>
      <c r="AG73" s="145">
        <f t="shared" si="19"/>
        <v>-125</v>
      </c>
      <c r="AH73" s="142">
        <f t="shared" si="20"/>
        <v>1</v>
      </c>
    </row>
    <row r="74" spans="1:34" x14ac:dyDescent="0.25">
      <c r="A74" s="5" t="s">
        <v>421</v>
      </c>
      <c r="B74" s="113" t="s">
        <v>422</v>
      </c>
      <c r="C74" s="158" t="s">
        <v>421</v>
      </c>
      <c r="D74" s="113" t="s">
        <v>505</v>
      </c>
      <c r="E74" s="113" t="s">
        <v>794</v>
      </c>
      <c r="F74" s="113">
        <v>1000</v>
      </c>
      <c r="G74" s="113" t="s">
        <v>481</v>
      </c>
      <c r="H74">
        <f>VLOOKUP(G74,MARGIN!$E$1:$F$9,2)</f>
        <v>1</v>
      </c>
      <c r="I74" s="148">
        <v>1000</v>
      </c>
      <c r="J74" s="113">
        <v>0.01</v>
      </c>
      <c r="K74" s="113" t="s">
        <v>299</v>
      </c>
      <c r="L74" s="113" t="s">
        <v>890</v>
      </c>
      <c r="M74" s="149" t="s">
        <v>503</v>
      </c>
      <c r="N74" s="202">
        <f>VLOOKUP($A74,[3]futuresATR!$A$2:$F$80,3)</f>
        <v>16.675000000000001</v>
      </c>
      <c r="O74" s="156">
        <f t="shared" si="21"/>
        <v>16675</v>
      </c>
      <c r="P74" s="203">
        <f>VLOOKUP($A74,[3]futuresATR!$A$2:$F$80,4)</f>
        <v>1.320653171</v>
      </c>
      <c r="Q74" s="155">
        <f t="shared" si="16"/>
        <v>1320.6531709999999</v>
      </c>
      <c r="R74" s="145">
        <f t="shared" si="22"/>
        <v>2</v>
      </c>
      <c r="S74" s="140">
        <f t="shared" si="17"/>
        <v>33350</v>
      </c>
      <c r="T74" s="111">
        <f t="shared" si="23"/>
        <v>2</v>
      </c>
      <c r="U74" s="111">
        <f t="shared" si="24"/>
        <v>28</v>
      </c>
      <c r="V74" s="163">
        <f t="shared" si="25"/>
        <v>2</v>
      </c>
      <c r="W74" s="163">
        <f t="shared" si="26"/>
        <v>2641.3063419999999</v>
      </c>
      <c r="X74" s="113" t="s">
        <v>911</v>
      </c>
      <c r="Y74" s="113">
        <v>4</v>
      </c>
      <c r="Z74" s="113">
        <v>15.45</v>
      </c>
      <c r="AA74" s="166">
        <v>0.05</v>
      </c>
      <c r="AB74" s="164">
        <v>3.2000000000000002E-3</v>
      </c>
      <c r="AC74" s="113">
        <v>15.5</v>
      </c>
      <c r="AD74" s="165">
        <v>-199</v>
      </c>
      <c r="AE74" s="165">
        <v>0</v>
      </c>
      <c r="AF74" s="169">
        <f t="shared" si="18"/>
        <v>-5.0000000000000711E-2</v>
      </c>
      <c r="AG74" s="145">
        <f t="shared" si="19"/>
        <v>-200.00000000000284</v>
      </c>
      <c r="AH74" s="142">
        <f t="shared" si="20"/>
        <v>1.0000000000028422</v>
      </c>
    </row>
    <row r="75" spans="1:34" x14ac:dyDescent="0.25">
      <c r="A75" s="5" t="s">
        <v>423</v>
      </c>
      <c r="B75" t="s">
        <v>424</v>
      </c>
      <c r="C75" s="157" t="s">
        <v>1128</v>
      </c>
      <c r="D75" t="s">
        <v>266</v>
      </c>
      <c r="E75" t="s">
        <v>799</v>
      </c>
      <c r="F75" t="s">
        <v>800</v>
      </c>
      <c r="G75" t="s">
        <v>481</v>
      </c>
      <c r="H75">
        <f>VLOOKUP(G75,MARGIN!$E$1:$F$9,2)</f>
        <v>1</v>
      </c>
      <c r="I75">
        <v>50</v>
      </c>
      <c r="J75" s="133">
        <v>42377</v>
      </c>
      <c r="K75" t="s">
        <v>302</v>
      </c>
      <c r="L75" t="s">
        <v>891</v>
      </c>
      <c r="M75" s="134" t="s">
        <v>776</v>
      </c>
      <c r="N75" s="202">
        <f>VLOOKUP($A75,[3]futuresATR!$A$2:$F$80,3)</f>
        <v>465.75</v>
      </c>
      <c r="O75" s="156">
        <f t="shared" si="21"/>
        <v>23287.5</v>
      </c>
      <c r="P75" s="203">
        <f>VLOOKUP($A75,[3]futuresATR!$A$2:$F$80,4)</f>
        <v>12.844267015</v>
      </c>
      <c r="Q75" s="155">
        <f t="shared" si="16"/>
        <v>642.21335075000002</v>
      </c>
      <c r="R75" s="145">
        <f t="shared" si="22"/>
        <v>3</v>
      </c>
      <c r="S75" s="140">
        <f t="shared" si="17"/>
        <v>69862.5</v>
      </c>
      <c r="T75" s="111">
        <f t="shared" si="23"/>
        <v>3</v>
      </c>
      <c r="U75" s="111">
        <f t="shared" si="24"/>
        <v>42</v>
      </c>
      <c r="V75" s="163">
        <f t="shared" si="25"/>
        <v>3</v>
      </c>
      <c r="W75" s="163">
        <f t="shared" si="26"/>
        <v>1926.6400522500001</v>
      </c>
      <c r="X75" t="s">
        <v>911</v>
      </c>
      <c r="Y75">
        <v>3</v>
      </c>
      <c r="Z75" s="136">
        <v>467.25</v>
      </c>
      <c r="AA75" s="110">
        <v>0.25</v>
      </c>
      <c r="AB75" s="135">
        <v>5.0000000000000001E-4</v>
      </c>
      <c r="AC75" s="136">
        <v>467.5</v>
      </c>
      <c r="AD75" s="109">
        <v>-37</v>
      </c>
      <c r="AE75" s="109">
        <v>0</v>
      </c>
      <c r="AF75" s="169">
        <f t="shared" si="18"/>
        <v>-0.25</v>
      </c>
      <c r="AG75" s="145">
        <f t="shared" si="19"/>
        <v>-37.5</v>
      </c>
      <c r="AH75" s="142">
        <f t="shared" si="20"/>
        <v>0.5</v>
      </c>
    </row>
    <row r="76" spans="1:34" ht="15.75" thickBot="1" x14ac:dyDescent="0.3">
      <c r="A76" s="5" t="s">
        <v>1141</v>
      </c>
      <c r="B76" s="113" t="s">
        <v>425</v>
      </c>
      <c r="C76" s="158" t="s">
        <v>1106</v>
      </c>
      <c r="D76" s="113" t="s">
        <v>458</v>
      </c>
      <c r="E76" s="113" t="s">
        <v>791</v>
      </c>
      <c r="F76" s="113" t="s">
        <v>892</v>
      </c>
      <c r="G76" s="113" t="s">
        <v>459</v>
      </c>
      <c r="H76">
        <f>VLOOKUP(G76,MARGIN!$E$1:$F$9,2)</f>
        <v>1.3393514860104736</v>
      </c>
      <c r="I76" s="113">
        <v>25</v>
      </c>
      <c r="J76" s="113">
        <v>0.1</v>
      </c>
      <c r="K76" s="113" t="s">
        <v>299</v>
      </c>
      <c r="L76" s="113" t="s">
        <v>893</v>
      </c>
      <c r="M76" s="149" t="s">
        <v>747</v>
      </c>
      <c r="N76" s="202">
        <f>VLOOKUP($A76,[3]futuresATR!$A$2:$F$80,3)</f>
        <v>5234</v>
      </c>
      <c r="O76" s="156">
        <f t="shared" si="21"/>
        <v>97696.535500000013</v>
      </c>
      <c r="P76" s="203">
        <f>VLOOKUP($A76,[3]futuresATR!$A$2:$F$80,4)</f>
        <v>61.314624277</v>
      </c>
      <c r="Q76" s="155">
        <f t="shared" si="16"/>
        <v>1144.483448098413</v>
      </c>
      <c r="R76" s="145">
        <f t="shared" si="22"/>
        <v>2</v>
      </c>
      <c r="S76" s="140">
        <f t="shared" si="17"/>
        <v>195393.07100000003</v>
      </c>
      <c r="T76" s="111">
        <f t="shared" si="23"/>
        <v>2</v>
      </c>
      <c r="U76" s="111">
        <f t="shared" si="24"/>
        <v>28</v>
      </c>
      <c r="V76" s="163">
        <f t="shared" si="25"/>
        <v>2</v>
      </c>
      <c r="W76" s="163">
        <f t="shared" si="26"/>
        <v>2288.9668961968259</v>
      </c>
      <c r="X76" s="113" t="s">
        <v>911</v>
      </c>
      <c r="Y76" s="113">
        <v>2</v>
      </c>
      <c r="Z76" s="113">
        <v>5304</v>
      </c>
      <c r="AA76" s="113" t="s">
        <v>1130</v>
      </c>
      <c r="AB76" s="164">
        <v>1.9E-3</v>
      </c>
      <c r="AC76" s="113">
        <v>5314</v>
      </c>
      <c r="AD76" s="165">
        <v>-361</v>
      </c>
      <c r="AE76" s="165">
        <v>0</v>
      </c>
      <c r="AF76" s="169">
        <f t="shared" ref="AF76" si="27">Z76-AC76</f>
        <v>-10</v>
      </c>
      <c r="AG76" s="145">
        <f>AF76*I76*Y76/H76</f>
        <v>-373.31500000000005</v>
      </c>
      <c r="AH76" s="142">
        <f>ABS(AG76)-ABS(AD76)</f>
        <v>12.315000000000055</v>
      </c>
    </row>
    <row r="77" spans="1:34" ht="15.75" thickBot="1" x14ac:dyDescent="0.3">
      <c r="A77" s="5" t="s">
        <v>1142</v>
      </c>
      <c r="B77" t="s">
        <v>426</v>
      </c>
      <c r="C77" s="158" t="s">
        <v>1109</v>
      </c>
      <c r="D77" t="s">
        <v>458</v>
      </c>
      <c r="E77" t="s">
        <v>791</v>
      </c>
      <c r="F77" t="s">
        <v>894</v>
      </c>
      <c r="G77" t="s">
        <v>459</v>
      </c>
      <c r="H77">
        <f>VLOOKUP(G77,MARGIN!$E$1:$F$9,2)</f>
        <v>1.3393514860104736</v>
      </c>
      <c r="I77" s="150">
        <v>2400</v>
      </c>
      <c r="J77">
        <v>0.01</v>
      </c>
      <c r="K77" t="s">
        <v>1223</v>
      </c>
      <c r="L77" t="s">
        <v>895</v>
      </c>
      <c r="M77" s="134" t="s">
        <v>472</v>
      </c>
      <c r="N77" s="202">
        <f>VLOOKUP($A77,[3]futuresATR!$A$2:$F$80,3)</f>
        <v>98.07</v>
      </c>
      <c r="O77" s="156">
        <f t="shared" si="21"/>
        <v>175732.80984</v>
      </c>
      <c r="P77" s="203">
        <f>VLOOKUP($A77,[3]futuresATR!$A$2:$F$80,4)</f>
        <v>3.15E-2</v>
      </c>
      <c r="Q77" s="155">
        <f t="shared" si="16"/>
        <v>56.445228</v>
      </c>
      <c r="R77" s="145">
        <f t="shared" si="22"/>
        <v>35</v>
      </c>
      <c r="S77" s="140">
        <f t="shared" si="17"/>
        <v>6150648.3443999998</v>
      </c>
      <c r="T77" s="111">
        <f t="shared" si="23"/>
        <v>15</v>
      </c>
      <c r="U77" s="111">
        <f t="shared" si="24"/>
        <v>210</v>
      </c>
      <c r="V77" s="192">
        <v>0</v>
      </c>
      <c r="W77" s="163">
        <f t="shared" si="26"/>
        <v>0</v>
      </c>
      <c r="X77" t="s">
        <v>912</v>
      </c>
      <c r="Y77">
        <v>41</v>
      </c>
      <c r="Z77">
        <v>98.09</v>
      </c>
      <c r="AA77" t="s">
        <v>1146</v>
      </c>
      <c r="AB77" s="135">
        <v>1E-4</v>
      </c>
      <c r="AC77">
        <v>98.1</v>
      </c>
      <c r="AD77" s="109">
        <v>712</v>
      </c>
      <c r="AE77" s="109">
        <v>0</v>
      </c>
      <c r="AF77" s="169">
        <f t="shared" ref="AF77:AF80" si="28">Z77-AC77</f>
        <v>-9.9999999999909051E-3</v>
      </c>
      <c r="AG77" s="145">
        <f>AF77*I77*Y77/H77</f>
        <v>-734.68391999933192</v>
      </c>
      <c r="AH77" s="142">
        <f t="shared" ref="AH77:AH80" si="29">ABS(AG77)-ABS(AD77)</f>
        <v>22.68391999933192</v>
      </c>
    </row>
    <row r="78" spans="1:34" x14ac:dyDescent="0.25">
      <c r="A78" s="5" t="s">
        <v>427</v>
      </c>
      <c r="B78" t="s">
        <v>428</v>
      </c>
      <c r="C78" s="157" t="s">
        <v>427</v>
      </c>
      <c r="D78" t="s">
        <v>266</v>
      </c>
      <c r="E78" t="s">
        <v>791</v>
      </c>
      <c r="F78" t="s">
        <v>896</v>
      </c>
      <c r="G78" t="s">
        <v>481</v>
      </c>
      <c r="H78">
        <f>VLOOKUP(G78,MARGIN!$E$1:$F$9,2)</f>
        <v>1</v>
      </c>
      <c r="I78">
        <v>5</v>
      </c>
      <c r="J78">
        <v>1</v>
      </c>
      <c r="K78" t="s">
        <v>299</v>
      </c>
      <c r="L78" t="s">
        <v>427</v>
      </c>
      <c r="M78" s="134" t="s">
        <v>648</v>
      </c>
      <c r="N78" s="202">
        <f>VLOOKUP($A78,[3]futuresATR!$A$2:$F$80,3)</f>
        <v>17915</v>
      </c>
      <c r="O78" s="156">
        <f t="shared" si="21"/>
        <v>89575</v>
      </c>
      <c r="P78" s="203">
        <f>VLOOKUP($A78,[3]futuresATR!$A$2:$F$80,4)</f>
        <v>157.49400997399999</v>
      </c>
      <c r="Q78" s="155">
        <f t="shared" si="16"/>
        <v>787.47004986999991</v>
      </c>
      <c r="R78" s="145">
        <f t="shared" si="22"/>
        <v>3</v>
      </c>
      <c r="S78" s="140">
        <f t="shared" si="17"/>
        <v>268725</v>
      </c>
      <c r="T78" s="111">
        <f t="shared" si="23"/>
        <v>3</v>
      </c>
      <c r="U78" s="111">
        <f t="shared" si="24"/>
        <v>42</v>
      </c>
      <c r="V78" s="163">
        <f t="shared" si="25"/>
        <v>3</v>
      </c>
      <c r="W78" s="163">
        <f t="shared" si="26"/>
        <v>2362.4101496099997</v>
      </c>
      <c r="X78" t="s">
        <v>911</v>
      </c>
      <c r="Y78">
        <v>2</v>
      </c>
      <c r="Z78">
        <v>17748</v>
      </c>
      <c r="AA78" s="110">
        <v>-9</v>
      </c>
      <c r="AB78" t="s">
        <v>921</v>
      </c>
      <c r="AC78">
        <v>17814</v>
      </c>
      <c r="AD78" s="109">
        <v>-659</v>
      </c>
      <c r="AE78" s="109">
        <v>0</v>
      </c>
      <c r="AF78" s="169">
        <f t="shared" si="28"/>
        <v>-66</v>
      </c>
      <c r="AG78" s="145">
        <f t="shared" ref="AG78:AG80" si="30">AF78*I78*Y78/H78</f>
        <v>-660</v>
      </c>
      <c r="AH78" s="142">
        <f t="shared" si="29"/>
        <v>1</v>
      </c>
    </row>
    <row r="79" spans="1:34" s="113" customFormat="1" x14ac:dyDescent="0.25">
      <c r="A79" s="5" t="s">
        <v>1112</v>
      </c>
      <c r="B79" t="s">
        <v>430</v>
      </c>
      <c r="C79" s="158" t="s">
        <v>1112</v>
      </c>
      <c r="D79" t="s">
        <v>458</v>
      </c>
      <c r="E79" t="s">
        <v>791</v>
      </c>
      <c r="F79" t="s">
        <v>897</v>
      </c>
      <c r="G79" t="s">
        <v>459</v>
      </c>
      <c r="H79">
        <f>VLOOKUP(G79,MARGIN!$E$1:$F$9,2)</f>
        <v>1.3393514860104736</v>
      </c>
      <c r="I79" s="150">
        <v>2800</v>
      </c>
      <c r="J79">
        <v>0.1</v>
      </c>
      <c r="K79" t="s">
        <v>1223</v>
      </c>
      <c r="L79" t="s">
        <v>899</v>
      </c>
      <c r="M79" s="134" t="s">
        <v>468</v>
      </c>
      <c r="N79" s="202">
        <f>VLOOKUP($A79,[3]futuresATR!$A$2:$F$80,3)</f>
        <v>98.34</v>
      </c>
      <c r="O79" s="156">
        <f t="shared" si="21"/>
        <v>205586.06376000002</v>
      </c>
      <c r="P79" s="203">
        <f>VLOOKUP($A79,[3]futuresATR!$A$2:$F$80,4)</f>
        <v>6.3027816E-2</v>
      </c>
      <c r="Q79" s="155">
        <f t="shared" si="16"/>
        <v>131.76368312822402</v>
      </c>
      <c r="R79" s="145">
        <f t="shared" si="22"/>
        <v>15</v>
      </c>
      <c r="S79" s="140">
        <f t="shared" si="17"/>
        <v>3083790.9564000005</v>
      </c>
      <c r="T79" s="111">
        <f t="shared" si="23"/>
        <v>15</v>
      </c>
      <c r="U79" s="111">
        <f t="shared" si="24"/>
        <v>210</v>
      </c>
      <c r="V79" s="163">
        <f t="shared" si="25"/>
        <v>15</v>
      </c>
      <c r="W79" s="163">
        <f t="shared" si="26"/>
        <v>1976.4552469233602</v>
      </c>
      <c r="X79" t="s">
        <v>912</v>
      </c>
      <c r="Y79">
        <v>22</v>
      </c>
      <c r="Z79">
        <v>98.38</v>
      </c>
      <c r="AA79" t="s">
        <v>1146</v>
      </c>
      <c r="AB79" s="135">
        <v>1E-4</v>
      </c>
      <c r="AC79">
        <v>98.39</v>
      </c>
      <c r="AD79" s="109">
        <v>446</v>
      </c>
      <c r="AE79"/>
      <c r="AF79" s="169">
        <f t="shared" si="28"/>
        <v>-1.0000000000005116E-2</v>
      </c>
      <c r="AG79" s="145">
        <f t="shared" si="30"/>
        <v>-459.92408000023534</v>
      </c>
      <c r="AH79" s="142">
        <f t="shared" si="29"/>
        <v>13.924080000235335</v>
      </c>
    </row>
    <row r="80" spans="1:34" x14ac:dyDescent="0.25">
      <c r="A80" s="5" t="s">
        <v>1113</v>
      </c>
      <c r="B80" t="s">
        <v>429</v>
      </c>
      <c r="C80" s="158" t="s">
        <v>1113</v>
      </c>
      <c r="D80" t="s">
        <v>458</v>
      </c>
      <c r="E80" t="s">
        <v>791</v>
      </c>
      <c r="F80" t="s">
        <v>897</v>
      </c>
      <c r="G80" t="s">
        <v>459</v>
      </c>
      <c r="H80">
        <f>VLOOKUP(G80,MARGIN!$E$1:$F$9,2)</f>
        <v>1.3393514860104736</v>
      </c>
      <c r="I80" s="150">
        <v>8000</v>
      </c>
      <c r="J80">
        <v>1E-3</v>
      </c>
      <c r="K80" t="s">
        <v>1223</v>
      </c>
      <c r="L80" t="s">
        <v>898</v>
      </c>
      <c r="M80" s="134" t="s">
        <v>456</v>
      </c>
      <c r="N80" s="202">
        <f>VLOOKUP($A80,[3]futuresATR!$A$2:$F$80,3)</f>
        <v>97.734999999999999</v>
      </c>
      <c r="O80" s="156">
        <f t="shared" si="21"/>
        <v>583775.06440000003</v>
      </c>
      <c r="P80" s="203">
        <f>VLOOKUP($A80,[3]futuresATR!$A$2:$F$80,4)</f>
        <v>6.6844678500000004E-2</v>
      </c>
      <c r="Q80" s="155">
        <f t="shared" si="16"/>
        <v>399.26593846764007</v>
      </c>
      <c r="R80" s="145">
        <f t="shared" si="22"/>
        <v>5</v>
      </c>
      <c r="S80" s="140">
        <f t="shared" si="17"/>
        <v>2918875.3220000002</v>
      </c>
      <c r="T80" s="111">
        <f t="shared" si="23"/>
        <v>5</v>
      </c>
      <c r="U80" s="111">
        <f t="shared" si="24"/>
        <v>70</v>
      </c>
      <c r="V80" s="163">
        <f t="shared" si="25"/>
        <v>5</v>
      </c>
      <c r="W80" s="163">
        <f t="shared" si="26"/>
        <v>1996.3296923382004</v>
      </c>
      <c r="X80" t="s">
        <v>912</v>
      </c>
      <c r="Y80">
        <v>8</v>
      </c>
      <c r="Z80">
        <v>97.734999999999999</v>
      </c>
      <c r="AA80" t="s">
        <v>1134</v>
      </c>
      <c r="AB80" s="135">
        <v>1E-4</v>
      </c>
      <c r="AC80">
        <v>97.74</v>
      </c>
      <c r="AD80" s="109">
        <v>232</v>
      </c>
      <c r="AE80" s="109">
        <v>0</v>
      </c>
      <c r="AF80" s="169">
        <f t="shared" si="28"/>
        <v>-4.9999999999954525E-3</v>
      </c>
      <c r="AG80" s="145">
        <f t="shared" si="30"/>
        <v>-238.92159999978273</v>
      </c>
      <c r="AH80" s="142">
        <f t="shared" si="29"/>
        <v>6.9215999997827282</v>
      </c>
    </row>
  </sheetData>
  <sortState ref="K83:K161">
    <sortCondition ref="K83:K161"/>
  </sortState>
  <conditionalFormatting sqref="Q2:W80">
    <cfRule type="colorScale" priority="4">
      <colorScale>
        <cfvo type="min"/>
        <cfvo type="max"/>
        <color rgb="FFFCFCFF"/>
        <color rgb="FFF8696B"/>
      </colorScale>
    </cfRule>
  </conditionalFormatting>
  <conditionalFormatting sqref="V2:W80">
    <cfRule type="colorScale" priority="3">
      <colorScale>
        <cfvo type="min"/>
        <cfvo type="percentile" val="50"/>
        <cfvo type="max"/>
        <color rgb="FFF8696B"/>
        <color rgb="FFFFEB84"/>
        <color rgb="FF63BE7B"/>
      </colorScale>
    </cfRule>
  </conditionalFormatting>
  <conditionalFormatting sqref="W2:W80">
    <cfRule type="colorScale" priority="1">
      <colorScale>
        <cfvo type="min"/>
        <cfvo type="percentile" val="50"/>
        <cfvo type="max"/>
        <color rgb="FF63BE7B"/>
        <color rgb="FFFFEB84"/>
        <color rgb="FFF8696B"/>
      </colorScale>
    </cfRule>
  </conditionalFormatting>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72"/>
  <sheetViews>
    <sheetView topLeftCell="H1" workbookViewId="0">
      <selection activeCell="B6" sqref="B6"/>
    </sheetView>
  </sheetViews>
  <sheetFormatPr defaultRowHeight="15" x14ac:dyDescent="0.25"/>
  <cols>
    <col min="1" max="1" width="18.42578125" bestFit="1" customWidth="1"/>
    <col min="2" max="2" width="32.28515625" bestFit="1" customWidth="1"/>
    <col min="3" max="3" width="9.28515625" bestFit="1" customWidth="1"/>
    <col min="4" max="4" width="10.140625" bestFit="1" customWidth="1"/>
    <col min="5" max="5" width="8.85546875" bestFit="1" customWidth="1"/>
    <col min="6" max="6" width="12" bestFit="1" customWidth="1"/>
    <col min="7" max="7" width="20.28515625" bestFit="1" customWidth="1"/>
    <col min="8" max="8" width="10" bestFit="1" customWidth="1"/>
    <col min="9" max="9" width="10.5703125" bestFit="1" customWidth="1"/>
    <col min="10" max="10" width="14.28515625" bestFit="1" customWidth="1"/>
    <col min="11" max="11" width="14.85546875" bestFit="1" customWidth="1"/>
    <col min="12" max="12" width="8.85546875" bestFit="1" customWidth="1"/>
    <col min="13" max="13" width="10.5703125" style="111" bestFit="1" customWidth="1"/>
    <col min="14" max="14" width="12" bestFit="1" customWidth="1"/>
    <col min="15" max="15" width="14.28515625" bestFit="1" customWidth="1"/>
    <col min="16" max="16" width="9.140625" style="114"/>
  </cols>
  <sheetData>
    <row r="1" spans="1:17" x14ac:dyDescent="0.25">
      <c r="A1" t="s">
        <v>783</v>
      </c>
      <c r="B1" s="143">
        <v>500000</v>
      </c>
      <c r="E1" s="178" t="s">
        <v>459</v>
      </c>
      <c r="F1" s="179">
        <f>1/G16</f>
        <v>1.3393514860104736</v>
      </c>
    </row>
    <row r="2" spans="1:17" x14ac:dyDescent="0.25">
      <c r="A2" t="s">
        <v>782</v>
      </c>
      <c r="B2" s="143">
        <v>50</v>
      </c>
      <c r="E2" s="180" t="s">
        <v>496</v>
      </c>
      <c r="F2" s="181">
        <f>G38</f>
        <v>1.29619</v>
      </c>
    </row>
    <row r="3" spans="1:17" x14ac:dyDescent="0.25">
      <c r="A3" t="s">
        <v>784</v>
      </c>
      <c r="B3" s="114">
        <f>B1/B2</f>
        <v>10000</v>
      </c>
      <c r="E3" s="180" t="s">
        <v>544</v>
      </c>
      <c r="F3" s="181">
        <f>G37</f>
        <v>0.97050999999999998</v>
      </c>
    </row>
    <row r="4" spans="1:17" x14ac:dyDescent="0.25">
      <c r="B4" s="114"/>
      <c r="E4" s="180" t="s">
        <v>478</v>
      </c>
      <c r="F4" s="181">
        <f>1/G32</f>
        <v>0.89568013471029218</v>
      </c>
    </row>
    <row r="5" spans="1:17" x14ac:dyDescent="0.25">
      <c r="A5" t="s">
        <v>1197</v>
      </c>
      <c r="B5" s="207">
        <v>50000</v>
      </c>
      <c r="E5" s="180" t="s">
        <v>465</v>
      </c>
      <c r="F5" s="181">
        <f>1/G23</f>
        <v>0.72689210013665573</v>
      </c>
    </row>
    <row r="6" spans="1:17" x14ac:dyDescent="0.25">
      <c r="A6" t="s">
        <v>1198</v>
      </c>
      <c r="B6" s="207">
        <v>35000</v>
      </c>
      <c r="E6" s="180" t="s">
        <v>511</v>
      </c>
      <c r="F6" s="182">
        <v>7.77</v>
      </c>
    </row>
    <row r="7" spans="1:17" x14ac:dyDescent="0.25">
      <c r="A7" t="s">
        <v>1235</v>
      </c>
      <c r="B7" s="207">
        <v>1000000</v>
      </c>
      <c r="E7" s="180" t="s">
        <v>449</v>
      </c>
      <c r="F7" s="181">
        <f>G39</f>
        <v>102.21599999999999</v>
      </c>
    </row>
    <row r="8" spans="1:17" x14ac:dyDescent="0.25">
      <c r="A8" t="s">
        <v>1236</v>
      </c>
      <c r="B8" s="208">
        <v>2E-3</v>
      </c>
      <c r="E8" s="180" t="s">
        <v>786</v>
      </c>
      <c r="F8" s="181">
        <f>1/G36</f>
        <v>1.4046324779121544</v>
      </c>
    </row>
    <row r="9" spans="1:17" ht="15.75" thickBot="1" x14ac:dyDescent="0.3">
      <c r="B9" s="205"/>
      <c r="E9" s="183" t="s">
        <v>481</v>
      </c>
      <c r="F9" s="184">
        <v>1</v>
      </c>
    </row>
    <row r="10" spans="1:17" x14ac:dyDescent="0.25">
      <c r="B10" s="114"/>
      <c r="E10" s="111"/>
      <c r="F10" s="1"/>
    </row>
    <row r="11" spans="1:17" x14ac:dyDescent="0.25">
      <c r="G11" s="112" t="str">
        <f>[4]currenciesATR!$B1</f>
        <v>Close2016.06.24 16:00</v>
      </c>
      <c r="H11" s="112" t="str">
        <f>[4]currenciesATR!$C1</f>
        <v>ATR20</v>
      </c>
      <c r="I11" t="s">
        <v>1161</v>
      </c>
      <c r="J11" t="s">
        <v>781</v>
      </c>
      <c r="L11" t="s">
        <v>1196</v>
      </c>
      <c r="M11" t="s">
        <v>781</v>
      </c>
      <c r="N11" s="185" t="s">
        <v>1199</v>
      </c>
      <c r="O11" t="s">
        <v>1161</v>
      </c>
      <c r="P11"/>
      <c r="Q11" s="114" t="s">
        <v>481</v>
      </c>
    </row>
    <row r="12" spans="1:17" x14ac:dyDescent="0.25">
      <c r="A12" t="s">
        <v>1165</v>
      </c>
      <c r="B12" t="s">
        <v>22</v>
      </c>
      <c r="C12" t="str">
        <f>RIGHT(B12,3)</f>
        <v>NZD</v>
      </c>
      <c r="D12">
        <f>VLOOKUP(C12,$E$1:$F$9,2)</f>
        <v>1.4046324779121544</v>
      </c>
      <c r="E12" t="s">
        <v>1165</v>
      </c>
      <c r="F12" t="s">
        <v>22</v>
      </c>
      <c r="G12" s="112">
        <f>[4]currenciesATR!$B2</f>
        <v>1.0483499999999999</v>
      </c>
      <c r="H12" s="112">
        <f>[4]currenciesATR!$C2</f>
        <v>3.8769999999999998E-3</v>
      </c>
      <c r="I12" s="139">
        <f>J12*10000*G12/D12</f>
        <v>52244.627084999986</v>
      </c>
      <c r="J12" s="114">
        <f>ROUND($B$5*$D12/$G12/10000,0)</f>
        <v>7</v>
      </c>
      <c r="L12" t="s">
        <v>20</v>
      </c>
      <c r="M12" s="114">
        <f>ROUND($B$6*Q12/N12/10000,0)</f>
        <v>5</v>
      </c>
      <c r="N12" s="169">
        <f>G17</f>
        <v>0.96775999999999995</v>
      </c>
      <c r="O12" s="139">
        <f>N12*M12/Q12*10000</f>
        <v>37330.946851927576</v>
      </c>
      <c r="P12" t="str">
        <f t="shared" ref="P12:P39" si="0">RIGHT(L12,3)</f>
        <v>CAD</v>
      </c>
      <c r="Q12">
        <f>VLOOKUP(P12,$E$1:$F$9,2)</f>
        <v>1.29619</v>
      </c>
    </row>
    <row r="13" spans="1:17" x14ac:dyDescent="0.25">
      <c r="A13" t="s">
        <v>1177</v>
      </c>
      <c r="B13" t="s">
        <v>23</v>
      </c>
      <c r="C13" t="str">
        <f t="shared" ref="C13:C17" si="1">RIGHT(B13,3)</f>
        <v>AUD</v>
      </c>
      <c r="D13">
        <f>VLOOKUP(C13,$E$1:$F$9,2)</f>
        <v>1.3393514860104736</v>
      </c>
      <c r="E13" t="s">
        <v>1177</v>
      </c>
      <c r="F13" t="s">
        <v>23</v>
      </c>
      <c r="G13" s="112">
        <f>[4]currenciesATR!$B3</f>
        <v>1.84195</v>
      </c>
      <c r="H13" s="112">
        <f>[4]currenciesATR!$C3</f>
        <v>2.5554500000000001E-2</v>
      </c>
      <c r="I13" s="139">
        <f t="shared" ref="I13:I39" si="2">J13*10000*G13/D13</f>
        <v>55010.205140000005</v>
      </c>
      <c r="J13" s="114">
        <f t="shared" ref="J13:J39" si="3">ROUND($B$5*$D13/$G13/10000,0)</f>
        <v>4</v>
      </c>
      <c r="L13" t="s">
        <v>21</v>
      </c>
      <c r="M13" s="114">
        <f t="shared" ref="M13:M39" si="4">ROUND($B$6*Q13/N13/10000,0)</f>
        <v>5</v>
      </c>
      <c r="N13" s="169">
        <f>G15</f>
        <v>0.72458</v>
      </c>
      <c r="O13" s="139">
        <f t="shared" ref="O13:O39" si="5">N13*M13/Q13*10000</f>
        <v>37329.857497604353</v>
      </c>
      <c r="P13" t="str">
        <f t="shared" si="0"/>
        <v>CHF</v>
      </c>
      <c r="Q13">
        <f t="shared" ref="Q13:Q39" si="6">VLOOKUP(P13,$E$1:$F$9,2)</f>
        <v>0.97050999999999998</v>
      </c>
    </row>
    <row r="14" spans="1:17" x14ac:dyDescent="0.25">
      <c r="A14" t="s">
        <v>1162</v>
      </c>
      <c r="B14" t="s">
        <v>7</v>
      </c>
      <c r="C14" t="str">
        <f t="shared" si="1"/>
        <v>JPY</v>
      </c>
      <c r="D14">
        <f>VLOOKUP(C14,$E$1:$F$9,2)</f>
        <v>102.21599999999999</v>
      </c>
      <c r="E14" t="s">
        <v>1162</v>
      </c>
      <c r="F14" t="s">
        <v>7</v>
      </c>
      <c r="G14" s="112">
        <f>[4]currenciesATR!$B4</f>
        <v>76.316999999999993</v>
      </c>
      <c r="H14" s="112">
        <f>[4]currenciesATR!$C4</f>
        <v>1.1434500000000001</v>
      </c>
      <c r="I14" s="139">
        <f t="shared" si="2"/>
        <v>52263.735618689825</v>
      </c>
      <c r="J14" s="114">
        <f t="shared" si="3"/>
        <v>7</v>
      </c>
      <c r="L14" t="s">
        <v>7</v>
      </c>
      <c r="M14" s="114">
        <f t="shared" si="4"/>
        <v>5</v>
      </c>
      <c r="N14" s="169">
        <f>G14</f>
        <v>76.316999999999993</v>
      </c>
      <c r="O14" s="139">
        <f t="shared" si="5"/>
        <v>37331.239727635591</v>
      </c>
      <c r="P14" t="str">
        <f t="shared" si="0"/>
        <v>JPY</v>
      </c>
      <c r="Q14">
        <f t="shared" si="6"/>
        <v>102.21599999999999</v>
      </c>
    </row>
    <row r="15" spans="1:17" x14ac:dyDescent="0.25">
      <c r="A15" t="s">
        <v>1163</v>
      </c>
      <c r="B15" t="s">
        <v>21</v>
      </c>
      <c r="C15" t="str">
        <f t="shared" si="1"/>
        <v>CHF</v>
      </c>
      <c r="D15">
        <f>VLOOKUP(C15,$E$1:$F$9,2)</f>
        <v>0.97050999999999998</v>
      </c>
      <c r="E15" t="s">
        <v>1163</v>
      </c>
      <c r="F15" t="s">
        <v>21</v>
      </c>
      <c r="G15" s="112">
        <f>[4]currenciesATR!$B5</f>
        <v>0.72458</v>
      </c>
      <c r="H15" s="112">
        <f>[4]currenciesATR!$C5</f>
        <v>5.2445E-3</v>
      </c>
      <c r="I15" s="139">
        <f t="shared" si="2"/>
        <v>52261.800496646094</v>
      </c>
      <c r="J15" s="114">
        <f t="shared" si="3"/>
        <v>7</v>
      </c>
      <c r="L15" t="s">
        <v>22</v>
      </c>
      <c r="M15" s="114">
        <f t="shared" si="4"/>
        <v>5</v>
      </c>
      <c r="N15" s="169">
        <f>G12</f>
        <v>1.0483499999999999</v>
      </c>
      <c r="O15" s="139">
        <f t="shared" si="5"/>
        <v>37317.590774999997</v>
      </c>
      <c r="P15" t="str">
        <f t="shared" si="0"/>
        <v>NZD</v>
      </c>
      <c r="Q15">
        <f t="shared" si="6"/>
        <v>1.4046324779121544</v>
      </c>
    </row>
    <row r="16" spans="1:17" x14ac:dyDescent="0.25">
      <c r="A16" t="s">
        <v>1164</v>
      </c>
      <c r="B16" t="s">
        <v>9</v>
      </c>
      <c r="C16" t="str">
        <f t="shared" si="1"/>
        <v>USD</v>
      </c>
      <c r="D16">
        <f>VLOOKUP(C16,$E$1:$F$9,2)</f>
        <v>1</v>
      </c>
      <c r="E16" t="s">
        <v>1164</v>
      </c>
      <c r="F16" t="s">
        <v>9</v>
      </c>
      <c r="G16" s="112">
        <f>[4]currenciesATR!$B6</f>
        <v>0.74663000000000002</v>
      </c>
      <c r="H16" s="112">
        <f>[4]currenciesATR!$C6</f>
        <v>5.3229999999999996E-3</v>
      </c>
      <c r="I16" s="139">
        <f t="shared" si="2"/>
        <v>52264.1</v>
      </c>
      <c r="J16" s="114">
        <f t="shared" si="3"/>
        <v>7</v>
      </c>
      <c r="L16" t="s">
        <v>9</v>
      </c>
      <c r="M16" s="114">
        <f t="shared" si="4"/>
        <v>5</v>
      </c>
      <c r="N16" s="169">
        <f>G16</f>
        <v>0.74663000000000002</v>
      </c>
      <c r="O16" s="139">
        <f t="shared" si="5"/>
        <v>37331.5</v>
      </c>
      <c r="P16" t="str">
        <f t="shared" si="0"/>
        <v>USD</v>
      </c>
      <c r="Q16">
        <f t="shared" si="6"/>
        <v>1</v>
      </c>
    </row>
    <row r="17" spans="1:17" x14ac:dyDescent="0.25">
      <c r="A17" t="s">
        <v>1166</v>
      </c>
      <c r="B17" t="s">
        <v>20</v>
      </c>
      <c r="C17" t="str">
        <f t="shared" si="1"/>
        <v>CAD</v>
      </c>
      <c r="D17">
        <f t="shared" ref="D17:D39" si="7">VLOOKUP(C17,$E$1:$F$9,2)</f>
        <v>1.29619</v>
      </c>
      <c r="E17" t="s">
        <v>1166</v>
      </c>
      <c r="F17" t="s">
        <v>20</v>
      </c>
      <c r="G17" s="112">
        <f>[4]currenciesATR!$B7</f>
        <v>0.96775999999999995</v>
      </c>
      <c r="H17" s="112">
        <f>[4]currenciesATR!$C7</f>
        <v>5.1985E-3</v>
      </c>
      <c r="I17" s="139">
        <f t="shared" si="2"/>
        <v>52263.325592698602</v>
      </c>
      <c r="J17" s="114">
        <f t="shared" si="3"/>
        <v>7</v>
      </c>
      <c r="L17" t="s">
        <v>27</v>
      </c>
      <c r="M17" s="114">
        <f t="shared" si="4"/>
        <v>5</v>
      </c>
      <c r="N17" s="169">
        <f>G19</f>
        <v>0.74846999999999997</v>
      </c>
      <c r="O17" s="139">
        <f t="shared" si="5"/>
        <v>38560.65367693275</v>
      </c>
      <c r="P17" t="str">
        <f t="shared" si="0"/>
        <v>CHF</v>
      </c>
      <c r="Q17">
        <f t="shared" si="6"/>
        <v>0.97050999999999998</v>
      </c>
    </row>
    <row r="18" spans="1:17" x14ac:dyDescent="0.25">
      <c r="A18" t="s">
        <v>1167</v>
      </c>
      <c r="B18" t="s">
        <v>27</v>
      </c>
      <c r="C18" t="str">
        <f>RIGHT(B39,3)</f>
        <v>CAD</v>
      </c>
      <c r="D18">
        <f>VLOOKUP(C18,$E$1:$F$9,2)</f>
        <v>1.29619</v>
      </c>
      <c r="E18" t="s">
        <v>1214</v>
      </c>
      <c r="F18" t="s">
        <v>29</v>
      </c>
      <c r="G18" s="112">
        <f>[4]currenciesATR!$B8</f>
        <v>0.92279</v>
      </c>
      <c r="H18" s="112">
        <f>[4]currenciesATR!$C8</f>
        <v>5.6305000000000001E-3</v>
      </c>
      <c r="I18" s="139">
        <f>J18*10000*G18/D18</f>
        <v>49834.74644920884</v>
      </c>
      <c r="J18" s="114">
        <f>ROUND($B$5*$D18/$G18/10000,0)</f>
        <v>7</v>
      </c>
      <c r="L18" t="s">
        <v>3</v>
      </c>
      <c r="M18" s="114">
        <f t="shared" si="4"/>
        <v>5</v>
      </c>
      <c r="N18" s="169">
        <f>G33</f>
        <v>78.838999999999999</v>
      </c>
      <c r="O18" s="139">
        <f t="shared" si="5"/>
        <v>38564.901776629886</v>
      </c>
      <c r="P18" t="str">
        <f t="shared" si="0"/>
        <v>JPY</v>
      </c>
      <c r="Q18">
        <f t="shared" si="6"/>
        <v>102.21599999999999</v>
      </c>
    </row>
    <row r="19" spans="1:17" x14ac:dyDescent="0.25">
      <c r="A19" t="s">
        <v>1183</v>
      </c>
      <c r="B19" t="s">
        <v>28</v>
      </c>
      <c r="C19" t="str">
        <f t="shared" ref="C19:C39" si="8">RIGHT(B18,3)</f>
        <v>CHF</v>
      </c>
      <c r="D19">
        <f t="shared" si="7"/>
        <v>0.97050999999999998</v>
      </c>
      <c r="E19" t="s">
        <v>1167</v>
      </c>
      <c r="F19" t="s">
        <v>27</v>
      </c>
      <c r="G19" s="112">
        <f>[4]currenciesATR!$B9</f>
        <v>0.74846999999999997</v>
      </c>
      <c r="H19" s="112">
        <f>[4]currenciesATR!$C9</f>
        <v>4.6864999999999997E-3</v>
      </c>
      <c r="I19" s="139">
        <f t="shared" si="2"/>
        <v>46272.784412319292</v>
      </c>
      <c r="J19" s="114">
        <f t="shared" si="3"/>
        <v>6</v>
      </c>
      <c r="L19" t="s">
        <v>4</v>
      </c>
      <c r="M19" s="114">
        <f t="shared" si="4"/>
        <v>3</v>
      </c>
      <c r="N19" s="169">
        <f>G35</f>
        <v>105.29300000000001</v>
      </c>
      <c r="O19" s="139">
        <f t="shared" si="5"/>
        <v>30903.087579243958</v>
      </c>
      <c r="P19" t="str">
        <f t="shared" si="0"/>
        <v>JPY</v>
      </c>
      <c r="Q19">
        <f t="shared" si="6"/>
        <v>102.21599999999999</v>
      </c>
    </row>
    <row r="20" spans="1:17" x14ac:dyDescent="0.25">
      <c r="A20" t="s">
        <v>1181</v>
      </c>
      <c r="B20" t="s">
        <v>25</v>
      </c>
      <c r="C20" t="str">
        <f t="shared" si="8"/>
        <v>CHF</v>
      </c>
      <c r="D20">
        <f t="shared" si="7"/>
        <v>0.97050999999999998</v>
      </c>
      <c r="E20" t="s">
        <v>1183</v>
      </c>
      <c r="F20" t="s">
        <v>28</v>
      </c>
      <c r="G20" s="112">
        <f>[4]currenciesATR!$B10</f>
        <v>0.69086000000000003</v>
      </c>
      <c r="H20" s="112">
        <f>[4]currenciesATR!$C10</f>
        <v>5.522E-3</v>
      </c>
      <c r="I20" s="139">
        <f t="shared" si="2"/>
        <v>49829.677180039369</v>
      </c>
      <c r="J20" s="114">
        <f t="shared" si="3"/>
        <v>7</v>
      </c>
      <c r="L20" t="s">
        <v>11</v>
      </c>
      <c r="M20" s="114">
        <f t="shared" si="4"/>
        <v>3</v>
      </c>
      <c r="N20" s="169">
        <f>G27</f>
        <v>1.4949600000000001</v>
      </c>
      <c r="O20" s="139">
        <f t="shared" si="5"/>
        <v>33485.459544000005</v>
      </c>
      <c r="P20" t="str">
        <f t="shared" si="0"/>
        <v>AUD</v>
      </c>
      <c r="Q20">
        <f t="shared" si="6"/>
        <v>1.3393514860104736</v>
      </c>
    </row>
    <row r="21" spans="1:17" x14ac:dyDescent="0.25">
      <c r="A21" t="s">
        <v>1179</v>
      </c>
      <c r="B21" t="s">
        <v>26</v>
      </c>
      <c r="C21" t="str">
        <f t="shared" si="8"/>
        <v>NZD</v>
      </c>
      <c r="D21">
        <f t="shared" si="7"/>
        <v>1.4046324779121544</v>
      </c>
      <c r="E21" t="s">
        <v>1181</v>
      </c>
      <c r="F21" t="s">
        <v>25</v>
      </c>
      <c r="G21" s="112">
        <f>[4]currenciesATR!$B11</f>
        <v>1.9312499999999999</v>
      </c>
      <c r="H21" s="112">
        <f>[4]currenciesATR!$C11</f>
        <v>2.7067500000000001E-2</v>
      </c>
      <c r="I21" s="139">
        <f t="shared" si="2"/>
        <v>54996.592499999999</v>
      </c>
      <c r="J21" s="114">
        <f t="shared" si="3"/>
        <v>4</v>
      </c>
      <c r="L21" t="s">
        <v>12</v>
      </c>
      <c r="M21" s="114">
        <f t="shared" si="4"/>
        <v>3</v>
      </c>
      <c r="N21" s="169">
        <f>G28</f>
        <v>1.4471700000000001</v>
      </c>
      <c r="O21" s="139">
        <f t="shared" si="5"/>
        <v>33494.395111827747</v>
      </c>
      <c r="P21" t="str">
        <f t="shared" si="0"/>
        <v>CAD</v>
      </c>
      <c r="Q21">
        <f t="shared" si="6"/>
        <v>1.29619</v>
      </c>
    </row>
    <row r="22" spans="1:17" x14ac:dyDescent="0.25">
      <c r="A22" t="s">
        <v>1182</v>
      </c>
      <c r="B22" t="s">
        <v>14</v>
      </c>
      <c r="C22" t="str">
        <f t="shared" si="8"/>
        <v>CHF</v>
      </c>
      <c r="D22">
        <f t="shared" si="7"/>
        <v>0.97050999999999998</v>
      </c>
      <c r="E22" t="s">
        <v>1179</v>
      </c>
      <c r="F22" t="s">
        <v>26</v>
      </c>
      <c r="G22" s="112">
        <f>[4]currenciesATR!$B12</f>
        <v>1.33511</v>
      </c>
      <c r="H22" s="112">
        <f>[4]currenciesATR!$C12</f>
        <v>2.2383500000000001E-2</v>
      </c>
      <c r="I22" s="139">
        <f t="shared" si="2"/>
        <v>55027.150673357311</v>
      </c>
      <c r="J22" s="114">
        <f t="shared" si="3"/>
        <v>4</v>
      </c>
      <c r="L22" t="s">
        <v>18</v>
      </c>
      <c r="M22" s="114">
        <f t="shared" si="4"/>
        <v>3</v>
      </c>
      <c r="N22" s="169">
        <f>G30</f>
        <v>1.08362</v>
      </c>
      <c r="O22" s="139">
        <f t="shared" si="5"/>
        <v>33496.40910449146</v>
      </c>
      <c r="P22" t="str">
        <f t="shared" si="0"/>
        <v>CHF</v>
      </c>
      <c r="Q22">
        <f t="shared" si="6"/>
        <v>0.97050999999999998</v>
      </c>
    </row>
    <row r="23" spans="1:17" x14ac:dyDescent="0.25">
      <c r="A23" t="s">
        <v>1180</v>
      </c>
      <c r="B23" t="s">
        <v>6</v>
      </c>
      <c r="C23" t="str">
        <f t="shared" si="8"/>
        <v>USD</v>
      </c>
      <c r="D23">
        <f t="shared" si="7"/>
        <v>1</v>
      </c>
      <c r="E23" t="s">
        <v>1182</v>
      </c>
      <c r="F23" t="s">
        <v>14</v>
      </c>
      <c r="G23" s="112">
        <f>[4]currenciesATR!$B13</f>
        <v>1.3757200000000001</v>
      </c>
      <c r="H23" s="112">
        <f>[4]currenciesATR!$C13</f>
        <v>2.30175E-2</v>
      </c>
      <c r="I23" s="139">
        <f t="shared" si="2"/>
        <v>55028.800000000003</v>
      </c>
      <c r="J23" s="114">
        <f t="shared" si="3"/>
        <v>4</v>
      </c>
      <c r="L23" t="s">
        <v>19</v>
      </c>
      <c r="M23" s="114">
        <f t="shared" si="4"/>
        <v>3</v>
      </c>
      <c r="N23" s="169">
        <f>G31</f>
        <v>0.81140000000000001</v>
      </c>
      <c r="O23" s="139">
        <f t="shared" si="5"/>
        <v>33487.776239999999</v>
      </c>
      <c r="P23" t="str">
        <f t="shared" si="0"/>
        <v>GBP</v>
      </c>
      <c r="Q23">
        <f t="shared" si="6"/>
        <v>0.72689210013665573</v>
      </c>
    </row>
    <row r="24" spans="1:17" x14ac:dyDescent="0.25">
      <c r="A24" t="s">
        <v>1178</v>
      </c>
      <c r="B24" t="s">
        <v>24</v>
      </c>
      <c r="C24" t="str">
        <f t="shared" si="8"/>
        <v>JPY</v>
      </c>
      <c r="D24">
        <f t="shared" si="7"/>
        <v>102.21599999999999</v>
      </c>
      <c r="E24" t="s">
        <v>1180</v>
      </c>
      <c r="F24" t="s">
        <v>6</v>
      </c>
      <c r="G24" s="112">
        <f>[4]currenciesATR!$B14</f>
        <v>140.61000000000001</v>
      </c>
      <c r="H24" s="112">
        <f>[4]currenciesATR!$C14</f>
        <v>3.4005999999999998</v>
      </c>
      <c r="I24" s="139">
        <f t="shared" si="2"/>
        <v>55024.653674571506</v>
      </c>
      <c r="J24" s="114">
        <f t="shared" si="3"/>
        <v>4</v>
      </c>
      <c r="L24" t="s">
        <v>5</v>
      </c>
      <c r="M24" s="114">
        <f t="shared" si="4"/>
        <v>3</v>
      </c>
      <c r="N24" s="169">
        <f>G29</f>
        <v>114.123</v>
      </c>
      <c r="O24" s="139">
        <f t="shared" si="5"/>
        <v>33494.658370509518</v>
      </c>
      <c r="P24" t="str">
        <f t="shared" si="0"/>
        <v>JPY</v>
      </c>
      <c r="Q24">
        <f t="shared" si="6"/>
        <v>102.21599999999999</v>
      </c>
    </row>
    <row r="25" spans="1:17" x14ac:dyDescent="0.25">
      <c r="A25" t="s">
        <v>1175</v>
      </c>
      <c r="B25" t="s">
        <v>13</v>
      </c>
      <c r="C25" t="str">
        <f t="shared" si="8"/>
        <v>CAD</v>
      </c>
      <c r="D25">
        <f t="shared" si="7"/>
        <v>1.29619</v>
      </c>
      <c r="E25" t="s">
        <v>1178</v>
      </c>
      <c r="F25" t="s">
        <v>24</v>
      </c>
      <c r="G25" s="112">
        <f>[4]currenciesATR!$B15</f>
        <v>1.78311</v>
      </c>
      <c r="H25" s="112">
        <f>[4]currenciesATR!$C15</f>
        <v>2.5905999999999998E-2</v>
      </c>
      <c r="I25" s="139">
        <f t="shared" si="2"/>
        <v>55026.192147756112</v>
      </c>
      <c r="J25" s="114">
        <f t="shared" si="3"/>
        <v>4</v>
      </c>
      <c r="L25" t="s">
        <v>13</v>
      </c>
      <c r="M25" s="114">
        <f t="shared" si="4"/>
        <v>3</v>
      </c>
      <c r="N25" s="169">
        <f>G26</f>
        <v>1.5676300000000001</v>
      </c>
      <c r="O25" s="139">
        <f t="shared" si="5"/>
        <v>33481.284776999993</v>
      </c>
      <c r="P25" t="str">
        <f t="shared" si="0"/>
        <v>NZD</v>
      </c>
      <c r="Q25">
        <f t="shared" si="6"/>
        <v>1.4046324779121544</v>
      </c>
    </row>
    <row r="26" spans="1:17" x14ac:dyDescent="0.25">
      <c r="A26" t="s">
        <v>1170</v>
      </c>
      <c r="B26" t="s">
        <v>11</v>
      </c>
      <c r="C26" t="str">
        <f t="shared" si="8"/>
        <v>NZD</v>
      </c>
      <c r="D26">
        <f t="shared" si="7"/>
        <v>1.4046324779121544</v>
      </c>
      <c r="E26" t="s">
        <v>1175</v>
      </c>
      <c r="F26" t="s">
        <v>13</v>
      </c>
      <c r="G26" s="112">
        <f>[4]currenciesATR!$B16</f>
        <v>1.5676300000000001</v>
      </c>
      <c r="H26" s="112">
        <f>[4]currenciesATR!$C16</f>
        <v>1.0322E-2</v>
      </c>
      <c r="I26" s="139">
        <f t="shared" si="2"/>
        <v>44641.713036000001</v>
      </c>
      <c r="J26" s="114">
        <f t="shared" si="3"/>
        <v>4</v>
      </c>
      <c r="L26" t="s">
        <v>10</v>
      </c>
      <c r="M26" s="114">
        <f t="shared" si="4"/>
        <v>3</v>
      </c>
      <c r="N26" s="169">
        <f>G32</f>
        <v>1.1164700000000001</v>
      </c>
      <c r="O26" s="139">
        <f t="shared" si="5"/>
        <v>33494.100000000006</v>
      </c>
      <c r="P26" t="str">
        <f t="shared" si="0"/>
        <v>USD</v>
      </c>
      <c r="Q26">
        <f t="shared" si="6"/>
        <v>1</v>
      </c>
    </row>
    <row r="27" spans="1:17" x14ac:dyDescent="0.25">
      <c r="A27" t="s">
        <v>1171</v>
      </c>
      <c r="B27" t="s">
        <v>12</v>
      </c>
      <c r="C27" t="str">
        <f t="shared" si="8"/>
        <v>AUD</v>
      </c>
      <c r="D27">
        <f t="shared" si="7"/>
        <v>1.3393514860104736</v>
      </c>
      <c r="E27" t="s">
        <v>1170</v>
      </c>
      <c r="F27" t="s">
        <v>11</v>
      </c>
      <c r="G27" s="112">
        <f>[4]currenciesATR!$B17</f>
        <v>1.4949600000000001</v>
      </c>
      <c r="H27" s="112">
        <f>[4]currenciesATR!$C17</f>
        <v>9.5040000000000003E-3</v>
      </c>
      <c r="I27" s="139">
        <f t="shared" si="2"/>
        <v>44647.279392000004</v>
      </c>
      <c r="J27" s="114">
        <f t="shared" si="3"/>
        <v>4</v>
      </c>
      <c r="L27" t="s">
        <v>23</v>
      </c>
      <c r="M27" s="114">
        <f t="shared" si="4"/>
        <v>3</v>
      </c>
      <c r="N27" s="169">
        <f>G13</f>
        <v>1.84195</v>
      </c>
      <c r="O27" s="139">
        <f>N27*M27/Q27*10000</f>
        <v>41257.653855000004</v>
      </c>
      <c r="P27" t="str">
        <f t="shared" si="0"/>
        <v>AUD</v>
      </c>
      <c r="Q27">
        <f t="shared" si="6"/>
        <v>1.3393514860104736</v>
      </c>
    </row>
    <row r="28" spans="1:17" x14ac:dyDescent="0.25">
      <c r="A28" t="s">
        <v>1172</v>
      </c>
      <c r="B28" t="s">
        <v>5</v>
      </c>
      <c r="C28" t="str">
        <f t="shared" si="8"/>
        <v>CAD</v>
      </c>
      <c r="D28">
        <f t="shared" si="7"/>
        <v>1.29619</v>
      </c>
      <c r="E28" t="s">
        <v>1171</v>
      </c>
      <c r="F28" t="s">
        <v>12</v>
      </c>
      <c r="G28" s="112">
        <f>[4]currenciesATR!$B18</f>
        <v>1.4471700000000001</v>
      </c>
      <c r="H28" s="112">
        <f>[4]currenciesATR!$C18</f>
        <v>8.7615000000000002E-3</v>
      </c>
      <c r="I28" s="139">
        <f t="shared" si="2"/>
        <v>44659.193482436989</v>
      </c>
      <c r="J28" s="114">
        <f t="shared" si="3"/>
        <v>4</v>
      </c>
      <c r="L28" t="s">
        <v>24</v>
      </c>
      <c r="M28" s="114">
        <f t="shared" si="4"/>
        <v>3</v>
      </c>
      <c r="N28" s="169">
        <f>G25</f>
        <v>1.78311</v>
      </c>
      <c r="O28" s="139">
        <f t="shared" si="5"/>
        <v>41269.644110817091</v>
      </c>
      <c r="P28" t="str">
        <f t="shared" si="0"/>
        <v>CAD</v>
      </c>
      <c r="Q28">
        <f t="shared" si="6"/>
        <v>1.29619</v>
      </c>
    </row>
    <row r="29" spans="1:17" x14ac:dyDescent="0.25">
      <c r="A29" t="s">
        <v>1173</v>
      </c>
      <c r="B29" t="s">
        <v>18</v>
      </c>
      <c r="C29" t="str">
        <f t="shared" si="8"/>
        <v>JPY</v>
      </c>
      <c r="D29">
        <f t="shared" si="7"/>
        <v>102.21599999999999</v>
      </c>
      <c r="E29" t="s">
        <v>1172</v>
      </c>
      <c r="F29" t="s">
        <v>5</v>
      </c>
      <c r="G29" s="112">
        <f>[4]currenciesATR!$B19</f>
        <v>114.123</v>
      </c>
      <c r="H29" s="112">
        <f>[4]currenciesATR!$C19</f>
        <v>1.6774500000000001</v>
      </c>
      <c r="I29" s="139">
        <f t="shared" si="2"/>
        <v>44659.544494012684</v>
      </c>
      <c r="J29" s="114">
        <f t="shared" si="3"/>
        <v>4</v>
      </c>
      <c r="L29" t="s">
        <v>26</v>
      </c>
      <c r="M29" s="114">
        <f t="shared" si="4"/>
        <v>3</v>
      </c>
      <c r="N29" s="169">
        <f>G22</f>
        <v>1.33511</v>
      </c>
      <c r="O29" s="139">
        <f t="shared" si="5"/>
        <v>41270.363005017978</v>
      </c>
      <c r="P29" t="str">
        <f t="shared" si="0"/>
        <v>CHF</v>
      </c>
      <c r="Q29">
        <f t="shared" si="6"/>
        <v>0.97050999999999998</v>
      </c>
    </row>
    <row r="30" spans="1:17" x14ac:dyDescent="0.25">
      <c r="A30" t="s">
        <v>1174</v>
      </c>
      <c r="B30" t="s">
        <v>19</v>
      </c>
      <c r="C30" t="str">
        <f t="shared" si="8"/>
        <v>CHF</v>
      </c>
      <c r="D30">
        <f t="shared" si="7"/>
        <v>0.97050999999999998</v>
      </c>
      <c r="E30" t="s">
        <v>1173</v>
      </c>
      <c r="F30" t="s">
        <v>18</v>
      </c>
      <c r="G30" s="112">
        <f>[4]currenciesATR!$B20</f>
        <v>1.08362</v>
      </c>
      <c r="H30" s="112">
        <f>[4]currenciesATR!$C20</f>
        <v>7.3755000000000001E-3</v>
      </c>
      <c r="I30" s="139">
        <f t="shared" si="2"/>
        <v>44661.878805988606</v>
      </c>
      <c r="J30" s="114">
        <f t="shared" si="3"/>
        <v>4</v>
      </c>
      <c r="L30" t="s">
        <v>6</v>
      </c>
      <c r="M30" s="114">
        <f t="shared" si="4"/>
        <v>3</v>
      </c>
      <c r="N30" s="169">
        <f>G24</f>
        <v>140.61000000000001</v>
      </c>
      <c r="O30" s="139">
        <f t="shared" si="5"/>
        <v>41268.490255928627</v>
      </c>
      <c r="P30" t="str">
        <f t="shared" si="0"/>
        <v>JPY</v>
      </c>
      <c r="Q30">
        <f t="shared" si="6"/>
        <v>102.21599999999999</v>
      </c>
    </row>
    <row r="31" spans="1:17" x14ac:dyDescent="0.25">
      <c r="A31" t="s">
        <v>1176</v>
      </c>
      <c r="B31" t="s">
        <v>10</v>
      </c>
      <c r="C31" t="str">
        <f t="shared" si="8"/>
        <v>GBP</v>
      </c>
      <c r="D31">
        <f t="shared" si="7"/>
        <v>0.72689210013665573</v>
      </c>
      <c r="E31" t="s">
        <v>1174</v>
      </c>
      <c r="F31" t="s">
        <v>19</v>
      </c>
      <c r="G31" s="112">
        <f>[4]currenciesATR!$B21</f>
        <v>0.81140000000000001</v>
      </c>
      <c r="H31" s="112">
        <f>[4]currenciesATR!$C21</f>
        <v>9.6319999999999999E-3</v>
      </c>
      <c r="I31" s="139">
        <f t="shared" si="2"/>
        <v>44650.368320000001</v>
      </c>
      <c r="J31" s="114">
        <f t="shared" si="3"/>
        <v>4</v>
      </c>
      <c r="L31" t="s">
        <v>25</v>
      </c>
      <c r="M31" s="114">
        <f t="shared" si="4"/>
        <v>3</v>
      </c>
      <c r="N31" s="169">
        <f>G21</f>
        <v>1.9312499999999999</v>
      </c>
      <c r="O31" s="139">
        <f t="shared" si="5"/>
        <v>41247.444374999992</v>
      </c>
      <c r="P31" t="str">
        <f t="shared" si="0"/>
        <v>NZD</v>
      </c>
      <c r="Q31">
        <f t="shared" si="6"/>
        <v>1.4046324779121544</v>
      </c>
    </row>
    <row r="32" spans="1:17" x14ac:dyDescent="0.25">
      <c r="A32" t="s">
        <v>1168</v>
      </c>
      <c r="B32" t="s">
        <v>3</v>
      </c>
      <c r="C32" t="str">
        <f t="shared" si="8"/>
        <v>USD</v>
      </c>
      <c r="D32">
        <f t="shared" si="7"/>
        <v>1</v>
      </c>
      <c r="E32" t="s">
        <v>1176</v>
      </c>
      <c r="F32" t="s">
        <v>10</v>
      </c>
      <c r="G32" s="112">
        <f>[4]currenciesATR!$B22</f>
        <v>1.1164700000000001</v>
      </c>
      <c r="H32" s="112">
        <f>[4]currenciesATR!$C22</f>
        <v>8.2284999999999997E-3</v>
      </c>
      <c r="I32" s="139">
        <f t="shared" si="2"/>
        <v>44658.8</v>
      </c>
      <c r="J32" s="114">
        <f t="shared" si="3"/>
        <v>4</v>
      </c>
      <c r="L32" t="s">
        <v>14</v>
      </c>
      <c r="M32" s="114">
        <f t="shared" si="4"/>
        <v>3</v>
      </c>
      <c r="N32" s="169">
        <f>G23</f>
        <v>1.3757200000000001</v>
      </c>
      <c r="O32" s="139">
        <f t="shared" si="5"/>
        <v>41271.599999999999</v>
      </c>
      <c r="P32" t="str">
        <f t="shared" si="0"/>
        <v>USD</v>
      </c>
      <c r="Q32">
        <f t="shared" si="6"/>
        <v>1</v>
      </c>
    </row>
    <row r="33" spans="1:17" x14ac:dyDescent="0.25">
      <c r="A33" t="s">
        <v>1184</v>
      </c>
      <c r="B33" t="s">
        <v>2</v>
      </c>
      <c r="C33" t="str">
        <f t="shared" si="8"/>
        <v>JPY</v>
      </c>
      <c r="D33">
        <f t="shared" si="7"/>
        <v>102.21599999999999</v>
      </c>
      <c r="E33" t="s">
        <v>1168</v>
      </c>
      <c r="F33" t="s">
        <v>3</v>
      </c>
      <c r="G33" s="112">
        <f>[4]currenciesATR!$B23</f>
        <v>78.838999999999999</v>
      </c>
      <c r="H33" s="112">
        <f>[4]currenciesATR!$C23</f>
        <v>1.0526</v>
      </c>
      <c r="I33" s="139">
        <f t="shared" si="2"/>
        <v>46277.882131955863</v>
      </c>
      <c r="J33" s="114">
        <f t="shared" si="3"/>
        <v>6</v>
      </c>
      <c r="L33" t="s">
        <v>29</v>
      </c>
      <c r="M33" s="114">
        <f t="shared" si="4"/>
        <v>5</v>
      </c>
      <c r="N33" s="169">
        <f>G18</f>
        <v>0.92279</v>
      </c>
      <c r="O33" s="139">
        <f t="shared" si="5"/>
        <v>35596.247463720596</v>
      </c>
      <c r="P33" t="str">
        <f t="shared" si="0"/>
        <v>CAD</v>
      </c>
      <c r="Q33">
        <f t="shared" si="6"/>
        <v>1.29619</v>
      </c>
    </row>
    <row r="34" spans="1:17" x14ac:dyDescent="0.25">
      <c r="A34" t="s">
        <v>1169</v>
      </c>
      <c r="B34" t="s">
        <v>4</v>
      </c>
      <c r="C34" t="str">
        <f t="shared" si="8"/>
        <v>JPY</v>
      </c>
      <c r="D34">
        <f t="shared" si="7"/>
        <v>102.21599999999999</v>
      </c>
      <c r="E34" t="s">
        <v>1184</v>
      </c>
      <c r="F34" t="s">
        <v>2</v>
      </c>
      <c r="G34" s="112">
        <f>[4]currenciesATR!$B24</f>
        <v>72.774000000000001</v>
      </c>
      <c r="H34" s="112">
        <f>[4]currenciesATR!$C24</f>
        <v>1.0649500000000001</v>
      </c>
      <c r="I34" s="139">
        <f t="shared" si="2"/>
        <v>49837.40314627847</v>
      </c>
      <c r="J34" s="114">
        <f t="shared" si="3"/>
        <v>7</v>
      </c>
      <c r="L34" t="s">
        <v>28</v>
      </c>
      <c r="M34" s="114">
        <f t="shared" si="4"/>
        <v>5</v>
      </c>
      <c r="N34" s="169">
        <f>G20</f>
        <v>0.69086000000000003</v>
      </c>
      <c r="O34" s="139">
        <f t="shared" si="5"/>
        <v>35592.626557170966</v>
      </c>
      <c r="P34" t="str">
        <f t="shared" si="0"/>
        <v>CHF</v>
      </c>
      <c r="Q34">
        <f t="shared" si="6"/>
        <v>0.97050999999999998</v>
      </c>
    </row>
    <row r="35" spans="1:17" x14ac:dyDescent="0.25">
      <c r="A35" t="s">
        <v>1185</v>
      </c>
      <c r="B35" t="s">
        <v>17</v>
      </c>
      <c r="C35" t="str">
        <f t="shared" si="8"/>
        <v>JPY</v>
      </c>
      <c r="D35">
        <f t="shared" si="7"/>
        <v>102.21599999999999</v>
      </c>
      <c r="E35" t="s">
        <v>1169</v>
      </c>
      <c r="F35" t="s">
        <v>4</v>
      </c>
      <c r="G35" s="112">
        <f>[4]currenciesATR!$B25</f>
        <v>105.29300000000001</v>
      </c>
      <c r="H35" s="112">
        <f>[4]currenciesATR!$C25</f>
        <v>1.2881</v>
      </c>
      <c r="I35" s="139">
        <f t="shared" si="2"/>
        <v>51505.145965406591</v>
      </c>
      <c r="J35" s="114">
        <f t="shared" si="3"/>
        <v>5</v>
      </c>
      <c r="L35" t="s">
        <v>2</v>
      </c>
      <c r="M35" s="114">
        <f t="shared" si="4"/>
        <v>5</v>
      </c>
      <c r="N35" s="169">
        <f>G34</f>
        <v>72.774000000000001</v>
      </c>
      <c r="O35" s="139">
        <f t="shared" si="5"/>
        <v>35598.145104484625</v>
      </c>
      <c r="P35" t="str">
        <f t="shared" si="0"/>
        <v>JPY</v>
      </c>
      <c r="Q35">
        <f t="shared" si="6"/>
        <v>102.21599999999999</v>
      </c>
    </row>
    <row r="36" spans="1:17" x14ac:dyDescent="0.25">
      <c r="A36" t="s">
        <v>1187</v>
      </c>
      <c r="B36" t="s">
        <v>16</v>
      </c>
      <c r="C36" t="str">
        <f t="shared" si="8"/>
        <v>USD</v>
      </c>
      <c r="D36">
        <f t="shared" si="7"/>
        <v>1</v>
      </c>
      <c r="E36" t="s">
        <v>1185</v>
      </c>
      <c r="F36" t="s">
        <v>17</v>
      </c>
      <c r="G36" s="112">
        <f>[4]currenciesATR!$B26</f>
        <v>0.71192999999999995</v>
      </c>
      <c r="H36" s="112">
        <f>[4]currenciesATR!$C26</f>
        <v>5.0670000000000003E-3</v>
      </c>
      <c r="I36" s="139">
        <f t="shared" si="2"/>
        <v>49835.1</v>
      </c>
      <c r="J36" s="114">
        <f t="shared" si="3"/>
        <v>7</v>
      </c>
      <c r="L36" t="s">
        <v>17</v>
      </c>
      <c r="M36" s="114">
        <f t="shared" si="4"/>
        <v>5</v>
      </c>
      <c r="N36" s="169">
        <f>G36</f>
        <v>0.71192999999999995</v>
      </c>
      <c r="O36" s="139">
        <f t="shared" si="5"/>
        <v>35596.499999999993</v>
      </c>
      <c r="P36" t="str">
        <f t="shared" si="0"/>
        <v>USD</v>
      </c>
      <c r="Q36">
        <f t="shared" si="6"/>
        <v>1</v>
      </c>
    </row>
    <row r="37" spans="1:17" x14ac:dyDescent="0.25">
      <c r="A37" t="s">
        <v>1186</v>
      </c>
      <c r="B37" t="s">
        <v>15</v>
      </c>
      <c r="C37" t="str">
        <f t="shared" si="8"/>
        <v>CHF</v>
      </c>
      <c r="D37">
        <f t="shared" si="7"/>
        <v>0.97050999999999998</v>
      </c>
      <c r="E37" t="s">
        <v>1187</v>
      </c>
      <c r="F37" t="s">
        <v>16</v>
      </c>
      <c r="G37" s="112">
        <f>[4]currenciesATR!$B27</f>
        <v>0.97050999999999998</v>
      </c>
      <c r="H37" s="112">
        <f>[4]currenciesATR!$C27</f>
        <v>5.5890000000000002E-3</v>
      </c>
      <c r="I37" s="139">
        <f t="shared" si="2"/>
        <v>50000</v>
      </c>
      <c r="J37" s="114">
        <f t="shared" si="3"/>
        <v>5</v>
      </c>
      <c r="L37" t="s">
        <v>15</v>
      </c>
      <c r="M37" s="114">
        <f t="shared" si="4"/>
        <v>4</v>
      </c>
      <c r="N37" s="169">
        <f>G38</f>
        <v>1.29619</v>
      </c>
      <c r="O37" s="139">
        <f t="shared" si="5"/>
        <v>40000</v>
      </c>
      <c r="P37" t="str">
        <f t="shared" si="0"/>
        <v>CAD</v>
      </c>
      <c r="Q37">
        <f t="shared" si="6"/>
        <v>1.29619</v>
      </c>
    </row>
    <row r="38" spans="1:17" x14ac:dyDescent="0.25">
      <c r="A38" t="s">
        <v>1188</v>
      </c>
      <c r="B38" t="s">
        <v>8</v>
      </c>
      <c r="C38" t="str">
        <f t="shared" si="8"/>
        <v>CAD</v>
      </c>
      <c r="D38">
        <f t="shared" si="7"/>
        <v>1.29619</v>
      </c>
      <c r="E38" t="s">
        <v>1186</v>
      </c>
      <c r="F38" t="s">
        <v>15</v>
      </c>
      <c r="G38" s="112">
        <f>[4]currenciesATR!$B28</f>
        <v>1.29619</v>
      </c>
      <c r="H38" s="112">
        <f>[4]currenciesATR!$C28</f>
        <v>7.1454999999999999E-3</v>
      </c>
      <c r="I38" s="139">
        <f t="shared" si="2"/>
        <v>50000</v>
      </c>
      <c r="J38" s="114">
        <f t="shared" si="3"/>
        <v>5</v>
      </c>
      <c r="L38" t="s">
        <v>16</v>
      </c>
      <c r="M38" s="114">
        <f t="shared" si="4"/>
        <v>4</v>
      </c>
      <c r="N38" s="169">
        <f>G37</f>
        <v>0.97050999999999998</v>
      </c>
      <c r="O38" s="139">
        <f t="shared" si="5"/>
        <v>40000</v>
      </c>
      <c r="P38" t="str">
        <f t="shared" si="0"/>
        <v>CHF</v>
      </c>
      <c r="Q38">
        <f t="shared" si="6"/>
        <v>0.97050999999999998</v>
      </c>
    </row>
    <row r="39" spans="1:17" x14ac:dyDescent="0.25">
      <c r="A39" t="s">
        <v>1214</v>
      </c>
      <c r="B39" t="s">
        <v>29</v>
      </c>
      <c r="C39" t="str">
        <f t="shared" si="8"/>
        <v>JPY</v>
      </c>
      <c r="D39">
        <f t="shared" si="7"/>
        <v>102.21599999999999</v>
      </c>
      <c r="E39" t="s">
        <v>1188</v>
      </c>
      <c r="F39" t="s">
        <v>8</v>
      </c>
      <c r="G39" s="112">
        <f>[4]currenciesATR!$B29</f>
        <v>102.21599999999999</v>
      </c>
      <c r="H39" s="112">
        <f>[4]currenciesATR!$C29</f>
        <v>1.0178499999999999</v>
      </c>
      <c r="I39" s="139">
        <f t="shared" si="2"/>
        <v>50000</v>
      </c>
      <c r="J39" s="114">
        <f t="shared" si="3"/>
        <v>5</v>
      </c>
      <c r="L39" t="s">
        <v>8</v>
      </c>
      <c r="M39" s="114">
        <f t="shared" si="4"/>
        <v>4</v>
      </c>
      <c r="N39" s="169">
        <f>G39</f>
        <v>102.21599999999999</v>
      </c>
      <c r="O39" s="139">
        <f t="shared" si="5"/>
        <v>40000</v>
      </c>
      <c r="P39" t="str">
        <f t="shared" si="0"/>
        <v>JPY</v>
      </c>
      <c r="Q39">
        <f t="shared" si="6"/>
        <v>102.21599999999999</v>
      </c>
    </row>
    <row r="41" spans="1:17" x14ac:dyDescent="0.25">
      <c r="A41" t="s">
        <v>435</v>
      </c>
      <c r="B41" t="s">
        <v>436</v>
      </c>
      <c r="C41" t="s">
        <v>437</v>
      </c>
      <c r="D41" t="s">
        <v>438</v>
      </c>
      <c r="E41" t="s">
        <v>439</v>
      </c>
      <c r="F41" t="s">
        <v>440</v>
      </c>
      <c r="G41" t="s">
        <v>441</v>
      </c>
      <c r="H41" t="s">
        <v>442</v>
      </c>
      <c r="I41" t="s">
        <v>443</v>
      </c>
      <c r="J41" t="s">
        <v>444</v>
      </c>
      <c r="K41" t="s">
        <v>445</v>
      </c>
      <c r="L41" t="s">
        <v>778</v>
      </c>
      <c r="M41" s="111" t="s">
        <v>779</v>
      </c>
      <c r="N41" t="s">
        <v>780</v>
      </c>
      <c r="O41" s="140" t="s">
        <v>481</v>
      </c>
      <c r="P41" s="114" t="s">
        <v>781</v>
      </c>
    </row>
    <row r="42" spans="1:17" x14ac:dyDescent="0.25">
      <c r="A42" t="s">
        <v>567</v>
      </c>
      <c r="B42" t="s">
        <v>568</v>
      </c>
      <c r="C42" t="s">
        <v>266</v>
      </c>
      <c r="D42" s="107">
        <v>29000</v>
      </c>
      <c r="E42" t="s">
        <v>481</v>
      </c>
      <c r="F42" s="105">
        <v>0.75</v>
      </c>
      <c r="G42" s="105">
        <v>0.625</v>
      </c>
      <c r="H42" s="105">
        <v>0.75</v>
      </c>
      <c r="I42" s="105">
        <v>0.625</v>
      </c>
      <c r="J42" s="109">
        <v>3625</v>
      </c>
      <c r="K42" s="109">
        <v>2900</v>
      </c>
      <c r="L42" t="s">
        <v>481</v>
      </c>
      <c r="M42" s="109">
        <v>3625</v>
      </c>
      <c r="N42">
        <f t="shared" ref="N42:N73" si="9">VLOOKUP(L42,$E$1:$F$9,2)</f>
        <v>1</v>
      </c>
      <c r="O42" s="140">
        <f t="shared" ref="O42:O73" si="10">M42/N42</f>
        <v>3625</v>
      </c>
      <c r="P42" s="114">
        <f>ROUND($B$3/O42,0)</f>
        <v>3</v>
      </c>
    </row>
    <row r="43" spans="1:17" x14ac:dyDescent="0.25">
      <c r="A43" t="s">
        <v>479</v>
      </c>
      <c r="B43" t="s">
        <v>480</v>
      </c>
      <c r="C43" t="s">
        <v>265</v>
      </c>
      <c r="D43" s="107">
        <v>100000</v>
      </c>
      <c r="E43" t="s">
        <v>481</v>
      </c>
      <c r="F43" s="105">
        <v>0.75</v>
      </c>
      <c r="G43" s="105">
        <v>0.70833333333333337</v>
      </c>
      <c r="H43" s="105">
        <v>0.75</v>
      </c>
      <c r="I43" s="105">
        <v>0.70833333333333337</v>
      </c>
      <c r="J43" s="109">
        <v>2656</v>
      </c>
      <c r="K43" s="109">
        <v>2125</v>
      </c>
      <c r="L43" t="s">
        <v>481</v>
      </c>
      <c r="M43" s="109">
        <v>2656</v>
      </c>
      <c r="N43">
        <f t="shared" si="9"/>
        <v>1</v>
      </c>
      <c r="O43" s="140">
        <f t="shared" si="10"/>
        <v>2656</v>
      </c>
      <c r="P43" s="144">
        <v>3</v>
      </c>
    </row>
    <row r="44" spans="1:17" x14ac:dyDescent="0.25">
      <c r="A44" t="s">
        <v>482</v>
      </c>
      <c r="B44" t="s">
        <v>483</v>
      </c>
      <c r="C44" t="s">
        <v>484</v>
      </c>
      <c r="D44">
        <v>100</v>
      </c>
      <c r="E44" t="s">
        <v>481</v>
      </c>
      <c r="H44" s="105">
        <v>0.38541666666666669</v>
      </c>
      <c r="I44" s="105">
        <v>0.60416666666666663</v>
      </c>
      <c r="J44" s="109">
        <v>440</v>
      </c>
      <c r="K44" s="109">
        <v>350</v>
      </c>
      <c r="L44" t="s">
        <v>481</v>
      </c>
      <c r="M44" s="109">
        <v>440</v>
      </c>
      <c r="N44">
        <f t="shared" si="9"/>
        <v>1</v>
      </c>
      <c r="O44" s="140">
        <f t="shared" si="10"/>
        <v>440</v>
      </c>
      <c r="P44" s="114">
        <f>ROUND($B$3/O44,0)</f>
        <v>23</v>
      </c>
    </row>
    <row r="45" spans="1:17" x14ac:dyDescent="0.25">
      <c r="A45" t="s">
        <v>737</v>
      </c>
      <c r="B45" t="s">
        <v>738</v>
      </c>
      <c r="C45" t="s">
        <v>484</v>
      </c>
      <c r="D45">
        <v>600</v>
      </c>
      <c r="E45" t="s">
        <v>481</v>
      </c>
      <c r="F45" s="105">
        <v>0.83333333333333337</v>
      </c>
      <c r="G45" s="105">
        <v>0.59375</v>
      </c>
      <c r="H45" s="105">
        <v>0.83333333333333337</v>
      </c>
      <c r="I45" s="105">
        <v>0.59375</v>
      </c>
      <c r="J45" s="109">
        <v>937</v>
      </c>
      <c r="K45" s="109">
        <v>750</v>
      </c>
      <c r="L45" t="s">
        <v>481</v>
      </c>
      <c r="M45" s="109">
        <v>937</v>
      </c>
      <c r="N45">
        <f t="shared" si="9"/>
        <v>1</v>
      </c>
      <c r="O45" s="140">
        <f t="shared" si="10"/>
        <v>937</v>
      </c>
      <c r="P45" s="114">
        <f>ROUND($B$3/O45,0)</f>
        <v>11</v>
      </c>
    </row>
    <row r="46" spans="1:17" x14ac:dyDescent="0.25">
      <c r="A46" t="s">
        <v>488</v>
      </c>
      <c r="B46" t="s">
        <v>489</v>
      </c>
      <c r="C46" t="s">
        <v>265</v>
      </c>
      <c r="D46" s="107">
        <v>62500</v>
      </c>
      <c r="E46" t="s">
        <v>481</v>
      </c>
      <c r="F46" s="105">
        <v>0.75</v>
      </c>
      <c r="G46" s="105">
        <v>0.70833333333333337</v>
      </c>
      <c r="H46" s="105">
        <v>0.75</v>
      </c>
      <c r="I46" s="105">
        <v>0.70833333333333337</v>
      </c>
      <c r="J46" s="109">
        <v>2963</v>
      </c>
      <c r="K46" s="109">
        <v>2371</v>
      </c>
      <c r="L46" t="s">
        <v>481</v>
      </c>
      <c r="M46" s="109">
        <v>2963</v>
      </c>
      <c r="N46">
        <f t="shared" si="9"/>
        <v>1</v>
      </c>
      <c r="O46" s="140">
        <f t="shared" si="10"/>
        <v>2963</v>
      </c>
      <c r="P46" s="114">
        <f>ROUND($B$3/O46,0)</f>
        <v>3</v>
      </c>
    </row>
    <row r="47" spans="1:17" x14ac:dyDescent="0.25">
      <c r="A47" t="s">
        <v>527</v>
      </c>
      <c r="B47" t="s">
        <v>528</v>
      </c>
      <c r="C47" t="s">
        <v>484</v>
      </c>
      <c r="D47">
        <v>50</v>
      </c>
      <c r="E47" t="s">
        <v>481</v>
      </c>
      <c r="F47" s="105">
        <v>0.83333333333333337</v>
      </c>
      <c r="G47" s="105">
        <v>0.59375</v>
      </c>
      <c r="H47" s="105">
        <v>0.83333333333333337</v>
      </c>
      <c r="I47" s="105">
        <v>0.59375</v>
      </c>
      <c r="J47" s="109">
        <v>2250</v>
      </c>
      <c r="K47" s="109">
        <v>1800</v>
      </c>
      <c r="L47" t="s">
        <v>481</v>
      </c>
      <c r="M47" s="109">
        <v>2250</v>
      </c>
      <c r="N47">
        <f t="shared" si="9"/>
        <v>1</v>
      </c>
      <c r="O47" s="140">
        <f t="shared" si="10"/>
        <v>2250</v>
      </c>
      <c r="P47" s="144">
        <v>6</v>
      </c>
    </row>
    <row r="48" spans="1:17" x14ac:dyDescent="0.25">
      <c r="A48" t="s">
        <v>518</v>
      </c>
      <c r="B48" t="s">
        <v>519</v>
      </c>
      <c r="C48" t="s">
        <v>268</v>
      </c>
      <c r="D48">
        <v>10</v>
      </c>
      <c r="E48" t="s">
        <v>481</v>
      </c>
      <c r="H48" s="105">
        <v>0.16666666666666666</v>
      </c>
      <c r="I48" s="105">
        <v>0.58333333333333337</v>
      </c>
      <c r="J48" s="109">
        <v>3000</v>
      </c>
      <c r="K48" s="109">
        <v>2400</v>
      </c>
      <c r="L48" t="s">
        <v>481</v>
      </c>
      <c r="M48" s="109">
        <v>3000</v>
      </c>
      <c r="N48">
        <f t="shared" si="9"/>
        <v>1</v>
      </c>
      <c r="O48" s="140">
        <f t="shared" si="10"/>
        <v>3000</v>
      </c>
      <c r="P48" s="144">
        <v>4</v>
      </c>
    </row>
    <row r="49" spans="1:16" x14ac:dyDescent="0.25">
      <c r="A49" t="s">
        <v>497</v>
      </c>
      <c r="B49" t="s">
        <v>498</v>
      </c>
      <c r="C49" t="s">
        <v>265</v>
      </c>
      <c r="D49" s="107">
        <v>100000</v>
      </c>
      <c r="E49" t="s">
        <v>481</v>
      </c>
      <c r="F49" s="105">
        <v>0.75</v>
      </c>
      <c r="G49" s="105">
        <v>0.70833333333333337</v>
      </c>
      <c r="H49" s="105">
        <v>0.75</v>
      </c>
      <c r="I49" s="105">
        <v>0.70833333333333337</v>
      </c>
      <c r="J49" s="109">
        <v>2607</v>
      </c>
      <c r="K49" s="109">
        <v>2086</v>
      </c>
      <c r="L49" t="s">
        <v>481</v>
      </c>
      <c r="M49" s="109">
        <v>2607</v>
      </c>
      <c r="N49">
        <f t="shared" si="9"/>
        <v>1</v>
      </c>
      <c r="O49" s="140">
        <f t="shared" si="10"/>
        <v>2607</v>
      </c>
      <c r="P49" s="114">
        <f t="shared" ref="P49:P59" si="11">ROUND($B$3/O49,0)</f>
        <v>4</v>
      </c>
    </row>
    <row r="50" spans="1:16" x14ac:dyDescent="0.25">
      <c r="A50" t="s">
        <v>529</v>
      </c>
      <c r="B50" t="s">
        <v>530</v>
      </c>
      <c r="C50" t="s">
        <v>268</v>
      </c>
      <c r="D50">
        <v>5</v>
      </c>
      <c r="E50" t="s">
        <v>481</v>
      </c>
      <c r="F50" s="105">
        <v>0.875</v>
      </c>
      <c r="G50" s="105">
        <v>0.60416666666666663</v>
      </c>
      <c r="H50" s="105">
        <v>0.875</v>
      </c>
      <c r="I50" s="105">
        <v>0.60416666666666663</v>
      </c>
      <c r="J50" s="109">
        <v>1501</v>
      </c>
      <c r="K50" s="109">
        <v>1201</v>
      </c>
      <c r="L50" t="s">
        <v>481</v>
      </c>
      <c r="M50" s="109">
        <v>1501</v>
      </c>
      <c r="N50">
        <f t="shared" si="9"/>
        <v>1</v>
      </c>
      <c r="O50" s="140">
        <f t="shared" si="10"/>
        <v>1501</v>
      </c>
      <c r="P50" s="114">
        <f t="shared" si="11"/>
        <v>7</v>
      </c>
    </row>
    <row r="51" spans="1:16" x14ac:dyDescent="0.25">
      <c r="A51" t="s">
        <v>764</v>
      </c>
      <c r="B51" t="s">
        <v>765</v>
      </c>
      <c r="C51" t="s">
        <v>487</v>
      </c>
      <c r="D51" s="107">
        <v>1000</v>
      </c>
      <c r="E51" t="s">
        <v>481</v>
      </c>
      <c r="F51" s="105">
        <v>0.83333333333333337</v>
      </c>
      <c r="G51" s="105">
        <v>0.75</v>
      </c>
      <c r="H51" s="105">
        <v>0.83333333333333337</v>
      </c>
      <c r="I51" s="105">
        <v>0.75</v>
      </c>
      <c r="J51" s="109">
        <v>3701</v>
      </c>
      <c r="K51" s="109">
        <v>2961</v>
      </c>
      <c r="L51" t="s">
        <v>481</v>
      </c>
      <c r="M51" s="109">
        <v>3701</v>
      </c>
      <c r="N51">
        <f t="shared" si="9"/>
        <v>1</v>
      </c>
      <c r="O51" s="140">
        <f t="shared" si="10"/>
        <v>3701</v>
      </c>
      <c r="P51" s="114">
        <f t="shared" si="11"/>
        <v>3</v>
      </c>
    </row>
    <row r="52" spans="1:16" x14ac:dyDescent="0.25">
      <c r="A52" t="s">
        <v>590</v>
      </c>
      <c r="B52" t="s">
        <v>591</v>
      </c>
      <c r="C52" t="s">
        <v>265</v>
      </c>
      <c r="D52" s="107">
        <v>2500</v>
      </c>
      <c r="E52" t="s">
        <v>481</v>
      </c>
      <c r="F52" s="105">
        <v>0.75</v>
      </c>
      <c r="G52" s="105">
        <v>0.70833333333333337</v>
      </c>
      <c r="H52" s="105">
        <v>0.75</v>
      </c>
      <c r="I52" s="105">
        <v>0.70833333333333337</v>
      </c>
      <c r="J52" s="109">
        <v>481</v>
      </c>
      <c r="K52" s="109">
        <v>385</v>
      </c>
      <c r="L52" t="s">
        <v>481</v>
      </c>
      <c r="M52" s="109">
        <v>481</v>
      </c>
      <c r="N52">
        <f t="shared" si="9"/>
        <v>1</v>
      </c>
      <c r="O52" s="140">
        <f t="shared" si="10"/>
        <v>481</v>
      </c>
      <c r="P52" s="114">
        <f t="shared" si="11"/>
        <v>21</v>
      </c>
    </row>
    <row r="53" spans="1:16" x14ac:dyDescent="0.25">
      <c r="A53" t="s">
        <v>594</v>
      </c>
      <c r="B53" t="s">
        <v>595</v>
      </c>
      <c r="C53" t="s">
        <v>265</v>
      </c>
      <c r="D53" s="107">
        <v>250000</v>
      </c>
      <c r="E53" t="s">
        <v>449</v>
      </c>
      <c r="F53" s="105">
        <v>0.75</v>
      </c>
      <c r="G53" s="105">
        <v>0.70833333333333337</v>
      </c>
      <c r="H53" s="105">
        <v>0.75</v>
      </c>
      <c r="I53" s="105">
        <v>0.70833333333333337</v>
      </c>
      <c r="J53" t="s">
        <v>596</v>
      </c>
      <c r="K53" t="s">
        <v>597</v>
      </c>
      <c r="L53" t="s">
        <v>449</v>
      </c>
      <c r="M53" s="107">
        <v>1446120</v>
      </c>
      <c r="N53">
        <f t="shared" si="9"/>
        <v>102.21599999999999</v>
      </c>
      <c r="O53" s="140">
        <f t="shared" si="10"/>
        <v>14147.687250528294</v>
      </c>
      <c r="P53" s="114">
        <f t="shared" si="11"/>
        <v>1</v>
      </c>
    </row>
    <row r="54" spans="1:16" x14ac:dyDescent="0.25">
      <c r="A54" t="s">
        <v>636</v>
      </c>
      <c r="B54" t="s">
        <v>637</v>
      </c>
      <c r="C54" t="s">
        <v>265</v>
      </c>
      <c r="D54" s="107">
        <v>2500</v>
      </c>
      <c r="E54" t="s">
        <v>481</v>
      </c>
      <c r="H54" s="105">
        <v>0.30555555555555552</v>
      </c>
      <c r="I54" s="105">
        <v>0.58333333333333337</v>
      </c>
      <c r="J54" s="109">
        <v>575</v>
      </c>
      <c r="K54" s="109">
        <v>460</v>
      </c>
      <c r="L54" t="s">
        <v>481</v>
      </c>
      <c r="M54" s="109">
        <v>575</v>
      </c>
      <c r="N54">
        <f t="shared" si="9"/>
        <v>1</v>
      </c>
      <c r="O54" s="140">
        <f t="shared" si="10"/>
        <v>575</v>
      </c>
      <c r="P54" s="114">
        <f t="shared" si="11"/>
        <v>17</v>
      </c>
    </row>
    <row r="55" spans="1:16" x14ac:dyDescent="0.25">
      <c r="A55" t="s">
        <v>662</v>
      </c>
      <c r="B55" t="s">
        <v>663</v>
      </c>
      <c r="C55" t="s">
        <v>265</v>
      </c>
      <c r="D55">
        <v>100</v>
      </c>
      <c r="E55" t="s">
        <v>481</v>
      </c>
      <c r="F55" s="105">
        <v>0.75</v>
      </c>
      <c r="G55" s="105">
        <v>0.70833333333333337</v>
      </c>
      <c r="H55" s="105">
        <v>0.75</v>
      </c>
      <c r="I55" s="105">
        <v>0.70833333333333337</v>
      </c>
      <c r="J55" s="109">
        <v>7125</v>
      </c>
      <c r="K55" s="109">
        <v>5700</v>
      </c>
      <c r="L55" t="s">
        <v>481</v>
      </c>
      <c r="M55" s="109">
        <v>7125</v>
      </c>
      <c r="N55">
        <f t="shared" si="9"/>
        <v>1</v>
      </c>
      <c r="O55" s="140">
        <f t="shared" si="10"/>
        <v>7125</v>
      </c>
      <c r="P55" s="114">
        <f t="shared" si="11"/>
        <v>1</v>
      </c>
    </row>
    <row r="56" spans="1:16" x14ac:dyDescent="0.25">
      <c r="A56" t="s">
        <v>561</v>
      </c>
      <c r="B56" t="s">
        <v>562</v>
      </c>
      <c r="C56" t="s">
        <v>265</v>
      </c>
      <c r="D56">
        <v>50</v>
      </c>
      <c r="E56" t="s">
        <v>481</v>
      </c>
      <c r="F56" s="105">
        <v>0.75</v>
      </c>
      <c r="G56" s="105">
        <v>0.70833333333333337</v>
      </c>
      <c r="H56" s="105">
        <v>0.75</v>
      </c>
      <c r="I56" s="105">
        <v>0.70833333333333337</v>
      </c>
      <c r="J56" s="109">
        <v>5250</v>
      </c>
      <c r="K56" s="109">
        <v>4200</v>
      </c>
      <c r="L56" t="s">
        <v>481</v>
      </c>
      <c r="M56" s="109">
        <v>5250</v>
      </c>
      <c r="N56">
        <f t="shared" si="9"/>
        <v>1</v>
      </c>
      <c r="O56" s="140">
        <f t="shared" si="10"/>
        <v>5250</v>
      </c>
      <c r="P56" s="114">
        <f t="shared" si="11"/>
        <v>2</v>
      </c>
    </row>
    <row r="57" spans="1:16" x14ac:dyDescent="0.25">
      <c r="A57" t="s">
        <v>592</v>
      </c>
      <c r="B57" t="s">
        <v>593</v>
      </c>
      <c r="C57" t="s">
        <v>265</v>
      </c>
      <c r="D57" s="107">
        <v>125000</v>
      </c>
      <c r="E57" t="s">
        <v>481</v>
      </c>
      <c r="F57" s="105">
        <v>0.75</v>
      </c>
      <c r="G57" s="105">
        <v>0.70833333333333337</v>
      </c>
      <c r="H57" s="105">
        <v>0.75</v>
      </c>
      <c r="I57" s="105">
        <v>0.70833333333333337</v>
      </c>
      <c r="J57" s="109">
        <v>7264</v>
      </c>
      <c r="K57" s="109">
        <v>4358</v>
      </c>
      <c r="L57" t="s">
        <v>481</v>
      </c>
      <c r="M57" s="109">
        <v>7264</v>
      </c>
      <c r="N57">
        <f t="shared" si="9"/>
        <v>1</v>
      </c>
      <c r="O57" s="140">
        <f t="shared" si="10"/>
        <v>7264</v>
      </c>
      <c r="P57" s="114">
        <f t="shared" si="11"/>
        <v>1</v>
      </c>
    </row>
    <row r="58" spans="1:16" x14ac:dyDescent="0.25">
      <c r="A58" t="s">
        <v>774</v>
      </c>
      <c r="B58" t="s">
        <v>775</v>
      </c>
      <c r="C58" t="s">
        <v>484</v>
      </c>
      <c r="D58" s="107">
        <v>1000</v>
      </c>
      <c r="E58" t="s">
        <v>481</v>
      </c>
      <c r="F58" s="105">
        <v>0.75</v>
      </c>
      <c r="G58" s="105">
        <v>0.70833333333333337</v>
      </c>
      <c r="H58" s="105">
        <v>0.75</v>
      </c>
      <c r="I58" s="105">
        <v>0.70833333333333337</v>
      </c>
      <c r="J58" s="109">
        <v>1000</v>
      </c>
      <c r="K58" s="109">
        <v>800</v>
      </c>
      <c r="L58" t="s">
        <v>481</v>
      </c>
      <c r="M58" s="109">
        <v>1000</v>
      </c>
      <c r="N58">
        <f t="shared" si="9"/>
        <v>1</v>
      </c>
      <c r="O58" s="140">
        <f t="shared" si="10"/>
        <v>1000</v>
      </c>
      <c r="P58" s="114">
        <f t="shared" si="11"/>
        <v>10</v>
      </c>
    </row>
    <row r="59" spans="1:16" x14ac:dyDescent="0.25">
      <c r="A59" t="s">
        <v>598</v>
      </c>
      <c r="B59" t="s">
        <v>599</v>
      </c>
      <c r="C59" t="s">
        <v>265</v>
      </c>
      <c r="D59">
        <v>500</v>
      </c>
      <c r="E59" t="s">
        <v>481</v>
      </c>
      <c r="H59" s="105">
        <v>0.39583333333333331</v>
      </c>
      <c r="I59" s="105">
        <v>0.58680555555555558</v>
      </c>
      <c r="J59" s="109">
        <v>4218</v>
      </c>
      <c r="K59" s="109">
        <v>3375</v>
      </c>
      <c r="L59" t="s">
        <v>481</v>
      </c>
      <c r="M59" s="109">
        <v>4218</v>
      </c>
      <c r="N59">
        <f t="shared" si="9"/>
        <v>1</v>
      </c>
      <c r="O59" s="140">
        <f t="shared" si="10"/>
        <v>4218</v>
      </c>
      <c r="P59" s="114">
        <f t="shared" si="11"/>
        <v>2</v>
      </c>
    </row>
    <row r="60" spans="1:16" x14ac:dyDescent="0.25">
      <c r="A60" t="s">
        <v>634</v>
      </c>
      <c r="B60" t="s">
        <v>635</v>
      </c>
      <c r="C60" t="s">
        <v>265</v>
      </c>
      <c r="D60">
        <v>400</v>
      </c>
      <c r="E60" t="s">
        <v>481</v>
      </c>
      <c r="H60" s="105">
        <v>0.39583333333333331</v>
      </c>
      <c r="I60" s="105">
        <v>0.58680555555555558</v>
      </c>
      <c r="J60" s="109">
        <v>1500</v>
      </c>
      <c r="K60" s="109">
        <v>1200</v>
      </c>
      <c r="L60" t="s">
        <v>481</v>
      </c>
      <c r="M60" s="109">
        <v>1500</v>
      </c>
      <c r="N60">
        <f t="shared" si="9"/>
        <v>1</v>
      </c>
      <c r="O60" s="140">
        <f t="shared" si="10"/>
        <v>1500</v>
      </c>
      <c r="P60" s="144">
        <v>4</v>
      </c>
    </row>
    <row r="61" spans="1:16" x14ac:dyDescent="0.25">
      <c r="A61" t="s">
        <v>557</v>
      </c>
      <c r="B61" t="s">
        <v>558</v>
      </c>
      <c r="C61" t="s">
        <v>265</v>
      </c>
      <c r="D61" s="107">
        <v>6250000</v>
      </c>
      <c r="E61" t="s">
        <v>481</v>
      </c>
      <c r="F61" s="105">
        <v>0.75</v>
      </c>
      <c r="G61" s="105">
        <v>0.70833333333333337</v>
      </c>
      <c r="H61" s="105">
        <v>0.75</v>
      </c>
      <c r="I61" s="105">
        <v>0.70833333333333337</v>
      </c>
      <c r="J61" s="109">
        <v>1973</v>
      </c>
      <c r="K61" s="109">
        <v>1579</v>
      </c>
      <c r="L61" t="s">
        <v>481</v>
      </c>
      <c r="M61" s="109">
        <v>1973</v>
      </c>
      <c r="N61">
        <f t="shared" si="9"/>
        <v>1</v>
      </c>
      <c r="O61" s="140">
        <f t="shared" si="10"/>
        <v>1973</v>
      </c>
      <c r="P61" s="114">
        <f>ROUND($B$3/O61,0)</f>
        <v>5</v>
      </c>
    </row>
    <row r="62" spans="1:16" x14ac:dyDescent="0.25">
      <c r="A62" t="s">
        <v>632</v>
      </c>
      <c r="B62" t="s">
        <v>633</v>
      </c>
      <c r="C62" t="s">
        <v>265</v>
      </c>
      <c r="D62" s="107">
        <v>12500000</v>
      </c>
      <c r="E62" t="s">
        <v>481</v>
      </c>
      <c r="F62" s="105">
        <v>0.75</v>
      </c>
      <c r="G62" s="105">
        <v>0.70833333333333337</v>
      </c>
      <c r="H62" s="105">
        <v>0.75</v>
      </c>
      <c r="I62" s="105">
        <v>0.70833333333333337</v>
      </c>
      <c r="J62" s="109">
        <v>3947</v>
      </c>
      <c r="K62" s="109">
        <v>3158</v>
      </c>
      <c r="L62" t="s">
        <v>481</v>
      </c>
      <c r="M62" s="109">
        <v>3947</v>
      </c>
      <c r="N62">
        <f t="shared" si="9"/>
        <v>1</v>
      </c>
      <c r="O62" s="140">
        <f t="shared" si="10"/>
        <v>3947</v>
      </c>
      <c r="P62" s="114">
        <f>ROUND($B$3/O62,0)</f>
        <v>3</v>
      </c>
    </row>
    <row r="63" spans="1:16" x14ac:dyDescent="0.25">
      <c r="A63" t="s">
        <v>522</v>
      </c>
      <c r="B63" t="s">
        <v>523</v>
      </c>
      <c r="C63" t="s">
        <v>268</v>
      </c>
      <c r="D63">
        <v>375</v>
      </c>
      <c r="E63" t="s">
        <v>481</v>
      </c>
      <c r="H63" s="105">
        <v>0.17708333333333334</v>
      </c>
      <c r="I63" s="105">
        <v>0.5625</v>
      </c>
      <c r="J63" s="109">
        <v>7500</v>
      </c>
      <c r="K63" s="109">
        <v>6000</v>
      </c>
      <c r="L63" t="s">
        <v>481</v>
      </c>
      <c r="M63" s="109">
        <v>7500</v>
      </c>
      <c r="N63">
        <f t="shared" si="9"/>
        <v>1</v>
      </c>
      <c r="O63" s="140">
        <f t="shared" si="10"/>
        <v>7500</v>
      </c>
      <c r="P63" s="144">
        <v>3</v>
      </c>
    </row>
    <row r="64" spans="1:16" x14ac:dyDescent="0.25">
      <c r="A64" t="s">
        <v>623</v>
      </c>
      <c r="B64" t="s">
        <v>624</v>
      </c>
      <c r="C64" t="s">
        <v>625</v>
      </c>
      <c r="D64">
        <v>50</v>
      </c>
      <c r="E64" t="s">
        <v>481</v>
      </c>
      <c r="F64" s="105">
        <v>0.83333333333333337</v>
      </c>
      <c r="G64" s="105">
        <v>0.59375</v>
      </c>
      <c r="H64" s="105">
        <v>0.83333333333333337</v>
      </c>
      <c r="I64" s="105">
        <v>0.59375</v>
      </c>
      <c r="J64" s="109">
        <v>1750</v>
      </c>
      <c r="K64" s="109">
        <v>1400</v>
      </c>
      <c r="L64" t="s">
        <v>481</v>
      </c>
      <c r="M64" s="109">
        <v>1750</v>
      </c>
      <c r="N64">
        <f t="shared" si="9"/>
        <v>1</v>
      </c>
      <c r="O64" s="140">
        <f t="shared" si="10"/>
        <v>1750</v>
      </c>
      <c r="P64" s="114">
        <f t="shared" ref="P64:P93" si="12">ROUND($B$3/O64,0)</f>
        <v>6</v>
      </c>
    </row>
    <row r="65" spans="1:16" x14ac:dyDescent="0.25">
      <c r="A65" t="s">
        <v>717</v>
      </c>
      <c r="B65" t="s">
        <v>718</v>
      </c>
      <c r="C65" t="s">
        <v>265</v>
      </c>
      <c r="D65">
        <v>110</v>
      </c>
      <c r="E65" t="s">
        <v>481</v>
      </c>
      <c r="F65" s="105">
        <v>0.75</v>
      </c>
      <c r="G65" s="105">
        <v>0.70833333333333337</v>
      </c>
      <c r="H65" s="105">
        <v>0.75</v>
      </c>
      <c r="I65" s="105">
        <v>0.70833333333333337</v>
      </c>
      <c r="J65" s="109">
        <v>2437</v>
      </c>
      <c r="K65" s="109">
        <v>1950</v>
      </c>
      <c r="L65" t="s">
        <v>481</v>
      </c>
      <c r="M65" s="109">
        <v>2437</v>
      </c>
      <c r="N65">
        <f t="shared" si="9"/>
        <v>1</v>
      </c>
      <c r="O65" s="140">
        <f t="shared" si="10"/>
        <v>2437</v>
      </c>
      <c r="P65" s="114">
        <f t="shared" si="12"/>
        <v>4</v>
      </c>
    </row>
    <row r="66" spans="1:16" x14ac:dyDescent="0.25">
      <c r="A66" t="s">
        <v>640</v>
      </c>
      <c r="B66" t="s">
        <v>641</v>
      </c>
      <c r="C66" t="s">
        <v>265</v>
      </c>
      <c r="D66">
        <v>400</v>
      </c>
      <c r="E66" t="s">
        <v>481</v>
      </c>
      <c r="H66" s="105">
        <v>0.39583333333333331</v>
      </c>
      <c r="I66" s="105">
        <v>0.58680555555555558</v>
      </c>
      <c r="J66" s="109">
        <v>2250</v>
      </c>
      <c r="K66" s="109">
        <v>1800</v>
      </c>
      <c r="L66" t="s">
        <v>481</v>
      </c>
      <c r="M66" s="109">
        <v>2250</v>
      </c>
      <c r="N66">
        <f t="shared" si="9"/>
        <v>1</v>
      </c>
      <c r="O66" s="140">
        <f t="shared" si="10"/>
        <v>2250</v>
      </c>
      <c r="P66" s="114">
        <f t="shared" si="12"/>
        <v>4</v>
      </c>
    </row>
    <row r="67" spans="1:16" x14ac:dyDescent="0.25">
      <c r="A67" t="s">
        <v>538</v>
      </c>
      <c r="B67" t="s">
        <v>539</v>
      </c>
      <c r="C67" t="s">
        <v>265</v>
      </c>
      <c r="D67" s="107">
        <v>10000</v>
      </c>
      <c r="E67" t="s">
        <v>459</v>
      </c>
      <c r="F67" s="105">
        <v>0.75</v>
      </c>
      <c r="G67" s="105">
        <v>0.70833333333333337</v>
      </c>
      <c r="H67" s="105">
        <v>0.75</v>
      </c>
      <c r="I67" s="105">
        <v>0.70833333333333337</v>
      </c>
      <c r="J67" s="109">
        <v>265</v>
      </c>
      <c r="K67" s="109">
        <v>212</v>
      </c>
      <c r="L67" t="s">
        <v>481</v>
      </c>
      <c r="M67" s="109">
        <v>265</v>
      </c>
      <c r="N67">
        <f t="shared" si="9"/>
        <v>1</v>
      </c>
      <c r="O67" s="140">
        <f t="shared" si="10"/>
        <v>265</v>
      </c>
      <c r="P67" s="114">
        <f t="shared" si="12"/>
        <v>38</v>
      </c>
    </row>
    <row r="68" spans="1:16" x14ac:dyDescent="0.25">
      <c r="A68" t="s">
        <v>547</v>
      </c>
      <c r="B68" t="s">
        <v>548</v>
      </c>
      <c r="C68" t="s">
        <v>265</v>
      </c>
      <c r="D68" s="107">
        <v>6250</v>
      </c>
      <c r="E68" t="s">
        <v>465</v>
      </c>
      <c r="F68" s="105">
        <v>0.75</v>
      </c>
      <c r="G68" s="105">
        <v>0.70833333333333337</v>
      </c>
      <c r="H68" s="105">
        <v>0.75</v>
      </c>
      <c r="I68" s="105">
        <v>0.70833333333333337</v>
      </c>
      <c r="J68" s="109">
        <v>132</v>
      </c>
      <c r="K68" s="109">
        <v>132</v>
      </c>
      <c r="L68" t="s">
        <v>481</v>
      </c>
      <c r="M68" s="109">
        <v>132</v>
      </c>
      <c r="N68">
        <f t="shared" si="9"/>
        <v>1</v>
      </c>
      <c r="O68" s="140">
        <f t="shared" si="10"/>
        <v>132</v>
      </c>
      <c r="P68" s="114">
        <f t="shared" si="12"/>
        <v>76</v>
      </c>
    </row>
    <row r="69" spans="1:16" x14ac:dyDescent="0.25">
      <c r="A69" t="s">
        <v>545</v>
      </c>
      <c r="B69" t="s">
        <v>546</v>
      </c>
      <c r="C69" t="s">
        <v>265</v>
      </c>
      <c r="D69" s="107">
        <v>12500</v>
      </c>
      <c r="E69" t="s">
        <v>478</v>
      </c>
      <c r="F69" s="105">
        <v>0.75</v>
      </c>
      <c r="G69" s="105">
        <v>0.70833333333333337</v>
      </c>
      <c r="H69" s="105">
        <v>0.75</v>
      </c>
      <c r="I69" s="105">
        <v>0.70833333333333337</v>
      </c>
      <c r="J69" s="109">
        <v>726</v>
      </c>
      <c r="K69" s="109">
        <v>435</v>
      </c>
      <c r="L69" t="s">
        <v>481</v>
      </c>
      <c r="M69" s="109">
        <v>726</v>
      </c>
      <c r="N69">
        <f t="shared" si="9"/>
        <v>1</v>
      </c>
      <c r="O69" s="140">
        <f t="shared" si="10"/>
        <v>726</v>
      </c>
      <c r="P69" s="114">
        <f t="shared" si="12"/>
        <v>14</v>
      </c>
    </row>
    <row r="70" spans="1:16" x14ac:dyDescent="0.25">
      <c r="A70" t="s">
        <v>551</v>
      </c>
      <c r="B70" t="s">
        <v>552</v>
      </c>
      <c r="C70" t="s">
        <v>265</v>
      </c>
      <c r="D70" s="107">
        <v>10000</v>
      </c>
      <c r="E70" t="s">
        <v>481</v>
      </c>
      <c r="F70" s="105">
        <v>0.75</v>
      </c>
      <c r="G70" s="105">
        <v>0.70833333333333337</v>
      </c>
      <c r="H70" s="105">
        <v>0.75</v>
      </c>
      <c r="I70" s="105">
        <v>0.70833333333333337</v>
      </c>
      <c r="J70" t="s">
        <v>553</v>
      </c>
      <c r="K70" t="s">
        <v>554</v>
      </c>
      <c r="L70" t="s">
        <v>449</v>
      </c>
      <c r="M70" s="107">
        <v>44527</v>
      </c>
      <c r="N70">
        <f t="shared" si="9"/>
        <v>102.21599999999999</v>
      </c>
      <c r="O70" s="140">
        <f t="shared" si="10"/>
        <v>435.61673319245523</v>
      </c>
      <c r="P70" s="114">
        <f t="shared" si="12"/>
        <v>23</v>
      </c>
    </row>
    <row r="71" spans="1:16" x14ac:dyDescent="0.25">
      <c r="A71" t="s">
        <v>540</v>
      </c>
      <c r="B71" t="s">
        <v>541</v>
      </c>
      <c r="C71" t="s">
        <v>265</v>
      </c>
      <c r="D71" s="107">
        <v>10000</v>
      </c>
      <c r="E71" t="s">
        <v>496</v>
      </c>
      <c r="F71" s="105">
        <v>0.75</v>
      </c>
      <c r="G71" s="105">
        <v>0.70833333333333337</v>
      </c>
      <c r="H71" s="105">
        <v>0.75</v>
      </c>
      <c r="I71" s="105">
        <v>0.70833333333333337</v>
      </c>
      <c r="J71" s="109">
        <v>260</v>
      </c>
      <c r="K71" s="109">
        <v>208</v>
      </c>
      <c r="L71" t="s">
        <v>481</v>
      </c>
      <c r="M71" s="109">
        <v>260</v>
      </c>
      <c r="N71">
        <f t="shared" si="9"/>
        <v>1</v>
      </c>
      <c r="O71" s="140">
        <f t="shared" si="10"/>
        <v>260</v>
      </c>
      <c r="P71" s="114">
        <f t="shared" si="12"/>
        <v>38</v>
      </c>
    </row>
    <row r="72" spans="1:16" x14ac:dyDescent="0.25">
      <c r="A72" t="s">
        <v>555</v>
      </c>
      <c r="B72" t="s">
        <v>556</v>
      </c>
      <c r="C72" t="s">
        <v>265</v>
      </c>
      <c r="D72" s="107">
        <v>62500</v>
      </c>
      <c r="E72" t="s">
        <v>481</v>
      </c>
      <c r="F72" s="105">
        <v>0.75</v>
      </c>
      <c r="G72" s="105">
        <v>0.70833333333333337</v>
      </c>
      <c r="H72" s="105">
        <v>0.75</v>
      </c>
      <c r="I72" s="105">
        <v>0.70833333333333337</v>
      </c>
      <c r="J72" s="109">
        <v>3632</v>
      </c>
      <c r="K72" s="109">
        <v>2179</v>
      </c>
      <c r="L72" t="s">
        <v>481</v>
      </c>
      <c r="M72" s="109">
        <v>3632</v>
      </c>
      <c r="N72">
        <f t="shared" si="9"/>
        <v>1</v>
      </c>
      <c r="O72" s="140">
        <f t="shared" si="10"/>
        <v>3632</v>
      </c>
      <c r="P72" s="114">
        <f t="shared" si="12"/>
        <v>3</v>
      </c>
    </row>
    <row r="73" spans="1:16" x14ac:dyDescent="0.25">
      <c r="A73" t="s">
        <v>688</v>
      </c>
      <c r="B73" t="s">
        <v>689</v>
      </c>
      <c r="C73" t="s">
        <v>270</v>
      </c>
      <c r="D73">
        <v>50</v>
      </c>
      <c r="E73" t="s">
        <v>481</v>
      </c>
      <c r="F73" s="105">
        <v>0.8027777777777777</v>
      </c>
      <c r="G73" s="105">
        <v>0.70833333333333337</v>
      </c>
      <c r="H73" s="105">
        <v>0.8027777777777777</v>
      </c>
      <c r="I73" s="105">
        <v>0.70833333333333337</v>
      </c>
      <c r="J73" s="109">
        <v>4125</v>
      </c>
      <c r="K73" s="109">
        <v>3300</v>
      </c>
      <c r="L73" t="s">
        <v>481</v>
      </c>
      <c r="M73" s="109">
        <v>4125</v>
      </c>
      <c r="N73">
        <f t="shared" si="9"/>
        <v>1</v>
      </c>
      <c r="O73" s="140">
        <f t="shared" si="10"/>
        <v>4125</v>
      </c>
      <c r="P73" s="114">
        <f t="shared" si="12"/>
        <v>2</v>
      </c>
    </row>
    <row r="74" spans="1:16" x14ac:dyDescent="0.25">
      <c r="A74" t="s">
        <v>664</v>
      </c>
      <c r="B74" t="s">
        <v>665</v>
      </c>
      <c r="C74" t="s">
        <v>270</v>
      </c>
      <c r="D74">
        <v>50</v>
      </c>
      <c r="E74" t="s">
        <v>481</v>
      </c>
      <c r="F74" s="105">
        <v>0.8027777777777777</v>
      </c>
      <c r="G74" s="105">
        <v>0.70833333333333337</v>
      </c>
      <c r="H74" s="105">
        <v>0.8027777777777777</v>
      </c>
      <c r="I74" s="105">
        <v>0.70833333333333337</v>
      </c>
      <c r="J74" s="109">
        <v>2393</v>
      </c>
      <c r="K74" s="109">
        <v>1915</v>
      </c>
      <c r="L74" t="s">
        <v>481</v>
      </c>
      <c r="M74" s="109">
        <v>2393</v>
      </c>
      <c r="N74">
        <f t="shared" ref="N74:N105" si="13">VLOOKUP(L74,$E$1:$F$9,2)</f>
        <v>1</v>
      </c>
      <c r="O74" s="140">
        <f t="shared" ref="O74:O105" si="14">M74/N74</f>
        <v>2393</v>
      </c>
      <c r="P74" s="114">
        <f t="shared" si="12"/>
        <v>4</v>
      </c>
    </row>
    <row r="75" spans="1:16" x14ac:dyDescent="0.25">
      <c r="A75" t="s">
        <v>542</v>
      </c>
      <c r="B75" t="s">
        <v>543</v>
      </c>
      <c r="C75" t="s">
        <v>265</v>
      </c>
      <c r="D75" s="107">
        <v>12500</v>
      </c>
      <c r="E75" t="s">
        <v>544</v>
      </c>
      <c r="F75" s="105">
        <v>0.75</v>
      </c>
      <c r="G75" s="105">
        <v>0.70833333333333337</v>
      </c>
      <c r="H75" s="105">
        <v>0.75</v>
      </c>
      <c r="I75" s="105">
        <v>0.70833333333333337</v>
      </c>
      <c r="J75" s="109">
        <v>1120</v>
      </c>
      <c r="K75" s="109">
        <v>672</v>
      </c>
      <c r="L75" t="s">
        <v>481</v>
      </c>
      <c r="M75" s="109">
        <v>1120</v>
      </c>
      <c r="N75">
        <f t="shared" si="13"/>
        <v>1</v>
      </c>
      <c r="O75" s="140">
        <f t="shared" si="14"/>
        <v>1120</v>
      </c>
      <c r="P75" s="114">
        <f t="shared" si="12"/>
        <v>9</v>
      </c>
    </row>
    <row r="76" spans="1:16" x14ac:dyDescent="0.25">
      <c r="A76" t="s">
        <v>620</v>
      </c>
      <c r="B76" t="s">
        <v>621</v>
      </c>
      <c r="C76" t="s">
        <v>622</v>
      </c>
      <c r="D76">
        <v>50</v>
      </c>
      <c r="E76" t="s">
        <v>481</v>
      </c>
      <c r="F76" s="105">
        <v>0.75</v>
      </c>
      <c r="G76" s="105">
        <v>0.625</v>
      </c>
      <c r="H76" s="105">
        <v>0.75</v>
      </c>
      <c r="I76" s="105">
        <v>0.625</v>
      </c>
      <c r="J76" s="109">
        <v>3575</v>
      </c>
      <c r="K76" s="109">
        <v>2750</v>
      </c>
      <c r="L76" t="s">
        <v>481</v>
      </c>
      <c r="M76" s="109">
        <v>3575</v>
      </c>
      <c r="N76">
        <f t="shared" si="13"/>
        <v>1</v>
      </c>
      <c r="O76" s="140">
        <f t="shared" si="14"/>
        <v>3575</v>
      </c>
      <c r="P76" s="114">
        <f t="shared" si="12"/>
        <v>3</v>
      </c>
    </row>
    <row r="77" spans="1:16" x14ac:dyDescent="0.25">
      <c r="A77" t="s">
        <v>697</v>
      </c>
      <c r="B77" t="s">
        <v>698</v>
      </c>
      <c r="C77" t="s">
        <v>265</v>
      </c>
      <c r="D77">
        <v>100</v>
      </c>
      <c r="E77" t="s">
        <v>481</v>
      </c>
      <c r="F77" s="105">
        <v>0.75</v>
      </c>
      <c r="G77" s="105">
        <v>0.38541666666666669</v>
      </c>
      <c r="H77" s="105">
        <v>0.6875</v>
      </c>
      <c r="I77" s="105">
        <v>0.38541666666666669</v>
      </c>
      <c r="J77" s="109">
        <v>22500</v>
      </c>
      <c r="K77" s="109">
        <v>18000</v>
      </c>
      <c r="L77" t="s">
        <v>481</v>
      </c>
      <c r="M77" s="109">
        <v>22500</v>
      </c>
      <c r="N77">
        <f t="shared" si="13"/>
        <v>1</v>
      </c>
      <c r="O77" s="140">
        <f t="shared" si="14"/>
        <v>22500</v>
      </c>
      <c r="P77" s="114">
        <f t="shared" si="12"/>
        <v>0</v>
      </c>
    </row>
    <row r="78" spans="1:16" x14ac:dyDescent="0.25">
      <c r="A78" t="s">
        <v>701</v>
      </c>
      <c r="B78" t="s">
        <v>702</v>
      </c>
      <c r="C78" t="s">
        <v>265</v>
      </c>
      <c r="D78" s="107">
        <v>100000</v>
      </c>
      <c r="E78" t="s">
        <v>481</v>
      </c>
      <c r="F78" s="105">
        <v>0.75</v>
      </c>
      <c r="G78" s="105">
        <v>0.70833333333333337</v>
      </c>
      <c r="H78" s="105">
        <v>0.75</v>
      </c>
      <c r="I78" s="105">
        <v>0.70833333333333337</v>
      </c>
      <c r="J78" s="109">
        <v>3018</v>
      </c>
      <c r="K78" s="109">
        <v>2415</v>
      </c>
      <c r="L78" t="s">
        <v>481</v>
      </c>
      <c r="M78" s="109">
        <v>3018</v>
      </c>
      <c r="N78">
        <f t="shared" si="13"/>
        <v>1</v>
      </c>
      <c r="O78" s="140">
        <f t="shared" si="14"/>
        <v>3018</v>
      </c>
      <c r="P78" s="114">
        <f t="shared" si="12"/>
        <v>3</v>
      </c>
    </row>
    <row r="79" spans="1:16" x14ac:dyDescent="0.25">
      <c r="A79" t="s">
        <v>703</v>
      </c>
      <c r="B79" t="s">
        <v>704</v>
      </c>
      <c r="C79" t="s">
        <v>265</v>
      </c>
      <c r="D79">
        <v>5</v>
      </c>
      <c r="E79" t="s">
        <v>481</v>
      </c>
      <c r="F79" s="105">
        <v>0.16666666666666666</v>
      </c>
      <c r="G79" s="105">
        <v>0.14583333333333334</v>
      </c>
      <c r="H79" s="105">
        <v>0.16666666666666666</v>
      </c>
      <c r="I79" s="105">
        <v>0.14583333333333334</v>
      </c>
      <c r="J79" s="109">
        <v>6250</v>
      </c>
      <c r="K79" s="109">
        <v>5000</v>
      </c>
      <c r="L79" t="s">
        <v>481</v>
      </c>
      <c r="M79" s="109">
        <v>6250</v>
      </c>
      <c r="N79">
        <f t="shared" si="13"/>
        <v>1</v>
      </c>
      <c r="O79" s="140">
        <f t="shared" si="14"/>
        <v>6250</v>
      </c>
      <c r="P79" s="114">
        <f t="shared" si="12"/>
        <v>2</v>
      </c>
    </row>
    <row r="80" spans="1:16" x14ac:dyDescent="0.25">
      <c r="A80" t="s">
        <v>559</v>
      </c>
      <c r="B80" t="s">
        <v>560</v>
      </c>
      <c r="C80" t="s">
        <v>265</v>
      </c>
      <c r="D80">
        <v>20</v>
      </c>
      <c r="E80" t="s">
        <v>481</v>
      </c>
      <c r="F80" s="105">
        <v>0.75</v>
      </c>
      <c r="G80" s="105">
        <v>0.72916666666666663</v>
      </c>
      <c r="H80" s="105">
        <v>0.75</v>
      </c>
      <c r="I80" s="105">
        <v>0.72916666666666663</v>
      </c>
      <c r="J80" s="109">
        <v>5000</v>
      </c>
      <c r="K80" s="109">
        <v>4000</v>
      </c>
      <c r="L80" t="s">
        <v>481</v>
      </c>
      <c r="M80" s="109">
        <v>5000</v>
      </c>
      <c r="N80">
        <f t="shared" si="13"/>
        <v>1</v>
      </c>
      <c r="O80" s="140">
        <f t="shared" si="14"/>
        <v>5000</v>
      </c>
      <c r="P80" s="114">
        <f t="shared" si="12"/>
        <v>2</v>
      </c>
    </row>
    <row r="81" spans="1:16" x14ac:dyDescent="0.25">
      <c r="A81" t="s">
        <v>709</v>
      </c>
      <c r="B81" t="s">
        <v>710</v>
      </c>
      <c r="C81" t="s">
        <v>266</v>
      </c>
      <c r="D81">
        <v>50</v>
      </c>
      <c r="E81" t="s">
        <v>481</v>
      </c>
      <c r="F81" s="105">
        <v>0.83333333333333337</v>
      </c>
      <c r="G81" s="105">
        <v>0.59375</v>
      </c>
      <c r="H81" s="105">
        <v>0.83333333333333337</v>
      </c>
      <c r="I81" s="105">
        <v>0.59375</v>
      </c>
      <c r="J81" s="109">
        <v>750</v>
      </c>
      <c r="K81" s="109">
        <v>600</v>
      </c>
      <c r="L81" t="s">
        <v>481</v>
      </c>
      <c r="M81" s="109">
        <v>750</v>
      </c>
      <c r="N81">
        <f t="shared" si="13"/>
        <v>1</v>
      </c>
      <c r="O81" s="140">
        <f t="shared" si="14"/>
        <v>750</v>
      </c>
      <c r="P81" s="114">
        <f t="shared" si="12"/>
        <v>13</v>
      </c>
    </row>
    <row r="82" spans="1:16" x14ac:dyDescent="0.25">
      <c r="A82" t="s">
        <v>711</v>
      </c>
      <c r="B82" t="s">
        <v>712</v>
      </c>
      <c r="C82" t="s">
        <v>487</v>
      </c>
      <c r="D82">
        <v>150</v>
      </c>
      <c r="E82" t="s">
        <v>481</v>
      </c>
      <c r="H82" s="105">
        <v>0.33333333333333331</v>
      </c>
      <c r="I82" s="105">
        <v>0.58333333333333337</v>
      </c>
      <c r="J82" s="109">
        <v>2188</v>
      </c>
      <c r="K82" s="109">
        <v>1750</v>
      </c>
      <c r="L82" t="s">
        <v>481</v>
      </c>
      <c r="M82" s="109">
        <v>2188</v>
      </c>
      <c r="N82">
        <f t="shared" si="13"/>
        <v>1</v>
      </c>
      <c r="O82" s="140">
        <f t="shared" si="14"/>
        <v>2188</v>
      </c>
      <c r="P82" s="114">
        <f t="shared" si="12"/>
        <v>5</v>
      </c>
    </row>
    <row r="83" spans="1:16" x14ac:dyDescent="0.25">
      <c r="A83" t="s">
        <v>644</v>
      </c>
      <c r="B83" t="s">
        <v>645</v>
      </c>
      <c r="C83" t="s">
        <v>265</v>
      </c>
      <c r="D83" s="107">
        <v>500000</v>
      </c>
      <c r="E83" t="s">
        <v>481</v>
      </c>
      <c r="F83" s="105">
        <v>0.75</v>
      </c>
      <c r="G83" s="105">
        <v>0.70833333333333337</v>
      </c>
      <c r="H83" s="105">
        <v>0.75</v>
      </c>
      <c r="I83" s="105">
        <v>0.70833333333333337</v>
      </c>
      <c r="J83" s="109">
        <v>2312</v>
      </c>
      <c r="K83" s="109">
        <v>1850</v>
      </c>
      <c r="L83" t="s">
        <v>481</v>
      </c>
      <c r="M83" s="109">
        <v>2312</v>
      </c>
      <c r="N83">
        <f t="shared" si="13"/>
        <v>1</v>
      </c>
      <c r="O83" s="140">
        <f t="shared" si="14"/>
        <v>2312</v>
      </c>
      <c r="P83" s="114">
        <f t="shared" si="12"/>
        <v>4</v>
      </c>
    </row>
    <row r="84" spans="1:16" x14ac:dyDescent="0.25">
      <c r="A84" t="s">
        <v>563</v>
      </c>
      <c r="B84" t="s">
        <v>564</v>
      </c>
      <c r="C84" t="s">
        <v>526</v>
      </c>
      <c r="D84">
        <v>125</v>
      </c>
      <c r="E84" t="s">
        <v>481</v>
      </c>
      <c r="F84" s="105">
        <v>0.75</v>
      </c>
      <c r="G84" s="105">
        <v>0.71875</v>
      </c>
      <c r="H84" s="105">
        <v>0.75</v>
      </c>
      <c r="I84" s="105">
        <v>0.71875</v>
      </c>
      <c r="J84" s="109">
        <v>1437</v>
      </c>
      <c r="K84" s="109">
        <v>1150</v>
      </c>
      <c r="L84" t="s">
        <v>481</v>
      </c>
      <c r="M84" s="109">
        <v>1437</v>
      </c>
      <c r="N84">
        <f t="shared" si="13"/>
        <v>1</v>
      </c>
      <c r="O84" s="140">
        <f t="shared" si="14"/>
        <v>1437</v>
      </c>
      <c r="P84" s="114">
        <f t="shared" si="12"/>
        <v>7</v>
      </c>
    </row>
    <row r="85" spans="1:16" x14ac:dyDescent="0.25">
      <c r="A85" t="s">
        <v>682</v>
      </c>
      <c r="B85" t="s">
        <v>683</v>
      </c>
      <c r="C85" t="s">
        <v>267</v>
      </c>
      <c r="D85" s="107">
        <v>2500</v>
      </c>
      <c r="E85" t="s">
        <v>481</v>
      </c>
      <c r="F85" s="105">
        <v>0.75</v>
      </c>
      <c r="G85" s="105">
        <v>0.71875</v>
      </c>
      <c r="H85" s="105">
        <v>0.75</v>
      </c>
      <c r="I85" s="105">
        <v>0.71875</v>
      </c>
      <c r="J85" s="109">
        <v>542</v>
      </c>
      <c r="K85" s="109">
        <v>433</v>
      </c>
      <c r="L85" t="s">
        <v>481</v>
      </c>
      <c r="M85" s="109">
        <v>542</v>
      </c>
      <c r="N85">
        <f t="shared" si="13"/>
        <v>1</v>
      </c>
      <c r="O85" s="140">
        <f t="shared" si="14"/>
        <v>542</v>
      </c>
      <c r="P85" s="114">
        <f t="shared" si="12"/>
        <v>18</v>
      </c>
    </row>
    <row r="86" spans="1:16" x14ac:dyDescent="0.25">
      <c r="A86" t="s">
        <v>680</v>
      </c>
      <c r="B86" t="s">
        <v>681</v>
      </c>
      <c r="C86" t="s">
        <v>267</v>
      </c>
      <c r="D86" s="107">
        <v>21000</v>
      </c>
      <c r="E86" t="s">
        <v>481</v>
      </c>
      <c r="F86" s="105">
        <v>0.75</v>
      </c>
      <c r="G86" s="105">
        <v>0.71875</v>
      </c>
      <c r="H86" s="105">
        <v>0.75</v>
      </c>
      <c r="I86" s="105">
        <v>0.71875</v>
      </c>
      <c r="J86" s="109">
        <v>2992</v>
      </c>
      <c r="K86" s="109">
        <v>2394</v>
      </c>
      <c r="L86" t="s">
        <v>481</v>
      </c>
      <c r="M86" s="109">
        <v>2992</v>
      </c>
      <c r="N86">
        <f t="shared" si="13"/>
        <v>1</v>
      </c>
      <c r="O86" s="140">
        <f t="shared" si="14"/>
        <v>2992</v>
      </c>
      <c r="P86" s="114">
        <f t="shared" si="12"/>
        <v>3</v>
      </c>
    </row>
    <row r="87" spans="1:16" x14ac:dyDescent="0.25">
      <c r="A87" t="s">
        <v>686</v>
      </c>
      <c r="B87" t="s">
        <v>687</v>
      </c>
      <c r="C87" t="s">
        <v>526</v>
      </c>
      <c r="D87" s="107">
        <v>2500</v>
      </c>
      <c r="E87" t="s">
        <v>481</v>
      </c>
      <c r="F87" s="105">
        <v>0.75</v>
      </c>
      <c r="G87" s="105">
        <v>0.71875</v>
      </c>
      <c r="H87" s="105">
        <v>0.75</v>
      </c>
      <c r="I87" s="105">
        <v>0.71875</v>
      </c>
      <c r="J87" s="109">
        <v>3240</v>
      </c>
      <c r="K87" s="109">
        <v>2400</v>
      </c>
      <c r="L87" t="s">
        <v>481</v>
      </c>
      <c r="M87" s="109">
        <v>3240</v>
      </c>
      <c r="N87">
        <f t="shared" si="13"/>
        <v>1</v>
      </c>
      <c r="O87" s="140">
        <f t="shared" si="14"/>
        <v>3240</v>
      </c>
      <c r="P87" s="114">
        <f t="shared" si="12"/>
        <v>3</v>
      </c>
    </row>
    <row r="88" spans="1:16" x14ac:dyDescent="0.25">
      <c r="A88" t="s">
        <v>676</v>
      </c>
      <c r="B88" t="s">
        <v>677</v>
      </c>
      <c r="C88" t="s">
        <v>267</v>
      </c>
      <c r="D88">
        <v>500</v>
      </c>
      <c r="E88" t="s">
        <v>481</v>
      </c>
      <c r="F88" s="105">
        <v>0.75</v>
      </c>
      <c r="G88" s="105">
        <v>0.71875</v>
      </c>
      <c r="H88" s="105">
        <v>0.75</v>
      </c>
      <c r="I88" s="105">
        <v>0.71875</v>
      </c>
      <c r="J88" s="109">
        <v>2295</v>
      </c>
      <c r="K88" s="109">
        <v>1836</v>
      </c>
      <c r="L88" t="s">
        <v>481</v>
      </c>
      <c r="M88" s="109">
        <v>2295</v>
      </c>
      <c r="N88">
        <f t="shared" si="13"/>
        <v>1</v>
      </c>
      <c r="O88" s="140">
        <f t="shared" si="14"/>
        <v>2295</v>
      </c>
      <c r="P88" s="114">
        <f t="shared" si="12"/>
        <v>4</v>
      </c>
    </row>
    <row r="89" spans="1:16" x14ac:dyDescent="0.25">
      <c r="A89" t="s">
        <v>678</v>
      </c>
      <c r="B89" t="s">
        <v>679</v>
      </c>
      <c r="C89" t="s">
        <v>526</v>
      </c>
      <c r="D89">
        <v>50</v>
      </c>
      <c r="E89" t="s">
        <v>481</v>
      </c>
      <c r="F89" s="105">
        <v>0.75</v>
      </c>
      <c r="G89" s="105">
        <v>0.71875</v>
      </c>
      <c r="H89" s="105">
        <v>0.75</v>
      </c>
      <c r="I89" s="105">
        <v>0.71875</v>
      </c>
      <c r="J89" s="109">
        <v>2812</v>
      </c>
      <c r="K89" s="109">
        <v>2250</v>
      </c>
      <c r="L89" t="s">
        <v>481</v>
      </c>
      <c r="M89" s="109">
        <v>2812</v>
      </c>
      <c r="N89">
        <f t="shared" si="13"/>
        <v>1</v>
      </c>
      <c r="O89" s="140">
        <f t="shared" si="14"/>
        <v>2812</v>
      </c>
      <c r="P89" s="114">
        <f t="shared" si="12"/>
        <v>4</v>
      </c>
    </row>
    <row r="90" spans="1:16" x14ac:dyDescent="0.25">
      <c r="A90" t="s">
        <v>684</v>
      </c>
      <c r="B90" t="s">
        <v>685</v>
      </c>
      <c r="C90" t="s">
        <v>267</v>
      </c>
      <c r="D90" s="107">
        <v>21000</v>
      </c>
      <c r="E90" t="s">
        <v>481</v>
      </c>
      <c r="F90" s="105">
        <v>0.75</v>
      </c>
      <c r="G90" s="105">
        <v>0.71875</v>
      </c>
      <c r="H90" s="105">
        <v>0.75</v>
      </c>
      <c r="I90" s="105">
        <v>0.71875</v>
      </c>
      <c r="J90" s="109">
        <v>3059</v>
      </c>
      <c r="K90" s="109">
        <v>2447</v>
      </c>
      <c r="L90" t="s">
        <v>481</v>
      </c>
      <c r="M90" s="109">
        <v>3059</v>
      </c>
      <c r="N90">
        <f t="shared" si="13"/>
        <v>1</v>
      </c>
      <c r="O90" s="140">
        <f t="shared" si="14"/>
        <v>3059</v>
      </c>
      <c r="P90" s="114">
        <f t="shared" si="12"/>
        <v>3</v>
      </c>
    </row>
    <row r="91" spans="1:16" x14ac:dyDescent="0.25">
      <c r="A91" t="s">
        <v>733</v>
      </c>
      <c r="B91" t="s">
        <v>734</v>
      </c>
      <c r="C91" t="s">
        <v>265</v>
      </c>
      <c r="D91" s="107">
        <v>500000</v>
      </c>
      <c r="E91" t="s">
        <v>481</v>
      </c>
      <c r="F91" s="105">
        <v>0.75</v>
      </c>
      <c r="G91" s="105">
        <v>0.70833333333333337</v>
      </c>
      <c r="H91" s="105">
        <v>0.75</v>
      </c>
      <c r="I91" s="105">
        <v>0.70833333333333337</v>
      </c>
      <c r="J91" s="109">
        <v>2250</v>
      </c>
      <c r="K91" s="109">
        <v>1800</v>
      </c>
      <c r="L91" t="s">
        <v>481</v>
      </c>
      <c r="M91" s="109">
        <v>2250</v>
      </c>
      <c r="N91">
        <f t="shared" si="13"/>
        <v>1</v>
      </c>
      <c r="O91" s="140">
        <f t="shared" si="14"/>
        <v>2250</v>
      </c>
      <c r="P91" s="114">
        <f t="shared" si="12"/>
        <v>4</v>
      </c>
    </row>
    <row r="92" spans="1:16" x14ac:dyDescent="0.25">
      <c r="A92" t="s">
        <v>721</v>
      </c>
      <c r="B92" t="s">
        <v>722</v>
      </c>
      <c r="C92" t="s">
        <v>266</v>
      </c>
      <c r="D92" s="107">
        <v>2000</v>
      </c>
      <c r="E92" t="s">
        <v>481</v>
      </c>
      <c r="F92" s="105">
        <v>0.83333333333333337</v>
      </c>
      <c r="G92" s="105">
        <v>0.59375</v>
      </c>
      <c r="H92" s="105">
        <v>0.83333333333333337</v>
      </c>
      <c r="I92" s="105">
        <v>0.59375</v>
      </c>
      <c r="J92" s="109">
        <v>1370</v>
      </c>
      <c r="K92" s="109">
        <v>1096</v>
      </c>
      <c r="L92" t="s">
        <v>481</v>
      </c>
      <c r="M92" s="109">
        <v>1370</v>
      </c>
      <c r="N92">
        <f t="shared" si="13"/>
        <v>1</v>
      </c>
      <c r="O92" s="140">
        <f t="shared" si="14"/>
        <v>1370</v>
      </c>
      <c r="P92" s="114">
        <f t="shared" si="12"/>
        <v>7</v>
      </c>
    </row>
    <row r="93" spans="1:16" x14ac:dyDescent="0.25">
      <c r="A93" t="s">
        <v>499</v>
      </c>
      <c r="B93" t="s">
        <v>500</v>
      </c>
      <c r="C93" t="s">
        <v>487</v>
      </c>
      <c r="D93">
        <v>20</v>
      </c>
      <c r="E93" t="s">
        <v>496</v>
      </c>
      <c r="F93" s="105">
        <v>0.875</v>
      </c>
      <c r="G93" s="105">
        <v>0.625</v>
      </c>
      <c r="H93" s="105">
        <v>0.875</v>
      </c>
      <c r="I93" s="105">
        <v>0.625</v>
      </c>
      <c r="J93" t="s">
        <v>501</v>
      </c>
      <c r="K93" t="s">
        <v>502</v>
      </c>
      <c r="L93" t="s">
        <v>496</v>
      </c>
      <c r="M93">
        <v>351</v>
      </c>
      <c r="N93">
        <f t="shared" si="13"/>
        <v>1.29619</v>
      </c>
      <c r="O93" s="140">
        <f t="shared" si="14"/>
        <v>270.79363364938786</v>
      </c>
      <c r="P93" s="114">
        <f t="shared" si="12"/>
        <v>37</v>
      </c>
    </row>
    <row r="94" spans="1:16" x14ac:dyDescent="0.25">
      <c r="A94" t="s">
        <v>739</v>
      </c>
      <c r="B94" t="s">
        <v>740</v>
      </c>
      <c r="C94" t="s">
        <v>484</v>
      </c>
      <c r="D94">
        <v>50</v>
      </c>
      <c r="E94" t="s">
        <v>481</v>
      </c>
      <c r="F94" s="105">
        <v>0.83333333333333337</v>
      </c>
      <c r="G94" s="105">
        <v>0.59375</v>
      </c>
      <c r="H94" s="105">
        <v>0.83333333333333337</v>
      </c>
      <c r="I94" s="105">
        <v>0.59375</v>
      </c>
      <c r="J94" s="109">
        <v>7625</v>
      </c>
      <c r="K94" s="109">
        <v>6100</v>
      </c>
      <c r="L94" t="s">
        <v>481</v>
      </c>
      <c r="M94" s="109">
        <v>7625</v>
      </c>
      <c r="N94">
        <f t="shared" si="13"/>
        <v>1</v>
      </c>
      <c r="O94" s="140">
        <f t="shared" si="14"/>
        <v>7625</v>
      </c>
      <c r="P94" s="144">
        <v>2</v>
      </c>
    </row>
    <row r="95" spans="1:16" x14ac:dyDescent="0.25">
      <c r="A95" t="s">
        <v>751</v>
      </c>
      <c r="B95" t="s">
        <v>752</v>
      </c>
      <c r="C95" t="s">
        <v>487</v>
      </c>
      <c r="D95" s="107">
        <v>1120</v>
      </c>
      <c r="E95" t="s">
        <v>481</v>
      </c>
      <c r="H95" s="105">
        <v>0.14583333333333334</v>
      </c>
      <c r="I95" s="105">
        <v>0.54166666666666663</v>
      </c>
      <c r="J95" s="109">
        <v>3000</v>
      </c>
      <c r="K95" s="109">
        <v>2400</v>
      </c>
      <c r="L95" t="s">
        <v>481</v>
      </c>
      <c r="M95" s="109">
        <v>3000</v>
      </c>
      <c r="N95">
        <f t="shared" si="13"/>
        <v>1</v>
      </c>
      <c r="O95" s="140">
        <f t="shared" si="14"/>
        <v>3000</v>
      </c>
      <c r="P95" s="144">
        <v>6</v>
      </c>
    </row>
    <row r="96" spans="1:16" x14ac:dyDescent="0.25">
      <c r="A96" t="s">
        <v>753</v>
      </c>
      <c r="B96" t="s">
        <v>754</v>
      </c>
      <c r="C96" t="s">
        <v>265</v>
      </c>
      <c r="D96" s="107">
        <v>125000</v>
      </c>
      <c r="E96" t="s">
        <v>481</v>
      </c>
      <c r="F96" s="105">
        <v>0.75</v>
      </c>
      <c r="G96" s="105">
        <v>0.70833333333333337</v>
      </c>
      <c r="H96" s="105">
        <v>0.75</v>
      </c>
      <c r="I96" s="105">
        <v>0.70833333333333337</v>
      </c>
      <c r="J96" s="109">
        <v>11202</v>
      </c>
      <c r="K96" s="109">
        <v>6720</v>
      </c>
      <c r="L96" t="s">
        <v>481</v>
      </c>
      <c r="M96" s="109">
        <v>11202</v>
      </c>
      <c r="N96">
        <f t="shared" si="13"/>
        <v>1</v>
      </c>
      <c r="O96" s="140">
        <f t="shared" si="14"/>
        <v>11202</v>
      </c>
      <c r="P96" s="114">
        <f>ROUND($B$3/O96,0)</f>
        <v>1</v>
      </c>
    </row>
    <row r="97" spans="1:16" x14ac:dyDescent="0.25">
      <c r="A97" t="s">
        <v>735</v>
      </c>
      <c r="B97" t="s">
        <v>736</v>
      </c>
      <c r="C97" t="s">
        <v>484</v>
      </c>
      <c r="D97">
        <v>100</v>
      </c>
      <c r="E97" t="s">
        <v>481</v>
      </c>
      <c r="F97" s="105">
        <v>0.75</v>
      </c>
      <c r="G97" s="105">
        <v>0.625</v>
      </c>
      <c r="H97" s="105">
        <v>0.75</v>
      </c>
      <c r="I97" s="105">
        <v>0.625</v>
      </c>
      <c r="J97" s="109">
        <v>6000</v>
      </c>
      <c r="K97" s="109">
        <v>4800</v>
      </c>
      <c r="L97" t="s">
        <v>481</v>
      </c>
      <c r="M97" s="109">
        <v>6000</v>
      </c>
      <c r="N97">
        <f t="shared" si="13"/>
        <v>1</v>
      </c>
      <c r="O97" s="140">
        <f t="shared" si="14"/>
        <v>6000</v>
      </c>
      <c r="P97" s="144">
        <v>3</v>
      </c>
    </row>
    <row r="98" spans="1:16" x14ac:dyDescent="0.25">
      <c r="A98" t="s">
        <v>725</v>
      </c>
      <c r="B98" t="s">
        <v>726</v>
      </c>
      <c r="C98" t="s">
        <v>265</v>
      </c>
      <c r="D98">
        <v>250</v>
      </c>
      <c r="E98" t="s">
        <v>481</v>
      </c>
      <c r="F98" s="105">
        <v>0.75</v>
      </c>
      <c r="G98" s="105">
        <v>0.38541666666666669</v>
      </c>
      <c r="H98" s="105">
        <v>0.75</v>
      </c>
      <c r="I98" s="105">
        <v>0.38541666666666669</v>
      </c>
      <c r="J98" s="109">
        <v>29687</v>
      </c>
      <c r="K98" s="109">
        <v>23750</v>
      </c>
      <c r="L98" t="s">
        <v>481</v>
      </c>
      <c r="M98" s="109">
        <v>29687</v>
      </c>
      <c r="N98">
        <f t="shared" si="13"/>
        <v>1</v>
      </c>
      <c r="O98" s="140">
        <f t="shared" si="14"/>
        <v>29687</v>
      </c>
      <c r="P98" s="114">
        <f t="shared" ref="P98:P106" si="15">ROUND($B$3/O98,0)</f>
        <v>0</v>
      </c>
    </row>
    <row r="99" spans="1:16" x14ac:dyDescent="0.25">
      <c r="A99" t="s">
        <v>723</v>
      </c>
      <c r="B99" t="s">
        <v>724</v>
      </c>
      <c r="C99" t="s">
        <v>265</v>
      </c>
      <c r="D99">
        <v>250</v>
      </c>
      <c r="E99" t="s">
        <v>481</v>
      </c>
      <c r="F99" s="105">
        <v>0.75</v>
      </c>
      <c r="G99" s="105">
        <v>0.72916666666666663</v>
      </c>
      <c r="H99" s="105">
        <v>0.75</v>
      </c>
      <c r="I99" s="105">
        <v>0.72916666666666663</v>
      </c>
      <c r="J99" s="108">
        <v>1054</v>
      </c>
      <c r="K99" s="108">
        <v>843</v>
      </c>
      <c r="L99" t="s">
        <v>481</v>
      </c>
      <c r="M99" s="108">
        <v>1054</v>
      </c>
      <c r="N99">
        <f t="shared" si="13"/>
        <v>1</v>
      </c>
      <c r="O99" s="140">
        <f t="shared" si="14"/>
        <v>1054</v>
      </c>
      <c r="P99" s="114">
        <f t="shared" si="15"/>
        <v>9</v>
      </c>
    </row>
    <row r="100" spans="1:16" x14ac:dyDescent="0.25">
      <c r="A100" t="s">
        <v>766</v>
      </c>
      <c r="B100" t="s">
        <v>767</v>
      </c>
      <c r="C100" t="s">
        <v>265</v>
      </c>
      <c r="D100" s="107">
        <v>2500</v>
      </c>
      <c r="E100" t="s">
        <v>481</v>
      </c>
      <c r="F100" s="105">
        <v>0.75</v>
      </c>
      <c r="G100" s="105">
        <v>0.66666666666666663</v>
      </c>
      <c r="H100" s="105">
        <v>0.75</v>
      </c>
      <c r="I100" s="105">
        <v>0.66666666666666663</v>
      </c>
      <c r="J100" s="109">
        <v>405</v>
      </c>
      <c r="K100" s="109">
        <v>300</v>
      </c>
      <c r="L100" t="s">
        <v>481</v>
      </c>
      <c r="M100" s="109">
        <v>405</v>
      </c>
      <c r="N100">
        <f t="shared" si="13"/>
        <v>1</v>
      </c>
      <c r="O100" s="140">
        <f t="shared" si="14"/>
        <v>405</v>
      </c>
      <c r="P100" s="114">
        <f t="shared" si="15"/>
        <v>25</v>
      </c>
    </row>
    <row r="101" spans="1:16" x14ac:dyDescent="0.25">
      <c r="A101" t="s">
        <v>565</v>
      </c>
      <c r="B101" t="s">
        <v>566</v>
      </c>
      <c r="C101" t="s">
        <v>487</v>
      </c>
      <c r="D101">
        <v>100</v>
      </c>
      <c r="E101" t="s">
        <v>481</v>
      </c>
      <c r="F101" s="105">
        <v>0.75</v>
      </c>
      <c r="G101" s="105">
        <v>0.74930555555555556</v>
      </c>
      <c r="H101" s="105">
        <v>0.83333333333333337</v>
      </c>
      <c r="I101" s="105">
        <v>0.75</v>
      </c>
      <c r="J101" s="109">
        <v>6750</v>
      </c>
      <c r="K101" s="109">
        <v>5400</v>
      </c>
      <c r="L101" t="s">
        <v>481</v>
      </c>
      <c r="M101" s="109">
        <v>6750</v>
      </c>
      <c r="N101">
        <f t="shared" si="13"/>
        <v>1</v>
      </c>
      <c r="O101" s="140">
        <f t="shared" si="14"/>
        <v>6750</v>
      </c>
      <c r="P101" s="114">
        <f t="shared" si="15"/>
        <v>1</v>
      </c>
    </row>
    <row r="102" spans="1:16" x14ac:dyDescent="0.25">
      <c r="A102" t="s">
        <v>772</v>
      </c>
      <c r="B102" t="s">
        <v>773</v>
      </c>
      <c r="C102" t="s">
        <v>484</v>
      </c>
      <c r="D102" s="107">
        <v>2000</v>
      </c>
      <c r="E102" t="s">
        <v>481</v>
      </c>
      <c r="F102" s="105">
        <v>0.75</v>
      </c>
      <c r="G102" s="105">
        <v>0.70833333333333337</v>
      </c>
      <c r="H102" s="105">
        <v>0.75</v>
      </c>
      <c r="I102" s="105">
        <v>0.70833333333333337</v>
      </c>
      <c r="J102" s="109">
        <v>687</v>
      </c>
      <c r="K102" s="109">
        <v>550</v>
      </c>
      <c r="L102" t="s">
        <v>481</v>
      </c>
      <c r="M102" s="109">
        <v>687</v>
      </c>
      <c r="N102">
        <f t="shared" si="13"/>
        <v>1</v>
      </c>
      <c r="O102" s="140">
        <f t="shared" si="14"/>
        <v>687</v>
      </c>
      <c r="P102" s="114">
        <f t="shared" si="15"/>
        <v>15</v>
      </c>
    </row>
    <row r="103" spans="1:16" x14ac:dyDescent="0.25">
      <c r="A103" t="s">
        <v>770</v>
      </c>
      <c r="B103" t="s">
        <v>771</v>
      </c>
      <c r="C103" t="s">
        <v>484</v>
      </c>
      <c r="D103" s="107">
        <v>1000</v>
      </c>
      <c r="E103" t="s">
        <v>481</v>
      </c>
      <c r="F103" s="105">
        <v>0.75</v>
      </c>
      <c r="G103" s="105">
        <v>0.70833333333333337</v>
      </c>
      <c r="H103" s="105">
        <v>0.75</v>
      </c>
      <c r="I103" s="105">
        <v>0.70833333333333337</v>
      </c>
      <c r="J103" s="109">
        <v>1562</v>
      </c>
      <c r="K103" s="109">
        <v>1250</v>
      </c>
      <c r="L103" t="s">
        <v>481</v>
      </c>
      <c r="M103" s="109">
        <v>1562</v>
      </c>
      <c r="N103">
        <f t="shared" si="13"/>
        <v>1</v>
      </c>
      <c r="O103" s="140">
        <f t="shared" si="14"/>
        <v>1562</v>
      </c>
      <c r="P103" s="114">
        <f t="shared" si="15"/>
        <v>6</v>
      </c>
    </row>
    <row r="104" spans="1:16" x14ac:dyDescent="0.25">
      <c r="A104" t="s">
        <v>768</v>
      </c>
      <c r="B104" t="s">
        <v>769</v>
      </c>
      <c r="C104" t="s">
        <v>484</v>
      </c>
      <c r="D104" s="107">
        <v>1000</v>
      </c>
      <c r="E104" t="s">
        <v>481</v>
      </c>
      <c r="F104" s="105">
        <v>0.75</v>
      </c>
      <c r="G104" s="105">
        <v>0.70833333333333337</v>
      </c>
      <c r="H104" s="105">
        <v>0.75</v>
      </c>
      <c r="I104" s="105">
        <v>0.70833333333333337</v>
      </c>
      <c r="J104" s="109">
        <v>4562</v>
      </c>
      <c r="K104" s="109">
        <v>3650</v>
      </c>
      <c r="L104" t="s">
        <v>481</v>
      </c>
      <c r="M104" s="109">
        <v>4562</v>
      </c>
      <c r="N104">
        <f t="shared" si="13"/>
        <v>1</v>
      </c>
      <c r="O104" s="140">
        <f t="shared" si="14"/>
        <v>4562</v>
      </c>
      <c r="P104" s="114">
        <f t="shared" si="15"/>
        <v>2</v>
      </c>
    </row>
    <row r="105" spans="1:16" x14ac:dyDescent="0.25">
      <c r="A105" t="s">
        <v>674</v>
      </c>
      <c r="B105" t="s">
        <v>675</v>
      </c>
      <c r="C105" t="s">
        <v>505</v>
      </c>
      <c r="D105">
        <v>100</v>
      </c>
      <c r="E105" t="s">
        <v>481</v>
      </c>
      <c r="H105" s="105">
        <v>0.39583333333333331</v>
      </c>
      <c r="I105" s="105">
        <v>0.67708333333333337</v>
      </c>
      <c r="J105" s="109">
        <v>782</v>
      </c>
      <c r="K105" s="109">
        <v>625</v>
      </c>
      <c r="L105" t="s">
        <v>481</v>
      </c>
      <c r="M105" s="109">
        <v>782</v>
      </c>
      <c r="N105">
        <f t="shared" si="13"/>
        <v>1</v>
      </c>
      <c r="O105" s="140">
        <f t="shared" si="14"/>
        <v>782</v>
      </c>
      <c r="P105" s="114">
        <f t="shared" si="15"/>
        <v>13</v>
      </c>
    </row>
    <row r="106" spans="1:16" x14ac:dyDescent="0.25">
      <c r="A106" t="s">
        <v>503</v>
      </c>
      <c r="B106" t="s">
        <v>504</v>
      </c>
      <c r="C106" t="s">
        <v>505</v>
      </c>
      <c r="D106" s="107">
        <v>1000</v>
      </c>
      <c r="E106" t="s">
        <v>481</v>
      </c>
      <c r="F106" s="105">
        <v>0.75</v>
      </c>
      <c r="G106" s="105">
        <v>0.67708333333333337</v>
      </c>
      <c r="H106" s="105">
        <v>0.6875</v>
      </c>
      <c r="I106" s="105">
        <v>0.67708333333333337</v>
      </c>
      <c r="J106" s="109">
        <v>8716</v>
      </c>
      <c r="K106" s="109">
        <v>6973</v>
      </c>
      <c r="L106" t="s">
        <v>481</v>
      </c>
      <c r="M106" s="109">
        <v>8716</v>
      </c>
      <c r="N106">
        <f t="shared" ref="N106:N137" si="16">VLOOKUP(L106,$E$1:$F$9,2)</f>
        <v>1</v>
      </c>
      <c r="O106" s="140">
        <f t="shared" ref="O106:O137" si="17">M106/N106</f>
        <v>8716</v>
      </c>
      <c r="P106" s="114">
        <f t="shared" si="15"/>
        <v>1</v>
      </c>
    </row>
    <row r="107" spans="1:16" x14ac:dyDescent="0.25">
      <c r="A107" t="s">
        <v>776</v>
      </c>
      <c r="B107" t="s">
        <v>777</v>
      </c>
      <c r="C107" t="s">
        <v>484</v>
      </c>
      <c r="D107">
        <v>50</v>
      </c>
      <c r="E107" t="s">
        <v>481</v>
      </c>
      <c r="F107" s="105">
        <v>0.83333333333333337</v>
      </c>
      <c r="G107" s="105">
        <v>0.59375</v>
      </c>
      <c r="H107" s="105">
        <v>0.83333333333333337</v>
      </c>
      <c r="I107" s="105">
        <v>0.59375</v>
      </c>
      <c r="J107" s="109">
        <v>3500</v>
      </c>
      <c r="K107" s="109">
        <v>2800</v>
      </c>
      <c r="L107" t="s">
        <v>481</v>
      </c>
      <c r="M107" s="109">
        <v>3500</v>
      </c>
      <c r="N107">
        <f t="shared" si="16"/>
        <v>1</v>
      </c>
      <c r="O107" s="140">
        <f t="shared" si="17"/>
        <v>3500</v>
      </c>
      <c r="P107" s="144">
        <v>5</v>
      </c>
    </row>
    <row r="108" spans="1:16" x14ac:dyDescent="0.25">
      <c r="A108" t="s">
        <v>646</v>
      </c>
      <c r="B108" t="s">
        <v>647</v>
      </c>
      <c r="C108" t="s">
        <v>484</v>
      </c>
      <c r="D108">
        <v>10</v>
      </c>
      <c r="E108" t="s">
        <v>481</v>
      </c>
      <c r="F108" s="105">
        <v>0.75</v>
      </c>
      <c r="G108" s="105">
        <v>0.625</v>
      </c>
      <c r="H108" s="105">
        <v>0.75</v>
      </c>
      <c r="I108" s="105">
        <v>0.625</v>
      </c>
      <c r="J108" s="109">
        <v>250</v>
      </c>
      <c r="K108" s="109">
        <v>200</v>
      </c>
      <c r="L108" t="s">
        <v>481</v>
      </c>
      <c r="M108" s="109">
        <v>250</v>
      </c>
      <c r="N108">
        <f t="shared" si="16"/>
        <v>1</v>
      </c>
      <c r="O108" s="140">
        <f t="shared" si="17"/>
        <v>250</v>
      </c>
      <c r="P108" s="114">
        <f t="shared" ref="P108:P127" si="18">ROUND($B$3/O108,0)</f>
        <v>40</v>
      </c>
    </row>
    <row r="109" spans="1:16" x14ac:dyDescent="0.25">
      <c r="A109" t="s">
        <v>650</v>
      </c>
      <c r="B109" t="s">
        <v>651</v>
      </c>
      <c r="C109" t="s">
        <v>484</v>
      </c>
      <c r="D109">
        <v>33</v>
      </c>
      <c r="E109" t="s">
        <v>481</v>
      </c>
      <c r="F109" s="105">
        <v>0.8027777777777777</v>
      </c>
      <c r="G109" s="105">
        <v>0.70833333333333337</v>
      </c>
      <c r="H109" s="105">
        <v>0.8027777777777777</v>
      </c>
      <c r="I109" s="105">
        <v>0.70833333333333337</v>
      </c>
      <c r="J109" s="109">
        <v>1712</v>
      </c>
      <c r="K109" s="109">
        <v>1370</v>
      </c>
      <c r="L109" t="s">
        <v>481</v>
      </c>
      <c r="M109" s="109">
        <v>1712</v>
      </c>
      <c r="N109">
        <f t="shared" si="16"/>
        <v>1</v>
      </c>
      <c r="O109" s="140">
        <f t="shared" si="17"/>
        <v>1712</v>
      </c>
      <c r="P109" s="114">
        <f t="shared" si="18"/>
        <v>6</v>
      </c>
    </row>
    <row r="110" spans="1:16" x14ac:dyDescent="0.25">
      <c r="A110" t="s">
        <v>666</v>
      </c>
      <c r="B110" t="s">
        <v>667</v>
      </c>
      <c r="C110" t="s">
        <v>484</v>
      </c>
      <c r="D110" s="107">
        <v>1000</v>
      </c>
      <c r="E110" t="s">
        <v>481</v>
      </c>
      <c r="F110" s="105">
        <v>0.8027777777777777</v>
      </c>
      <c r="G110" s="105">
        <v>0.70833333333333337</v>
      </c>
      <c r="H110" s="105">
        <v>0.8027777777777777</v>
      </c>
      <c r="I110" s="105">
        <v>0.70833333333333337</v>
      </c>
      <c r="J110" s="109">
        <v>1250</v>
      </c>
      <c r="K110" s="109">
        <v>1000</v>
      </c>
      <c r="L110" t="s">
        <v>481</v>
      </c>
      <c r="M110" s="109">
        <v>1250</v>
      </c>
      <c r="N110">
        <f t="shared" si="16"/>
        <v>1</v>
      </c>
      <c r="O110" s="140">
        <f t="shared" si="17"/>
        <v>1250</v>
      </c>
      <c r="P110" s="114">
        <f t="shared" si="18"/>
        <v>8</v>
      </c>
    </row>
    <row r="111" spans="1:16" x14ac:dyDescent="0.25">
      <c r="A111" t="s">
        <v>668</v>
      </c>
      <c r="B111" t="s">
        <v>669</v>
      </c>
      <c r="C111" t="s">
        <v>484</v>
      </c>
      <c r="D111">
        <v>10</v>
      </c>
      <c r="E111" t="s">
        <v>481</v>
      </c>
      <c r="F111" s="105">
        <v>0.83333333333333337</v>
      </c>
      <c r="G111" s="105">
        <v>0.59375</v>
      </c>
      <c r="H111" s="105">
        <v>0.83333333333333337</v>
      </c>
      <c r="I111" s="105">
        <v>0.59375</v>
      </c>
      <c r="J111" s="109">
        <v>525</v>
      </c>
      <c r="K111" s="109">
        <v>420</v>
      </c>
      <c r="L111" t="s">
        <v>481</v>
      </c>
      <c r="M111" s="109">
        <v>525</v>
      </c>
      <c r="N111">
        <f t="shared" si="16"/>
        <v>1</v>
      </c>
      <c r="O111" s="140">
        <f t="shared" si="17"/>
        <v>525</v>
      </c>
      <c r="P111" s="114">
        <f t="shared" si="18"/>
        <v>19</v>
      </c>
    </row>
    <row r="112" spans="1:16" x14ac:dyDescent="0.25">
      <c r="A112" t="s">
        <v>648</v>
      </c>
      <c r="B112" t="s">
        <v>649</v>
      </c>
      <c r="C112" t="s">
        <v>484</v>
      </c>
      <c r="D112">
        <v>5</v>
      </c>
      <c r="E112" t="s">
        <v>481</v>
      </c>
      <c r="F112" s="105">
        <v>0.75</v>
      </c>
      <c r="G112" s="105">
        <v>0.67708333333333337</v>
      </c>
      <c r="H112" s="105">
        <v>0.6875</v>
      </c>
      <c r="I112" s="105">
        <v>0.67708333333333337</v>
      </c>
      <c r="J112" s="109">
        <v>4062</v>
      </c>
      <c r="K112" s="109">
        <v>3250</v>
      </c>
      <c r="L112" t="s">
        <v>481</v>
      </c>
      <c r="M112" s="109">
        <v>4062</v>
      </c>
      <c r="N112">
        <f t="shared" si="16"/>
        <v>1</v>
      </c>
      <c r="O112" s="140">
        <f t="shared" si="17"/>
        <v>4062</v>
      </c>
      <c r="P112" s="114">
        <f t="shared" si="18"/>
        <v>2</v>
      </c>
    </row>
    <row r="113" spans="1:16" x14ac:dyDescent="0.25">
      <c r="A113" t="s">
        <v>670</v>
      </c>
      <c r="B113" t="s">
        <v>671</v>
      </c>
      <c r="C113" t="s">
        <v>484</v>
      </c>
      <c r="D113">
        <v>10</v>
      </c>
      <c r="E113" t="s">
        <v>481</v>
      </c>
      <c r="F113" s="105">
        <v>0.83333333333333337</v>
      </c>
      <c r="G113" s="105">
        <v>0.59375</v>
      </c>
      <c r="H113" s="105">
        <v>0.83333333333333337</v>
      </c>
      <c r="I113" s="105">
        <v>0.59375</v>
      </c>
      <c r="J113" s="109">
        <v>375</v>
      </c>
      <c r="K113" s="109">
        <v>300</v>
      </c>
      <c r="L113" t="s">
        <v>481</v>
      </c>
      <c r="M113" s="109">
        <v>375</v>
      </c>
      <c r="N113">
        <f t="shared" si="16"/>
        <v>1</v>
      </c>
      <c r="O113" s="140">
        <f t="shared" si="17"/>
        <v>375</v>
      </c>
      <c r="P113" s="114">
        <f t="shared" si="18"/>
        <v>27</v>
      </c>
    </row>
    <row r="114" spans="1:16" x14ac:dyDescent="0.25">
      <c r="A114" t="s">
        <v>609</v>
      </c>
      <c r="B114" t="s">
        <v>610</v>
      </c>
      <c r="C114" t="s">
        <v>484</v>
      </c>
      <c r="D114">
        <v>100</v>
      </c>
      <c r="E114" t="s">
        <v>481</v>
      </c>
      <c r="F114" s="105">
        <v>0.8027777777777777</v>
      </c>
      <c r="G114" s="105">
        <v>0.70833333333333337</v>
      </c>
      <c r="H114" s="105">
        <v>0.8027777777777777</v>
      </c>
      <c r="I114" s="105">
        <v>0.70833333333333337</v>
      </c>
      <c r="J114" s="109">
        <v>5625</v>
      </c>
      <c r="K114" s="109">
        <v>4500</v>
      </c>
      <c r="L114" t="s">
        <v>481</v>
      </c>
      <c r="M114" s="109">
        <v>5625</v>
      </c>
      <c r="N114">
        <f t="shared" si="16"/>
        <v>1</v>
      </c>
      <c r="O114" s="140">
        <f t="shared" si="17"/>
        <v>5625</v>
      </c>
      <c r="P114" s="114">
        <f t="shared" si="18"/>
        <v>2</v>
      </c>
    </row>
    <row r="115" spans="1:16" x14ac:dyDescent="0.25">
      <c r="A115" t="s">
        <v>506</v>
      </c>
      <c r="B115" t="s">
        <v>507</v>
      </c>
      <c r="C115" t="s">
        <v>266</v>
      </c>
      <c r="D115" s="107">
        <v>5000</v>
      </c>
      <c r="E115" t="s">
        <v>481</v>
      </c>
      <c r="F115" s="105">
        <v>0.8027777777777777</v>
      </c>
      <c r="G115" s="105">
        <v>0.70833333333333337</v>
      </c>
      <c r="H115" s="105">
        <v>0.8027777777777777</v>
      </c>
      <c r="I115" s="105">
        <v>0.70833333333333337</v>
      </c>
      <c r="J115" s="109">
        <v>6250</v>
      </c>
      <c r="K115" s="109">
        <v>5000</v>
      </c>
      <c r="L115" t="s">
        <v>481</v>
      </c>
      <c r="M115" s="109">
        <v>6250</v>
      </c>
      <c r="N115">
        <f t="shared" si="16"/>
        <v>1</v>
      </c>
      <c r="O115" s="140">
        <f t="shared" si="17"/>
        <v>6250</v>
      </c>
      <c r="P115" s="114">
        <f t="shared" si="18"/>
        <v>2</v>
      </c>
    </row>
    <row r="116" spans="1:16" x14ac:dyDescent="0.25">
      <c r="A116" t="s">
        <v>297</v>
      </c>
      <c r="B116" t="s">
        <v>476</v>
      </c>
      <c r="C116" t="s">
        <v>477</v>
      </c>
      <c r="D116">
        <v>200</v>
      </c>
      <c r="E116" t="s">
        <v>478</v>
      </c>
      <c r="H116" s="105">
        <v>8.3333333333333329E-2</v>
      </c>
      <c r="I116" s="105">
        <v>0.66666666666666663</v>
      </c>
      <c r="J116" s="108">
        <v>9720</v>
      </c>
      <c r="K116" s="108">
        <v>9720</v>
      </c>
      <c r="L116" t="s">
        <v>478</v>
      </c>
      <c r="M116" s="108">
        <v>9720</v>
      </c>
      <c r="N116">
        <f t="shared" si="16"/>
        <v>0.89568013471029218</v>
      </c>
      <c r="O116" s="140">
        <f t="shared" si="17"/>
        <v>10852.088400000001</v>
      </c>
      <c r="P116" s="114">
        <f t="shared" si="18"/>
        <v>1</v>
      </c>
    </row>
    <row r="117" spans="1:16" x14ac:dyDescent="0.25">
      <c r="A117" t="s">
        <v>747</v>
      </c>
      <c r="B117" t="s">
        <v>748</v>
      </c>
      <c r="C117" t="s">
        <v>458</v>
      </c>
      <c r="D117">
        <v>25</v>
      </c>
      <c r="E117" t="s">
        <v>459</v>
      </c>
      <c r="F117" s="105">
        <v>4.8611111111111112E-2</v>
      </c>
      <c r="G117" s="105">
        <v>2.0833333333333332E-2</v>
      </c>
      <c r="H117" s="105">
        <v>4.8611111111111112E-2</v>
      </c>
      <c r="I117" s="105">
        <v>2.0833333333333332E-2</v>
      </c>
      <c r="J117" t="s">
        <v>749</v>
      </c>
      <c r="K117" t="s">
        <v>750</v>
      </c>
      <c r="L117" t="s">
        <v>459</v>
      </c>
      <c r="M117" s="107">
        <v>8437</v>
      </c>
      <c r="N117">
        <f t="shared" si="16"/>
        <v>1.3393514860104736</v>
      </c>
      <c r="O117" s="140">
        <f t="shared" si="17"/>
        <v>6299.3173100000004</v>
      </c>
      <c r="P117" s="114">
        <f t="shared" si="18"/>
        <v>2</v>
      </c>
    </row>
    <row r="118" spans="1:16" x14ac:dyDescent="0.25">
      <c r="A118" t="s">
        <v>452</v>
      </c>
      <c r="B118" t="s">
        <v>453</v>
      </c>
      <c r="C118" t="s">
        <v>448</v>
      </c>
      <c r="D118" s="107">
        <v>100000</v>
      </c>
      <c r="E118" t="s">
        <v>449</v>
      </c>
      <c r="F118" s="105">
        <v>0.8125</v>
      </c>
      <c r="G118" s="105">
        <v>0.71875</v>
      </c>
      <c r="H118" s="105">
        <v>0.8125</v>
      </c>
      <c r="I118" s="105">
        <v>0.71875</v>
      </c>
      <c r="J118" t="s">
        <v>454</v>
      </c>
      <c r="K118" t="s">
        <v>455</v>
      </c>
      <c r="L118" t="s">
        <v>449</v>
      </c>
      <c r="M118" s="107">
        <v>50000</v>
      </c>
      <c r="N118">
        <f t="shared" si="16"/>
        <v>102.21599999999999</v>
      </c>
      <c r="O118" s="140">
        <f t="shared" si="17"/>
        <v>489.16020975189798</v>
      </c>
      <c r="P118" s="114">
        <f t="shared" si="18"/>
        <v>20</v>
      </c>
    </row>
    <row r="119" spans="1:16" x14ac:dyDescent="0.25">
      <c r="A119" t="s">
        <v>571</v>
      </c>
      <c r="B119" t="s">
        <v>572</v>
      </c>
      <c r="C119" t="s">
        <v>535</v>
      </c>
      <c r="D119" s="107">
        <v>1000</v>
      </c>
      <c r="E119" t="s">
        <v>478</v>
      </c>
      <c r="H119" s="105">
        <v>8.3333333333333329E-2</v>
      </c>
      <c r="I119" s="105">
        <v>0.66666666666666663</v>
      </c>
      <c r="J119" s="108">
        <v>3875</v>
      </c>
      <c r="K119" s="108">
        <v>3100</v>
      </c>
      <c r="L119" t="s">
        <v>478</v>
      </c>
      <c r="M119" s="108">
        <v>3875</v>
      </c>
      <c r="N119">
        <f t="shared" si="16"/>
        <v>0.89568013471029218</v>
      </c>
      <c r="O119" s="140">
        <f t="shared" si="17"/>
        <v>4326.32125</v>
      </c>
      <c r="P119" s="114">
        <f t="shared" si="18"/>
        <v>2</v>
      </c>
    </row>
    <row r="120" spans="1:16" x14ac:dyDescent="0.25">
      <c r="A120" t="s">
        <v>660</v>
      </c>
      <c r="B120" t="s">
        <v>661</v>
      </c>
      <c r="C120" t="s">
        <v>631</v>
      </c>
      <c r="D120">
        <v>1</v>
      </c>
      <c r="E120" t="s">
        <v>478</v>
      </c>
      <c r="H120" s="105">
        <v>8.3333333333333329E-2</v>
      </c>
      <c r="I120" s="105">
        <v>0.69097222222222221</v>
      </c>
      <c r="J120" s="108">
        <v>1125</v>
      </c>
      <c r="K120" s="108">
        <v>900</v>
      </c>
      <c r="L120" t="s">
        <v>478</v>
      </c>
      <c r="M120" s="108">
        <v>1125</v>
      </c>
      <c r="N120">
        <f t="shared" si="16"/>
        <v>0.89568013471029218</v>
      </c>
      <c r="O120" s="140">
        <f t="shared" si="17"/>
        <v>1256.0287500000002</v>
      </c>
      <c r="P120" s="114">
        <f t="shared" si="18"/>
        <v>8</v>
      </c>
    </row>
    <row r="121" spans="1:16" x14ac:dyDescent="0.25">
      <c r="A121" t="s">
        <v>569</v>
      </c>
      <c r="B121" t="s">
        <v>570</v>
      </c>
      <c r="C121" t="s">
        <v>535</v>
      </c>
      <c r="D121" s="107">
        <v>1000</v>
      </c>
      <c r="E121" t="s">
        <v>478</v>
      </c>
      <c r="H121" s="105">
        <v>8.3333333333333329E-2</v>
      </c>
      <c r="I121" s="105">
        <v>0.66666666666666663</v>
      </c>
      <c r="J121" s="108">
        <v>1325</v>
      </c>
      <c r="K121" s="108">
        <v>1060</v>
      </c>
      <c r="L121" t="s">
        <v>478</v>
      </c>
      <c r="M121" s="108">
        <v>1325</v>
      </c>
      <c r="N121">
        <f t="shared" si="16"/>
        <v>0.89568013471029218</v>
      </c>
      <c r="O121" s="140">
        <f t="shared" si="17"/>
        <v>1479.32275</v>
      </c>
      <c r="P121" s="114">
        <f t="shared" si="18"/>
        <v>7</v>
      </c>
    </row>
    <row r="122" spans="1:16" x14ac:dyDescent="0.25">
      <c r="A122" t="s">
        <v>584</v>
      </c>
      <c r="B122" t="s">
        <v>585</v>
      </c>
      <c r="C122" t="s">
        <v>535</v>
      </c>
      <c r="D122" s="107">
        <v>1000</v>
      </c>
      <c r="E122" t="s">
        <v>478</v>
      </c>
      <c r="F122" s="105">
        <v>8.3333333333333329E-2</v>
      </c>
      <c r="G122" s="105">
        <v>0.66666666666666663</v>
      </c>
      <c r="H122" s="105">
        <v>8.3333333333333329E-2</v>
      </c>
      <c r="I122" s="105">
        <v>0.66666666666666663</v>
      </c>
      <c r="J122" s="108">
        <v>6475</v>
      </c>
      <c r="K122" s="108">
        <v>5180</v>
      </c>
      <c r="L122" t="s">
        <v>478</v>
      </c>
      <c r="M122" s="108">
        <v>6475</v>
      </c>
      <c r="N122">
        <f t="shared" si="16"/>
        <v>0.89568013471029218</v>
      </c>
      <c r="O122" s="140">
        <f t="shared" si="17"/>
        <v>7229.143250000001</v>
      </c>
      <c r="P122" s="114">
        <f t="shared" si="18"/>
        <v>1</v>
      </c>
    </row>
    <row r="123" spans="1:16" x14ac:dyDescent="0.25">
      <c r="A123" t="s">
        <v>493</v>
      </c>
      <c r="B123" t="s">
        <v>494</v>
      </c>
      <c r="C123" t="s">
        <v>495</v>
      </c>
      <c r="D123" s="107">
        <v>1000</v>
      </c>
      <c r="E123" t="s">
        <v>496</v>
      </c>
      <c r="H123" s="105">
        <v>0.25</v>
      </c>
      <c r="I123" s="105">
        <v>0.66666666666666663</v>
      </c>
      <c r="J123" s="110">
        <v>0</v>
      </c>
      <c r="K123" s="110">
        <v>0</v>
      </c>
      <c r="L123" t="s">
        <v>496</v>
      </c>
      <c r="M123" s="115">
        <v>1500</v>
      </c>
      <c r="N123">
        <f t="shared" si="16"/>
        <v>1.29619</v>
      </c>
      <c r="O123" s="140">
        <f t="shared" si="17"/>
        <v>1157.2377506384096</v>
      </c>
      <c r="P123" s="114">
        <f t="shared" si="18"/>
        <v>9</v>
      </c>
    </row>
    <row r="124" spans="1:16" x14ac:dyDescent="0.25">
      <c r="A124" t="s">
        <v>508</v>
      </c>
      <c r="B124" t="s">
        <v>509</v>
      </c>
      <c r="C124" t="s">
        <v>510</v>
      </c>
      <c r="D124">
        <v>50</v>
      </c>
      <c r="E124" t="s">
        <v>511</v>
      </c>
      <c r="F124" s="105">
        <v>0.84375</v>
      </c>
      <c r="G124" s="105">
        <v>0.44791666666666669</v>
      </c>
      <c r="H124" s="105">
        <v>0.84375</v>
      </c>
      <c r="I124" s="105">
        <v>0.44791666666666669</v>
      </c>
      <c r="J124" t="s">
        <v>512</v>
      </c>
      <c r="K124" t="s">
        <v>513</v>
      </c>
      <c r="L124" t="s">
        <v>511</v>
      </c>
      <c r="M124" s="107">
        <v>70743</v>
      </c>
      <c r="N124">
        <f t="shared" si="16"/>
        <v>7.77</v>
      </c>
      <c r="O124" s="140">
        <f t="shared" si="17"/>
        <v>9104.6332046332045</v>
      </c>
      <c r="P124" s="114">
        <f t="shared" si="18"/>
        <v>1</v>
      </c>
    </row>
    <row r="125" spans="1:16" x14ac:dyDescent="0.25">
      <c r="A125" t="s">
        <v>672</v>
      </c>
      <c r="B125" t="s">
        <v>673</v>
      </c>
      <c r="C125" t="s">
        <v>535</v>
      </c>
      <c r="D125">
        <v>5</v>
      </c>
      <c r="E125" t="s">
        <v>478</v>
      </c>
      <c r="H125" s="105">
        <v>7.6388888888888895E-2</v>
      </c>
      <c r="I125" s="105">
        <v>0.66666666666666663</v>
      </c>
      <c r="J125" s="108">
        <v>5200</v>
      </c>
      <c r="K125" s="108">
        <v>4245</v>
      </c>
      <c r="L125" t="s">
        <v>478</v>
      </c>
      <c r="M125" s="108">
        <v>5200</v>
      </c>
      <c r="N125">
        <f t="shared" si="16"/>
        <v>0.89568013471029218</v>
      </c>
      <c r="O125" s="140">
        <f t="shared" si="17"/>
        <v>5805.6440000000002</v>
      </c>
      <c r="P125" s="114">
        <f t="shared" si="18"/>
        <v>2</v>
      </c>
    </row>
    <row r="126" spans="1:16" x14ac:dyDescent="0.25">
      <c r="A126" t="s">
        <v>485</v>
      </c>
      <c r="B126" t="s">
        <v>486</v>
      </c>
      <c r="C126" t="s">
        <v>487</v>
      </c>
      <c r="D126" s="107">
        <v>1000</v>
      </c>
      <c r="E126" t="s">
        <v>481</v>
      </c>
      <c r="F126" s="105">
        <v>0.75</v>
      </c>
      <c r="G126" s="105">
        <v>0.74930555555555556</v>
      </c>
      <c r="H126" s="105">
        <v>0.83333333333333337</v>
      </c>
      <c r="I126" s="105">
        <v>0.75</v>
      </c>
      <c r="J126" s="109">
        <v>5000</v>
      </c>
      <c r="K126" s="109">
        <v>4000</v>
      </c>
      <c r="L126" t="s">
        <v>481</v>
      </c>
      <c r="M126" s="109">
        <v>5000</v>
      </c>
      <c r="N126">
        <f t="shared" si="16"/>
        <v>1</v>
      </c>
      <c r="O126" s="140">
        <f t="shared" si="17"/>
        <v>5000</v>
      </c>
      <c r="P126" s="114">
        <f t="shared" si="18"/>
        <v>2</v>
      </c>
    </row>
    <row r="127" spans="1:16" x14ac:dyDescent="0.25">
      <c r="A127" t="s">
        <v>575</v>
      </c>
      <c r="B127" t="s">
        <v>576</v>
      </c>
      <c r="C127" t="s">
        <v>535</v>
      </c>
      <c r="D127" s="107">
        <v>2500</v>
      </c>
      <c r="E127" t="s">
        <v>478</v>
      </c>
      <c r="F127" s="105">
        <v>0.83333333333333337</v>
      </c>
      <c r="G127" s="105">
        <v>0.66666666666666663</v>
      </c>
      <c r="H127" s="105">
        <v>0.83333333333333337</v>
      </c>
      <c r="I127" s="105">
        <v>0.66666666666666663</v>
      </c>
      <c r="J127" s="108">
        <v>609</v>
      </c>
      <c r="K127" s="108">
        <v>487</v>
      </c>
      <c r="L127" t="s">
        <v>478</v>
      </c>
      <c r="M127" s="108">
        <v>609</v>
      </c>
      <c r="N127">
        <f t="shared" si="16"/>
        <v>0.89568013471029218</v>
      </c>
      <c r="O127" s="140">
        <f t="shared" si="17"/>
        <v>679.93023000000005</v>
      </c>
      <c r="P127" s="114">
        <f t="shared" si="18"/>
        <v>15</v>
      </c>
    </row>
    <row r="128" spans="1:16" x14ac:dyDescent="0.25">
      <c r="A128" t="s">
        <v>536</v>
      </c>
      <c r="B128" t="s">
        <v>537</v>
      </c>
      <c r="C128" t="s">
        <v>535</v>
      </c>
      <c r="D128">
        <v>10</v>
      </c>
      <c r="E128" t="s">
        <v>478</v>
      </c>
      <c r="H128" s="105">
        <v>8.3333333333333329E-2</v>
      </c>
      <c r="I128" s="105">
        <v>0.66666666666666663</v>
      </c>
      <c r="J128" s="108">
        <v>2900</v>
      </c>
      <c r="K128" s="108">
        <v>2900</v>
      </c>
      <c r="L128" t="s">
        <v>478</v>
      </c>
      <c r="M128" s="108">
        <v>2900</v>
      </c>
      <c r="N128">
        <f t="shared" si="16"/>
        <v>0.89568013471029218</v>
      </c>
      <c r="O128" s="140">
        <f t="shared" si="17"/>
        <v>3237.7630000000004</v>
      </c>
      <c r="P128" s="144">
        <v>4</v>
      </c>
    </row>
    <row r="129" spans="1:16" x14ac:dyDescent="0.25">
      <c r="A129" t="s">
        <v>573</v>
      </c>
      <c r="B129" t="s">
        <v>574</v>
      </c>
      <c r="C129" t="s">
        <v>535</v>
      </c>
      <c r="D129" s="107">
        <v>1000</v>
      </c>
      <c r="E129" t="s">
        <v>478</v>
      </c>
      <c r="H129" s="105">
        <v>8.3333333333333329E-2</v>
      </c>
      <c r="I129" s="105">
        <v>0.66666666666666663</v>
      </c>
      <c r="J129" s="108">
        <v>487</v>
      </c>
      <c r="K129" s="108">
        <v>390</v>
      </c>
      <c r="L129" t="s">
        <v>478</v>
      </c>
      <c r="M129" s="108">
        <v>487</v>
      </c>
      <c r="N129">
        <f t="shared" si="16"/>
        <v>0.89568013471029218</v>
      </c>
      <c r="O129" s="140">
        <f t="shared" si="17"/>
        <v>543.72089000000005</v>
      </c>
      <c r="P129" s="114">
        <f t="shared" ref="P129:P147" si="19">ROUND($B$3/O129,0)</f>
        <v>18</v>
      </c>
    </row>
    <row r="130" spans="1:16" x14ac:dyDescent="0.25">
      <c r="A130" t="s">
        <v>761</v>
      </c>
      <c r="B130" t="s">
        <v>762</v>
      </c>
      <c r="C130" t="s">
        <v>487</v>
      </c>
      <c r="D130" s="107">
        <v>1000</v>
      </c>
      <c r="E130" t="s">
        <v>465</v>
      </c>
      <c r="H130" s="105">
        <v>8.3333333333333329E-2</v>
      </c>
      <c r="I130" s="105">
        <v>0.5</v>
      </c>
      <c r="J130" t="s">
        <v>763</v>
      </c>
      <c r="K130" t="s">
        <v>693</v>
      </c>
      <c r="L130" t="s">
        <v>465</v>
      </c>
      <c r="M130" s="107">
        <v>1500</v>
      </c>
      <c r="N130">
        <f t="shared" si="16"/>
        <v>0.72689210013665573</v>
      </c>
      <c r="O130" s="140">
        <f t="shared" si="17"/>
        <v>2063.58</v>
      </c>
      <c r="P130" s="114">
        <f t="shared" si="19"/>
        <v>5</v>
      </c>
    </row>
    <row r="131" spans="1:16" x14ac:dyDescent="0.25">
      <c r="A131" t="s">
        <v>1195</v>
      </c>
      <c r="B131" t="s">
        <v>604</v>
      </c>
      <c r="C131" t="s">
        <v>487</v>
      </c>
      <c r="D131">
        <v>100</v>
      </c>
      <c r="E131" t="s">
        <v>481</v>
      </c>
      <c r="F131" s="105">
        <v>0.75</v>
      </c>
      <c r="G131" s="105">
        <v>0.74930555555555556</v>
      </c>
      <c r="H131" s="105">
        <v>0.83333333333333337</v>
      </c>
      <c r="I131" s="105">
        <v>0.75</v>
      </c>
      <c r="J131" s="109">
        <v>4400</v>
      </c>
      <c r="K131" s="109">
        <v>3520</v>
      </c>
      <c r="L131" t="s">
        <v>481</v>
      </c>
      <c r="M131" s="109">
        <v>4400</v>
      </c>
      <c r="N131">
        <f t="shared" si="16"/>
        <v>1</v>
      </c>
      <c r="O131" s="140">
        <f t="shared" si="17"/>
        <v>4400</v>
      </c>
      <c r="P131" s="114">
        <f t="shared" si="19"/>
        <v>2</v>
      </c>
    </row>
    <row r="132" spans="1:16" x14ac:dyDescent="0.25">
      <c r="A132" t="s">
        <v>472</v>
      </c>
      <c r="B132" t="s">
        <v>473</v>
      </c>
      <c r="C132" t="s">
        <v>458</v>
      </c>
      <c r="D132" s="107">
        <v>2400</v>
      </c>
      <c r="E132" t="s">
        <v>459</v>
      </c>
      <c r="F132" s="105">
        <v>0.76944444444444438</v>
      </c>
      <c r="G132" s="105">
        <v>0.10416666666666667</v>
      </c>
      <c r="H132" s="105">
        <v>0.76944444444444438</v>
      </c>
      <c r="I132" s="105">
        <v>0.10416666666666667</v>
      </c>
      <c r="J132" t="s">
        <v>474</v>
      </c>
      <c r="K132" t="s">
        <v>475</v>
      </c>
      <c r="L132" t="s">
        <v>459</v>
      </c>
      <c r="M132">
        <v>750</v>
      </c>
      <c r="N132">
        <f t="shared" si="16"/>
        <v>1.3393514860104736</v>
      </c>
      <c r="O132" s="140">
        <f t="shared" si="17"/>
        <v>559.97250000000008</v>
      </c>
      <c r="P132" s="114">
        <f t="shared" si="19"/>
        <v>18</v>
      </c>
    </row>
    <row r="133" spans="1:16" x14ac:dyDescent="0.25">
      <c r="A133" t="s">
        <v>613</v>
      </c>
      <c r="B133" t="s">
        <v>614</v>
      </c>
      <c r="C133" t="s">
        <v>510</v>
      </c>
      <c r="D133">
        <v>50</v>
      </c>
      <c r="E133" t="s">
        <v>511</v>
      </c>
      <c r="F133" s="105">
        <v>0.84375</v>
      </c>
      <c r="G133" s="105">
        <v>0.44791666666666669</v>
      </c>
      <c r="H133" s="105">
        <v>0.84375</v>
      </c>
      <c r="I133" s="105">
        <v>0.44791666666666669</v>
      </c>
      <c r="J133" t="s">
        <v>615</v>
      </c>
      <c r="K133" t="s">
        <v>616</v>
      </c>
      <c r="L133" t="s">
        <v>511</v>
      </c>
      <c r="M133" s="107">
        <v>39100</v>
      </c>
      <c r="N133">
        <f t="shared" si="16"/>
        <v>7.77</v>
      </c>
      <c r="O133" s="140">
        <f t="shared" si="17"/>
        <v>5032.1750321750324</v>
      </c>
      <c r="P133" s="114">
        <f t="shared" si="19"/>
        <v>2</v>
      </c>
    </row>
    <row r="134" spans="1:16" x14ac:dyDescent="0.25">
      <c r="A134" t="s">
        <v>358</v>
      </c>
      <c r="B134" t="s">
        <v>617</v>
      </c>
      <c r="C134" t="s">
        <v>510</v>
      </c>
      <c r="D134">
        <v>50</v>
      </c>
      <c r="E134" t="s">
        <v>511</v>
      </c>
      <c r="F134" s="105">
        <v>0.84375</v>
      </c>
      <c r="G134" s="105">
        <v>0.44791666666666669</v>
      </c>
      <c r="H134" s="105">
        <v>0.84375</v>
      </c>
      <c r="I134" s="105">
        <v>0.44791666666666669</v>
      </c>
      <c r="J134" t="s">
        <v>618</v>
      </c>
      <c r="K134" t="s">
        <v>619</v>
      </c>
      <c r="L134" t="s">
        <v>511</v>
      </c>
      <c r="M134" s="107">
        <v>98030</v>
      </c>
      <c r="N134">
        <f t="shared" si="16"/>
        <v>7.77</v>
      </c>
      <c r="O134" s="140">
        <f t="shared" si="17"/>
        <v>12616.473616473617</v>
      </c>
      <c r="P134" s="114">
        <f t="shared" si="19"/>
        <v>1</v>
      </c>
    </row>
    <row r="135" spans="1:16" x14ac:dyDescent="0.25">
      <c r="A135" t="s">
        <v>468</v>
      </c>
      <c r="B135" t="s">
        <v>469</v>
      </c>
      <c r="C135" t="s">
        <v>458</v>
      </c>
      <c r="D135" s="107">
        <v>2800</v>
      </c>
      <c r="E135" t="s">
        <v>459</v>
      </c>
      <c r="F135" s="105">
        <v>0.77083333333333337</v>
      </c>
      <c r="G135" s="105">
        <v>0.10416666666666667</v>
      </c>
      <c r="H135" s="105">
        <v>0.77083333333333337</v>
      </c>
      <c r="I135" s="105">
        <v>0.10416666666666667</v>
      </c>
      <c r="J135" t="s">
        <v>470</v>
      </c>
      <c r="K135" t="s">
        <v>471</v>
      </c>
      <c r="L135" t="s">
        <v>459</v>
      </c>
      <c r="M135" s="107">
        <v>1000</v>
      </c>
      <c r="N135">
        <f t="shared" si="16"/>
        <v>1.3393514860104736</v>
      </c>
      <c r="O135" s="140">
        <f t="shared" si="17"/>
        <v>746.63000000000011</v>
      </c>
      <c r="P135" s="114">
        <f t="shared" si="19"/>
        <v>13</v>
      </c>
    </row>
    <row r="136" spans="1:16" x14ac:dyDescent="0.25">
      <c r="A136" t="s">
        <v>456</v>
      </c>
      <c r="B136" t="s">
        <v>457</v>
      </c>
      <c r="C136" t="s">
        <v>458</v>
      </c>
      <c r="D136" s="107">
        <v>8000</v>
      </c>
      <c r="E136" t="s">
        <v>459</v>
      </c>
      <c r="F136" s="105">
        <v>0.77222222222222225</v>
      </c>
      <c r="G136" s="105">
        <v>0.10416666666666667</v>
      </c>
      <c r="H136" s="105">
        <v>0.77222222222222225</v>
      </c>
      <c r="I136" s="105">
        <v>0.10416666666666667</v>
      </c>
      <c r="J136" t="s">
        <v>460</v>
      </c>
      <c r="K136" t="s">
        <v>461</v>
      </c>
      <c r="L136" t="s">
        <v>459</v>
      </c>
      <c r="M136" s="107">
        <v>3250</v>
      </c>
      <c r="N136">
        <f t="shared" si="16"/>
        <v>1.3393514860104736</v>
      </c>
      <c r="O136" s="140">
        <f t="shared" si="17"/>
        <v>2426.5475000000001</v>
      </c>
      <c r="P136" s="114">
        <f t="shared" si="19"/>
        <v>4</v>
      </c>
    </row>
    <row r="137" spans="1:16" x14ac:dyDescent="0.25">
      <c r="A137" t="s">
        <v>629</v>
      </c>
      <c r="B137" t="s">
        <v>630</v>
      </c>
      <c r="C137" t="s">
        <v>631</v>
      </c>
      <c r="D137">
        <v>10</v>
      </c>
      <c r="E137" t="s">
        <v>478</v>
      </c>
      <c r="H137" s="105">
        <v>8.3333333333333329E-2</v>
      </c>
      <c r="I137" s="105">
        <v>0.69097222222222221</v>
      </c>
      <c r="J137" s="108">
        <v>11250</v>
      </c>
      <c r="K137" s="108">
        <v>9000</v>
      </c>
      <c r="L137" t="s">
        <v>478</v>
      </c>
      <c r="M137" s="108">
        <v>11250</v>
      </c>
      <c r="N137">
        <f t="shared" si="16"/>
        <v>0.89568013471029218</v>
      </c>
      <c r="O137" s="140">
        <f t="shared" si="17"/>
        <v>12560.2875</v>
      </c>
      <c r="P137" s="114">
        <f t="shared" si="19"/>
        <v>1</v>
      </c>
    </row>
    <row r="138" spans="1:16" x14ac:dyDescent="0.25">
      <c r="A138" t="s">
        <v>577</v>
      </c>
      <c r="B138" t="s">
        <v>576</v>
      </c>
      <c r="C138" t="s">
        <v>270</v>
      </c>
      <c r="D138" s="107">
        <v>2500</v>
      </c>
      <c r="E138" t="s">
        <v>478</v>
      </c>
      <c r="F138" s="105">
        <v>0.83333333333333337</v>
      </c>
      <c r="G138" s="105">
        <v>0.66666666666666663</v>
      </c>
      <c r="H138" s="105">
        <v>0.83333333333333337</v>
      </c>
      <c r="I138" s="105">
        <v>0.66666666666666663</v>
      </c>
      <c r="J138" s="108">
        <v>375</v>
      </c>
      <c r="K138" s="108">
        <v>300</v>
      </c>
      <c r="L138" t="s">
        <v>478</v>
      </c>
      <c r="M138" s="108">
        <v>375</v>
      </c>
      <c r="N138">
        <f t="shared" ref="N138:N172" si="20">VLOOKUP(L138,$E$1:$F$9,2)</f>
        <v>0.89568013471029218</v>
      </c>
      <c r="O138" s="140">
        <f t="shared" ref="O138:O169" si="21">M138/N138</f>
        <v>418.67625000000004</v>
      </c>
      <c r="P138" s="114">
        <f t="shared" si="19"/>
        <v>24</v>
      </c>
    </row>
    <row r="139" spans="1:16" x14ac:dyDescent="0.25">
      <c r="A139" t="s">
        <v>741</v>
      </c>
      <c r="B139" t="s">
        <v>742</v>
      </c>
      <c r="C139" t="s">
        <v>448</v>
      </c>
      <c r="D139">
        <v>2</v>
      </c>
      <c r="E139" t="s">
        <v>481</v>
      </c>
      <c r="F139" s="105">
        <v>0.875</v>
      </c>
      <c r="G139" s="105">
        <v>0.26041666666666669</v>
      </c>
      <c r="H139" s="105">
        <v>0.875</v>
      </c>
      <c r="I139" s="105">
        <v>0.26041666666666669</v>
      </c>
      <c r="J139" s="109">
        <v>563</v>
      </c>
      <c r="K139" s="109">
        <v>450</v>
      </c>
      <c r="L139" t="s">
        <v>481</v>
      </c>
      <c r="M139" s="109">
        <v>563</v>
      </c>
      <c r="N139">
        <f t="shared" si="20"/>
        <v>1</v>
      </c>
      <c r="O139" s="140">
        <f t="shared" si="21"/>
        <v>563</v>
      </c>
      <c r="P139" s="114">
        <f t="shared" si="19"/>
        <v>18</v>
      </c>
    </row>
    <row r="140" spans="1:16" x14ac:dyDescent="0.25">
      <c r="A140" t="s">
        <v>446</v>
      </c>
      <c r="B140" t="s">
        <v>447</v>
      </c>
      <c r="C140" t="s">
        <v>448</v>
      </c>
      <c r="D140" s="107">
        <v>1000000</v>
      </c>
      <c r="E140" t="s">
        <v>449</v>
      </c>
      <c r="F140" s="105">
        <v>0.8125</v>
      </c>
      <c r="G140" s="105">
        <v>0.71875</v>
      </c>
      <c r="H140" s="105">
        <v>0.8125</v>
      </c>
      <c r="I140" s="105">
        <v>0.71875</v>
      </c>
      <c r="J140" t="s">
        <v>450</v>
      </c>
      <c r="K140" t="s">
        <v>451</v>
      </c>
      <c r="L140" t="s">
        <v>449</v>
      </c>
      <c r="M140" s="107">
        <v>500000</v>
      </c>
      <c r="N140">
        <f t="shared" si="20"/>
        <v>102.21599999999999</v>
      </c>
      <c r="O140" s="140">
        <f t="shared" si="21"/>
        <v>4891.6020975189795</v>
      </c>
      <c r="P140" s="114">
        <f t="shared" si="19"/>
        <v>2</v>
      </c>
    </row>
    <row r="141" spans="1:16" x14ac:dyDescent="0.25">
      <c r="A141" t="s">
        <v>600</v>
      </c>
      <c r="B141" t="s">
        <v>601</v>
      </c>
      <c r="C141" t="s">
        <v>492</v>
      </c>
      <c r="D141">
        <v>10</v>
      </c>
      <c r="E141" t="s">
        <v>465</v>
      </c>
      <c r="H141" s="105">
        <v>0.125</v>
      </c>
      <c r="I141" s="105">
        <v>0.70833333333333337</v>
      </c>
      <c r="J141" t="s">
        <v>602</v>
      </c>
      <c r="K141" t="s">
        <v>603</v>
      </c>
      <c r="L141" t="s">
        <v>465</v>
      </c>
      <c r="M141" s="107">
        <v>4262</v>
      </c>
      <c r="N141">
        <f t="shared" si="20"/>
        <v>0.72689210013665573</v>
      </c>
      <c r="O141" s="140">
        <f t="shared" si="21"/>
        <v>5863.3186399999995</v>
      </c>
      <c r="P141" s="114">
        <f t="shared" si="19"/>
        <v>2</v>
      </c>
    </row>
    <row r="142" spans="1:16" x14ac:dyDescent="0.25">
      <c r="A142" t="s">
        <v>605</v>
      </c>
      <c r="B142" t="s">
        <v>606</v>
      </c>
      <c r="C142" t="s">
        <v>464</v>
      </c>
      <c r="D142" s="107">
        <v>1000</v>
      </c>
      <c r="E142" t="s">
        <v>465</v>
      </c>
      <c r="H142" s="105">
        <v>0.125</v>
      </c>
      <c r="I142" s="105">
        <v>0.54166666666666663</v>
      </c>
      <c r="J142" t="s">
        <v>607</v>
      </c>
      <c r="K142" t="s">
        <v>608</v>
      </c>
      <c r="L142" t="s">
        <v>465</v>
      </c>
      <c r="M142" s="107">
        <v>3937</v>
      </c>
      <c r="N142">
        <f t="shared" si="20"/>
        <v>0.72689210013665573</v>
      </c>
      <c r="O142" s="140">
        <f t="shared" si="21"/>
        <v>5416.20964</v>
      </c>
      <c r="P142" s="114">
        <f t="shared" si="19"/>
        <v>2</v>
      </c>
    </row>
    <row r="143" spans="1:16" x14ac:dyDescent="0.25">
      <c r="A143" t="s">
        <v>462</v>
      </c>
      <c r="B143" t="s">
        <v>463</v>
      </c>
      <c r="C143" t="s">
        <v>464</v>
      </c>
      <c r="D143" s="107">
        <v>1250</v>
      </c>
      <c r="E143" t="s">
        <v>465</v>
      </c>
      <c r="H143" s="105">
        <v>0.10416666666666667</v>
      </c>
      <c r="I143" s="105">
        <v>0.54166666666666663</v>
      </c>
      <c r="J143" t="s">
        <v>466</v>
      </c>
      <c r="K143" t="s">
        <v>467</v>
      </c>
      <c r="L143" t="s">
        <v>465</v>
      </c>
      <c r="M143">
        <v>307</v>
      </c>
      <c r="N143">
        <f t="shared" si="20"/>
        <v>0.72689210013665573</v>
      </c>
      <c r="O143" s="140">
        <f t="shared" si="21"/>
        <v>422.34604000000002</v>
      </c>
      <c r="P143" s="114">
        <f t="shared" si="19"/>
        <v>24</v>
      </c>
    </row>
    <row r="144" spans="1:16" x14ac:dyDescent="0.25">
      <c r="A144" t="s">
        <v>520</v>
      </c>
      <c r="B144" t="s">
        <v>521</v>
      </c>
      <c r="C144" t="s">
        <v>270</v>
      </c>
      <c r="D144">
        <v>10</v>
      </c>
      <c r="E144" t="s">
        <v>481</v>
      </c>
      <c r="H144" s="105">
        <v>0.16666666666666666</v>
      </c>
      <c r="I144" s="105">
        <v>0.52083333333333337</v>
      </c>
      <c r="J144" s="109">
        <v>1955</v>
      </c>
      <c r="K144" s="109">
        <v>1955</v>
      </c>
      <c r="L144" t="s">
        <v>481</v>
      </c>
      <c r="M144" s="109">
        <v>1955</v>
      </c>
      <c r="N144">
        <f t="shared" si="20"/>
        <v>1</v>
      </c>
      <c r="O144" s="140">
        <f t="shared" si="21"/>
        <v>1955</v>
      </c>
      <c r="P144" s="114">
        <f t="shared" si="19"/>
        <v>5</v>
      </c>
    </row>
    <row r="145" spans="1:16" x14ac:dyDescent="0.25">
      <c r="A145" t="s">
        <v>586</v>
      </c>
      <c r="B145" t="s">
        <v>587</v>
      </c>
      <c r="C145" t="s">
        <v>270</v>
      </c>
      <c r="D145" s="107">
        <v>2500</v>
      </c>
      <c r="E145" t="s">
        <v>544</v>
      </c>
      <c r="H145" s="105">
        <v>0.10416666666666667</v>
      </c>
      <c r="I145" s="105">
        <v>0.54166666666666663</v>
      </c>
      <c r="J145" t="s">
        <v>588</v>
      </c>
      <c r="K145" t="s">
        <v>589</v>
      </c>
      <c r="L145" t="s">
        <v>544</v>
      </c>
      <c r="M145">
        <v>603</v>
      </c>
      <c r="N145">
        <f t="shared" si="20"/>
        <v>0.97050999999999998</v>
      </c>
      <c r="O145" s="140">
        <f t="shared" si="21"/>
        <v>621.32280965677842</v>
      </c>
      <c r="P145" s="114">
        <f t="shared" si="19"/>
        <v>16</v>
      </c>
    </row>
    <row r="146" spans="1:16" x14ac:dyDescent="0.25">
      <c r="A146" t="s">
        <v>652</v>
      </c>
      <c r="B146" t="s">
        <v>653</v>
      </c>
      <c r="C146" t="s">
        <v>510</v>
      </c>
      <c r="D146">
        <v>10</v>
      </c>
      <c r="E146" t="s">
        <v>511</v>
      </c>
      <c r="F146" s="105">
        <v>0.84375</v>
      </c>
      <c r="G146" s="105">
        <v>0.44791666666666669</v>
      </c>
      <c r="H146" s="105">
        <v>0.84375</v>
      </c>
      <c r="I146" s="105">
        <v>0.44791666666666669</v>
      </c>
      <c r="J146" t="s">
        <v>654</v>
      </c>
      <c r="K146" t="s">
        <v>655</v>
      </c>
      <c r="L146" t="s">
        <v>511</v>
      </c>
      <c r="M146" s="107">
        <v>15563</v>
      </c>
      <c r="N146">
        <f t="shared" si="20"/>
        <v>7.77</v>
      </c>
      <c r="O146" s="140">
        <f t="shared" si="21"/>
        <v>2002.9601029601031</v>
      </c>
      <c r="P146" s="114">
        <f t="shared" si="19"/>
        <v>5</v>
      </c>
    </row>
    <row r="147" spans="1:16" x14ac:dyDescent="0.25">
      <c r="A147" t="s">
        <v>656</v>
      </c>
      <c r="B147" t="s">
        <v>657</v>
      </c>
      <c r="C147" t="s">
        <v>510</v>
      </c>
      <c r="D147">
        <v>10</v>
      </c>
      <c r="E147" t="s">
        <v>511</v>
      </c>
      <c r="F147" s="105">
        <v>0.84375</v>
      </c>
      <c r="G147" s="105">
        <v>0.44791666666666669</v>
      </c>
      <c r="H147" s="105">
        <v>0.84375</v>
      </c>
      <c r="I147" s="105">
        <v>0.44791666666666669</v>
      </c>
      <c r="J147" t="s">
        <v>658</v>
      </c>
      <c r="K147" t="s">
        <v>659</v>
      </c>
      <c r="L147" t="s">
        <v>511</v>
      </c>
      <c r="M147" s="107">
        <v>19606</v>
      </c>
      <c r="N147">
        <f t="shared" si="20"/>
        <v>7.77</v>
      </c>
      <c r="O147" s="140">
        <f t="shared" si="21"/>
        <v>2523.2947232947236</v>
      </c>
      <c r="P147" s="114">
        <f t="shared" si="19"/>
        <v>4</v>
      </c>
    </row>
    <row r="148" spans="1:16" x14ac:dyDescent="0.25">
      <c r="A148" t="s">
        <v>490</v>
      </c>
      <c r="B148" t="s">
        <v>491</v>
      </c>
      <c r="C148" t="s">
        <v>492</v>
      </c>
      <c r="D148">
        <v>10</v>
      </c>
      <c r="E148" t="s">
        <v>478</v>
      </c>
      <c r="H148" s="105">
        <v>8.3333333333333329E-2</v>
      </c>
      <c r="I148" s="105">
        <v>0.66666666666666663</v>
      </c>
      <c r="J148" s="108">
        <v>548</v>
      </c>
      <c r="K148" s="108">
        <v>439</v>
      </c>
      <c r="L148" t="s">
        <v>478</v>
      </c>
      <c r="M148" s="108">
        <v>548</v>
      </c>
      <c r="N148">
        <f t="shared" si="20"/>
        <v>0.89568013471029218</v>
      </c>
      <c r="O148" s="140">
        <f t="shared" si="21"/>
        <v>611.82556000000011</v>
      </c>
      <c r="P148" s="144">
        <v>4</v>
      </c>
    </row>
    <row r="149" spans="1:16" x14ac:dyDescent="0.25">
      <c r="A149" t="s">
        <v>642</v>
      </c>
      <c r="B149" t="s">
        <v>643</v>
      </c>
      <c r="C149" t="s">
        <v>535</v>
      </c>
      <c r="D149">
        <v>5</v>
      </c>
      <c r="E149" t="s">
        <v>478</v>
      </c>
      <c r="H149" s="105">
        <v>7.6388888888888895E-2</v>
      </c>
      <c r="I149" s="105">
        <v>0.66666666666666663</v>
      </c>
      <c r="J149" s="109">
        <v>3550</v>
      </c>
      <c r="K149" s="109">
        <v>1775</v>
      </c>
      <c r="L149" t="s">
        <v>481</v>
      </c>
      <c r="M149" s="109">
        <v>3550</v>
      </c>
      <c r="N149">
        <f t="shared" si="20"/>
        <v>1</v>
      </c>
      <c r="O149" s="140">
        <f t="shared" si="21"/>
        <v>3550</v>
      </c>
      <c r="P149" s="114">
        <f t="shared" ref="P149:P160" si="22">ROUND($B$3/O149,0)</f>
        <v>3</v>
      </c>
    </row>
    <row r="150" spans="1:16" x14ac:dyDescent="0.25">
      <c r="A150" t="s">
        <v>705</v>
      </c>
      <c r="B150" t="s">
        <v>706</v>
      </c>
      <c r="C150" t="s">
        <v>448</v>
      </c>
      <c r="D150">
        <v>500</v>
      </c>
      <c r="E150" t="s">
        <v>449</v>
      </c>
      <c r="F150" s="105">
        <v>0.82291666666666663</v>
      </c>
      <c r="G150" s="105">
        <v>0.10416666666666667</v>
      </c>
      <c r="H150" s="105">
        <v>0.82291666666666663</v>
      </c>
      <c r="I150" s="105">
        <v>0.10416666666666667</v>
      </c>
      <c r="J150" t="s">
        <v>707</v>
      </c>
      <c r="K150" t="s">
        <v>708</v>
      </c>
      <c r="L150" t="s">
        <v>449</v>
      </c>
      <c r="M150" s="107">
        <v>1276880</v>
      </c>
      <c r="N150">
        <f t="shared" si="20"/>
        <v>102.21599999999999</v>
      </c>
      <c r="O150" s="140">
        <f t="shared" si="21"/>
        <v>12491.977772560069</v>
      </c>
      <c r="P150" s="114">
        <f t="shared" si="22"/>
        <v>1</v>
      </c>
    </row>
    <row r="151" spans="1:16" x14ac:dyDescent="0.25">
      <c r="A151" t="s">
        <v>514</v>
      </c>
      <c r="B151" t="s">
        <v>515</v>
      </c>
      <c r="C151" t="s">
        <v>270</v>
      </c>
      <c r="D151">
        <v>10</v>
      </c>
      <c r="E151" t="s">
        <v>465</v>
      </c>
      <c r="H151" s="105">
        <v>0.1875</v>
      </c>
      <c r="I151" s="105">
        <v>0.49305555555555558</v>
      </c>
      <c r="J151" t="s">
        <v>516</v>
      </c>
      <c r="K151" t="s">
        <v>517</v>
      </c>
      <c r="L151" t="s">
        <v>465</v>
      </c>
      <c r="M151" s="107">
        <v>1762</v>
      </c>
      <c r="N151">
        <f t="shared" si="20"/>
        <v>0.72689210013665573</v>
      </c>
      <c r="O151" s="140">
        <f t="shared" si="21"/>
        <v>2424.0186399999998</v>
      </c>
      <c r="P151" s="114">
        <f t="shared" si="22"/>
        <v>4</v>
      </c>
    </row>
    <row r="152" spans="1:16" x14ac:dyDescent="0.25">
      <c r="A152" t="s">
        <v>531</v>
      </c>
      <c r="B152" t="s">
        <v>532</v>
      </c>
      <c r="C152" t="s">
        <v>267</v>
      </c>
      <c r="D152" s="107">
        <v>1000</v>
      </c>
      <c r="E152" t="s">
        <v>481</v>
      </c>
      <c r="F152" s="105">
        <v>0.75</v>
      </c>
      <c r="G152" s="105">
        <v>0.71875</v>
      </c>
      <c r="H152" s="105">
        <v>0.75</v>
      </c>
      <c r="I152" s="105">
        <v>0.71875</v>
      </c>
      <c r="J152" s="109">
        <v>4590</v>
      </c>
      <c r="K152" s="109">
        <v>3672</v>
      </c>
      <c r="L152" t="s">
        <v>481</v>
      </c>
      <c r="M152" s="109">
        <v>4590</v>
      </c>
      <c r="N152">
        <f t="shared" si="20"/>
        <v>1</v>
      </c>
      <c r="O152" s="140">
        <f t="shared" si="21"/>
        <v>4590</v>
      </c>
      <c r="P152" s="114">
        <f t="shared" si="22"/>
        <v>2</v>
      </c>
    </row>
    <row r="153" spans="1:16" x14ac:dyDescent="0.25">
      <c r="A153" t="s">
        <v>611</v>
      </c>
      <c r="B153" t="s">
        <v>612</v>
      </c>
      <c r="C153" t="s">
        <v>526</v>
      </c>
      <c r="D153">
        <v>100</v>
      </c>
      <c r="E153" t="s">
        <v>481</v>
      </c>
      <c r="F153" s="105">
        <v>0.75</v>
      </c>
      <c r="G153" s="105">
        <v>0.71875</v>
      </c>
      <c r="H153" s="105">
        <v>0.75</v>
      </c>
      <c r="I153" s="105">
        <v>0.71875</v>
      </c>
      <c r="J153" s="109">
        <v>5625</v>
      </c>
      <c r="K153" s="109">
        <v>4500</v>
      </c>
      <c r="L153" t="s">
        <v>481</v>
      </c>
      <c r="M153" s="109">
        <v>5625</v>
      </c>
      <c r="N153">
        <f t="shared" si="20"/>
        <v>1</v>
      </c>
      <c r="O153" s="140">
        <f t="shared" si="21"/>
        <v>5625</v>
      </c>
      <c r="P153" s="114">
        <f t="shared" si="22"/>
        <v>2</v>
      </c>
    </row>
    <row r="154" spans="1:16" x14ac:dyDescent="0.25">
      <c r="A154" t="s">
        <v>524</v>
      </c>
      <c r="B154" t="s">
        <v>525</v>
      </c>
      <c r="C154" t="s">
        <v>526</v>
      </c>
      <c r="D154">
        <v>250</v>
      </c>
      <c r="E154" t="s">
        <v>481</v>
      </c>
      <c r="F154" s="105">
        <v>0.75</v>
      </c>
      <c r="G154" s="105">
        <v>0.71875</v>
      </c>
      <c r="H154" s="105">
        <v>0.75</v>
      </c>
      <c r="I154" s="105">
        <v>0.71875</v>
      </c>
      <c r="J154" s="109">
        <v>2875</v>
      </c>
      <c r="K154" s="109">
        <v>2300</v>
      </c>
      <c r="L154" t="s">
        <v>481</v>
      </c>
      <c r="M154" s="109">
        <v>2875</v>
      </c>
      <c r="N154">
        <f t="shared" si="20"/>
        <v>1</v>
      </c>
      <c r="O154" s="140">
        <f t="shared" si="21"/>
        <v>2875</v>
      </c>
      <c r="P154" s="114">
        <f t="shared" si="22"/>
        <v>3</v>
      </c>
    </row>
    <row r="155" spans="1:16" x14ac:dyDescent="0.25">
      <c r="A155" t="s">
        <v>626</v>
      </c>
      <c r="B155" t="s">
        <v>627</v>
      </c>
      <c r="C155" t="s">
        <v>628</v>
      </c>
      <c r="D155" s="107">
        <v>42000</v>
      </c>
      <c r="E155" t="s">
        <v>481</v>
      </c>
      <c r="F155" s="105">
        <v>0.75</v>
      </c>
      <c r="G155" s="105">
        <v>0.71875</v>
      </c>
      <c r="H155" s="105">
        <v>0.75</v>
      </c>
      <c r="I155" s="105">
        <v>0.71875</v>
      </c>
      <c r="J155" s="109">
        <v>5985</v>
      </c>
      <c r="K155" s="109">
        <v>4788</v>
      </c>
      <c r="L155" t="s">
        <v>481</v>
      </c>
      <c r="M155" s="109">
        <v>5985</v>
      </c>
      <c r="N155">
        <f t="shared" si="20"/>
        <v>1</v>
      </c>
      <c r="O155" s="140">
        <f t="shared" si="21"/>
        <v>5985</v>
      </c>
      <c r="P155" s="114">
        <f t="shared" si="22"/>
        <v>2</v>
      </c>
    </row>
    <row r="156" spans="1:16" x14ac:dyDescent="0.25">
      <c r="A156" t="s">
        <v>549</v>
      </c>
      <c r="B156" t="s">
        <v>550</v>
      </c>
      <c r="C156" t="s">
        <v>526</v>
      </c>
      <c r="D156">
        <v>10</v>
      </c>
      <c r="E156" t="s">
        <v>481</v>
      </c>
      <c r="F156" s="105">
        <v>0.75</v>
      </c>
      <c r="G156" s="105">
        <v>0.71875</v>
      </c>
      <c r="H156" s="105">
        <v>0.75</v>
      </c>
      <c r="I156" s="105">
        <v>0.71875</v>
      </c>
      <c r="J156" s="109">
        <v>562</v>
      </c>
      <c r="K156" s="109">
        <v>450</v>
      </c>
      <c r="L156" t="s">
        <v>481</v>
      </c>
      <c r="M156" s="109">
        <v>562</v>
      </c>
      <c r="N156">
        <f t="shared" si="20"/>
        <v>1</v>
      </c>
      <c r="O156" s="140">
        <f t="shared" si="21"/>
        <v>562</v>
      </c>
      <c r="P156" s="114">
        <f t="shared" si="22"/>
        <v>18</v>
      </c>
    </row>
    <row r="157" spans="1:16" x14ac:dyDescent="0.25">
      <c r="A157" t="s">
        <v>699</v>
      </c>
      <c r="B157" t="s">
        <v>700</v>
      </c>
      <c r="C157" t="s">
        <v>628</v>
      </c>
      <c r="D157" s="107">
        <v>10000</v>
      </c>
      <c r="E157" t="s">
        <v>481</v>
      </c>
      <c r="F157" s="105">
        <v>0.75</v>
      </c>
      <c r="G157" s="105">
        <v>0.71875</v>
      </c>
      <c r="H157" s="105">
        <v>0.75</v>
      </c>
      <c r="I157" s="105">
        <v>0.71875</v>
      </c>
      <c r="J157" s="109">
        <v>2165</v>
      </c>
      <c r="K157" s="109">
        <v>1732</v>
      </c>
      <c r="L157" t="s">
        <v>481</v>
      </c>
      <c r="M157" s="109">
        <v>2165</v>
      </c>
      <c r="N157">
        <f t="shared" si="20"/>
        <v>1</v>
      </c>
      <c r="O157" s="140">
        <f t="shared" si="21"/>
        <v>2165</v>
      </c>
      <c r="P157" s="114">
        <f t="shared" si="22"/>
        <v>5</v>
      </c>
    </row>
    <row r="158" spans="1:16" x14ac:dyDescent="0.25">
      <c r="A158" t="s">
        <v>713</v>
      </c>
      <c r="B158" t="s">
        <v>714</v>
      </c>
      <c r="C158" t="s">
        <v>267</v>
      </c>
      <c r="D158">
        <v>100</v>
      </c>
      <c r="E158" t="s">
        <v>481</v>
      </c>
      <c r="F158" s="105">
        <v>0.75</v>
      </c>
      <c r="G158" s="105">
        <v>0.71875</v>
      </c>
      <c r="H158" s="105">
        <v>0.75</v>
      </c>
      <c r="I158" s="105">
        <v>0.71875</v>
      </c>
      <c r="J158" s="109">
        <v>5250</v>
      </c>
      <c r="K158" s="109">
        <v>4200</v>
      </c>
      <c r="L158" t="s">
        <v>481</v>
      </c>
      <c r="M158" s="109">
        <v>5250</v>
      </c>
      <c r="N158">
        <f t="shared" si="20"/>
        <v>1</v>
      </c>
      <c r="O158" s="140">
        <f t="shared" si="21"/>
        <v>5250</v>
      </c>
      <c r="P158" s="114">
        <f t="shared" si="22"/>
        <v>2</v>
      </c>
    </row>
    <row r="159" spans="1:16" x14ac:dyDescent="0.25">
      <c r="A159" t="s">
        <v>715</v>
      </c>
      <c r="B159" t="s">
        <v>716</v>
      </c>
      <c r="C159" t="s">
        <v>267</v>
      </c>
      <c r="D159">
        <v>50</v>
      </c>
      <c r="E159" t="s">
        <v>481</v>
      </c>
      <c r="F159" s="105">
        <v>0.75</v>
      </c>
      <c r="G159" s="105">
        <v>0.71875</v>
      </c>
      <c r="H159" s="105">
        <v>0.75</v>
      </c>
      <c r="I159" s="105">
        <v>0.71875</v>
      </c>
      <c r="J159" s="109">
        <v>3096</v>
      </c>
      <c r="K159" s="109">
        <v>2477</v>
      </c>
      <c r="L159" t="s">
        <v>481</v>
      </c>
      <c r="M159" s="109">
        <v>3096</v>
      </c>
      <c r="N159">
        <f t="shared" si="20"/>
        <v>1</v>
      </c>
      <c r="O159" s="140">
        <f t="shared" si="21"/>
        <v>3096</v>
      </c>
      <c r="P159" s="114">
        <f t="shared" si="22"/>
        <v>3</v>
      </c>
    </row>
    <row r="160" spans="1:16" x14ac:dyDescent="0.25">
      <c r="A160" t="s">
        <v>719</v>
      </c>
      <c r="B160" t="s">
        <v>720</v>
      </c>
      <c r="C160" t="s">
        <v>628</v>
      </c>
      <c r="D160" s="107">
        <v>42000</v>
      </c>
      <c r="E160" t="s">
        <v>481</v>
      </c>
      <c r="F160" s="105">
        <v>0.75</v>
      </c>
      <c r="G160" s="105">
        <v>0.71875</v>
      </c>
      <c r="H160" s="105">
        <v>0.75</v>
      </c>
      <c r="I160" s="105">
        <v>0.71875</v>
      </c>
      <c r="J160" s="109">
        <v>6118</v>
      </c>
      <c r="K160" s="109">
        <v>4895</v>
      </c>
      <c r="L160" t="s">
        <v>481</v>
      </c>
      <c r="M160" s="109">
        <v>6118</v>
      </c>
      <c r="N160">
        <f t="shared" si="20"/>
        <v>1</v>
      </c>
      <c r="O160" s="140">
        <f t="shared" si="21"/>
        <v>6118</v>
      </c>
      <c r="P160" s="114">
        <f t="shared" si="22"/>
        <v>2</v>
      </c>
    </row>
    <row r="161" spans="1:16" x14ac:dyDescent="0.25">
      <c r="A161" t="s">
        <v>731</v>
      </c>
      <c r="B161" t="s">
        <v>732</v>
      </c>
      <c r="C161" t="s">
        <v>526</v>
      </c>
      <c r="D161" s="107">
        <v>5000</v>
      </c>
      <c r="E161" t="s">
        <v>481</v>
      </c>
      <c r="F161" s="105">
        <v>0.75</v>
      </c>
      <c r="G161" s="105">
        <v>0.71875</v>
      </c>
      <c r="H161" s="105">
        <v>0.75</v>
      </c>
      <c r="I161" s="105">
        <v>0.71875</v>
      </c>
      <c r="J161" s="109">
        <v>1296</v>
      </c>
      <c r="K161" s="109">
        <v>960</v>
      </c>
      <c r="L161" t="s">
        <v>481</v>
      </c>
      <c r="M161" s="109">
        <v>1296</v>
      </c>
      <c r="N161">
        <f t="shared" si="20"/>
        <v>1</v>
      </c>
      <c r="O161" s="140">
        <f t="shared" si="21"/>
        <v>1296</v>
      </c>
      <c r="P161" s="144">
        <v>3</v>
      </c>
    </row>
    <row r="162" spans="1:16" x14ac:dyDescent="0.25">
      <c r="A162" t="s">
        <v>638</v>
      </c>
      <c r="B162" t="s">
        <v>639</v>
      </c>
      <c r="C162" t="s">
        <v>270</v>
      </c>
      <c r="D162">
        <v>50</v>
      </c>
      <c r="E162" t="s">
        <v>481</v>
      </c>
      <c r="H162" s="105">
        <v>0.15625</v>
      </c>
      <c r="I162" s="105">
        <v>0.5625</v>
      </c>
      <c r="J162" s="109">
        <v>2078</v>
      </c>
      <c r="K162" s="109">
        <v>1662</v>
      </c>
      <c r="L162" t="s">
        <v>481</v>
      </c>
      <c r="M162" s="109">
        <v>2078</v>
      </c>
      <c r="N162">
        <f t="shared" si="20"/>
        <v>1</v>
      </c>
      <c r="O162" s="140">
        <f t="shared" si="21"/>
        <v>2078</v>
      </c>
      <c r="P162" s="114">
        <f t="shared" ref="P162:P170" si="23">ROUND($B$3/O162,0)</f>
        <v>5</v>
      </c>
    </row>
    <row r="163" spans="1:16" x14ac:dyDescent="0.25">
      <c r="A163" t="s">
        <v>743</v>
      </c>
      <c r="B163" t="s">
        <v>744</v>
      </c>
      <c r="C163" t="s">
        <v>495</v>
      </c>
      <c r="D163">
        <v>5</v>
      </c>
      <c r="E163" t="s">
        <v>496</v>
      </c>
      <c r="H163" s="105">
        <v>0.39583333333333331</v>
      </c>
      <c r="I163" s="105">
        <v>0.67708333333333337</v>
      </c>
      <c r="J163" t="s">
        <v>745</v>
      </c>
      <c r="K163" t="s">
        <v>746</v>
      </c>
      <c r="L163" t="s">
        <v>496</v>
      </c>
      <c r="M163" s="107">
        <v>5892</v>
      </c>
      <c r="N163">
        <f t="shared" si="20"/>
        <v>1.29619</v>
      </c>
      <c r="O163" s="140">
        <f t="shared" si="21"/>
        <v>4545.6298845076726</v>
      </c>
      <c r="P163" s="114">
        <f t="shared" si="23"/>
        <v>2</v>
      </c>
    </row>
    <row r="164" spans="1:16" x14ac:dyDescent="0.25">
      <c r="A164" t="s">
        <v>580</v>
      </c>
      <c r="B164" t="s">
        <v>581</v>
      </c>
      <c r="C164" t="s">
        <v>535</v>
      </c>
      <c r="D164">
        <v>50</v>
      </c>
      <c r="E164" t="s">
        <v>478</v>
      </c>
      <c r="F164" s="105">
        <v>7.6388888888888895E-2</v>
      </c>
      <c r="G164" s="105">
        <v>0.66666666666666663</v>
      </c>
      <c r="H164" s="105">
        <v>7.6388888888888895E-2</v>
      </c>
      <c r="I164" s="105">
        <v>0.66666666666666663</v>
      </c>
      <c r="J164" s="108">
        <v>6938</v>
      </c>
      <c r="K164" s="108">
        <v>5550</v>
      </c>
      <c r="L164" t="s">
        <v>478</v>
      </c>
      <c r="M164" s="108">
        <v>6938</v>
      </c>
      <c r="N164">
        <f t="shared" si="20"/>
        <v>0.89568013471029218</v>
      </c>
      <c r="O164" s="140">
        <f t="shared" si="21"/>
        <v>7746.0688600000003</v>
      </c>
      <c r="P164" s="114">
        <f t="shared" si="23"/>
        <v>1</v>
      </c>
    </row>
    <row r="165" spans="1:16" x14ac:dyDescent="0.25">
      <c r="A165" t="s">
        <v>690</v>
      </c>
      <c r="B165" t="s">
        <v>691</v>
      </c>
      <c r="C165" t="s">
        <v>448</v>
      </c>
      <c r="D165">
        <v>200</v>
      </c>
      <c r="E165" t="s">
        <v>692</v>
      </c>
      <c r="F165" s="105">
        <v>0.85416666666666663</v>
      </c>
      <c r="G165" s="105">
        <v>0.21875</v>
      </c>
      <c r="H165" s="105">
        <v>0.85416666666666663</v>
      </c>
      <c r="I165" s="105">
        <v>0.21875</v>
      </c>
      <c r="J165" t="s">
        <v>693</v>
      </c>
      <c r="K165" t="s">
        <v>694</v>
      </c>
      <c r="L165" t="s">
        <v>465</v>
      </c>
      <c r="M165" s="107">
        <v>1200</v>
      </c>
      <c r="N165">
        <f t="shared" si="20"/>
        <v>0.72689210013665573</v>
      </c>
      <c r="O165" s="140">
        <f t="shared" si="21"/>
        <v>1650.864</v>
      </c>
      <c r="P165" s="114">
        <f t="shared" si="23"/>
        <v>6</v>
      </c>
    </row>
    <row r="166" spans="1:16" x14ac:dyDescent="0.25">
      <c r="A166" t="s">
        <v>755</v>
      </c>
      <c r="B166" t="s">
        <v>756</v>
      </c>
      <c r="C166" t="s">
        <v>535</v>
      </c>
      <c r="D166">
        <v>10</v>
      </c>
      <c r="E166" t="s">
        <v>544</v>
      </c>
      <c r="H166" s="105">
        <v>8.3333333333333329E-2</v>
      </c>
      <c r="I166" s="105">
        <v>0.47916666666666669</v>
      </c>
      <c r="J166" t="s">
        <v>757</v>
      </c>
      <c r="K166" t="s">
        <v>758</v>
      </c>
      <c r="L166" t="s">
        <v>544</v>
      </c>
      <c r="M166" s="107">
        <v>8561</v>
      </c>
      <c r="N166">
        <f t="shared" si="20"/>
        <v>0.97050999999999998</v>
      </c>
      <c r="O166" s="140">
        <f t="shared" si="21"/>
        <v>8821.1352793891874</v>
      </c>
      <c r="P166" s="114">
        <f t="shared" si="23"/>
        <v>1</v>
      </c>
    </row>
    <row r="167" spans="1:16" x14ac:dyDescent="0.25">
      <c r="A167" t="s">
        <v>578</v>
      </c>
      <c r="B167" t="s">
        <v>579</v>
      </c>
      <c r="C167" t="s">
        <v>535</v>
      </c>
      <c r="D167">
        <v>50</v>
      </c>
      <c r="E167" t="s">
        <v>478</v>
      </c>
      <c r="F167" s="105">
        <v>7.6388888888888895E-2</v>
      </c>
      <c r="G167" s="105">
        <v>0.66666666666666663</v>
      </c>
      <c r="H167" s="105">
        <v>7.6388888888888895E-2</v>
      </c>
      <c r="I167" s="105">
        <v>0.66666666666666663</v>
      </c>
      <c r="J167" s="108">
        <v>750</v>
      </c>
      <c r="K167" s="108">
        <v>600</v>
      </c>
      <c r="L167" t="s">
        <v>478</v>
      </c>
      <c r="M167" s="108">
        <v>750</v>
      </c>
      <c r="N167">
        <f t="shared" si="20"/>
        <v>0.89568013471029218</v>
      </c>
      <c r="O167" s="140">
        <f t="shared" si="21"/>
        <v>837.35250000000008</v>
      </c>
      <c r="P167" s="114">
        <f t="shared" si="23"/>
        <v>12</v>
      </c>
    </row>
    <row r="168" spans="1:16" x14ac:dyDescent="0.25">
      <c r="A168" t="s">
        <v>582</v>
      </c>
      <c r="B168" t="s">
        <v>583</v>
      </c>
      <c r="C168" t="s">
        <v>535</v>
      </c>
      <c r="D168">
        <v>50</v>
      </c>
      <c r="E168" t="s">
        <v>478</v>
      </c>
      <c r="F168" s="105">
        <v>7.6388888888888895E-2</v>
      </c>
      <c r="G168" s="105">
        <v>0.66666666666666663</v>
      </c>
      <c r="H168" s="105">
        <v>7.6388888888888895E-2</v>
      </c>
      <c r="I168" s="105">
        <v>0.66666666666666663</v>
      </c>
      <c r="J168" s="108">
        <v>3175</v>
      </c>
      <c r="K168" s="108">
        <v>2540</v>
      </c>
      <c r="L168" t="s">
        <v>478</v>
      </c>
      <c r="M168" s="108">
        <v>3175</v>
      </c>
      <c r="N168">
        <f t="shared" si="20"/>
        <v>0.89568013471029218</v>
      </c>
      <c r="O168" s="140">
        <f t="shared" si="21"/>
        <v>3544.7922500000004</v>
      </c>
      <c r="P168" s="114">
        <f t="shared" si="23"/>
        <v>3</v>
      </c>
    </row>
    <row r="169" spans="1:16" x14ac:dyDescent="0.25">
      <c r="A169" t="s">
        <v>759</v>
      </c>
      <c r="B169" t="s">
        <v>760</v>
      </c>
      <c r="C169" t="s">
        <v>535</v>
      </c>
      <c r="D169">
        <v>10</v>
      </c>
      <c r="E169" t="s">
        <v>478</v>
      </c>
      <c r="H169" s="105">
        <v>8.3333333333333329E-2</v>
      </c>
      <c r="I169" s="105">
        <v>0.66666666666666663</v>
      </c>
      <c r="J169" s="108">
        <v>1572</v>
      </c>
      <c r="K169" s="108">
        <v>1258</v>
      </c>
      <c r="L169" t="s">
        <v>478</v>
      </c>
      <c r="M169" s="108">
        <v>1572</v>
      </c>
      <c r="N169">
        <f t="shared" si="20"/>
        <v>0.89568013471029218</v>
      </c>
      <c r="O169" s="140">
        <f t="shared" si="21"/>
        <v>1755.0908400000001</v>
      </c>
      <c r="P169" s="114">
        <f t="shared" si="23"/>
        <v>6</v>
      </c>
    </row>
    <row r="170" spans="1:16" x14ac:dyDescent="0.25">
      <c r="A170" t="s">
        <v>695</v>
      </c>
      <c r="B170" t="s">
        <v>696</v>
      </c>
      <c r="C170" t="s">
        <v>448</v>
      </c>
      <c r="D170">
        <v>100</v>
      </c>
      <c r="E170" t="s">
        <v>481</v>
      </c>
      <c r="F170" s="105">
        <v>0.86458333333333337</v>
      </c>
      <c r="G170" s="105">
        <v>7.2916666666666671E-2</v>
      </c>
      <c r="H170" s="105">
        <v>0.86458333333333337</v>
      </c>
      <c r="I170" s="105">
        <v>7.2916666666666671E-2</v>
      </c>
      <c r="J170" s="109">
        <v>1875</v>
      </c>
      <c r="K170" s="109">
        <v>1500</v>
      </c>
      <c r="L170" t="s">
        <v>481</v>
      </c>
      <c r="M170" s="109">
        <v>1875</v>
      </c>
      <c r="N170">
        <f t="shared" si="20"/>
        <v>1</v>
      </c>
      <c r="O170" s="140">
        <f t="shared" ref="O170:O172" si="24">M170/N170</f>
        <v>1875</v>
      </c>
      <c r="P170" s="114">
        <f t="shared" si="23"/>
        <v>5</v>
      </c>
    </row>
    <row r="171" spans="1:16" x14ac:dyDescent="0.25">
      <c r="A171" t="s">
        <v>533</v>
      </c>
      <c r="B171" t="s">
        <v>534</v>
      </c>
      <c r="C171" t="s">
        <v>535</v>
      </c>
      <c r="D171">
        <v>25</v>
      </c>
      <c r="E171" t="s">
        <v>478</v>
      </c>
      <c r="H171" s="105">
        <v>7.6388888888888895E-2</v>
      </c>
      <c r="I171" s="105">
        <v>0.66666666666666663</v>
      </c>
      <c r="J171" s="108">
        <v>26531</v>
      </c>
      <c r="K171" s="108">
        <v>21225</v>
      </c>
      <c r="L171" t="s">
        <v>478</v>
      </c>
      <c r="M171" s="108">
        <v>26531</v>
      </c>
      <c r="N171">
        <f t="shared" si="20"/>
        <v>0.89568013471029218</v>
      </c>
      <c r="O171" s="140">
        <f t="shared" si="24"/>
        <v>29621.065570000002</v>
      </c>
      <c r="P171" s="144">
        <v>1</v>
      </c>
    </row>
    <row r="172" spans="1:16" x14ac:dyDescent="0.25">
      <c r="A172" t="s">
        <v>727</v>
      </c>
      <c r="B172" t="s">
        <v>728</v>
      </c>
      <c r="C172" t="s">
        <v>729</v>
      </c>
      <c r="D172">
        <v>10</v>
      </c>
      <c r="E172" t="s">
        <v>459</v>
      </c>
      <c r="F172" s="105">
        <v>0.78472222222222221</v>
      </c>
      <c r="G172" s="105">
        <v>0.16666666666666666</v>
      </c>
      <c r="H172" s="105">
        <v>0.78472222222222221</v>
      </c>
      <c r="I172" s="105">
        <v>0.16666666666666666</v>
      </c>
      <c r="J172" t="s">
        <v>730</v>
      </c>
      <c r="K172" t="s">
        <v>730</v>
      </c>
      <c r="L172" t="s">
        <v>459</v>
      </c>
      <c r="M172" s="107">
        <v>2400</v>
      </c>
      <c r="N172">
        <f t="shared" si="20"/>
        <v>1.3393514860104736</v>
      </c>
      <c r="O172" s="140">
        <f t="shared" si="24"/>
        <v>1791.9120000000003</v>
      </c>
      <c r="P172" s="114">
        <f>ROUND($B$3/O172,0)</f>
        <v>6</v>
      </c>
    </row>
  </sheetData>
  <sortState ref="L12:N39">
    <sortCondition ref="L12:L39"/>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43"/>
  <sheetViews>
    <sheetView topLeftCell="A55" zoomScale="85" zoomScaleNormal="85" zoomScalePageLayoutView="70" workbookViewId="0">
      <pane xSplit="2" topLeftCell="C1" activePane="topRight" state="frozen"/>
      <selection pane="topRight" activeCell="B129" sqref="B129"/>
    </sheetView>
  </sheetViews>
  <sheetFormatPr defaultRowHeight="15" outlineLevelRow="1" outlineLevelCol="1" x14ac:dyDescent="0.25"/>
  <cols>
    <col min="1" max="1" width="35.7109375" bestFit="1" customWidth="1"/>
    <col min="2" max="2" width="48.5703125" customWidth="1"/>
    <col min="3" max="3" width="2.7109375" style="1" customWidth="1"/>
    <col min="4" max="4" width="10.7109375" style="1" hidden="1" customWidth="1"/>
    <col min="5" max="5" width="7.5703125" style="1" hidden="1" customWidth="1"/>
    <col min="6" max="6" width="7.5703125" style="82" hidden="1" customWidth="1"/>
    <col min="7" max="7" width="3.140625" style="82" hidden="1" customWidth="1"/>
    <col min="8" max="8" width="4.140625" style="82" hidden="1" customWidth="1" outlineLevel="1"/>
    <col min="9" max="9" width="4.5703125" style="82" hidden="1" customWidth="1" outlineLevel="1"/>
    <col min="10" max="10" width="4.7109375" style="82" hidden="1" customWidth="1" outlineLevel="1"/>
    <col min="11" max="11" width="4.140625" style="82" hidden="1" customWidth="1" outlineLevel="1"/>
    <col min="12" max="12" width="4.85546875" style="82" hidden="1" customWidth="1" outlineLevel="1"/>
    <col min="13" max="13" width="4.140625" style="82" hidden="1" customWidth="1" outlineLevel="1"/>
    <col min="14" max="14" width="3.7109375" style="82" hidden="1" customWidth="1" outlineLevel="1"/>
    <col min="15" max="16" width="4.5703125" style="82" hidden="1" customWidth="1" outlineLevel="1"/>
    <col min="17" max="17" width="4" style="82" hidden="1" customWidth="1" outlineLevel="1"/>
    <col min="18" max="19" width="4.5703125" style="82" hidden="1" customWidth="1" outlineLevel="1"/>
    <col min="20" max="20" width="2.7109375" style="7" customWidth="1" collapsed="1"/>
    <col min="21" max="21" width="4.140625" style="7" hidden="1" customWidth="1" outlineLevel="1"/>
    <col min="22" max="22" width="4.5703125" style="7" hidden="1" customWidth="1" outlineLevel="1"/>
    <col min="23" max="23" width="4.7109375" style="7" hidden="1" customWidth="1" outlineLevel="1"/>
    <col min="24" max="24" width="4.140625" style="7" hidden="1" customWidth="1" outlineLevel="1"/>
    <col min="25" max="25" width="4.85546875" style="7" hidden="1" customWidth="1" outlineLevel="1"/>
    <col min="26" max="26" width="4.140625" style="7" hidden="1" customWidth="1" outlineLevel="1"/>
    <col min="27" max="27" width="3.7109375" style="7" hidden="1" customWidth="1" outlineLevel="1"/>
    <col min="28" max="29" width="4.5703125" style="7" hidden="1" customWidth="1" outlineLevel="1"/>
    <col min="30" max="30" width="4" style="7" hidden="1" customWidth="1" outlineLevel="1"/>
    <col min="31" max="32" width="4.5703125" style="7" hidden="1" customWidth="1" outlineLevel="1"/>
    <col min="33" max="33" width="2.7109375" style="7" customWidth="1" collapsed="1"/>
    <col min="34" max="34" width="4.140625" hidden="1" customWidth="1" outlineLevel="1"/>
    <col min="35" max="35" width="4.5703125" hidden="1" customWidth="1" outlineLevel="1"/>
    <col min="36" max="36" width="4.7109375" hidden="1" customWidth="1" outlineLevel="1"/>
    <col min="37" max="37" width="4.140625" hidden="1" customWidth="1" outlineLevel="1"/>
    <col min="38" max="38" width="4.85546875" hidden="1" customWidth="1" outlineLevel="1"/>
    <col min="39" max="39" width="4.140625" hidden="1" customWidth="1" outlineLevel="1"/>
    <col min="40" max="40" width="3.7109375" hidden="1" customWidth="1" outlineLevel="1"/>
    <col min="41" max="42" width="4.5703125" hidden="1" customWidth="1" outlineLevel="1"/>
    <col min="43" max="43" width="4" hidden="1" customWidth="1" outlineLevel="1"/>
    <col min="44" max="45" width="4.5703125" hidden="1" customWidth="1" outlineLevel="1"/>
    <col min="46" max="46" width="3.7109375" style="7" customWidth="1" collapsed="1"/>
    <col min="47" max="47" width="4.140625" style="7" customWidth="1" outlineLevel="1"/>
    <col min="48" max="48" width="4.5703125" style="7" customWidth="1" outlineLevel="1"/>
    <col min="49" max="49" width="4.7109375" style="7" customWidth="1" outlineLevel="1"/>
    <col min="50" max="50" width="4.140625" style="7" customWidth="1" outlineLevel="1"/>
    <col min="51" max="51" width="4.85546875" style="7" customWidth="1" outlineLevel="1"/>
    <col min="52" max="52" width="4.140625" style="7" customWidth="1" outlineLevel="1"/>
    <col min="53" max="53" width="3.7109375" style="7" customWidth="1" outlineLevel="1"/>
    <col min="54" max="55" width="4.5703125" style="7" customWidth="1" outlineLevel="1"/>
    <col min="56" max="56" width="4" style="7" customWidth="1" outlineLevel="1"/>
    <col min="57" max="58" width="4.5703125" style="7" customWidth="1" outlineLevel="1"/>
    <col min="59" max="16384" width="9.140625" style="7"/>
  </cols>
  <sheetData>
    <row r="1" spans="1:58" ht="15.75" x14ac:dyDescent="0.25">
      <c r="A1" s="312" t="s">
        <v>35</v>
      </c>
      <c r="B1" s="312"/>
      <c r="C1" s="6"/>
      <c r="D1" s="313" t="s">
        <v>36</v>
      </c>
      <c r="E1" s="313"/>
      <c r="F1" s="314"/>
      <c r="G1" s="314"/>
      <c r="H1" s="314"/>
      <c r="I1" s="314"/>
      <c r="J1" s="314"/>
      <c r="K1" s="314"/>
      <c r="L1" s="314"/>
      <c r="M1" s="314"/>
      <c r="N1" s="314"/>
      <c r="O1" s="314"/>
      <c r="P1" s="314"/>
      <c r="Q1" s="314"/>
      <c r="R1" s="314"/>
      <c r="S1" s="314"/>
    </row>
    <row r="2" spans="1:58" ht="15.75" x14ac:dyDescent="0.25">
      <c r="A2" s="296" t="s">
        <v>37</v>
      </c>
      <c r="B2" s="296"/>
      <c r="C2" s="6"/>
      <c r="D2" s="315">
        <v>41080</v>
      </c>
      <c r="E2" s="315"/>
      <c r="F2" s="316"/>
      <c r="G2" s="316"/>
      <c r="H2" s="316"/>
      <c r="I2" s="316"/>
      <c r="J2" s="316"/>
      <c r="K2" s="316"/>
      <c r="L2" s="316"/>
      <c r="M2" s="316"/>
      <c r="N2" s="316"/>
      <c r="O2" s="316"/>
      <c r="P2" s="316"/>
      <c r="Q2" s="316"/>
      <c r="R2" s="316"/>
      <c r="S2" s="316"/>
    </row>
    <row r="3" spans="1:58" ht="15.75" x14ac:dyDescent="0.25">
      <c r="A3" s="296" t="s">
        <v>38</v>
      </c>
      <c r="B3" s="296"/>
      <c r="D3" s="317" t="s">
        <v>39</v>
      </c>
      <c r="E3" s="317"/>
      <c r="F3" s="317"/>
      <c r="G3" s="8"/>
      <c r="H3" s="8"/>
      <c r="I3" s="8"/>
      <c r="J3" s="8"/>
      <c r="K3" s="8"/>
      <c r="L3" s="8"/>
      <c r="M3" s="8"/>
      <c r="N3" s="8"/>
      <c r="O3" s="8"/>
      <c r="P3" s="8"/>
      <c r="Q3" s="8"/>
      <c r="R3" s="8"/>
      <c r="S3" s="8"/>
    </row>
    <row r="4" spans="1:58" ht="15.75" x14ac:dyDescent="0.25">
      <c r="A4" s="296" t="s">
        <v>40</v>
      </c>
      <c r="B4" s="296"/>
      <c r="D4" s="9">
        <v>1</v>
      </c>
      <c r="E4" s="9">
        <v>2</v>
      </c>
      <c r="F4" s="9">
        <v>3</v>
      </c>
      <c r="G4" s="10"/>
      <c r="H4" s="11"/>
      <c r="I4" s="11"/>
      <c r="J4" s="11"/>
      <c r="K4" s="11"/>
      <c r="L4" s="11"/>
      <c r="M4" s="11"/>
      <c r="N4" s="11"/>
      <c r="O4" s="11"/>
      <c r="P4" s="11"/>
      <c r="Q4" s="11"/>
      <c r="R4" s="11"/>
      <c r="S4" s="11"/>
    </row>
    <row r="5" spans="1:58" x14ac:dyDescent="0.25">
      <c r="A5" s="296" t="s">
        <v>41</v>
      </c>
      <c r="B5" s="296"/>
      <c r="D5" s="12" t="s">
        <v>42</v>
      </c>
      <c r="E5" s="12" t="s">
        <v>43</v>
      </c>
      <c r="F5" s="12" t="s">
        <v>43</v>
      </c>
      <c r="G5" s="13"/>
      <c r="H5" s="297" t="s">
        <v>44</v>
      </c>
      <c r="I5" s="298"/>
      <c r="J5" s="298"/>
      <c r="K5" s="298"/>
      <c r="L5" s="298"/>
      <c r="M5" s="298"/>
      <c r="N5" s="298"/>
      <c r="O5" s="298"/>
      <c r="P5" s="298"/>
      <c r="Q5" s="298"/>
      <c r="R5" s="298"/>
      <c r="S5" s="299"/>
    </row>
    <row r="6" spans="1:58" x14ac:dyDescent="0.25">
      <c r="A6" s="14"/>
      <c r="B6" s="14"/>
      <c r="C6" s="15"/>
      <c r="D6" s="16"/>
      <c r="E6" s="16" t="s">
        <v>45</v>
      </c>
      <c r="F6" s="16" t="s">
        <v>46</v>
      </c>
      <c r="G6" s="17"/>
      <c r="H6" s="300" t="s">
        <v>47</v>
      </c>
      <c r="I6" s="301"/>
      <c r="J6" s="302"/>
      <c r="K6" s="303" t="s">
        <v>48</v>
      </c>
      <c r="L6" s="304"/>
      <c r="M6" s="305"/>
      <c r="N6" s="306" t="s">
        <v>49</v>
      </c>
      <c r="O6" s="307"/>
      <c r="P6" s="308"/>
      <c r="Q6" s="309" t="s">
        <v>50</v>
      </c>
      <c r="R6" s="310"/>
      <c r="S6" s="311"/>
    </row>
    <row r="7" spans="1:58" x14ac:dyDescent="0.25">
      <c r="A7" s="18"/>
      <c r="B7" s="18"/>
      <c r="C7" s="15"/>
      <c r="D7" s="19"/>
      <c r="E7" s="20"/>
      <c r="F7" s="21"/>
      <c r="G7" s="21"/>
      <c r="H7" s="286" t="s">
        <v>51</v>
      </c>
      <c r="I7" s="286"/>
      <c r="J7" s="286"/>
      <c r="K7" s="286"/>
      <c r="L7" s="286"/>
      <c r="M7" s="286"/>
      <c r="N7" s="286"/>
      <c r="O7" s="286"/>
      <c r="P7" s="286"/>
      <c r="Q7" s="286"/>
      <c r="R7" s="286"/>
      <c r="S7" s="286"/>
      <c r="U7" s="286" t="s">
        <v>52</v>
      </c>
      <c r="V7" s="286"/>
      <c r="W7" s="286"/>
      <c r="X7" s="286"/>
      <c r="Y7" s="286"/>
      <c r="Z7" s="286"/>
      <c r="AA7" s="286"/>
      <c r="AB7" s="286"/>
      <c r="AC7" s="286"/>
      <c r="AD7" s="286"/>
      <c r="AE7" s="286"/>
      <c r="AF7" s="286"/>
      <c r="AU7" s="286" t="s">
        <v>53</v>
      </c>
      <c r="AV7" s="286"/>
      <c r="AW7" s="286"/>
      <c r="AX7" s="286"/>
      <c r="AY7" s="286"/>
      <c r="AZ7" s="286"/>
      <c r="BA7" s="286"/>
      <c r="BB7" s="286"/>
      <c r="BC7" s="286"/>
      <c r="BD7" s="286"/>
      <c r="BE7" s="286"/>
      <c r="BF7" s="286"/>
    </row>
    <row r="8" spans="1:58" x14ac:dyDescent="0.25">
      <c r="A8" s="293" t="s">
        <v>54</v>
      </c>
      <c r="B8" s="293"/>
      <c r="D8" s="294" t="s">
        <v>55</v>
      </c>
      <c r="E8" s="294"/>
      <c r="F8" s="295"/>
      <c r="G8" s="22"/>
      <c r="H8" s="16" t="s">
        <v>56</v>
      </c>
      <c r="I8" s="16" t="s">
        <v>57</v>
      </c>
      <c r="J8" s="16" t="s">
        <v>58</v>
      </c>
      <c r="K8" s="16" t="s">
        <v>59</v>
      </c>
      <c r="L8" s="16" t="s">
        <v>60</v>
      </c>
      <c r="M8" s="16" t="s">
        <v>61</v>
      </c>
      <c r="N8" s="16" t="s">
        <v>62</v>
      </c>
      <c r="O8" s="16" t="s">
        <v>63</v>
      </c>
      <c r="P8" s="16" t="s">
        <v>64</v>
      </c>
      <c r="Q8" s="16" t="s">
        <v>65</v>
      </c>
      <c r="R8" s="16" t="s">
        <v>66</v>
      </c>
      <c r="S8" s="16" t="s">
        <v>67</v>
      </c>
      <c r="U8" s="16" t="s">
        <v>56</v>
      </c>
      <c r="V8" s="16" t="s">
        <v>57</v>
      </c>
      <c r="W8" s="16" t="s">
        <v>58</v>
      </c>
      <c r="X8" s="16" t="s">
        <v>59</v>
      </c>
      <c r="Y8" s="16" t="s">
        <v>60</v>
      </c>
      <c r="Z8" s="16" t="s">
        <v>61</v>
      </c>
      <c r="AA8" s="16" t="s">
        <v>62</v>
      </c>
      <c r="AB8" s="16" t="s">
        <v>63</v>
      </c>
      <c r="AC8" s="16" t="s">
        <v>64</v>
      </c>
      <c r="AD8" s="16" t="s">
        <v>65</v>
      </c>
      <c r="AE8" s="16" t="s">
        <v>66</v>
      </c>
      <c r="AF8" s="16" t="s">
        <v>67</v>
      </c>
      <c r="AU8" s="16" t="s">
        <v>56</v>
      </c>
      <c r="AV8" s="16" t="s">
        <v>57</v>
      </c>
      <c r="AW8" s="16" t="s">
        <v>58</v>
      </c>
      <c r="AX8" s="16" t="s">
        <v>59</v>
      </c>
      <c r="AY8" s="16" t="s">
        <v>60</v>
      </c>
      <c r="AZ8" s="16" t="s">
        <v>61</v>
      </c>
      <c r="BA8" s="16" t="s">
        <v>62</v>
      </c>
      <c r="BB8" s="16" t="s">
        <v>63</v>
      </c>
      <c r="BC8" s="16" t="s">
        <v>64</v>
      </c>
      <c r="BD8" s="16" t="s">
        <v>65</v>
      </c>
      <c r="BE8" s="16" t="s">
        <v>66</v>
      </c>
      <c r="BF8" s="16" t="s">
        <v>67</v>
      </c>
    </row>
    <row r="9" spans="1:58" x14ac:dyDescent="0.25">
      <c r="A9" s="23" t="s">
        <v>68</v>
      </c>
      <c r="B9" s="23" t="s">
        <v>69</v>
      </c>
      <c r="C9" s="24" t="s">
        <v>70</v>
      </c>
      <c r="D9" s="25"/>
      <c r="E9" s="26"/>
      <c r="F9" s="27"/>
      <c r="G9" s="16"/>
      <c r="H9" s="28"/>
      <c r="I9" s="28"/>
      <c r="J9" s="29" t="s">
        <v>71</v>
      </c>
      <c r="K9" s="28"/>
      <c r="L9" s="28"/>
      <c r="M9" s="28"/>
      <c r="N9" s="26"/>
      <c r="O9" s="28"/>
      <c r="P9" s="28"/>
      <c r="Q9" s="28"/>
      <c r="R9" s="28"/>
      <c r="S9" s="28"/>
      <c r="U9" s="28"/>
      <c r="V9" s="27"/>
      <c r="W9" s="28"/>
      <c r="X9" s="28"/>
      <c r="Y9" s="27"/>
      <c r="Z9" s="28"/>
      <c r="AA9" s="27"/>
      <c r="AB9" s="28"/>
      <c r="AC9" s="28"/>
      <c r="AD9" s="27"/>
      <c r="AE9" s="28"/>
      <c r="AF9" s="28"/>
      <c r="AU9" s="28"/>
      <c r="AV9" s="28"/>
      <c r="AW9" s="28"/>
      <c r="AX9" s="28"/>
      <c r="AY9" s="30" t="s">
        <v>72</v>
      </c>
      <c r="AZ9" s="26"/>
      <c r="BA9" s="28"/>
      <c r="BB9" s="26"/>
      <c r="BC9" s="28"/>
      <c r="BD9" s="28"/>
      <c r="BE9" s="28"/>
      <c r="BF9" s="28"/>
    </row>
    <row r="10" spans="1:58" x14ac:dyDescent="0.25">
      <c r="A10" s="23" t="s">
        <v>73</v>
      </c>
      <c r="B10" s="23" t="s">
        <v>74</v>
      </c>
      <c r="C10" s="24" t="s">
        <v>70</v>
      </c>
      <c r="D10" s="25"/>
      <c r="E10" s="26"/>
      <c r="F10" s="28"/>
      <c r="G10" s="16"/>
      <c r="H10" s="28"/>
      <c r="I10" s="28"/>
      <c r="J10" s="26"/>
      <c r="K10" s="28"/>
      <c r="L10" s="28"/>
      <c r="M10" s="28"/>
      <c r="N10" s="26"/>
      <c r="O10" s="26"/>
      <c r="P10" s="26"/>
      <c r="Q10" s="26"/>
      <c r="R10" s="28"/>
      <c r="S10" s="28"/>
      <c r="U10" s="28"/>
      <c r="V10" s="28"/>
      <c r="W10" s="31" t="s">
        <v>33</v>
      </c>
      <c r="X10" s="27"/>
      <c r="Y10" s="27"/>
      <c r="Z10" s="28"/>
      <c r="AA10" s="28"/>
      <c r="AB10" s="28"/>
      <c r="AC10" s="28"/>
      <c r="AD10" s="28"/>
      <c r="AE10" s="27"/>
      <c r="AF10" s="32"/>
      <c r="AU10" s="28"/>
      <c r="AV10" s="27"/>
      <c r="AW10" s="28"/>
      <c r="AX10" s="28"/>
      <c r="AY10" s="30" t="s">
        <v>72</v>
      </c>
      <c r="AZ10" s="27"/>
      <c r="BA10" s="27"/>
      <c r="BB10" s="28"/>
      <c r="BC10" s="28"/>
      <c r="BD10" s="26"/>
      <c r="BE10" s="26"/>
      <c r="BF10" s="26"/>
    </row>
    <row r="11" spans="1:58" x14ac:dyDescent="0.25">
      <c r="A11" s="23" t="s">
        <v>75</v>
      </c>
      <c r="B11" s="23" t="s">
        <v>76</v>
      </c>
      <c r="C11" s="24" t="s">
        <v>70</v>
      </c>
      <c r="D11" s="25"/>
      <c r="E11" s="28"/>
      <c r="F11" s="27"/>
      <c r="G11" s="16"/>
      <c r="H11" s="28"/>
      <c r="I11" s="28"/>
      <c r="J11" s="26"/>
      <c r="K11" s="28"/>
      <c r="L11" s="28"/>
      <c r="M11" s="28"/>
      <c r="N11" s="28"/>
      <c r="O11" s="28"/>
      <c r="P11" s="26"/>
      <c r="Q11" s="26"/>
      <c r="R11" s="28"/>
      <c r="S11" s="28"/>
      <c r="U11" s="28"/>
      <c r="V11" s="28"/>
      <c r="W11" s="31" t="s">
        <v>33</v>
      </c>
      <c r="X11" s="27"/>
      <c r="Y11" s="28"/>
      <c r="Z11" s="28"/>
      <c r="AA11" s="27"/>
      <c r="AB11" s="28"/>
      <c r="AC11" s="28"/>
      <c r="AD11" s="28"/>
      <c r="AE11" s="32"/>
      <c r="AF11" s="32" t="s">
        <v>33</v>
      </c>
      <c r="AU11" s="26"/>
      <c r="AV11" s="28"/>
      <c r="AW11" s="28"/>
      <c r="AX11" s="28"/>
      <c r="AY11" s="33" t="s">
        <v>72</v>
      </c>
      <c r="AZ11" s="28"/>
      <c r="BA11" s="28"/>
      <c r="BB11" s="28"/>
      <c r="BC11" s="28"/>
      <c r="BD11" s="27"/>
      <c r="BE11" s="28"/>
      <c r="BF11" s="28"/>
    </row>
    <row r="12" spans="1:58" x14ac:dyDescent="0.25">
      <c r="A12" s="23" t="s">
        <v>77</v>
      </c>
      <c r="B12" s="23" t="s">
        <v>78</v>
      </c>
      <c r="C12" s="24" t="s">
        <v>70</v>
      </c>
      <c r="D12" s="25"/>
      <c r="E12" s="26"/>
      <c r="F12" s="28"/>
      <c r="G12" s="16"/>
      <c r="H12" s="28"/>
      <c r="I12" s="28"/>
      <c r="J12" s="26"/>
      <c r="K12" s="28"/>
      <c r="L12" s="28"/>
      <c r="M12" s="28"/>
      <c r="N12" s="26"/>
      <c r="O12" s="26"/>
      <c r="P12" s="26"/>
      <c r="Q12" s="26"/>
      <c r="R12" s="28"/>
      <c r="S12" s="28"/>
      <c r="U12" s="27"/>
      <c r="V12" s="28"/>
      <c r="W12" s="31" t="s">
        <v>33</v>
      </c>
      <c r="X12" s="27"/>
      <c r="Y12" s="28"/>
      <c r="Z12" s="28"/>
      <c r="AA12" s="28"/>
      <c r="AB12" s="28"/>
      <c r="AC12" s="28"/>
      <c r="AD12" s="28"/>
      <c r="AE12" s="27"/>
      <c r="AF12" s="32" t="s">
        <v>33</v>
      </c>
      <c r="AU12" s="27"/>
      <c r="AV12" s="27"/>
      <c r="AW12" s="28"/>
      <c r="AX12" s="28"/>
      <c r="AY12" s="33" t="s">
        <v>72</v>
      </c>
      <c r="AZ12" s="27"/>
      <c r="BA12" s="28"/>
      <c r="BB12" s="26"/>
      <c r="BC12" s="26"/>
      <c r="BD12" s="26"/>
      <c r="BE12" s="26"/>
      <c r="BF12" s="26"/>
    </row>
    <row r="13" spans="1:58" x14ac:dyDescent="0.25">
      <c r="A13" s="23" t="s">
        <v>79</v>
      </c>
      <c r="B13" s="23" t="s">
        <v>80</v>
      </c>
      <c r="C13" s="24" t="s">
        <v>70</v>
      </c>
      <c r="D13" s="25"/>
      <c r="E13" s="28"/>
      <c r="F13" s="28"/>
      <c r="G13" s="16"/>
      <c r="H13" s="28"/>
      <c r="I13" s="28"/>
      <c r="J13" s="26"/>
      <c r="K13" s="28"/>
      <c r="L13" s="26"/>
      <c r="M13" s="28"/>
      <c r="N13" s="28"/>
      <c r="O13" s="26"/>
      <c r="P13" s="26"/>
      <c r="Q13" s="26"/>
      <c r="R13" s="28"/>
      <c r="S13" s="28"/>
      <c r="U13" s="28"/>
      <c r="V13" s="28"/>
      <c r="W13" s="28"/>
      <c r="X13" s="27"/>
      <c r="Y13" s="28"/>
      <c r="Z13" s="27"/>
      <c r="AA13" s="28"/>
      <c r="AB13" s="28"/>
      <c r="AC13" s="27"/>
      <c r="AD13" s="28"/>
      <c r="AE13" s="28"/>
      <c r="AF13" s="32"/>
      <c r="AU13" s="27"/>
      <c r="AV13" s="27"/>
      <c r="AW13" s="28"/>
      <c r="AX13" s="28"/>
      <c r="AY13" s="34" t="s">
        <v>72</v>
      </c>
      <c r="AZ13" s="28"/>
      <c r="BA13" s="28"/>
      <c r="BB13" s="28"/>
      <c r="BC13" s="26"/>
      <c r="BD13" s="26"/>
      <c r="BE13" s="26"/>
      <c r="BF13" s="28"/>
    </row>
    <row r="14" spans="1:58" x14ac:dyDescent="0.25">
      <c r="A14" s="23" t="s">
        <v>81</v>
      </c>
      <c r="B14" s="23" t="s">
        <v>80</v>
      </c>
      <c r="C14" s="24" t="s">
        <v>70</v>
      </c>
      <c r="D14" s="25"/>
      <c r="E14" s="28"/>
      <c r="F14" s="28"/>
      <c r="G14" s="16"/>
      <c r="H14" s="28"/>
      <c r="I14" s="28"/>
      <c r="J14" s="26"/>
      <c r="K14" s="28"/>
      <c r="L14" s="28"/>
      <c r="M14" s="28"/>
      <c r="N14" s="28"/>
      <c r="O14" s="26"/>
      <c r="P14" s="28"/>
      <c r="Q14" s="26"/>
      <c r="R14" s="28"/>
      <c r="S14" s="28"/>
      <c r="U14" s="28"/>
      <c r="V14" s="28"/>
      <c r="W14" s="28"/>
      <c r="X14" s="27"/>
      <c r="Y14" s="27"/>
      <c r="Z14" s="28"/>
      <c r="AA14" s="28"/>
      <c r="AB14" s="28"/>
      <c r="AC14" s="27"/>
      <c r="AD14" s="28"/>
      <c r="AE14" s="28"/>
      <c r="AF14" s="32"/>
      <c r="AU14" s="27"/>
      <c r="AV14" s="27"/>
      <c r="AW14" s="28"/>
      <c r="AX14" s="28"/>
      <c r="AY14" s="33" t="s">
        <v>72</v>
      </c>
      <c r="AZ14" s="28"/>
      <c r="BA14" s="28"/>
      <c r="BB14" s="28"/>
      <c r="BC14" s="26"/>
      <c r="BD14" s="26"/>
      <c r="BE14" s="26"/>
      <c r="BF14" s="28"/>
    </row>
    <row r="15" spans="1:58" x14ac:dyDescent="0.25">
      <c r="A15" s="23" t="s">
        <v>82</v>
      </c>
      <c r="B15" s="23" t="s">
        <v>83</v>
      </c>
      <c r="C15" s="24" t="s">
        <v>70</v>
      </c>
      <c r="D15" s="25"/>
      <c r="E15" s="26"/>
      <c r="F15" s="28"/>
      <c r="G15" s="16"/>
      <c r="H15" s="28"/>
      <c r="I15" s="28"/>
      <c r="J15" s="26"/>
      <c r="K15" s="26"/>
      <c r="L15" s="26"/>
      <c r="M15" s="28"/>
      <c r="N15" s="26"/>
      <c r="O15" s="26"/>
      <c r="P15" s="28"/>
      <c r="Q15" s="26"/>
      <c r="R15" s="28"/>
      <c r="S15" s="28"/>
      <c r="U15" s="28"/>
      <c r="V15" s="28"/>
      <c r="W15" s="28"/>
      <c r="X15" s="28"/>
      <c r="Y15" s="27"/>
      <c r="Z15" s="27"/>
      <c r="AA15" s="28"/>
      <c r="AB15" s="28"/>
      <c r="AC15" s="28"/>
      <c r="AD15" s="28"/>
      <c r="AE15" s="28"/>
      <c r="AF15" s="28"/>
      <c r="AU15" s="27"/>
      <c r="AV15" s="28"/>
      <c r="AW15" s="28"/>
      <c r="AX15" s="27"/>
      <c r="AY15" s="35" t="s">
        <v>72</v>
      </c>
      <c r="AZ15" s="27"/>
      <c r="BA15" s="27"/>
      <c r="BB15" s="28"/>
      <c r="BC15" s="28"/>
      <c r="BD15" s="28"/>
      <c r="BE15" s="26"/>
      <c r="BF15" s="26"/>
    </row>
    <row r="16" spans="1:58" x14ac:dyDescent="0.25">
      <c r="A16" s="23" t="s">
        <v>84</v>
      </c>
      <c r="B16" s="23" t="s">
        <v>85</v>
      </c>
      <c r="C16" s="24" t="s">
        <v>70</v>
      </c>
      <c r="D16" s="25"/>
      <c r="E16" s="28"/>
      <c r="F16" s="27"/>
      <c r="G16" s="16"/>
      <c r="H16" s="26"/>
      <c r="I16" s="28"/>
      <c r="J16" s="26"/>
      <c r="K16" s="28"/>
      <c r="L16" s="28"/>
      <c r="M16" s="28"/>
      <c r="N16" s="28"/>
      <c r="O16" s="26"/>
      <c r="P16" s="28"/>
      <c r="Q16" s="28"/>
      <c r="R16" s="28"/>
      <c r="S16" s="28"/>
      <c r="U16" s="28"/>
      <c r="V16" s="28"/>
      <c r="W16" s="28"/>
      <c r="X16" s="27"/>
      <c r="Y16" s="28"/>
      <c r="Z16" s="28"/>
      <c r="AA16" s="27"/>
      <c r="AB16" s="28"/>
      <c r="AC16" s="27"/>
      <c r="AD16" s="28"/>
      <c r="AE16" s="28"/>
      <c r="AF16" s="28"/>
      <c r="AU16" s="27"/>
      <c r="AV16" s="28"/>
      <c r="AW16" s="28"/>
      <c r="AX16" s="27"/>
      <c r="AY16" s="33" t="s">
        <v>72</v>
      </c>
      <c r="AZ16" s="27"/>
      <c r="BA16" s="28"/>
      <c r="BB16" s="28"/>
      <c r="BC16" s="28"/>
      <c r="BD16" s="28"/>
      <c r="BE16" s="26"/>
      <c r="BF16" s="26"/>
    </row>
    <row r="17" spans="1:58" x14ac:dyDescent="0.25">
      <c r="A17" s="36" t="s">
        <v>86</v>
      </c>
      <c r="B17" s="37" t="s">
        <v>87</v>
      </c>
      <c r="C17" s="24" t="s">
        <v>70</v>
      </c>
      <c r="D17" s="25"/>
      <c r="E17" s="28"/>
      <c r="F17" s="28"/>
      <c r="G17" s="16"/>
      <c r="H17" s="28"/>
      <c r="I17" s="28"/>
      <c r="J17" s="26"/>
      <c r="K17" s="26"/>
      <c r="L17" s="28"/>
      <c r="M17" s="26"/>
      <c r="N17" s="28"/>
      <c r="O17" s="26"/>
      <c r="P17" s="28"/>
      <c r="Q17" s="26"/>
      <c r="R17" s="28"/>
      <c r="S17" s="28"/>
      <c r="U17" s="28"/>
      <c r="V17" s="28"/>
      <c r="W17" s="28"/>
      <c r="X17" s="27"/>
      <c r="Y17" s="28"/>
      <c r="Z17" s="28"/>
      <c r="AA17" s="28"/>
      <c r="AB17" s="27"/>
      <c r="AC17" s="28"/>
      <c r="AD17" s="28"/>
      <c r="AE17" s="28"/>
      <c r="AF17" s="28"/>
      <c r="AU17" s="27"/>
      <c r="AV17" s="27"/>
      <c r="AW17" s="28"/>
      <c r="AX17" s="28"/>
      <c r="AY17" s="33" t="s">
        <v>72</v>
      </c>
      <c r="AZ17" s="27"/>
      <c r="BA17" s="27"/>
      <c r="BB17" s="28"/>
      <c r="BC17" s="26"/>
      <c r="BD17" s="26"/>
      <c r="BE17" s="26"/>
      <c r="BF17" s="26"/>
    </row>
    <row r="18" spans="1:58" x14ac:dyDescent="0.25">
      <c r="A18" s="36" t="s">
        <v>88</v>
      </c>
      <c r="B18" s="37" t="s">
        <v>89</v>
      </c>
      <c r="C18" s="24" t="s">
        <v>70</v>
      </c>
      <c r="D18" s="25"/>
      <c r="E18" s="28"/>
      <c r="F18" s="28"/>
      <c r="G18" s="16"/>
      <c r="H18" s="28"/>
      <c r="I18" s="28"/>
      <c r="J18" s="26"/>
      <c r="K18" s="28"/>
      <c r="L18" s="26"/>
      <c r="M18" s="28"/>
      <c r="N18" s="28"/>
      <c r="O18" s="28"/>
      <c r="P18" s="28"/>
      <c r="Q18" s="26"/>
      <c r="R18" s="28"/>
      <c r="S18" s="28"/>
      <c r="U18" s="28"/>
      <c r="V18" s="28"/>
      <c r="W18" s="28"/>
      <c r="X18" s="27"/>
      <c r="Y18" s="27"/>
      <c r="Z18" s="28"/>
      <c r="AA18" s="28"/>
      <c r="AB18" s="27"/>
      <c r="AC18" s="28"/>
      <c r="AD18" s="28"/>
      <c r="AE18" s="28"/>
      <c r="AF18" s="28"/>
      <c r="AU18" s="28"/>
      <c r="AV18" s="27"/>
      <c r="AW18" s="28"/>
      <c r="AX18" s="28"/>
      <c r="AY18" s="35" t="s">
        <v>72</v>
      </c>
      <c r="AZ18" s="27"/>
      <c r="BA18" s="27"/>
      <c r="BB18" s="28"/>
      <c r="BC18" s="26"/>
      <c r="BD18" s="26"/>
      <c r="BE18" s="26"/>
      <c r="BF18" s="26"/>
    </row>
    <row r="19" spans="1:58" x14ac:dyDescent="0.25">
      <c r="A19" s="36" t="s">
        <v>90</v>
      </c>
      <c r="B19" s="37" t="s">
        <v>89</v>
      </c>
      <c r="C19" s="24" t="s">
        <v>70</v>
      </c>
      <c r="D19" s="25"/>
      <c r="E19" s="28"/>
      <c r="F19" s="28"/>
      <c r="G19" s="16"/>
      <c r="H19" s="28"/>
      <c r="I19" s="28"/>
      <c r="J19" s="26"/>
      <c r="K19" s="26"/>
      <c r="L19" s="28"/>
      <c r="M19" s="28"/>
      <c r="N19" s="28"/>
      <c r="O19" s="28"/>
      <c r="P19" s="26"/>
      <c r="Q19" s="26"/>
      <c r="R19" s="28"/>
      <c r="S19" s="28"/>
      <c r="U19" s="28"/>
      <c r="V19" s="28"/>
      <c r="W19" s="28"/>
      <c r="X19" s="28"/>
      <c r="Y19" s="27"/>
      <c r="Z19" s="28"/>
      <c r="AA19" s="28"/>
      <c r="AB19" s="28"/>
      <c r="AC19" s="28"/>
      <c r="AD19" s="28"/>
      <c r="AE19" s="28"/>
      <c r="AF19" s="28"/>
      <c r="AU19" s="28"/>
      <c r="AV19" s="27"/>
      <c r="AW19" s="28"/>
      <c r="AX19" s="28"/>
      <c r="AY19" s="30" t="s">
        <v>72</v>
      </c>
      <c r="AZ19" s="27"/>
      <c r="BA19" s="27"/>
      <c r="BB19" s="28"/>
      <c r="BC19" s="26"/>
      <c r="BD19" s="26"/>
      <c r="BE19" s="26"/>
      <c r="BF19" s="26"/>
    </row>
    <row r="20" spans="1:58" x14ac:dyDescent="0.25">
      <c r="A20" s="36" t="s">
        <v>91</v>
      </c>
      <c r="B20" s="37" t="s">
        <v>89</v>
      </c>
      <c r="C20" s="24" t="s">
        <v>70</v>
      </c>
      <c r="D20" s="25"/>
      <c r="E20" s="28"/>
      <c r="F20" s="27"/>
      <c r="G20" s="16"/>
      <c r="H20" s="28"/>
      <c r="I20" s="28"/>
      <c r="J20" s="26"/>
      <c r="K20" s="28"/>
      <c r="L20" s="28"/>
      <c r="M20" s="26"/>
      <c r="N20" s="28"/>
      <c r="O20" s="26"/>
      <c r="P20" s="28"/>
      <c r="Q20" s="26"/>
      <c r="R20" s="28"/>
      <c r="S20" s="28"/>
      <c r="U20" s="28"/>
      <c r="V20" s="28"/>
      <c r="W20" s="28"/>
      <c r="X20" s="27"/>
      <c r="Y20" s="27"/>
      <c r="Z20" s="28"/>
      <c r="AA20" s="27"/>
      <c r="AB20" s="27"/>
      <c r="AC20" s="28"/>
      <c r="AD20" s="28"/>
      <c r="AE20" s="28"/>
      <c r="AF20" s="28"/>
      <c r="AU20" s="28"/>
      <c r="AV20" s="27"/>
      <c r="AW20" s="28"/>
      <c r="AX20" s="28"/>
      <c r="AY20" s="30" t="s">
        <v>72</v>
      </c>
      <c r="AZ20" s="27"/>
      <c r="BA20" s="27"/>
      <c r="BB20" s="28"/>
      <c r="BC20" s="26"/>
      <c r="BD20" s="26"/>
      <c r="BE20" s="26"/>
      <c r="BF20" s="26"/>
    </row>
    <row r="21" spans="1:58" x14ac:dyDescent="0.25">
      <c r="A21" s="36" t="s">
        <v>92</v>
      </c>
      <c r="B21" s="37" t="s">
        <v>89</v>
      </c>
      <c r="C21" s="24" t="s">
        <v>70</v>
      </c>
      <c r="D21" s="25"/>
      <c r="E21" s="28"/>
      <c r="F21" s="27"/>
      <c r="G21" s="16"/>
      <c r="H21" s="28"/>
      <c r="I21" s="28"/>
      <c r="J21" s="26"/>
      <c r="K21" s="28"/>
      <c r="L21" s="26"/>
      <c r="M21" s="28"/>
      <c r="N21" s="28"/>
      <c r="O21" s="26"/>
      <c r="P21" s="28"/>
      <c r="Q21" s="26"/>
      <c r="R21" s="28"/>
      <c r="S21" s="28"/>
      <c r="U21" s="28"/>
      <c r="V21" s="28"/>
      <c r="W21" s="28"/>
      <c r="X21" s="27"/>
      <c r="Y21" s="28"/>
      <c r="Z21" s="28"/>
      <c r="AA21" s="27"/>
      <c r="AB21" s="28"/>
      <c r="AC21" s="28"/>
      <c r="AD21" s="28"/>
      <c r="AE21" s="28"/>
      <c r="AF21" s="27"/>
      <c r="AU21" s="28"/>
      <c r="AV21" s="27"/>
      <c r="AW21" s="28"/>
      <c r="AX21" s="28"/>
      <c r="AY21" s="34" t="s">
        <v>72</v>
      </c>
      <c r="AZ21" s="27"/>
      <c r="BA21" s="27"/>
      <c r="BB21" s="28"/>
      <c r="BC21" s="26"/>
      <c r="BD21" s="26"/>
      <c r="BE21" s="26"/>
      <c r="BF21" s="26"/>
    </row>
    <row r="22" spans="1:58" x14ac:dyDescent="0.25">
      <c r="A22" s="36" t="s">
        <v>93</v>
      </c>
      <c r="B22" s="37" t="s">
        <v>89</v>
      </c>
      <c r="C22" s="24" t="s">
        <v>70</v>
      </c>
      <c r="D22" s="25"/>
      <c r="E22" s="28"/>
      <c r="F22" s="28"/>
      <c r="G22" s="16"/>
      <c r="H22" s="28"/>
      <c r="I22" s="28"/>
      <c r="J22" s="26"/>
      <c r="K22" s="28"/>
      <c r="L22" s="28"/>
      <c r="M22" s="28"/>
      <c r="N22" s="28"/>
      <c r="O22" s="28"/>
      <c r="P22" s="28"/>
      <c r="Q22" s="26"/>
      <c r="R22" s="28"/>
      <c r="S22" s="28"/>
      <c r="U22" s="27"/>
      <c r="V22" s="28"/>
      <c r="W22" s="28"/>
      <c r="X22" s="28"/>
      <c r="Y22" s="27"/>
      <c r="Z22" s="27"/>
      <c r="AA22" s="28"/>
      <c r="AB22" s="27"/>
      <c r="AC22" s="27"/>
      <c r="AD22" s="28"/>
      <c r="AE22" s="28"/>
      <c r="AF22" s="28"/>
      <c r="AU22" s="28"/>
      <c r="AV22" s="27"/>
      <c r="AW22" s="28"/>
      <c r="AX22" s="28"/>
      <c r="AY22" s="30" t="s">
        <v>72</v>
      </c>
      <c r="AZ22" s="27"/>
      <c r="BA22" s="27"/>
      <c r="BB22" s="28"/>
      <c r="BC22" s="26"/>
      <c r="BD22" s="26"/>
      <c r="BE22" s="26"/>
      <c r="BF22" s="26"/>
    </row>
    <row r="23" spans="1:58" x14ac:dyDescent="0.25">
      <c r="A23" s="36" t="s">
        <v>94</v>
      </c>
      <c r="B23" s="37" t="s">
        <v>95</v>
      </c>
      <c r="C23" s="24" t="s">
        <v>70</v>
      </c>
      <c r="D23" s="25"/>
      <c r="E23" s="28"/>
      <c r="F23" s="28"/>
      <c r="G23" s="16"/>
      <c r="H23" s="28"/>
      <c r="I23" s="28"/>
      <c r="J23" s="26"/>
      <c r="K23" s="28"/>
      <c r="L23" s="28"/>
      <c r="M23" s="28"/>
      <c r="N23" s="28"/>
      <c r="O23" s="28"/>
      <c r="P23" s="28"/>
      <c r="Q23" s="26"/>
      <c r="R23" s="28"/>
      <c r="S23" s="28"/>
      <c r="U23" s="28"/>
      <c r="V23" s="27"/>
      <c r="W23" s="28"/>
      <c r="X23" s="28"/>
      <c r="Y23" s="28"/>
      <c r="Z23" s="28"/>
      <c r="AA23" s="28"/>
      <c r="AB23" s="28"/>
      <c r="AC23" s="28"/>
      <c r="AD23" s="28"/>
      <c r="AE23" s="28"/>
      <c r="AF23" s="28"/>
      <c r="AU23" s="28"/>
      <c r="AV23" s="28"/>
      <c r="AW23" s="28"/>
      <c r="AX23" s="28"/>
      <c r="AY23" s="33" t="s">
        <v>72</v>
      </c>
      <c r="AZ23" s="27"/>
      <c r="BA23" s="27"/>
      <c r="BB23" s="27"/>
      <c r="BC23" s="28"/>
      <c r="BD23" s="26"/>
      <c r="BE23" s="26"/>
      <c r="BF23" s="26"/>
    </row>
    <row r="24" spans="1:58" x14ac:dyDescent="0.25">
      <c r="A24" s="36" t="s">
        <v>96</v>
      </c>
      <c r="B24" s="37" t="s">
        <v>95</v>
      </c>
      <c r="C24" s="24" t="s">
        <v>70</v>
      </c>
      <c r="D24" s="25"/>
      <c r="E24" s="28"/>
      <c r="F24" s="27"/>
      <c r="G24" s="16"/>
      <c r="H24" s="28"/>
      <c r="I24" s="28"/>
      <c r="J24" s="26"/>
      <c r="K24" s="28"/>
      <c r="L24" s="28"/>
      <c r="M24" s="28"/>
      <c r="N24" s="28"/>
      <c r="O24" s="28"/>
      <c r="P24" s="26"/>
      <c r="Q24" s="28"/>
      <c r="R24" s="26"/>
      <c r="S24" s="28"/>
      <c r="U24" s="28"/>
      <c r="V24" s="28"/>
      <c r="W24" s="28"/>
      <c r="X24" s="28"/>
      <c r="Y24" s="27"/>
      <c r="Z24" s="28"/>
      <c r="AA24" s="27"/>
      <c r="AB24" s="28"/>
      <c r="AC24" s="28"/>
      <c r="AD24" s="28"/>
      <c r="AE24" s="28"/>
      <c r="AF24" s="27"/>
      <c r="AU24" s="28"/>
      <c r="AV24" s="28"/>
      <c r="AW24" s="28"/>
      <c r="AX24" s="28"/>
      <c r="AY24" s="30" t="s">
        <v>72</v>
      </c>
      <c r="AZ24" s="27"/>
      <c r="BA24" s="27"/>
      <c r="BB24" s="27"/>
      <c r="BC24" s="28"/>
      <c r="BD24" s="26"/>
      <c r="BE24" s="26"/>
      <c r="BF24" s="26"/>
    </row>
    <row r="25" spans="1:58" x14ac:dyDescent="0.25">
      <c r="A25" s="36" t="s">
        <v>97</v>
      </c>
      <c r="B25" s="37" t="s">
        <v>98</v>
      </c>
      <c r="C25" s="24" t="s">
        <v>70</v>
      </c>
      <c r="D25" s="25"/>
      <c r="E25" s="26"/>
      <c r="F25" s="28"/>
      <c r="G25" s="16"/>
      <c r="H25" s="28"/>
      <c r="I25" s="28"/>
      <c r="J25" s="26"/>
      <c r="K25" s="28"/>
      <c r="L25" s="28"/>
      <c r="M25" s="28"/>
      <c r="N25" s="26"/>
      <c r="O25" s="28"/>
      <c r="P25" s="28"/>
      <c r="Q25" s="26"/>
      <c r="R25" s="28"/>
      <c r="S25" s="28"/>
      <c r="U25" s="28"/>
      <c r="V25" s="28"/>
      <c r="W25" s="28"/>
      <c r="X25" s="27"/>
      <c r="Y25" s="27"/>
      <c r="Z25" s="28"/>
      <c r="AA25" s="28"/>
      <c r="AB25" s="28"/>
      <c r="AC25" s="28"/>
      <c r="AD25" s="28"/>
      <c r="AE25" s="28"/>
      <c r="AF25" s="28"/>
      <c r="AU25" s="28"/>
      <c r="AV25" s="27"/>
      <c r="AW25" s="28"/>
      <c r="AX25" s="27"/>
      <c r="AY25" s="30" t="s">
        <v>72</v>
      </c>
      <c r="AZ25" s="27"/>
      <c r="BA25" s="27"/>
      <c r="BB25" s="28"/>
      <c r="BC25" s="28"/>
      <c r="BD25" s="28"/>
      <c r="BE25" s="26"/>
      <c r="BF25" s="26"/>
    </row>
    <row r="26" spans="1:58" x14ac:dyDescent="0.25">
      <c r="A26" s="38" t="s">
        <v>99</v>
      </c>
      <c r="B26" s="39" t="s">
        <v>100</v>
      </c>
      <c r="C26" s="24" t="s">
        <v>70</v>
      </c>
      <c r="D26" s="25"/>
      <c r="E26" s="28"/>
      <c r="F26" s="27"/>
      <c r="G26" s="16"/>
      <c r="H26" s="28"/>
      <c r="I26" s="26"/>
      <c r="J26" s="26"/>
      <c r="K26" s="28"/>
      <c r="L26" s="26"/>
      <c r="M26" s="28"/>
      <c r="N26" s="28"/>
      <c r="O26" s="28"/>
      <c r="P26" s="28"/>
      <c r="Q26" s="28"/>
      <c r="R26" s="26"/>
      <c r="S26" s="28"/>
      <c r="U26" s="28"/>
      <c r="V26" s="28"/>
      <c r="W26" s="28"/>
      <c r="X26" s="28"/>
      <c r="Y26" s="28"/>
      <c r="Z26" s="28"/>
      <c r="AA26" s="27"/>
      <c r="AB26" s="28"/>
      <c r="AC26" s="28"/>
      <c r="AD26" s="28"/>
      <c r="AE26" s="28"/>
      <c r="AF26" s="27"/>
      <c r="AU26" s="28"/>
      <c r="AV26" s="28"/>
      <c r="AW26" s="26"/>
      <c r="AX26" s="28"/>
      <c r="AY26" s="34" t="s">
        <v>72</v>
      </c>
      <c r="AZ26" s="27"/>
      <c r="BA26" s="27"/>
      <c r="BB26" s="27"/>
      <c r="BC26" s="28"/>
      <c r="BD26" s="28"/>
      <c r="BE26" s="26"/>
      <c r="BF26" s="26"/>
    </row>
    <row r="27" spans="1:58" x14ac:dyDescent="0.25">
      <c r="A27" s="38" t="s">
        <v>101</v>
      </c>
      <c r="B27" s="39" t="s">
        <v>100</v>
      </c>
      <c r="C27" s="24" t="s">
        <v>70</v>
      </c>
      <c r="D27" s="25"/>
      <c r="E27" s="28"/>
      <c r="F27" s="28"/>
      <c r="G27" s="16"/>
      <c r="H27" s="28"/>
      <c r="I27" s="26"/>
      <c r="J27" s="26"/>
      <c r="K27" s="28"/>
      <c r="L27" s="28"/>
      <c r="M27" s="28"/>
      <c r="N27" s="28"/>
      <c r="O27" s="28"/>
      <c r="P27" s="28"/>
      <c r="Q27" s="28"/>
      <c r="R27" s="26"/>
      <c r="S27" s="28"/>
      <c r="U27" s="28"/>
      <c r="V27" s="28"/>
      <c r="W27" s="28"/>
      <c r="X27" s="28"/>
      <c r="Y27" s="40"/>
      <c r="Z27" s="28"/>
      <c r="AA27" s="28"/>
      <c r="AB27" s="28"/>
      <c r="AC27" s="28"/>
      <c r="AD27" s="28"/>
      <c r="AE27" s="28"/>
      <c r="AF27" s="40"/>
      <c r="AU27" s="28"/>
      <c r="AV27" s="28"/>
      <c r="AW27" s="26"/>
      <c r="AX27" s="28"/>
      <c r="AY27" s="30" t="s">
        <v>72</v>
      </c>
      <c r="AZ27" s="27"/>
      <c r="BA27" s="27"/>
      <c r="BB27" s="27"/>
      <c r="BC27" s="28"/>
      <c r="BD27" s="28"/>
      <c r="BE27" s="26"/>
      <c r="BF27" s="26"/>
    </row>
    <row r="28" spans="1:58" x14ac:dyDescent="0.25">
      <c r="A28" s="41" t="s">
        <v>102</v>
      </c>
      <c r="B28" s="41" t="s">
        <v>103</v>
      </c>
      <c r="C28" s="24" t="s">
        <v>70</v>
      </c>
      <c r="D28" s="25"/>
      <c r="E28" s="28"/>
      <c r="F28" s="28"/>
      <c r="G28" s="16"/>
      <c r="H28" s="28"/>
      <c r="I28" s="28"/>
      <c r="J28" s="26"/>
      <c r="K28" s="28"/>
      <c r="L28" s="28"/>
      <c r="M28" s="28"/>
      <c r="N28" s="28"/>
      <c r="O28" s="26"/>
      <c r="P28" s="28"/>
      <c r="Q28" s="26"/>
      <c r="R28" s="28"/>
      <c r="S28" s="26"/>
      <c r="U28" s="28"/>
      <c r="V28" s="28"/>
      <c r="W28" s="40"/>
      <c r="X28" s="40"/>
      <c r="Y28" s="40"/>
      <c r="Z28" s="28"/>
      <c r="AA28" s="28"/>
      <c r="AB28" s="28"/>
      <c r="AC28" s="27"/>
      <c r="AD28" s="28"/>
      <c r="AE28" s="27"/>
      <c r="AF28" s="28"/>
      <c r="AU28" s="27"/>
      <c r="AV28" s="27"/>
      <c r="AW28" s="28"/>
      <c r="AX28" s="27"/>
      <c r="AY28" s="30" t="s">
        <v>72</v>
      </c>
      <c r="AZ28" s="27"/>
      <c r="BA28" s="28"/>
      <c r="BB28" s="28"/>
      <c r="BC28" s="28"/>
      <c r="BD28" s="28"/>
      <c r="BE28" s="26"/>
      <c r="BF28" s="26"/>
    </row>
    <row r="29" spans="1:58" x14ac:dyDescent="0.25">
      <c r="A29" s="41" t="s">
        <v>104</v>
      </c>
      <c r="B29" s="41" t="s">
        <v>105</v>
      </c>
      <c r="C29" s="24" t="s">
        <v>70</v>
      </c>
      <c r="D29" s="25"/>
      <c r="E29" s="28"/>
      <c r="F29" s="28"/>
      <c r="G29" s="16"/>
      <c r="H29" s="28"/>
      <c r="I29" s="28"/>
      <c r="J29" s="26"/>
      <c r="K29" s="26"/>
      <c r="L29" s="26"/>
      <c r="M29" s="26"/>
      <c r="N29" s="28"/>
      <c r="O29" s="28"/>
      <c r="P29" s="28"/>
      <c r="Q29" s="26"/>
      <c r="R29" s="28"/>
      <c r="S29" s="28"/>
      <c r="U29" s="28"/>
      <c r="V29" s="28"/>
      <c r="W29" s="28"/>
      <c r="X29" s="28"/>
      <c r="Y29" s="40"/>
      <c r="Z29" s="40"/>
      <c r="AA29" s="28"/>
      <c r="AB29" s="28"/>
      <c r="AC29" s="28"/>
      <c r="AD29" s="28"/>
      <c r="AE29" s="40"/>
      <c r="AF29" s="28"/>
      <c r="AU29" s="28"/>
      <c r="AV29" s="27"/>
      <c r="AW29" s="27"/>
      <c r="AX29" s="28"/>
      <c r="AY29" s="35" t="s">
        <v>72</v>
      </c>
      <c r="AZ29" s="28"/>
      <c r="BA29" s="27"/>
      <c r="BB29" s="28"/>
      <c r="BC29" s="26"/>
      <c r="BD29" s="26"/>
      <c r="BE29" s="26"/>
      <c r="BF29" s="26"/>
    </row>
    <row r="30" spans="1:58" x14ac:dyDescent="0.25">
      <c r="A30" s="41" t="s">
        <v>106</v>
      </c>
      <c r="B30" s="41" t="s">
        <v>105</v>
      </c>
      <c r="C30" s="24" t="s">
        <v>70</v>
      </c>
      <c r="D30" s="25"/>
      <c r="E30" s="28"/>
      <c r="F30" s="27"/>
      <c r="G30" s="16"/>
      <c r="H30" s="28"/>
      <c r="I30" s="28"/>
      <c r="J30" s="26"/>
      <c r="K30" s="28"/>
      <c r="L30" s="28"/>
      <c r="M30" s="26"/>
      <c r="N30" s="28"/>
      <c r="O30" s="26"/>
      <c r="P30" s="28"/>
      <c r="Q30" s="28"/>
      <c r="R30" s="26"/>
      <c r="S30" s="28"/>
      <c r="U30" s="28"/>
      <c r="V30" s="28"/>
      <c r="W30" s="28"/>
      <c r="X30" s="28"/>
      <c r="Y30" s="28"/>
      <c r="Z30" s="28"/>
      <c r="AA30" s="27"/>
      <c r="AB30" s="28"/>
      <c r="AC30" s="28"/>
      <c r="AD30" s="28"/>
      <c r="AE30" s="40"/>
      <c r="AF30" s="28"/>
      <c r="AU30" s="28"/>
      <c r="AV30" s="27"/>
      <c r="AW30" s="27"/>
      <c r="AX30" s="28"/>
      <c r="AY30" s="33" t="s">
        <v>72</v>
      </c>
      <c r="AZ30" s="28"/>
      <c r="BA30" s="27"/>
      <c r="BB30" s="28"/>
      <c r="BC30" s="26"/>
      <c r="BD30" s="26"/>
      <c r="BE30" s="26"/>
      <c r="BF30" s="26"/>
    </row>
    <row r="31" spans="1:58" x14ac:dyDescent="0.25">
      <c r="A31" s="41" t="s">
        <v>107</v>
      </c>
      <c r="B31" s="41" t="s">
        <v>108</v>
      </c>
      <c r="C31" s="24" t="s">
        <v>70</v>
      </c>
      <c r="D31" s="25"/>
      <c r="E31" s="28"/>
      <c r="F31" s="28"/>
      <c r="G31" s="16"/>
      <c r="H31" s="28"/>
      <c r="I31" s="28"/>
      <c r="J31" s="26"/>
      <c r="K31" s="26"/>
      <c r="L31" s="26"/>
      <c r="M31" s="28"/>
      <c r="N31" s="28"/>
      <c r="O31" s="28"/>
      <c r="P31" s="28"/>
      <c r="Q31" s="26"/>
      <c r="R31" s="28"/>
      <c r="S31" s="28"/>
      <c r="U31" s="27"/>
      <c r="V31" s="28"/>
      <c r="W31" s="28"/>
      <c r="X31" s="27"/>
      <c r="Y31" s="28"/>
      <c r="Z31" s="28"/>
      <c r="AA31" s="28"/>
      <c r="AB31" s="28"/>
      <c r="AC31" s="28"/>
      <c r="AD31" s="28"/>
      <c r="AE31" s="28"/>
      <c r="AF31" s="28"/>
      <c r="AU31" s="27"/>
      <c r="AV31" s="27"/>
      <c r="AW31" s="28"/>
      <c r="AX31" s="28"/>
      <c r="AY31" s="34" t="s">
        <v>72</v>
      </c>
      <c r="AZ31" s="28"/>
      <c r="BA31" s="28"/>
      <c r="BB31" s="28"/>
      <c r="BC31" s="28"/>
      <c r="BD31" s="28"/>
      <c r="BE31" s="26"/>
      <c r="BF31" s="26"/>
    </row>
    <row r="32" spans="1:58" x14ac:dyDescent="0.25">
      <c r="A32" s="41" t="s">
        <v>109</v>
      </c>
      <c r="B32" s="41" t="s">
        <v>83</v>
      </c>
      <c r="C32" s="24" t="s">
        <v>70</v>
      </c>
      <c r="D32" s="25"/>
      <c r="E32" s="28"/>
      <c r="F32" s="28"/>
      <c r="G32" s="16"/>
      <c r="H32" s="28"/>
      <c r="I32" s="26"/>
      <c r="J32" s="26"/>
      <c r="K32" s="26"/>
      <c r="L32" s="28"/>
      <c r="M32" s="28"/>
      <c r="N32" s="28"/>
      <c r="O32" s="28"/>
      <c r="P32" s="28"/>
      <c r="Q32" s="26"/>
      <c r="R32" s="28"/>
      <c r="S32" s="28"/>
      <c r="U32" s="28"/>
      <c r="V32" s="28"/>
      <c r="W32" s="40"/>
      <c r="X32" s="28"/>
      <c r="Y32" s="40"/>
      <c r="Z32" s="28"/>
      <c r="AA32" s="28"/>
      <c r="AB32" s="28"/>
      <c r="AC32" s="28"/>
      <c r="AD32" s="28"/>
      <c r="AE32" s="40"/>
      <c r="AF32" s="28"/>
      <c r="AU32" s="28"/>
      <c r="AV32" s="27"/>
      <c r="AW32" s="28"/>
      <c r="AX32" s="27"/>
      <c r="AY32" s="30" t="s">
        <v>72</v>
      </c>
      <c r="AZ32" s="28"/>
      <c r="BA32" s="27"/>
      <c r="BB32" s="28"/>
      <c r="BC32" s="28"/>
      <c r="BD32" s="26"/>
      <c r="BE32" s="26"/>
      <c r="BF32" s="26"/>
    </row>
    <row r="33" spans="1:58" x14ac:dyDescent="0.25">
      <c r="A33" s="41" t="s">
        <v>110</v>
      </c>
      <c r="B33" s="41" t="s">
        <v>111</v>
      </c>
      <c r="C33" s="24" t="s">
        <v>70</v>
      </c>
      <c r="D33" s="25"/>
      <c r="E33" s="28"/>
      <c r="F33" s="28"/>
      <c r="G33" s="16"/>
      <c r="H33" s="28"/>
      <c r="I33" s="28"/>
      <c r="J33" s="26"/>
      <c r="K33" s="28"/>
      <c r="L33" s="26"/>
      <c r="M33" s="28"/>
      <c r="N33" s="28"/>
      <c r="O33" s="28"/>
      <c r="P33" s="28"/>
      <c r="Q33" s="26"/>
      <c r="R33" s="28"/>
      <c r="S33" s="28"/>
      <c r="U33" s="40"/>
      <c r="V33" s="28"/>
      <c r="W33" s="28"/>
      <c r="X33" s="40"/>
      <c r="Y33" s="28"/>
      <c r="Z33" s="28"/>
      <c r="AA33" s="28"/>
      <c r="AB33" s="28"/>
      <c r="AC33" s="40"/>
      <c r="AD33" s="28"/>
      <c r="AE33" s="28"/>
      <c r="AF33" s="28"/>
      <c r="AU33" s="27"/>
      <c r="AV33" s="28"/>
      <c r="AW33" s="28"/>
      <c r="AX33" s="28"/>
      <c r="AY33" s="34" t="s">
        <v>72</v>
      </c>
      <c r="AZ33" s="28"/>
      <c r="BA33" s="28"/>
      <c r="BB33" s="28"/>
      <c r="BC33" s="28"/>
      <c r="BD33" s="28"/>
      <c r="BE33" s="26"/>
      <c r="BF33" s="26"/>
    </row>
    <row r="34" spans="1:58" x14ac:dyDescent="0.25">
      <c r="A34" s="41" t="s">
        <v>112</v>
      </c>
      <c r="B34" s="41" t="s">
        <v>113</v>
      </c>
      <c r="C34" s="24" t="s">
        <v>70</v>
      </c>
      <c r="D34" s="25"/>
      <c r="E34" s="28"/>
      <c r="F34" s="28"/>
      <c r="G34" s="16"/>
      <c r="H34" s="28"/>
      <c r="I34" s="28"/>
      <c r="J34" s="26"/>
      <c r="K34" s="28"/>
      <c r="L34" s="28"/>
      <c r="M34" s="28"/>
      <c r="N34" s="28"/>
      <c r="O34" s="26"/>
      <c r="P34" s="28"/>
      <c r="Q34" s="26"/>
      <c r="R34" s="28"/>
      <c r="S34" s="28"/>
      <c r="U34" s="28"/>
      <c r="V34" s="28"/>
      <c r="W34" s="28"/>
      <c r="X34" s="28"/>
      <c r="Y34" s="40"/>
      <c r="Z34" s="28"/>
      <c r="AA34" s="28"/>
      <c r="AB34" s="28"/>
      <c r="AC34" s="40"/>
      <c r="AD34" s="28"/>
      <c r="AE34" s="28"/>
      <c r="AF34" s="28"/>
      <c r="AU34" s="27"/>
      <c r="AV34" s="27"/>
      <c r="AW34" s="28"/>
      <c r="AX34" s="27"/>
      <c r="AY34" s="30" t="s">
        <v>72</v>
      </c>
      <c r="AZ34" s="28"/>
      <c r="BA34" s="26"/>
      <c r="BB34" s="26"/>
      <c r="BC34" s="28"/>
      <c r="BD34" s="28"/>
      <c r="BE34" s="26"/>
      <c r="BF34" s="26"/>
    </row>
    <row r="35" spans="1:58" x14ac:dyDescent="0.25">
      <c r="A35" s="18"/>
      <c r="B35" s="42"/>
      <c r="C35" s="14"/>
      <c r="D35" s="43"/>
      <c r="E35" s="44"/>
      <c r="F35" s="45"/>
      <c r="G35" s="46"/>
      <c r="H35" s="286" t="s">
        <v>51</v>
      </c>
      <c r="I35" s="286"/>
      <c r="J35" s="286"/>
      <c r="K35" s="286"/>
      <c r="L35" s="286"/>
      <c r="M35" s="286"/>
      <c r="N35" s="286"/>
      <c r="O35" s="286"/>
      <c r="P35" s="286"/>
      <c r="Q35" s="286"/>
      <c r="R35" s="286"/>
      <c r="S35" s="286"/>
      <c r="U35" s="286" t="s">
        <v>52</v>
      </c>
      <c r="V35" s="286"/>
      <c r="W35" s="286"/>
      <c r="X35" s="286"/>
      <c r="Y35" s="286"/>
      <c r="Z35" s="286"/>
      <c r="AA35" s="286"/>
      <c r="AB35" s="286"/>
      <c r="AC35" s="286"/>
      <c r="AD35" s="286"/>
      <c r="AE35" s="286"/>
      <c r="AF35" s="286"/>
      <c r="AH35" s="286" t="s">
        <v>114</v>
      </c>
      <c r="AI35" s="286"/>
      <c r="AJ35" s="286"/>
      <c r="AK35" s="286"/>
      <c r="AL35" s="286"/>
      <c r="AM35" s="286"/>
      <c r="AN35" s="286"/>
      <c r="AO35" s="286"/>
      <c r="AP35" s="286"/>
      <c r="AQ35" s="286"/>
      <c r="AR35" s="286"/>
      <c r="AS35" s="286"/>
      <c r="AU35" s="286" t="s">
        <v>53</v>
      </c>
      <c r="AV35" s="286"/>
      <c r="AW35" s="286"/>
      <c r="AX35" s="286"/>
      <c r="AY35" s="286"/>
      <c r="AZ35" s="286"/>
      <c r="BA35" s="286"/>
      <c r="BB35" s="286"/>
      <c r="BC35" s="286"/>
      <c r="BD35" s="286"/>
      <c r="BE35" s="286"/>
      <c r="BF35" s="286"/>
    </row>
    <row r="36" spans="1:58" x14ac:dyDescent="0.25">
      <c r="A36" s="293" t="s">
        <v>115</v>
      </c>
      <c r="B36" s="293"/>
      <c r="D36" s="294" t="s">
        <v>116</v>
      </c>
      <c r="E36" s="294"/>
      <c r="F36" s="295"/>
      <c r="G36" s="22"/>
      <c r="H36" s="16" t="s">
        <v>56</v>
      </c>
      <c r="I36" s="16" t="s">
        <v>57</v>
      </c>
      <c r="J36" s="16" t="s">
        <v>58</v>
      </c>
      <c r="K36" s="16" t="s">
        <v>59</v>
      </c>
      <c r="L36" s="16" t="s">
        <v>60</v>
      </c>
      <c r="M36" s="16" t="s">
        <v>61</v>
      </c>
      <c r="N36" s="16" t="s">
        <v>62</v>
      </c>
      <c r="O36" s="16" t="s">
        <v>63</v>
      </c>
      <c r="P36" s="16" t="s">
        <v>64</v>
      </c>
      <c r="Q36" s="16" t="s">
        <v>65</v>
      </c>
      <c r="R36" s="16" t="s">
        <v>66</v>
      </c>
      <c r="S36" s="16" t="s">
        <v>67</v>
      </c>
      <c r="U36" s="16" t="s">
        <v>56</v>
      </c>
      <c r="V36" s="16" t="s">
        <v>57</v>
      </c>
      <c r="W36" s="16" t="s">
        <v>58</v>
      </c>
      <c r="X36" s="16" t="s">
        <v>59</v>
      </c>
      <c r="Y36" s="16" t="s">
        <v>60</v>
      </c>
      <c r="Z36" s="16" t="s">
        <v>61</v>
      </c>
      <c r="AA36" s="16" t="s">
        <v>62</v>
      </c>
      <c r="AB36" s="16" t="s">
        <v>63</v>
      </c>
      <c r="AC36" s="16" t="s">
        <v>64</v>
      </c>
      <c r="AD36" s="16" t="s">
        <v>65</v>
      </c>
      <c r="AE36" s="16" t="s">
        <v>66</v>
      </c>
      <c r="AF36" s="16" t="s">
        <v>67</v>
      </c>
      <c r="AH36" s="16" t="s">
        <v>56</v>
      </c>
      <c r="AI36" s="16" t="s">
        <v>57</v>
      </c>
      <c r="AJ36" s="16" t="s">
        <v>58</v>
      </c>
      <c r="AK36" s="16" t="s">
        <v>59</v>
      </c>
      <c r="AL36" s="16" t="s">
        <v>60</v>
      </c>
      <c r="AM36" s="16" t="s">
        <v>61</v>
      </c>
      <c r="AN36" s="16" t="s">
        <v>62</v>
      </c>
      <c r="AO36" s="16" t="s">
        <v>63</v>
      </c>
      <c r="AP36" s="16" t="s">
        <v>64</v>
      </c>
      <c r="AQ36" s="16" t="s">
        <v>65</v>
      </c>
      <c r="AR36" s="16" t="s">
        <v>66</v>
      </c>
      <c r="AS36" s="16" t="s">
        <v>67</v>
      </c>
      <c r="AU36" s="16" t="s">
        <v>56</v>
      </c>
      <c r="AV36" s="16" t="s">
        <v>57</v>
      </c>
      <c r="AW36" s="16" t="s">
        <v>58</v>
      </c>
      <c r="AX36" s="16" t="s">
        <v>59</v>
      </c>
      <c r="AY36" s="16" t="s">
        <v>60</v>
      </c>
      <c r="AZ36" s="16" t="s">
        <v>61</v>
      </c>
      <c r="BA36" s="16" t="s">
        <v>62</v>
      </c>
      <c r="BB36" s="16" t="s">
        <v>63</v>
      </c>
      <c r="BC36" s="16" t="s">
        <v>64</v>
      </c>
      <c r="BD36" s="16" t="s">
        <v>65</v>
      </c>
      <c r="BE36" s="16" t="s">
        <v>66</v>
      </c>
      <c r="BF36" s="16" t="s">
        <v>67</v>
      </c>
    </row>
    <row r="37" spans="1:58" x14ac:dyDescent="0.25">
      <c r="A37" s="23" t="s">
        <v>117</v>
      </c>
      <c r="B37" s="23" t="s">
        <v>118</v>
      </c>
      <c r="C37" s="24" t="s">
        <v>70</v>
      </c>
      <c r="D37" s="25"/>
      <c r="E37" s="28"/>
      <c r="F37" s="28"/>
      <c r="G37" s="16"/>
      <c r="H37" s="47"/>
      <c r="I37" s="47"/>
      <c r="J37" s="47"/>
      <c r="K37" s="28"/>
      <c r="L37" s="47"/>
      <c r="M37" s="47"/>
      <c r="N37" s="28"/>
      <c r="O37" s="47"/>
      <c r="P37" s="28"/>
      <c r="Q37" s="28"/>
      <c r="R37" s="28"/>
      <c r="S37" s="28"/>
      <c r="U37" s="28"/>
      <c r="V37" s="28"/>
      <c r="W37" s="40"/>
      <c r="X37" s="28"/>
      <c r="Y37" s="28"/>
      <c r="Z37" s="28"/>
      <c r="AA37" s="28"/>
      <c r="AB37" s="28"/>
      <c r="AC37" s="40"/>
      <c r="AD37" s="28"/>
      <c r="AE37" s="28"/>
      <c r="AF37" s="32"/>
      <c r="AH37" s="26"/>
      <c r="AI37" s="26"/>
      <c r="AJ37" s="26"/>
      <c r="AK37" s="26"/>
      <c r="AL37" s="26"/>
      <c r="AM37" s="26"/>
      <c r="AN37" s="26"/>
      <c r="AO37" s="26"/>
      <c r="AP37" s="28"/>
      <c r="AQ37" s="28"/>
      <c r="AR37" s="28"/>
      <c r="AS37" s="28"/>
      <c r="AU37" s="27"/>
      <c r="AV37" s="27"/>
      <c r="AW37" s="27"/>
      <c r="AX37" s="28"/>
      <c r="AY37" s="34" t="s">
        <v>119</v>
      </c>
      <c r="AZ37" s="26"/>
      <c r="BA37" s="26"/>
      <c r="BB37" s="26"/>
      <c r="BC37" s="28"/>
      <c r="BD37" s="28"/>
      <c r="BE37" s="27"/>
      <c r="BF37" s="27"/>
    </row>
    <row r="38" spans="1:58" x14ac:dyDescent="0.25">
      <c r="A38" s="23" t="s">
        <v>120</v>
      </c>
      <c r="B38" s="23" t="s">
        <v>118</v>
      </c>
      <c r="C38" s="24" t="s">
        <v>70</v>
      </c>
      <c r="D38" s="25"/>
      <c r="E38" s="28"/>
      <c r="F38" s="28"/>
      <c r="G38" s="16"/>
      <c r="H38" s="47"/>
      <c r="I38" s="47"/>
      <c r="J38" s="28"/>
      <c r="K38" s="47"/>
      <c r="L38" s="28"/>
      <c r="M38" s="47"/>
      <c r="N38" s="28"/>
      <c r="O38" s="28"/>
      <c r="P38" s="47"/>
      <c r="Q38" s="47"/>
      <c r="R38" s="28"/>
      <c r="S38" s="47"/>
      <c r="U38" s="28"/>
      <c r="V38" s="28"/>
      <c r="W38" s="40"/>
      <c r="X38" s="28"/>
      <c r="Y38" s="28"/>
      <c r="Z38" s="40"/>
      <c r="AA38" s="28"/>
      <c r="AB38" s="28"/>
      <c r="AC38" s="40"/>
      <c r="AD38" s="28"/>
      <c r="AE38" s="40"/>
      <c r="AF38" s="32"/>
      <c r="AH38" s="28"/>
      <c r="AI38" s="26"/>
      <c r="AJ38" s="26"/>
      <c r="AK38" s="26"/>
      <c r="AL38" s="26"/>
      <c r="AM38" s="26"/>
      <c r="AN38" s="26"/>
      <c r="AO38" s="26"/>
      <c r="AP38" s="28"/>
      <c r="AQ38" s="28"/>
      <c r="AR38" s="28"/>
      <c r="AS38" s="28"/>
      <c r="AU38" s="27"/>
      <c r="AV38" s="27"/>
      <c r="AW38" s="27"/>
      <c r="AX38" s="28"/>
      <c r="AY38" s="34" t="s">
        <v>121</v>
      </c>
      <c r="AZ38" s="26"/>
      <c r="BA38" s="26"/>
      <c r="BB38" s="26"/>
      <c r="BC38" s="28"/>
      <c r="BD38" s="28"/>
      <c r="BE38" s="27"/>
      <c r="BF38" s="27"/>
    </row>
    <row r="39" spans="1:58" x14ac:dyDescent="0.25">
      <c r="A39" s="23" t="s">
        <v>122</v>
      </c>
      <c r="B39" s="23" t="s">
        <v>123</v>
      </c>
      <c r="C39" s="24" t="s">
        <v>70</v>
      </c>
      <c r="D39" s="25"/>
      <c r="E39" s="28"/>
      <c r="F39" s="28"/>
      <c r="G39" s="16"/>
      <c r="H39" s="47"/>
      <c r="I39" s="28"/>
      <c r="J39" s="28"/>
      <c r="K39" s="47"/>
      <c r="L39" s="47"/>
      <c r="M39" s="47"/>
      <c r="N39" s="28"/>
      <c r="O39" s="28"/>
      <c r="P39" s="47"/>
      <c r="Q39" s="47"/>
      <c r="R39" s="28"/>
      <c r="S39" s="47"/>
      <c r="U39" s="32" t="s">
        <v>33</v>
      </c>
      <c r="V39" s="28"/>
      <c r="W39" s="40"/>
      <c r="X39" s="28"/>
      <c r="Y39" s="28"/>
      <c r="Z39" s="40"/>
      <c r="AA39" s="28"/>
      <c r="AB39" s="28"/>
      <c r="AC39" s="40"/>
      <c r="AD39" s="28"/>
      <c r="AE39" s="40"/>
      <c r="AF39" s="32" t="s">
        <v>33</v>
      </c>
      <c r="AH39" s="28"/>
      <c r="AI39" s="26"/>
      <c r="AJ39" s="26"/>
      <c r="AK39" s="26"/>
      <c r="AL39" s="26"/>
      <c r="AM39" s="26"/>
      <c r="AN39" s="26"/>
      <c r="AO39" s="26"/>
      <c r="AP39" s="26"/>
      <c r="AQ39" s="28"/>
      <c r="AR39" s="28"/>
      <c r="AS39" s="28"/>
      <c r="AU39" s="27"/>
      <c r="AV39" s="27"/>
      <c r="AW39" s="27"/>
      <c r="AX39" s="27"/>
      <c r="AY39" s="34" t="s">
        <v>119</v>
      </c>
      <c r="AZ39" s="26"/>
      <c r="BA39" s="26"/>
      <c r="BB39" s="26"/>
      <c r="BC39" s="28"/>
      <c r="BD39" s="28"/>
      <c r="BE39" s="27"/>
      <c r="BF39" s="27"/>
    </row>
    <row r="40" spans="1:58" x14ac:dyDescent="0.25">
      <c r="A40" s="23" t="s">
        <v>124</v>
      </c>
      <c r="B40" s="23" t="s">
        <v>123</v>
      </c>
      <c r="C40" s="24" t="s">
        <v>70</v>
      </c>
      <c r="D40" s="25"/>
      <c r="E40" s="28"/>
      <c r="F40" s="28"/>
      <c r="G40" s="16"/>
      <c r="H40" s="47"/>
      <c r="I40" s="47"/>
      <c r="J40" s="28"/>
      <c r="K40" s="47"/>
      <c r="L40" s="47"/>
      <c r="M40" s="47"/>
      <c r="N40" s="28"/>
      <c r="O40" s="28"/>
      <c r="P40" s="47"/>
      <c r="Q40" s="28"/>
      <c r="R40" s="28"/>
      <c r="S40" s="28"/>
      <c r="U40" s="40"/>
      <c r="V40" s="32" t="s">
        <v>33</v>
      </c>
      <c r="W40" s="40"/>
      <c r="X40" s="28"/>
      <c r="Y40" s="28"/>
      <c r="Z40" s="40"/>
      <c r="AA40" s="28"/>
      <c r="AB40" s="28"/>
      <c r="AC40" s="40"/>
      <c r="AD40" s="28"/>
      <c r="AE40" s="28"/>
      <c r="AF40" s="32" t="s">
        <v>33</v>
      </c>
      <c r="AH40" s="28"/>
      <c r="AI40" s="28"/>
      <c r="AJ40" s="28"/>
      <c r="AK40" s="26"/>
      <c r="AL40" s="26"/>
      <c r="AM40" s="26"/>
      <c r="AN40" s="28"/>
      <c r="AO40" s="28"/>
      <c r="AP40" s="28"/>
      <c r="AQ40" s="28"/>
      <c r="AR40" s="28"/>
      <c r="AS40" s="28"/>
      <c r="AU40" s="27"/>
      <c r="AV40" s="27"/>
      <c r="AW40" s="27"/>
      <c r="AX40" s="27"/>
      <c r="AY40" s="34" t="s">
        <v>119</v>
      </c>
      <c r="AZ40" s="26"/>
      <c r="BA40" s="26"/>
      <c r="BB40" s="26"/>
      <c r="BC40" s="28"/>
      <c r="BD40" s="28"/>
      <c r="BE40" s="27"/>
      <c r="BF40" s="27"/>
    </row>
    <row r="41" spans="1:58" x14ac:dyDescent="0.25">
      <c r="A41" s="23" t="s">
        <v>125</v>
      </c>
      <c r="B41" s="23" t="s">
        <v>126</v>
      </c>
      <c r="C41" s="24" t="s">
        <v>70</v>
      </c>
      <c r="D41" s="25"/>
      <c r="E41" s="28"/>
      <c r="F41" s="28"/>
      <c r="G41" s="16"/>
      <c r="H41" s="28"/>
      <c r="I41" s="28"/>
      <c r="J41" s="47"/>
      <c r="K41" s="47"/>
      <c r="L41" s="28"/>
      <c r="M41" s="47"/>
      <c r="N41" s="28"/>
      <c r="O41" s="28"/>
      <c r="P41" s="28"/>
      <c r="Q41" s="47"/>
      <c r="R41" s="28"/>
      <c r="S41" s="28"/>
      <c r="U41" s="28"/>
      <c r="V41" s="28"/>
      <c r="W41" s="32" t="s">
        <v>33</v>
      </c>
      <c r="X41" s="28"/>
      <c r="Y41" s="40"/>
      <c r="Z41" s="40"/>
      <c r="AA41" s="28"/>
      <c r="AB41" s="28"/>
      <c r="AC41" s="28"/>
      <c r="AD41" s="40"/>
      <c r="AE41" s="28"/>
      <c r="AF41" s="28"/>
      <c r="AH41" s="28"/>
      <c r="AI41" s="28"/>
      <c r="AJ41" s="28"/>
      <c r="AK41" s="26"/>
      <c r="AL41" s="26"/>
      <c r="AM41" s="26"/>
      <c r="AN41" s="26"/>
      <c r="AO41" s="26"/>
      <c r="AP41" s="26"/>
      <c r="AQ41" s="26"/>
      <c r="AR41" s="26"/>
      <c r="AS41" s="28"/>
      <c r="AU41" s="27"/>
      <c r="AV41" s="27"/>
      <c r="AW41" s="27"/>
      <c r="AX41" s="27"/>
      <c r="AY41" s="35" t="s">
        <v>119</v>
      </c>
      <c r="AZ41" s="26"/>
      <c r="BA41" s="26"/>
      <c r="BB41" s="26"/>
      <c r="BC41" s="28"/>
      <c r="BD41" s="28"/>
      <c r="BE41" s="27"/>
      <c r="BF41" s="27"/>
    </row>
    <row r="42" spans="1:58" x14ac:dyDescent="0.25">
      <c r="A42" s="36" t="s">
        <v>127</v>
      </c>
      <c r="B42" s="37" t="s">
        <v>126</v>
      </c>
      <c r="C42" s="24" t="s">
        <v>71</v>
      </c>
      <c r="D42" s="48" t="s">
        <v>128</v>
      </c>
      <c r="E42" s="47"/>
      <c r="F42" s="28"/>
      <c r="G42" s="16"/>
      <c r="H42" s="28"/>
      <c r="I42" s="28"/>
      <c r="J42" s="47"/>
      <c r="K42" s="47"/>
      <c r="L42" s="28"/>
      <c r="M42" s="47"/>
      <c r="N42" s="47"/>
      <c r="O42" s="47"/>
      <c r="P42" s="28"/>
      <c r="Q42" s="28"/>
      <c r="R42" s="47"/>
      <c r="S42" s="28"/>
      <c r="U42" s="28"/>
      <c r="V42" s="28"/>
      <c r="W42" s="40"/>
      <c r="X42" s="28"/>
      <c r="Y42" s="28"/>
      <c r="Z42" s="40"/>
      <c r="AA42" s="28"/>
      <c r="AB42" s="28"/>
      <c r="AC42" s="40"/>
      <c r="AD42" s="28"/>
      <c r="AE42" s="28"/>
      <c r="AF42" s="40"/>
      <c r="AH42" s="28"/>
      <c r="AI42" s="28"/>
      <c r="AJ42" s="26"/>
      <c r="AK42" s="26"/>
      <c r="AL42" s="26"/>
      <c r="AM42" s="26"/>
      <c r="AN42" s="26"/>
      <c r="AO42" s="26"/>
      <c r="AP42" s="28"/>
      <c r="AQ42" s="28"/>
      <c r="AR42" s="28"/>
      <c r="AS42" s="28"/>
      <c r="AU42" s="27"/>
      <c r="AV42" s="27"/>
      <c r="AW42" s="27"/>
      <c r="AX42" s="27"/>
      <c r="AY42" s="34" t="s">
        <v>121</v>
      </c>
      <c r="AZ42" s="26"/>
      <c r="BA42" s="26"/>
      <c r="BB42" s="26"/>
      <c r="BC42" s="28"/>
      <c r="BD42" s="28"/>
      <c r="BE42" s="27"/>
      <c r="BF42" s="27"/>
    </row>
    <row r="43" spans="1:58" x14ac:dyDescent="0.25">
      <c r="A43" s="36" t="s">
        <v>129</v>
      </c>
      <c r="B43" s="37" t="s">
        <v>126</v>
      </c>
      <c r="C43" s="24" t="s">
        <v>71</v>
      </c>
      <c r="D43" s="48" t="s">
        <v>128</v>
      </c>
      <c r="E43" s="47"/>
      <c r="F43" s="28"/>
      <c r="G43" s="16"/>
      <c r="H43" s="28"/>
      <c r="I43" s="28"/>
      <c r="J43" s="47"/>
      <c r="K43" s="47"/>
      <c r="L43" s="28"/>
      <c r="M43" s="47"/>
      <c r="N43" s="47"/>
      <c r="O43" s="47"/>
      <c r="P43" s="28"/>
      <c r="Q43" s="47"/>
      <c r="R43" s="47"/>
      <c r="S43" s="28"/>
      <c r="U43" s="28"/>
      <c r="V43" s="28"/>
      <c r="W43" s="32" t="s">
        <v>33</v>
      </c>
      <c r="X43" s="28"/>
      <c r="Y43" s="28"/>
      <c r="Z43" s="28"/>
      <c r="AA43" s="28"/>
      <c r="AB43" s="28"/>
      <c r="AC43" s="40"/>
      <c r="AD43" s="40"/>
      <c r="AE43" s="28"/>
      <c r="AF43" s="40"/>
      <c r="AH43" s="28"/>
      <c r="AI43" s="28"/>
      <c r="AJ43" s="28"/>
      <c r="AK43" s="28"/>
      <c r="AL43" s="28"/>
      <c r="AM43" s="26"/>
      <c r="AN43" s="26"/>
      <c r="AO43" s="26"/>
      <c r="AP43" s="28"/>
      <c r="AQ43" s="28"/>
      <c r="AR43" s="28"/>
      <c r="AS43" s="28"/>
      <c r="AU43" s="27"/>
      <c r="AV43" s="27"/>
      <c r="AW43" s="27"/>
      <c r="AX43" s="27"/>
      <c r="AY43" s="33" t="s">
        <v>72</v>
      </c>
      <c r="AZ43" s="26"/>
      <c r="BA43" s="26"/>
      <c r="BB43" s="26"/>
      <c r="BC43" s="28"/>
      <c r="BD43" s="28"/>
      <c r="BE43" s="27"/>
      <c r="BF43" s="27"/>
    </row>
    <row r="44" spans="1:58" x14ac:dyDescent="0.25">
      <c r="A44" s="36" t="s">
        <v>130</v>
      </c>
      <c r="B44" s="37" t="s">
        <v>126</v>
      </c>
      <c r="C44" s="24" t="s">
        <v>71</v>
      </c>
      <c r="D44" s="48" t="s">
        <v>128</v>
      </c>
      <c r="E44" s="47"/>
      <c r="F44" s="28"/>
      <c r="G44" s="16"/>
      <c r="H44" s="47"/>
      <c r="I44" s="28"/>
      <c r="J44" s="47"/>
      <c r="K44" s="47"/>
      <c r="L44" s="28"/>
      <c r="M44" s="47"/>
      <c r="N44" s="47"/>
      <c r="O44" s="28"/>
      <c r="P44" s="28"/>
      <c r="Q44" s="28"/>
      <c r="R44" s="47"/>
      <c r="S44" s="28"/>
      <c r="U44" s="28"/>
      <c r="V44" s="28"/>
      <c r="W44" s="32" t="s">
        <v>33</v>
      </c>
      <c r="X44" s="28"/>
      <c r="Y44" s="28"/>
      <c r="Z44" s="28"/>
      <c r="AA44" s="28"/>
      <c r="AB44" s="28"/>
      <c r="AC44" s="40"/>
      <c r="AD44" s="28"/>
      <c r="AE44" s="40"/>
      <c r="AF44" s="40"/>
      <c r="AH44" s="28"/>
      <c r="AI44" s="28"/>
      <c r="AJ44" s="28"/>
      <c r="AK44" s="26"/>
      <c r="AL44" s="26"/>
      <c r="AM44" s="26"/>
      <c r="AN44" s="26"/>
      <c r="AO44" s="26"/>
      <c r="AP44" s="28"/>
      <c r="AQ44" s="28"/>
      <c r="AR44" s="28"/>
      <c r="AS44" s="28"/>
      <c r="AU44" s="27"/>
      <c r="AV44" s="27"/>
      <c r="AW44" s="27"/>
      <c r="AX44" s="27"/>
      <c r="AY44" s="34" t="s">
        <v>121</v>
      </c>
      <c r="AZ44" s="26"/>
      <c r="BA44" s="26"/>
      <c r="BB44" s="26"/>
      <c r="BC44" s="28"/>
      <c r="BD44" s="28"/>
      <c r="BE44" s="27"/>
      <c r="BF44" s="27"/>
    </row>
    <row r="45" spans="1:58" x14ac:dyDescent="0.25">
      <c r="A45" s="36" t="s">
        <v>131</v>
      </c>
      <c r="B45" s="37" t="s">
        <v>126</v>
      </c>
      <c r="C45" s="24" t="s">
        <v>71</v>
      </c>
      <c r="D45" s="48" t="s">
        <v>128</v>
      </c>
      <c r="E45" s="47"/>
      <c r="F45" s="28"/>
      <c r="G45" s="16"/>
      <c r="H45" s="28"/>
      <c r="I45" s="47"/>
      <c r="J45" s="28"/>
      <c r="K45" s="28"/>
      <c r="L45" s="28"/>
      <c r="M45" s="47"/>
      <c r="N45" s="47"/>
      <c r="O45" s="28"/>
      <c r="P45" s="28"/>
      <c r="Q45" s="28"/>
      <c r="R45" s="28"/>
      <c r="S45" s="28"/>
      <c r="U45" s="40"/>
      <c r="V45" s="28"/>
      <c r="W45" s="40"/>
      <c r="X45" s="28"/>
      <c r="Y45" s="28"/>
      <c r="Z45" s="40"/>
      <c r="AA45" s="28"/>
      <c r="AB45" s="28"/>
      <c r="AC45" s="28"/>
      <c r="AD45" s="28"/>
      <c r="AE45" s="28"/>
      <c r="AF45" s="40"/>
      <c r="AH45" s="28"/>
      <c r="AI45" s="28"/>
      <c r="AJ45" s="26"/>
      <c r="AK45" s="26"/>
      <c r="AL45" s="28"/>
      <c r="AM45" s="28"/>
      <c r="AN45" s="28"/>
      <c r="AO45" s="28"/>
      <c r="AP45" s="28"/>
      <c r="AQ45" s="28"/>
      <c r="AR45" s="28"/>
      <c r="AS45" s="28"/>
      <c r="AU45" s="27"/>
      <c r="AV45" s="27"/>
      <c r="AW45" s="27"/>
      <c r="AX45" s="27"/>
      <c r="AY45" s="33" t="s">
        <v>72</v>
      </c>
      <c r="AZ45" s="26"/>
      <c r="BA45" s="26"/>
      <c r="BB45" s="26"/>
      <c r="BC45" s="28"/>
      <c r="BD45" s="28"/>
      <c r="BE45" s="27"/>
      <c r="BF45" s="27"/>
    </row>
    <row r="46" spans="1:58" x14ac:dyDescent="0.25">
      <c r="A46" s="38" t="s">
        <v>132</v>
      </c>
      <c r="B46" s="38" t="s">
        <v>126</v>
      </c>
      <c r="C46" s="24" t="s">
        <v>71</v>
      </c>
      <c r="D46" s="48" t="s">
        <v>128</v>
      </c>
      <c r="E46" s="47"/>
      <c r="F46" s="40"/>
      <c r="G46" s="16"/>
      <c r="H46" s="28"/>
      <c r="I46" s="47"/>
      <c r="J46" s="28"/>
      <c r="K46" s="28"/>
      <c r="L46" s="28"/>
      <c r="M46" s="47"/>
      <c r="N46" s="47"/>
      <c r="O46" s="28"/>
      <c r="P46" s="47"/>
      <c r="Q46" s="28"/>
      <c r="R46" s="28"/>
      <c r="S46" s="28"/>
      <c r="U46" s="28"/>
      <c r="V46" s="28"/>
      <c r="W46" s="28"/>
      <c r="X46" s="28"/>
      <c r="Y46" s="28"/>
      <c r="Z46" s="40"/>
      <c r="AA46" s="40"/>
      <c r="AB46" s="28"/>
      <c r="AC46" s="28"/>
      <c r="AD46" s="28"/>
      <c r="AE46" s="28"/>
      <c r="AF46" s="28"/>
      <c r="AH46" s="28"/>
      <c r="AI46" s="28"/>
      <c r="AJ46" s="26"/>
      <c r="AK46" s="26"/>
      <c r="AL46" s="26"/>
      <c r="AM46" s="26"/>
      <c r="AN46" s="26"/>
      <c r="AO46" s="26"/>
      <c r="AP46" s="28"/>
      <c r="AQ46" s="28"/>
      <c r="AR46" s="28"/>
      <c r="AS46" s="28"/>
      <c r="AU46" s="27"/>
      <c r="AV46" s="27"/>
      <c r="AW46" s="27"/>
      <c r="AX46" s="27"/>
      <c r="AY46" s="34" t="s">
        <v>121</v>
      </c>
      <c r="AZ46" s="26"/>
      <c r="BA46" s="26"/>
      <c r="BB46" s="26"/>
      <c r="BC46" s="28"/>
      <c r="BD46" s="28"/>
      <c r="BE46" s="27"/>
      <c r="BF46" s="27"/>
    </row>
    <row r="47" spans="1:58" x14ac:dyDescent="0.25">
      <c r="A47" s="18"/>
      <c r="B47" s="42"/>
      <c r="C47" s="14"/>
      <c r="D47" s="43"/>
      <c r="E47" s="44"/>
      <c r="F47" s="45"/>
      <c r="G47" s="46"/>
      <c r="H47" s="286" t="s">
        <v>51</v>
      </c>
      <c r="I47" s="286"/>
      <c r="J47" s="286"/>
      <c r="K47" s="286"/>
      <c r="L47" s="286"/>
      <c r="M47" s="286"/>
      <c r="N47" s="286"/>
      <c r="O47" s="286"/>
      <c r="P47" s="286"/>
      <c r="Q47" s="286"/>
      <c r="R47" s="286"/>
      <c r="S47" s="286"/>
      <c r="U47" s="286" t="s">
        <v>52</v>
      </c>
      <c r="V47" s="286"/>
      <c r="W47" s="286"/>
      <c r="X47" s="286"/>
      <c r="Y47" s="286"/>
      <c r="Z47" s="286"/>
      <c r="AA47" s="286"/>
      <c r="AB47" s="286"/>
      <c r="AC47" s="286"/>
      <c r="AD47" s="286"/>
      <c r="AE47" s="286"/>
      <c r="AF47" s="286"/>
      <c r="AH47" s="286" t="s">
        <v>114</v>
      </c>
      <c r="AI47" s="286"/>
      <c r="AJ47" s="286"/>
      <c r="AK47" s="286"/>
      <c r="AL47" s="286"/>
      <c r="AM47" s="286"/>
      <c r="AN47" s="286"/>
      <c r="AO47" s="286"/>
      <c r="AP47" s="286"/>
      <c r="AQ47" s="286"/>
      <c r="AR47" s="286"/>
      <c r="AS47" s="286"/>
      <c r="AU47" s="286" t="s">
        <v>53</v>
      </c>
      <c r="AV47" s="286"/>
      <c r="AW47" s="286"/>
      <c r="AX47" s="286"/>
      <c r="AY47" s="286"/>
      <c r="AZ47" s="286"/>
      <c r="BA47" s="286"/>
      <c r="BB47" s="286"/>
      <c r="BC47" s="286"/>
      <c r="BD47" s="286"/>
      <c r="BE47" s="286"/>
      <c r="BF47" s="286"/>
    </row>
    <row r="48" spans="1:58" x14ac:dyDescent="0.25">
      <c r="A48" s="293" t="s">
        <v>133</v>
      </c>
      <c r="B48" s="293"/>
      <c r="C48" s="14"/>
      <c r="D48" s="294" t="s">
        <v>134</v>
      </c>
      <c r="E48" s="294"/>
      <c r="F48" s="295"/>
      <c r="G48" s="22"/>
      <c r="H48" s="16" t="s">
        <v>56</v>
      </c>
      <c r="I48" s="16" t="s">
        <v>57</v>
      </c>
      <c r="J48" s="16" t="s">
        <v>58</v>
      </c>
      <c r="K48" s="16" t="s">
        <v>59</v>
      </c>
      <c r="L48" s="16" t="s">
        <v>60</v>
      </c>
      <c r="M48" s="16" t="s">
        <v>61</v>
      </c>
      <c r="N48" s="16" t="s">
        <v>62</v>
      </c>
      <c r="O48" s="16" t="s">
        <v>63</v>
      </c>
      <c r="P48" s="16" t="s">
        <v>64</v>
      </c>
      <c r="Q48" s="16" t="s">
        <v>65</v>
      </c>
      <c r="R48" s="16" t="s">
        <v>66</v>
      </c>
      <c r="S48" s="16" t="s">
        <v>67</v>
      </c>
      <c r="U48" s="16" t="s">
        <v>56</v>
      </c>
      <c r="V48" s="16" t="s">
        <v>57</v>
      </c>
      <c r="W48" s="16" t="s">
        <v>58</v>
      </c>
      <c r="X48" s="16" t="s">
        <v>59</v>
      </c>
      <c r="Y48" s="16" t="s">
        <v>60</v>
      </c>
      <c r="Z48" s="16" t="s">
        <v>61</v>
      </c>
      <c r="AA48" s="16" t="s">
        <v>62</v>
      </c>
      <c r="AB48" s="16" t="s">
        <v>63</v>
      </c>
      <c r="AC48" s="16" t="s">
        <v>64</v>
      </c>
      <c r="AD48" s="16" t="s">
        <v>65</v>
      </c>
      <c r="AE48" s="16" t="s">
        <v>66</v>
      </c>
      <c r="AF48" s="16" t="s">
        <v>67</v>
      </c>
      <c r="AH48" s="16" t="s">
        <v>56</v>
      </c>
      <c r="AI48" s="16" t="s">
        <v>57</v>
      </c>
      <c r="AJ48" s="16" t="s">
        <v>58</v>
      </c>
      <c r="AK48" s="16" t="s">
        <v>59</v>
      </c>
      <c r="AL48" s="16" t="s">
        <v>60</v>
      </c>
      <c r="AM48" s="16" t="s">
        <v>61</v>
      </c>
      <c r="AN48" s="16" t="s">
        <v>62</v>
      </c>
      <c r="AO48" s="16" t="s">
        <v>63</v>
      </c>
      <c r="AP48" s="16" t="s">
        <v>64</v>
      </c>
      <c r="AQ48" s="16" t="s">
        <v>65</v>
      </c>
      <c r="AR48" s="16" t="s">
        <v>66</v>
      </c>
      <c r="AS48" s="16" t="s">
        <v>67</v>
      </c>
      <c r="AU48" s="16" t="s">
        <v>56</v>
      </c>
      <c r="AV48" s="16" t="s">
        <v>57</v>
      </c>
      <c r="AW48" s="16" t="s">
        <v>58</v>
      </c>
      <c r="AX48" s="16" t="s">
        <v>59</v>
      </c>
      <c r="AY48" s="16" t="s">
        <v>60</v>
      </c>
      <c r="AZ48" s="16" t="s">
        <v>61</v>
      </c>
      <c r="BA48" s="16" t="s">
        <v>62</v>
      </c>
      <c r="BB48" s="16" t="s">
        <v>63</v>
      </c>
      <c r="BC48" s="16" t="s">
        <v>64</v>
      </c>
      <c r="BD48" s="16" t="s">
        <v>65</v>
      </c>
      <c r="BE48" s="16" t="s">
        <v>66</v>
      </c>
      <c r="BF48" s="16" t="s">
        <v>67</v>
      </c>
    </row>
    <row r="49" spans="1:58" ht="15.75" customHeight="1" x14ac:dyDescent="0.25">
      <c r="A49" s="36" t="s">
        <v>135</v>
      </c>
      <c r="B49" s="36" t="s">
        <v>136</v>
      </c>
      <c r="C49" s="24" t="s">
        <v>70</v>
      </c>
      <c r="D49" s="49"/>
      <c r="E49" s="50"/>
      <c r="F49" s="50"/>
      <c r="G49" s="16"/>
      <c r="H49" s="50"/>
      <c r="I49" s="50"/>
      <c r="J49" s="50"/>
      <c r="K49" s="50"/>
      <c r="L49" s="50"/>
      <c r="M49" s="50"/>
      <c r="N49" s="50"/>
      <c r="O49" s="50"/>
      <c r="P49" s="51"/>
      <c r="Q49" s="29" t="s">
        <v>71</v>
      </c>
      <c r="R49" s="50"/>
      <c r="S49" s="51"/>
      <c r="U49" s="52"/>
      <c r="V49" s="50"/>
      <c r="W49" s="52"/>
      <c r="X49" s="50"/>
      <c r="Y49" s="53"/>
      <c r="Z49" s="50"/>
      <c r="AA49" s="50"/>
      <c r="AB49" s="52"/>
      <c r="AC49" s="52"/>
      <c r="AD49" s="50"/>
      <c r="AE49" s="52"/>
      <c r="AF49" s="52"/>
      <c r="AH49" s="53"/>
      <c r="AI49" s="50"/>
      <c r="AJ49" s="50"/>
      <c r="AK49" s="50"/>
      <c r="AL49" s="53"/>
      <c r="AM49" s="50"/>
      <c r="AN49" s="50"/>
      <c r="AO49" s="50"/>
      <c r="AP49" s="51"/>
      <c r="AQ49" s="29" t="s">
        <v>71</v>
      </c>
      <c r="AR49" s="51"/>
      <c r="AS49" s="51"/>
      <c r="AU49" s="26"/>
      <c r="AV49" s="28"/>
      <c r="AW49" s="27"/>
      <c r="AX49" s="27"/>
      <c r="AY49" s="33" t="s">
        <v>72</v>
      </c>
      <c r="AZ49" s="28"/>
      <c r="BA49" s="27"/>
      <c r="BB49" s="27"/>
      <c r="BC49" s="27"/>
      <c r="BD49" s="28"/>
      <c r="BE49" s="26"/>
      <c r="BF49" s="26"/>
    </row>
    <row r="50" spans="1:58" x14ac:dyDescent="0.25">
      <c r="A50" s="36" t="s">
        <v>137</v>
      </c>
      <c r="B50" s="36" t="s">
        <v>138</v>
      </c>
      <c r="C50" s="24" t="s">
        <v>70</v>
      </c>
      <c r="D50" s="25"/>
      <c r="E50" s="50"/>
      <c r="F50" s="52"/>
      <c r="G50" s="16"/>
      <c r="H50" s="50"/>
      <c r="I50" s="51"/>
      <c r="J50" s="51"/>
      <c r="K50" s="50"/>
      <c r="L50" s="50"/>
      <c r="M50" s="53"/>
      <c r="N50" s="50"/>
      <c r="O50" s="51"/>
      <c r="P50" s="51"/>
      <c r="Q50" s="50"/>
      <c r="R50" s="50"/>
      <c r="S50" s="53"/>
      <c r="U50" s="52"/>
      <c r="V50" s="50"/>
      <c r="W50" s="50"/>
      <c r="X50" s="50"/>
      <c r="Y50" s="50"/>
      <c r="Z50" s="50"/>
      <c r="AA50" s="52"/>
      <c r="AB50" s="50"/>
      <c r="AC50" s="54"/>
      <c r="AD50" s="55" t="s">
        <v>33</v>
      </c>
      <c r="AE50" s="55" t="s">
        <v>33</v>
      </c>
      <c r="AF50" s="52"/>
      <c r="AH50" s="50"/>
      <c r="AI50" s="51"/>
      <c r="AJ50" s="50"/>
      <c r="AK50" s="50"/>
      <c r="AL50" s="51"/>
      <c r="AM50" s="51"/>
      <c r="AN50" s="50"/>
      <c r="AO50" s="51"/>
      <c r="AP50" s="56"/>
      <c r="AQ50" s="53"/>
      <c r="AR50" s="51"/>
      <c r="AS50" s="50"/>
      <c r="AU50" s="27"/>
      <c r="AV50" s="28"/>
      <c r="AW50" s="28"/>
      <c r="AX50" s="28"/>
      <c r="AY50" s="34" t="s">
        <v>119</v>
      </c>
      <c r="AZ50" s="28"/>
      <c r="BA50" s="28"/>
      <c r="BB50" s="28"/>
      <c r="BC50" s="26"/>
      <c r="BD50" s="26"/>
      <c r="BE50" s="28"/>
      <c r="BF50" s="28"/>
    </row>
    <row r="51" spans="1:58" x14ac:dyDescent="0.25">
      <c r="A51" s="36" t="s">
        <v>139</v>
      </c>
      <c r="B51" s="36" t="s">
        <v>140</v>
      </c>
      <c r="C51" s="24" t="s">
        <v>70</v>
      </c>
      <c r="D51" s="25"/>
      <c r="E51" s="50"/>
      <c r="F51" s="53"/>
      <c r="G51" s="16"/>
      <c r="H51" s="50"/>
      <c r="I51" s="50"/>
      <c r="J51" s="51"/>
      <c r="K51" s="51"/>
      <c r="L51" s="50"/>
      <c r="M51" s="51"/>
      <c r="N51" s="50"/>
      <c r="O51" s="53"/>
      <c r="P51" s="51"/>
      <c r="Q51" s="50"/>
      <c r="R51" s="50"/>
      <c r="S51" s="50"/>
      <c r="U51" s="50"/>
      <c r="V51" s="50"/>
      <c r="W51" s="50"/>
      <c r="X51" s="54"/>
      <c r="Y51" s="50"/>
      <c r="Z51" s="53"/>
      <c r="AA51" s="53"/>
      <c r="AB51" s="52"/>
      <c r="AC51" s="54"/>
      <c r="AD51" s="55" t="s">
        <v>33</v>
      </c>
      <c r="AE51" s="55" t="s">
        <v>33</v>
      </c>
      <c r="AF51" s="50"/>
      <c r="AH51" s="50"/>
      <c r="AI51" s="50"/>
      <c r="AJ51" s="50"/>
      <c r="AK51" s="53"/>
      <c r="AL51" s="50"/>
      <c r="AM51" s="53"/>
      <c r="AN51" s="53"/>
      <c r="AO51" s="50"/>
      <c r="AP51" s="53"/>
      <c r="AQ51" s="53"/>
      <c r="AR51" s="53"/>
      <c r="AS51" s="50"/>
      <c r="AU51" s="27"/>
      <c r="AV51" s="27"/>
      <c r="AW51" s="27"/>
      <c r="AX51" s="26"/>
      <c r="AY51" s="33" t="s">
        <v>72</v>
      </c>
      <c r="AZ51" s="26"/>
      <c r="BA51" s="26"/>
      <c r="BB51" s="28"/>
      <c r="BC51" s="26"/>
      <c r="BD51" s="26"/>
      <c r="BE51" s="26"/>
      <c r="BF51" s="28"/>
    </row>
    <row r="52" spans="1:58" x14ac:dyDescent="0.25">
      <c r="A52" s="36" t="s">
        <v>141</v>
      </c>
      <c r="B52" s="57" t="s">
        <v>142</v>
      </c>
      <c r="C52" s="24" t="s">
        <v>70</v>
      </c>
      <c r="D52" s="25"/>
      <c r="E52" s="51"/>
      <c r="F52" s="52"/>
      <c r="G52" s="16"/>
      <c r="H52" s="50"/>
      <c r="I52" s="50"/>
      <c r="J52" s="50"/>
      <c r="K52" s="50"/>
      <c r="L52" s="50"/>
      <c r="M52" s="50"/>
      <c r="N52" s="51"/>
      <c r="O52" s="51"/>
      <c r="P52" s="50"/>
      <c r="Q52" s="51"/>
      <c r="R52" s="50"/>
      <c r="S52" s="50"/>
      <c r="U52" s="50"/>
      <c r="V52" s="50"/>
      <c r="W52" s="52"/>
      <c r="X52" s="50"/>
      <c r="Y52" s="52"/>
      <c r="Z52" s="50"/>
      <c r="AA52" s="52"/>
      <c r="AB52" s="53"/>
      <c r="AC52" s="53"/>
      <c r="AD52" s="55"/>
      <c r="AE52" s="53"/>
      <c r="AF52" s="50"/>
      <c r="AH52" s="50"/>
      <c r="AI52" s="50"/>
      <c r="AJ52" s="50"/>
      <c r="AK52" s="50"/>
      <c r="AL52" s="50"/>
      <c r="AM52" s="50"/>
      <c r="AN52" s="50"/>
      <c r="AO52" s="53"/>
      <c r="AP52" s="53"/>
      <c r="AQ52" s="53"/>
      <c r="AR52" s="53"/>
      <c r="AS52" s="50"/>
      <c r="AU52" s="27"/>
      <c r="AV52" s="28"/>
      <c r="AW52" s="27"/>
      <c r="AX52" s="28"/>
      <c r="AY52" s="30" t="s">
        <v>72</v>
      </c>
      <c r="AZ52" s="28"/>
      <c r="BA52" s="28"/>
      <c r="BB52" s="26"/>
      <c r="BC52" s="26"/>
      <c r="BD52" s="26"/>
      <c r="BE52" s="26"/>
      <c r="BF52" s="28"/>
    </row>
    <row r="53" spans="1:58" x14ac:dyDescent="0.25">
      <c r="A53" s="58" t="s">
        <v>143</v>
      </c>
      <c r="B53" s="58" t="s">
        <v>144</v>
      </c>
      <c r="C53" s="24" t="s">
        <v>70</v>
      </c>
      <c r="D53" s="25"/>
      <c r="E53" s="50"/>
      <c r="F53" s="50"/>
      <c r="G53" s="16"/>
      <c r="H53" s="50"/>
      <c r="I53" s="51"/>
      <c r="J53" s="50"/>
      <c r="K53" s="50"/>
      <c r="L53" s="50"/>
      <c r="M53" s="56"/>
      <c r="N53" s="50"/>
      <c r="O53" s="50"/>
      <c r="P53" s="51"/>
      <c r="Q53" s="50"/>
      <c r="R53" s="50"/>
      <c r="S53" s="53"/>
      <c r="U53" s="50"/>
      <c r="V53" s="53"/>
      <c r="W53" s="50"/>
      <c r="X53" s="52"/>
      <c r="Y53" s="50"/>
      <c r="Z53" s="54"/>
      <c r="AA53" s="50"/>
      <c r="AB53" s="53"/>
      <c r="AC53" s="54"/>
      <c r="AD53" s="55" t="s">
        <v>33</v>
      </c>
      <c r="AE53" s="55" t="s">
        <v>33</v>
      </c>
      <c r="AF53" s="53"/>
      <c r="AH53" s="50"/>
      <c r="AI53" s="56"/>
      <c r="AJ53" s="50"/>
      <c r="AK53" s="50"/>
      <c r="AL53" s="50"/>
      <c r="AM53" s="56"/>
      <c r="AN53" s="50"/>
      <c r="AO53" s="53"/>
      <c r="AP53" s="56"/>
      <c r="AQ53" s="53"/>
      <c r="AR53" s="53"/>
      <c r="AS53" s="53"/>
      <c r="AU53" s="27"/>
      <c r="AV53" s="27"/>
      <c r="AW53" s="28"/>
      <c r="AX53" s="28"/>
      <c r="AY53" s="33" t="s">
        <v>72</v>
      </c>
      <c r="AZ53" s="28"/>
      <c r="BA53" s="28"/>
      <c r="BB53" s="26"/>
      <c r="BC53" s="26"/>
      <c r="BD53" s="26"/>
      <c r="BE53" s="26"/>
      <c r="BF53" s="26"/>
    </row>
    <row r="54" spans="1:58" x14ac:dyDescent="0.25">
      <c r="A54" s="58" t="s">
        <v>145</v>
      </c>
      <c r="B54" s="58" t="s">
        <v>146</v>
      </c>
      <c r="C54" s="24" t="s">
        <v>70</v>
      </c>
      <c r="D54" s="25"/>
      <c r="E54" s="50"/>
      <c r="F54" s="50"/>
      <c r="G54" s="16"/>
      <c r="H54" s="50"/>
      <c r="I54" s="50"/>
      <c r="J54" s="51"/>
      <c r="K54" s="50"/>
      <c r="L54" s="51"/>
      <c r="M54" s="50"/>
      <c r="N54" s="50"/>
      <c r="O54" s="53"/>
      <c r="P54" s="50"/>
      <c r="Q54" s="50"/>
      <c r="R54" s="50"/>
      <c r="S54" s="50"/>
      <c r="U54" s="53"/>
      <c r="V54" s="50"/>
      <c r="W54" s="50"/>
      <c r="X54" s="50"/>
      <c r="Y54" s="52"/>
      <c r="Z54" s="50"/>
      <c r="AA54" s="50"/>
      <c r="AB54" s="50"/>
      <c r="AC54" s="53"/>
      <c r="AD54" s="55"/>
      <c r="AE54" s="54"/>
      <c r="AF54" s="54"/>
      <c r="AH54" s="53"/>
      <c r="AI54" s="50"/>
      <c r="AJ54" s="50"/>
      <c r="AK54" s="50"/>
      <c r="AL54" s="50"/>
      <c r="AM54" s="50"/>
      <c r="AN54" s="50"/>
      <c r="AO54" s="50"/>
      <c r="AP54" s="53"/>
      <c r="AQ54" s="53"/>
      <c r="AR54" s="53"/>
      <c r="AS54" s="53"/>
      <c r="AU54" s="26"/>
      <c r="AV54" s="27"/>
      <c r="AW54" s="27"/>
      <c r="AX54" s="28"/>
      <c r="AY54" s="35" t="s">
        <v>72</v>
      </c>
      <c r="AZ54" s="28"/>
      <c r="BA54" s="28"/>
      <c r="BB54" s="59"/>
      <c r="BC54" s="60"/>
      <c r="BD54" s="60"/>
      <c r="BE54" s="60"/>
      <c r="BF54" s="26"/>
    </row>
    <row r="55" spans="1:58" x14ac:dyDescent="0.25">
      <c r="A55" s="38" t="s">
        <v>147</v>
      </c>
      <c r="B55" s="38" t="s">
        <v>148</v>
      </c>
      <c r="C55" s="24" t="s">
        <v>70</v>
      </c>
      <c r="D55" s="25"/>
      <c r="E55" s="50"/>
      <c r="F55" s="50"/>
      <c r="G55" s="16"/>
      <c r="H55" s="50"/>
      <c r="I55" s="50"/>
      <c r="J55" s="50"/>
      <c r="K55" s="56"/>
      <c r="L55" s="51"/>
      <c r="M55" s="50"/>
      <c r="N55" s="50"/>
      <c r="O55" s="56"/>
      <c r="P55" s="50"/>
      <c r="Q55" s="50"/>
      <c r="R55" s="50"/>
      <c r="S55" s="51"/>
      <c r="U55" s="53"/>
      <c r="V55" s="53"/>
      <c r="W55" s="54"/>
      <c r="X55" s="50"/>
      <c r="Y55" s="54"/>
      <c r="Z55" s="53"/>
      <c r="AA55" s="50"/>
      <c r="AB55" s="53"/>
      <c r="AC55" s="53"/>
      <c r="AD55" s="55" t="s">
        <v>33</v>
      </c>
      <c r="AE55" s="55"/>
      <c r="AF55" s="54"/>
      <c r="AH55" s="53"/>
      <c r="AI55" s="53"/>
      <c r="AJ55" s="53"/>
      <c r="AK55" s="50"/>
      <c r="AL55" s="56"/>
      <c r="AM55" s="56"/>
      <c r="AN55" s="50"/>
      <c r="AO55" s="56"/>
      <c r="AP55" s="56"/>
      <c r="AQ55" s="53"/>
      <c r="AR55" s="53"/>
      <c r="AS55" s="53"/>
      <c r="AU55" s="27"/>
      <c r="AV55" s="26"/>
      <c r="AW55" s="28"/>
      <c r="AX55" s="28"/>
      <c r="AY55" s="35" t="s">
        <v>119</v>
      </c>
      <c r="AZ55" s="28"/>
      <c r="BA55" s="28"/>
      <c r="BB55" s="28"/>
      <c r="BC55" s="28"/>
      <c r="BD55" s="27"/>
      <c r="BE55" s="27"/>
      <c r="BF55" s="27"/>
    </row>
    <row r="56" spans="1:58" x14ac:dyDescent="0.25">
      <c r="A56" s="38" t="s">
        <v>149</v>
      </c>
      <c r="B56" s="38" t="s">
        <v>150</v>
      </c>
      <c r="C56" s="24" t="s">
        <v>70</v>
      </c>
      <c r="D56" s="25"/>
      <c r="E56" s="50"/>
      <c r="F56" s="50"/>
      <c r="G56" s="16"/>
      <c r="H56" s="50"/>
      <c r="I56" s="50"/>
      <c r="J56" s="51"/>
      <c r="K56" s="50"/>
      <c r="L56" s="50"/>
      <c r="M56" s="50"/>
      <c r="N56" s="50"/>
      <c r="O56" s="53"/>
      <c r="P56" s="50"/>
      <c r="Q56" s="50"/>
      <c r="R56" s="50"/>
      <c r="S56" s="50"/>
      <c r="U56" s="50"/>
      <c r="V56" s="50"/>
      <c r="W56" s="50"/>
      <c r="X56" s="54"/>
      <c r="Y56" s="50"/>
      <c r="Z56" s="50"/>
      <c r="AA56" s="50"/>
      <c r="AB56" s="54"/>
      <c r="AC56" s="53"/>
      <c r="AD56" s="55"/>
      <c r="AE56" s="53"/>
      <c r="AF56" s="53"/>
      <c r="AH56" s="50"/>
      <c r="AI56" s="50"/>
      <c r="AJ56" s="50"/>
      <c r="AK56" s="50"/>
      <c r="AL56" s="50"/>
      <c r="AM56" s="50"/>
      <c r="AN56" s="50"/>
      <c r="AO56" s="50"/>
      <c r="AP56" s="53"/>
      <c r="AQ56" s="53"/>
      <c r="AR56" s="53"/>
      <c r="AS56" s="53"/>
      <c r="AU56" s="28"/>
      <c r="AV56" s="28"/>
      <c r="AW56" s="28"/>
      <c r="AX56" s="27"/>
      <c r="AY56" s="33" t="s">
        <v>72</v>
      </c>
      <c r="AZ56" s="28"/>
      <c r="BA56" s="28"/>
      <c r="BB56" s="28"/>
      <c r="BC56" s="26"/>
      <c r="BD56" s="26"/>
      <c r="BE56" s="26"/>
      <c r="BF56" s="26"/>
    </row>
    <row r="57" spans="1:58" x14ac:dyDescent="0.25">
      <c r="A57" s="38" t="s">
        <v>151</v>
      </c>
      <c r="B57" s="38" t="s">
        <v>152</v>
      </c>
      <c r="C57" s="24" t="s">
        <v>70</v>
      </c>
      <c r="D57" s="25"/>
      <c r="E57" s="50"/>
      <c r="F57" s="50"/>
      <c r="G57" s="16"/>
      <c r="H57" s="51"/>
      <c r="I57" s="50"/>
      <c r="J57" s="50"/>
      <c r="K57" s="50"/>
      <c r="L57" s="50"/>
      <c r="M57" s="50"/>
      <c r="N57" s="50"/>
      <c r="O57" s="50"/>
      <c r="P57" s="50"/>
      <c r="Q57" s="50"/>
      <c r="R57" s="50"/>
      <c r="S57" s="50"/>
      <c r="U57" s="50"/>
      <c r="V57" s="50"/>
      <c r="W57" s="50"/>
      <c r="X57" s="54"/>
      <c r="Y57" s="50"/>
      <c r="Z57" s="50"/>
      <c r="AA57" s="50"/>
      <c r="AB57" s="54"/>
      <c r="AC57" s="50"/>
      <c r="AD57" s="32"/>
      <c r="AE57" s="50"/>
      <c r="AF57" s="50"/>
      <c r="AH57" s="50"/>
      <c r="AI57" s="50"/>
      <c r="AJ57" s="50"/>
      <c r="AK57" s="50"/>
      <c r="AL57" s="50"/>
      <c r="AM57" s="50"/>
      <c r="AN57" s="50"/>
      <c r="AO57" s="50"/>
      <c r="AP57" s="50"/>
      <c r="AQ57" s="50"/>
      <c r="AR57" s="50"/>
      <c r="AS57" s="50"/>
      <c r="AU57" s="28"/>
      <c r="AV57" s="28"/>
      <c r="AW57" s="28"/>
      <c r="AX57" s="28"/>
      <c r="AY57" s="33" t="s">
        <v>72</v>
      </c>
      <c r="AZ57" s="28"/>
      <c r="BA57" s="28"/>
      <c r="BB57" s="28"/>
      <c r="BC57" s="28"/>
      <c r="BD57" s="28"/>
      <c r="BE57" s="28"/>
      <c r="BF57" s="28"/>
    </row>
    <row r="58" spans="1:58" x14ac:dyDescent="0.25">
      <c r="A58" s="38" t="s">
        <v>153</v>
      </c>
      <c r="B58" s="38" t="s">
        <v>154</v>
      </c>
      <c r="C58" s="24" t="s">
        <v>70</v>
      </c>
      <c r="D58" s="25"/>
      <c r="E58" s="50"/>
      <c r="F58" s="50"/>
      <c r="G58" s="16"/>
      <c r="H58" s="50"/>
      <c r="I58" s="51"/>
      <c r="J58" s="53"/>
      <c r="K58" s="50"/>
      <c r="L58" s="50"/>
      <c r="M58" s="50"/>
      <c r="N58" s="50"/>
      <c r="O58" s="50"/>
      <c r="P58" s="53"/>
      <c r="Q58" s="50"/>
      <c r="R58" s="50"/>
      <c r="S58" s="50"/>
      <c r="U58" s="50"/>
      <c r="V58" s="50"/>
      <c r="W58" s="50"/>
      <c r="X58" s="50"/>
      <c r="Y58" s="50"/>
      <c r="Z58" s="50"/>
      <c r="AA58" s="50"/>
      <c r="AB58" s="50"/>
      <c r="AC58" s="54"/>
      <c r="AD58" s="55"/>
      <c r="AE58" s="50"/>
      <c r="AF58" s="50"/>
      <c r="AH58" s="50"/>
      <c r="AI58" s="50"/>
      <c r="AJ58" s="50"/>
      <c r="AK58" s="50"/>
      <c r="AL58" s="50"/>
      <c r="AM58" s="50"/>
      <c r="AN58" s="50"/>
      <c r="AO58" s="50"/>
      <c r="AP58" s="53"/>
      <c r="AQ58" s="53"/>
      <c r="AR58" s="50"/>
      <c r="AS58" s="50"/>
      <c r="AU58" s="28"/>
      <c r="AV58" s="28"/>
      <c r="AW58" s="28"/>
      <c r="AX58" s="28"/>
      <c r="AY58" s="33" t="s">
        <v>72</v>
      </c>
      <c r="AZ58" s="28"/>
      <c r="BA58" s="28"/>
      <c r="BB58" s="28"/>
      <c r="BC58" s="26"/>
      <c r="BD58" s="26"/>
      <c r="BE58" s="28"/>
      <c r="BF58" s="28"/>
    </row>
    <row r="59" spans="1:58" x14ac:dyDescent="0.25">
      <c r="A59" s="61" t="s">
        <v>155</v>
      </c>
      <c r="B59" s="61" t="s">
        <v>156</v>
      </c>
      <c r="C59" s="24" t="s">
        <v>70</v>
      </c>
      <c r="D59" s="25"/>
      <c r="E59" s="50"/>
      <c r="F59" s="50"/>
      <c r="G59" s="16"/>
      <c r="H59" s="50"/>
      <c r="I59" s="50"/>
      <c r="J59" s="51"/>
      <c r="K59" s="53"/>
      <c r="L59" s="56"/>
      <c r="M59" s="50"/>
      <c r="N59" s="50"/>
      <c r="O59" s="50"/>
      <c r="P59" s="50"/>
      <c r="Q59" s="50"/>
      <c r="R59" s="50"/>
      <c r="S59" s="50"/>
      <c r="U59" s="50"/>
      <c r="V59" s="53"/>
      <c r="W59" s="53"/>
      <c r="X59" s="53"/>
      <c r="Y59" s="50"/>
      <c r="Z59" s="50"/>
      <c r="AA59" s="50"/>
      <c r="AB59" s="50"/>
      <c r="AC59" s="54"/>
      <c r="AD59" s="55" t="s">
        <v>33</v>
      </c>
      <c r="AE59" s="52"/>
      <c r="AF59" s="50"/>
      <c r="AH59" s="50"/>
      <c r="AI59" s="53"/>
      <c r="AJ59" s="53"/>
      <c r="AK59" s="53"/>
      <c r="AL59" s="51"/>
      <c r="AM59" s="51"/>
      <c r="AN59" s="50"/>
      <c r="AO59" s="50"/>
      <c r="AP59" s="53"/>
      <c r="AQ59" s="50"/>
      <c r="AR59" s="50"/>
      <c r="AS59" s="50"/>
      <c r="AU59" s="28"/>
      <c r="AV59" s="26"/>
      <c r="AW59" s="26"/>
      <c r="AX59" s="26"/>
      <c r="AY59" s="34" t="s">
        <v>119</v>
      </c>
      <c r="AZ59" s="28"/>
      <c r="BA59" s="28"/>
      <c r="BB59" s="28"/>
      <c r="BC59" s="26"/>
      <c r="BD59" s="28"/>
      <c r="BE59" s="27"/>
      <c r="BF59" s="27"/>
    </row>
    <row r="60" spans="1:58" x14ac:dyDescent="0.25">
      <c r="A60" s="61" t="s">
        <v>157</v>
      </c>
      <c r="B60" s="61" t="s">
        <v>158</v>
      </c>
      <c r="C60" s="24" t="s">
        <v>70</v>
      </c>
      <c r="D60" s="56" t="s">
        <v>159</v>
      </c>
      <c r="E60" s="56"/>
      <c r="F60" s="53"/>
      <c r="G60" s="16"/>
      <c r="H60" s="51"/>
      <c r="I60" s="50"/>
      <c r="J60" s="56"/>
      <c r="K60" s="50"/>
      <c r="L60" s="50"/>
      <c r="M60" s="51"/>
      <c r="N60" s="50"/>
      <c r="O60" s="56"/>
      <c r="P60" s="51"/>
      <c r="Q60" s="50"/>
      <c r="R60" s="50"/>
      <c r="S60" s="50"/>
      <c r="U60" s="53"/>
      <c r="V60" s="52"/>
      <c r="W60" s="50"/>
      <c r="X60" s="53"/>
      <c r="Y60" s="53"/>
      <c r="Z60" s="53"/>
      <c r="AA60" s="53"/>
      <c r="AB60" s="53"/>
      <c r="AC60" s="54"/>
      <c r="AD60" s="53"/>
      <c r="AE60" s="50"/>
      <c r="AF60" s="50"/>
      <c r="AH60" s="56"/>
      <c r="AI60" s="50"/>
      <c r="AJ60" s="50"/>
      <c r="AK60" s="56"/>
      <c r="AL60" s="53"/>
      <c r="AM60" s="56"/>
      <c r="AN60" s="56"/>
      <c r="AO60" s="56"/>
      <c r="AP60" s="56"/>
      <c r="AQ60" s="50"/>
      <c r="AR60" s="50"/>
      <c r="AS60" s="50"/>
      <c r="AU60" s="28"/>
      <c r="AV60" s="28"/>
      <c r="AW60" s="28"/>
      <c r="AX60" s="26"/>
      <c r="AY60" s="33" t="s">
        <v>72</v>
      </c>
      <c r="AZ60" s="28"/>
      <c r="BA60" s="28"/>
      <c r="BB60" s="27"/>
      <c r="BC60" s="26"/>
      <c r="BD60" s="26"/>
      <c r="BE60" s="26"/>
      <c r="BF60" s="26"/>
    </row>
    <row r="61" spans="1:58" x14ac:dyDescent="0.25">
      <c r="A61" s="61" t="s">
        <v>160</v>
      </c>
      <c r="B61" s="61" t="s">
        <v>161</v>
      </c>
      <c r="C61" s="24" t="s">
        <v>70</v>
      </c>
      <c r="D61" s="25"/>
      <c r="E61" s="50"/>
      <c r="F61" s="52"/>
      <c r="G61" s="16"/>
      <c r="H61" s="50"/>
      <c r="I61" s="50"/>
      <c r="J61" s="56"/>
      <c r="K61" s="51"/>
      <c r="L61" s="56"/>
      <c r="M61" s="56"/>
      <c r="N61" s="50"/>
      <c r="O61" s="53"/>
      <c r="P61" s="51"/>
      <c r="Q61" s="50"/>
      <c r="R61" s="50"/>
      <c r="S61" s="50"/>
      <c r="U61" s="52"/>
      <c r="V61" s="50"/>
      <c r="W61" s="53"/>
      <c r="X61" s="50"/>
      <c r="Y61" s="52"/>
      <c r="Z61" s="53"/>
      <c r="AA61" s="52"/>
      <c r="AB61" s="50"/>
      <c r="AC61" s="53"/>
      <c r="AD61" s="53"/>
      <c r="AE61" s="50"/>
      <c r="AF61" s="50"/>
      <c r="AH61" s="50"/>
      <c r="AI61" s="50"/>
      <c r="AJ61" s="56"/>
      <c r="AK61" s="50"/>
      <c r="AL61" s="50"/>
      <c r="AM61" s="56"/>
      <c r="AN61" s="50"/>
      <c r="AO61" s="50"/>
      <c r="AP61" s="56"/>
      <c r="AQ61" s="50"/>
      <c r="AR61" s="50"/>
      <c r="AS61" s="50"/>
      <c r="AU61" s="28"/>
      <c r="AV61" s="27"/>
      <c r="AW61" s="28"/>
      <c r="AX61" s="26"/>
      <c r="AY61" s="35" t="s">
        <v>72</v>
      </c>
      <c r="AZ61" s="28"/>
      <c r="BA61" s="28"/>
      <c r="BB61" s="27"/>
      <c r="BC61" s="26"/>
      <c r="BD61" s="26"/>
      <c r="BE61" s="26"/>
      <c r="BF61" s="26"/>
    </row>
    <row r="62" spans="1:58" x14ac:dyDescent="0.25">
      <c r="A62" s="41" t="s">
        <v>162</v>
      </c>
      <c r="B62" s="41" t="s">
        <v>163</v>
      </c>
      <c r="C62" s="24" t="s">
        <v>70</v>
      </c>
      <c r="D62" s="25"/>
      <c r="E62" s="50"/>
      <c r="F62" s="50"/>
      <c r="G62" s="16"/>
      <c r="H62" s="53"/>
      <c r="I62" s="50"/>
      <c r="J62" s="56"/>
      <c r="K62" s="50"/>
      <c r="L62" s="50"/>
      <c r="M62" s="50"/>
      <c r="N62" s="50"/>
      <c r="O62" s="50"/>
      <c r="P62" s="53"/>
      <c r="Q62" s="50"/>
      <c r="R62" s="50"/>
      <c r="S62" s="50"/>
      <c r="U62" s="50"/>
      <c r="V62" s="50"/>
      <c r="W62" s="50"/>
      <c r="X62" s="50"/>
      <c r="Y62" s="52"/>
      <c r="Z62" s="50"/>
      <c r="AA62" s="50"/>
      <c r="AB62" s="50"/>
      <c r="AC62" s="53"/>
      <c r="AD62" s="53"/>
      <c r="AE62" s="50"/>
      <c r="AF62" s="52"/>
      <c r="AH62" s="50"/>
      <c r="AI62" s="50"/>
      <c r="AJ62" s="50"/>
      <c r="AK62" s="50"/>
      <c r="AL62" s="50"/>
      <c r="AM62" s="50"/>
      <c r="AN62" s="50"/>
      <c r="AO62" s="50"/>
      <c r="AP62" s="56"/>
      <c r="AQ62" s="50"/>
      <c r="AR62" s="50"/>
      <c r="AS62" s="50"/>
      <c r="AU62" s="28"/>
      <c r="AV62" s="26"/>
      <c r="AW62" s="26"/>
      <c r="AX62" s="28"/>
      <c r="AY62" s="30" t="s">
        <v>72</v>
      </c>
      <c r="AZ62" s="28"/>
      <c r="BA62" s="27"/>
      <c r="BB62" s="27"/>
      <c r="BC62" s="27"/>
      <c r="BD62" s="28"/>
      <c r="BE62" s="26"/>
      <c r="BF62" s="26"/>
    </row>
    <row r="63" spans="1:58" x14ac:dyDescent="0.25">
      <c r="A63" s="41" t="s">
        <v>164</v>
      </c>
      <c r="B63" s="41" t="s">
        <v>165</v>
      </c>
      <c r="C63" s="24" t="s">
        <v>70</v>
      </c>
      <c r="D63" s="62"/>
      <c r="E63" s="50"/>
      <c r="F63" s="52"/>
      <c r="G63" s="16"/>
      <c r="H63" s="50"/>
      <c r="I63" s="53"/>
      <c r="J63" s="50"/>
      <c r="K63" s="53"/>
      <c r="L63" s="50"/>
      <c r="M63" s="56"/>
      <c r="N63" s="50"/>
      <c r="O63" s="51"/>
      <c r="P63" s="50"/>
      <c r="Q63" s="50"/>
      <c r="R63" s="50"/>
      <c r="S63" s="56"/>
      <c r="U63" s="50"/>
      <c r="V63" s="53"/>
      <c r="W63" s="50"/>
      <c r="X63" s="50"/>
      <c r="Y63" s="52"/>
      <c r="Z63" s="50"/>
      <c r="AA63" s="52"/>
      <c r="AB63" s="50"/>
      <c r="AC63" s="50"/>
      <c r="AD63" s="53"/>
      <c r="AE63" s="52"/>
      <c r="AF63" s="54"/>
      <c r="AH63" s="50"/>
      <c r="AI63" s="56"/>
      <c r="AJ63" s="50"/>
      <c r="AK63" s="50"/>
      <c r="AL63" s="50"/>
      <c r="AM63" s="50"/>
      <c r="AN63" s="50"/>
      <c r="AO63" s="50"/>
      <c r="AP63" s="50"/>
      <c r="AQ63" s="50"/>
      <c r="AR63" s="50"/>
      <c r="AS63" s="56"/>
      <c r="AU63" s="28"/>
      <c r="AV63" s="26"/>
      <c r="AW63" s="26"/>
      <c r="AX63" s="28"/>
      <c r="AY63" s="30" t="s">
        <v>72</v>
      </c>
      <c r="AZ63" s="28"/>
      <c r="BA63" s="28"/>
      <c r="BB63" s="28"/>
      <c r="BC63" s="26"/>
      <c r="BD63" s="28"/>
      <c r="BE63" s="28"/>
      <c r="BF63" s="28"/>
    </row>
    <row r="64" spans="1:58" x14ac:dyDescent="0.25">
      <c r="A64" s="41" t="s">
        <v>166</v>
      </c>
      <c r="B64" s="41" t="s">
        <v>167</v>
      </c>
      <c r="C64" s="24" t="s">
        <v>70</v>
      </c>
      <c r="D64" s="62"/>
      <c r="E64" s="50"/>
      <c r="F64" s="52"/>
      <c r="G64" s="16"/>
      <c r="H64" s="50"/>
      <c r="I64" s="51"/>
      <c r="J64" s="50"/>
      <c r="K64" s="50"/>
      <c r="L64" s="51"/>
      <c r="M64" s="50"/>
      <c r="N64" s="50"/>
      <c r="O64" s="51"/>
      <c r="P64" s="50"/>
      <c r="Q64" s="50"/>
      <c r="R64" s="50"/>
      <c r="S64" s="50"/>
      <c r="U64" s="50"/>
      <c r="V64" s="53"/>
      <c r="W64" s="53"/>
      <c r="X64" s="50"/>
      <c r="Y64" s="50"/>
      <c r="Z64" s="50"/>
      <c r="AA64" s="52"/>
      <c r="AB64" s="50"/>
      <c r="AC64" s="50"/>
      <c r="AD64" s="53"/>
      <c r="AE64" s="53"/>
      <c r="AF64" s="53"/>
      <c r="AH64" s="50"/>
      <c r="AI64" s="53"/>
      <c r="AJ64" s="53"/>
      <c r="AK64" s="50"/>
      <c r="AL64" s="50"/>
      <c r="AM64" s="50"/>
      <c r="AN64" s="50"/>
      <c r="AO64" s="50"/>
      <c r="AP64" s="50"/>
      <c r="AQ64" s="53"/>
      <c r="AR64" s="53"/>
      <c r="AS64" s="53"/>
      <c r="AU64" s="28"/>
      <c r="AV64" s="26"/>
      <c r="AW64" s="26"/>
      <c r="AX64" s="28"/>
      <c r="AY64" s="34" t="s">
        <v>72</v>
      </c>
      <c r="AZ64" s="28"/>
      <c r="BA64" s="28"/>
      <c r="BB64" s="27"/>
      <c r="BC64" s="27"/>
      <c r="BD64" s="26"/>
      <c r="BE64" s="26"/>
      <c r="BF64" s="26"/>
    </row>
    <row r="65" spans="1:58" x14ac:dyDescent="0.25">
      <c r="A65" s="18"/>
      <c r="B65" s="42"/>
      <c r="C65" s="14"/>
      <c r="D65" s="43"/>
      <c r="E65" s="44"/>
      <c r="F65" s="45"/>
      <c r="G65" s="46"/>
      <c r="H65" s="286" t="s">
        <v>168</v>
      </c>
      <c r="I65" s="286"/>
      <c r="J65" s="286"/>
      <c r="K65" s="286"/>
      <c r="L65" s="286"/>
      <c r="M65" s="286"/>
      <c r="N65" s="286"/>
      <c r="O65" s="286"/>
      <c r="P65" s="286"/>
      <c r="Q65" s="286"/>
      <c r="R65" s="286"/>
      <c r="S65" s="286"/>
      <c r="U65" s="287" t="s">
        <v>51</v>
      </c>
      <c r="V65" s="287"/>
      <c r="W65" s="287"/>
      <c r="X65" s="287"/>
      <c r="Y65" s="287"/>
      <c r="Z65" s="287"/>
      <c r="AA65" s="287"/>
      <c r="AB65" s="287"/>
      <c r="AC65" s="287"/>
      <c r="AD65" s="287"/>
      <c r="AE65" s="287"/>
      <c r="AF65" s="287"/>
      <c r="AH65" s="286" t="s">
        <v>52</v>
      </c>
      <c r="AI65" s="286"/>
      <c r="AJ65" s="286"/>
      <c r="AK65" s="286"/>
      <c r="AL65" s="286"/>
      <c r="AM65" s="286"/>
      <c r="AN65" s="286"/>
      <c r="AO65" s="286"/>
      <c r="AP65" s="286"/>
      <c r="AQ65" s="286"/>
      <c r="AR65" s="286"/>
      <c r="AS65" s="286"/>
      <c r="AU65" s="286" t="s">
        <v>53</v>
      </c>
      <c r="AV65" s="286"/>
      <c r="AW65" s="286"/>
      <c r="AX65" s="286"/>
      <c r="AY65" s="286"/>
      <c r="AZ65" s="286"/>
      <c r="BA65" s="286"/>
      <c r="BB65" s="286"/>
      <c r="BC65" s="286"/>
      <c r="BD65" s="286"/>
      <c r="BE65" s="286"/>
      <c r="BF65" s="286"/>
    </row>
    <row r="66" spans="1:58" x14ac:dyDescent="0.25">
      <c r="A66" s="288" t="s">
        <v>169</v>
      </c>
      <c r="B66" s="288"/>
      <c r="D66" s="289" t="s">
        <v>170</v>
      </c>
      <c r="E66" s="289"/>
      <c r="F66" s="290"/>
      <c r="G66" s="63"/>
      <c r="H66" s="16" t="s">
        <v>56</v>
      </c>
      <c r="I66" s="16" t="s">
        <v>57</v>
      </c>
      <c r="J66" s="16" t="s">
        <v>58</v>
      </c>
      <c r="K66" s="16" t="s">
        <v>59</v>
      </c>
      <c r="L66" s="16" t="s">
        <v>60</v>
      </c>
      <c r="M66" s="16" t="s">
        <v>61</v>
      </c>
      <c r="N66" s="16" t="s">
        <v>62</v>
      </c>
      <c r="O66" s="16" t="s">
        <v>63</v>
      </c>
      <c r="P66" s="16" t="s">
        <v>64</v>
      </c>
      <c r="Q66" s="16" t="s">
        <v>65</v>
      </c>
      <c r="R66" s="16" t="s">
        <v>66</v>
      </c>
      <c r="S66" s="16" t="s">
        <v>67</v>
      </c>
      <c r="U66" s="16" t="s">
        <v>56</v>
      </c>
      <c r="V66" s="16" t="s">
        <v>57</v>
      </c>
      <c r="W66" s="16" t="s">
        <v>58</v>
      </c>
      <c r="X66" s="16" t="s">
        <v>59</v>
      </c>
      <c r="Y66" s="16" t="s">
        <v>60</v>
      </c>
      <c r="Z66" s="16" t="s">
        <v>61</v>
      </c>
      <c r="AA66" s="16" t="s">
        <v>62</v>
      </c>
      <c r="AB66" s="16" t="s">
        <v>63</v>
      </c>
      <c r="AC66" s="16" t="s">
        <v>64</v>
      </c>
      <c r="AD66" s="16" t="s">
        <v>65</v>
      </c>
      <c r="AE66" s="16" t="s">
        <v>66</v>
      </c>
      <c r="AF66" s="16" t="s">
        <v>67</v>
      </c>
      <c r="AH66" s="16" t="s">
        <v>56</v>
      </c>
      <c r="AI66" s="16" t="s">
        <v>57</v>
      </c>
      <c r="AJ66" s="16" t="s">
        <v>58</v>
      </c>
      <c r="AK66" s="16" t="s">
        <v>59</v>
      </c>
      <c r="AL66" s="16" t="s">
        <v>60</v>
      </c>
      <c r="AM66" s="16" t="s">
        <v>61</v>
      </c>
      <c r="AN66" s="16" t="s">
        <v>62</v>
      </c>
      <c r="AO66" s="16" t="s">
        <v>63</v>
      </c>
      <c r="AP66" s="16" t="s">
        <v>64</v>
      </c>
      <c r="AQ66" s="16" t="s">
        <v>65</v>
      </c>
      <c r="AR66" s="16" t="s">
        <v>66</v>
      </c>
      <c r="AS66" s="16" t="s">
        <v>67</v>
      </c>
      <c r="AU66" s="16" t="s">
        <v>56</v>
      </c>
      <c r="AV66" s="16" t="s">
        <v>57</v>
      </c>
      <c r="AW66" s="16" t="s">
        <v>58</v>
      </c>
      <c r="AX66" s="16" t="s">
        <v>59</v>
      </c>
      <c r="AY66" s="16" t="s">
        <v>60</v>
      </c>
      <c r="AZ66" s="16" t="s">
        <v>61</v>
      </c>
      <c r="BA66" s="16" t="s">
        <v>62</v>
      </c>
      <c r="BB66" s="16" t="s">
        <v>63</v>
      </c>
      <c r="BC66" s="16" t="s">
        <v>64</v>
      </c>
      <c r="BD66" s="16" t="s">
        <v>65</v>
      </c>
      <c r="BE66" s="16" t="s">
        <v>66</v>
      </c>
      <c r="BF66" s="16" t="s">
        <v>67</v>
      </c>
    </row>
    <row r="67" spans="1:58" ht="15" customHeight="1" x14ac:dyDescent="0.25">
      <c r="A67" s="23" t="s">
        <v>171</v>
      </c>
      <c r="B67" s="23" t="s">
        <v>172</v>
      </c>
      <c r="C67" s="24" t="s">
        <v>70</v>
      </c>
      <c r="D67" s="51" t="s">
        <v>66</v>
      </c>
      <c r="E67" s="51"/>
      <c r="F67" s="40"/>
      <c r="G67" s="16"/>
      <c r="H67" s="28"/>
      <c r="I67" s="28"/>
      <c r="J67" s="28"/>
      <c r="K67" s="28"/>
      <c r="L67" s="28"/>
      <c r="M67" s="28"/>
      <c r="N67" s="28"/>
      <c r="O67" s="64"/>
      <c r="P67" s="64"/>
      <c r="Q67" s="26"/>
      <c r="R67" s="26"/>
      <c r="S67" s="27"/>
      <c r="U67" s="28"/>
      <c r="V67" s="28"/>
      <c r="W67" s="51"/>
      <c r="X67" s="51"/>
      <c r="Y67" s="28"/>
      <c r="Z67" s="28"/>
      <c r="AA67" s="51"/>
      <c r="AB67" s="51"/>
      <c r="AC67" s="28"/>
      <c r="AD67" s="51"/>
      <c r="AE67" s="28"/>
      <c r="AF67" s="51"/>
      <c r="AH67" s="50"/>
      <c r="AI67" s="50"/>
      <c r="AJ67" s="40"/>
      <c r="AK67" s="50"/>
      <c r="AL67" s="40"/>
      <c r="AM67" s="50"/>
      <c r="AN67" s="40"/>
      <c r="AO67" s="50"/>
      <c r="AP67" s="50"/>
      <c r="AQ67" s="50"/>
      <c r="AR67" s="55" t="s">
        <v>33</v>
      </c>
      <c r="AS67" s="40"/>
      <c r="AU67" s="28"/>
      <c r="AV67" s="27"/>
      <c r="AW67" s="27"/>
      <c r="AX67" s="28"/>
      <c r="AY67" s="30" t="s">
        <v>72</v>
      </c>
      <c r="AZ67" s="28"/>
      <c r="BA67" s="28"/>
      <c r="BB67" s="26"/>
      <c r="BC67" s="26"/>
      <c r="BD67" s="27"/>
      <c r="BE67" s="26"/>
      <c r="BF67" s="26"/>
    </row>
    <row r="68" spans="1:58" ht="15" customHeight="1" x14ac:dyDescent="0.25">
      <c r="A68" s="23" t="s">
        <v>173</v>
      </c>
      <c r="B68" s="23" t="s">
        <v>174</v>
      </c>
      <c r="C68" s="24" t="s">
        <v>70</v>
      </c>
      <c r="D68" s="51" t="s">
        <v>66</v>
      </c>
      <c r="E68" s="47"/>
      <c r="F68" s="28"/>
      <c r="G68" s="16"/>
      <c r="H68" s="26"/>
      <c r="I68" s="26"/>
      <c r="J68" s="28"/>
      <c r="K68" s="27"/>
      <c r="L68" s="28"/>
      <c r="M68" s="64"/>
      <c r="N68" s="28"/>
      <c r="O68" s="64"/>
      <c r="P68" s="27"/>
      <c r="Q68" s="26"/>
      <c r="R68" s="26"/>
      <c r="S68" s="26"/>
      <c r="U68" s="28"/>
      <c r="V68" s="47"/>
      <c r="W68" s="47"/>
      <c r="X68" s="47"/>
      <c r="Y68" s="47"/>
      <c r="Z68" s="28"/>
      <c r="AA68" s="47"/>
      <c r="AB68" s="47"/>
      <c r="AC68" s="28"/>
      <c r="AD68" s="28"/>
      <c r="AE68" s="28"/>
      <c r="AF68" s="47"/>
      <c r="AH68" s="28"/>
      <c r="AI68" s="28"/>
      <c r="AJ68" s="40"/>
      <c r="AK68" s="40"/>
      <c r="AL68" s="40"/>
      <c r="AM68" s="28"/>
      <c r="AN68" s="28"/>
      <c r="AO68" s="28"/>
      <c r="AP68" s="40"/>
      <c r="AQ68" s="28"/>
      <c r="AR68" s="28"/>
      <c r="AS68" s="40"/>
      <c r="AU68" s="26"/>
      <c r="AV68" s="26"/>
      <c r="AW68" s="28"/>
      <c r="AX68" s="27"/>
      <c r="AY68" s="35" t="s">
        <v>72</v>
      </c>
      <c r="AZ68" s="27"/>
      <c r="BA68" s="28"/>
      <c r="BB68" s="28"/>
      <c r="BC68" s="26"/>
      <c r="BD68" s="26"/>
      <c r="BE68" s="26"/>
      <c r="BF68" s="26"/>
    </row>
    <row r="69" spans="1:58" ht="15" customHeight="1" x14ac:dyDescent="0.25">
      <c r="A69" s="23" t="s">
        <v>175</v>
      </c>
      <c r="B69" s="23" t="s">
        <v>174</v>
      </c>
      <c r="C69" s="24" t="s">
        <v>70</v>
      </c>
      <c r="D69" s="51" t="s">
        <v>66</v>
      </c>
      <c r="E69" s="47"/>
      <c r="F69" s="28"/>
      <c r="G69" s="16"/>
      <c r="H69" s="26"/>
      <c r="I69" s="28"/>
      <c r="J69" s="27"/>
      <c r="K69" s="28"/>
      <c r="L69" s="28"/>
      <c r="M69" s="27"/>
      <c r="N69" s="26"/>
      <c r="O69" s="64"/>
      <c r="P69" s="64"/>
      <c r="Q69" s="28"/>
      <c r="R69" s="26"/>
      <c r="S69" s="26"/>
      <c r="U69" s="28"/>
      <c r="V69" s="47"/>
      <c r="W69" s="28"/>
      <c r="X69" s="28"/>
      <c r="Y69" s="28"/>
      <c r="Z69" s="28"/>
      <c r="AA69" s="47"/>
      <c r="AB69" s="28"/>
      <c r="AC69" s="47"/>
      <c r="AD69" s="28"/>
      <c r="AE69" s="28"/>
      <c r="AF69" s="47"/>
      <c r="AH69" s="28"/>
      <c r="AI69" s="40" t="s">
        <v>176</v>
      </c>
      <c r="AJ69" s="28"/>
      <c r="AK69" s="28"/>
      <c r="AL69" s="40"/>
      <c r="AM69" s="40"/>
      <c r="AN69" s="28"/>
      <c r="AO69" s="28"/>
      <c r="AP69" s="28"/>
      <c r="AQ69" s="28"/>
      <c r="AR69" s="40"/>
      <c r="AS69" s="40"/>
      <c r="AU69" s="26"/>
      <c r="AV69" s="28"/>
      <c r="AW69" s="28"/>
      <c r="AX69" s="27"/>
      <c r="AY69" s="30" t="s">
        <v>72</v>
      </c>
      <c r="AZ69" s="28"/>
      <c r="BA69" s="28"/>
      <c r="BB69" s="28"/>
      <c r="BC69" s="28"/>
      <c r="BD69" s="26"/>
      <c r="BE69" s="26"/>
      <c r="BF69" s="26"/>
    </row>
    <row r="70" spans="1:58" ht="15" customHeight="1" x14ac:dyDescent="0.25">
      <c r="A70" s="23" t="s">
        <v>177</v>
      </c>
      <c r="B70" s="23" t="s">
        <v>178</v>
      </c>
      <c r="C70" s="24" t="s">
        <v>70</v>
      </c>
      <c r="D70" s="51" t="s">
        <v>66</v>
      </c>
      <c r="E70" s="47"/>
      <c r="F70" s="40"/>
      <c r="G70" s="16"/>
      <c r="H70" s="28"/>
      <c r="I70" s="65"/>
      <c r="J70" s="27"/>
      <c r="K70" s="28"/>
      <c r="L70" s="27"/>
      <c r="M70" s="26"/>
      <c r="N70" s="28"/>
      <c r="O70" s="64"/>
      <c r="P70" s="27"/>
      <c r="Q70" s="26"/>
      <c r="R70" s="26"/>
      <c r="S70" s="26"/>
      <c r="U70" s="28"/>
      <c r="V70" s="28"/>
      <c r="W70" s="29" t="s">
        <v>71</v>
      </c>
      <c r="X70" s="28"/>
      <c r="Y70" s="28"/>
      <c r="Z70" s="28"/>
      <c r="AA70" s="47"/>
      <c r="AB70" s="28"/>
      <c r="AC70" s="47"/>
      <c r="AD70" s="47"/>
      <c r="AE70" s="47"/>
      <c r="AF70" s="28"/>
      <c r="AH70" s="28"/>
      <c r="AI70" s="40"/>
      <c r="AJ70" s="40"/>
      <c r="AK70" s="28"/>
      <c r="AL70" s="40"/>
      <c r="AM70" s="40"/>
      <c r="AN70" s="40"/>
      <c r="AO70" s="40"/>
      <c r="AP70" s="40"/>
      <c r="AQ70" s="28"/>
      <c r="AR70" s="28"/>
      <c r="AS70" s="28"/>
      <c r="AU70" s="26"/>
      <c r="AV70" s="28"/>
      <c r="AW70" s="27"/>
      <c r="AX70" s="27"/>
      <c r="AY70" s="30" t="s">
        <v>179</v>
      </c>
      <c r="AZ70" s="27"/>
      <c r="BA70" s="28"/>
      <c r="BB70" s="28"/>
      <c r="BC70" s="26"/>
      <c r="BD70" s="27"/>
      <c r="BE70" s="26"/>
      <c r="BF70" s="26"/>
    </row>
    <row r="71" spans="1:58" ht="15" customHeight="1" x14ac:dyDescent="0.25">
      <c r="A71" s="23" t="s">
        <v>180</v>
      </c>
      <c r="B71" s="23" t="s">
        <v>181</v>
      </c>
      <c r="C71" s="24" t="s">
        <v>70</v>
      </c>
      <c r="D71" s="51" t="s">
        <v>66</v>
      </c>
      <c r="E71" s="26"/>
      <c r="F71" s="28"/>
      <c r="G71" s="16"/>
      <c r="H71" s="26"/>
      <c r="I71" s="26"/>
      <c r="J71" s="66"/>
      <c r="K71" s="28"/>
      <c r="L71" s="28"/>
      <c r="M71" s="28"/>
      <c r="N71" s="26"/>
      <c r="O71" s="64"/>
      <c r="P71" s="28"/>
      <c r="Q71" s="26"/>
      <c r="R71" s="26"/>
      <c r="S71" s="26"/>
      <c r="U71" s="47"/>
      <c r="V71" s="47"/>
      <c r="W71" s="28"/>
      <c r="X71" s="47"/>
      <c r="Y71" s="47"/>
      <c r="Z71" s="47"/>
      <c r="AA71" s="28"/>
      <c r="AB71" s="28"/>
      <c r="AC71" s="28"/>
      <c r="AD71" s="28"/>
      <c r="AE71" s="47"/>
      <c r="AF71" s="28"/>
      <c r="AH71" s="40"/>
      <c r="AI71" s="28"/>
      <c r="AJ71" s="31" t="s">
        <v>71</v>
      </c>
      <c r="AK71" s="40"/>
      <c r="AL71" s="40"/>
      <c r="AM71" s="28"/>
      <c r="AN71" s="28"/>
      <c r="AO71" s="28"/>
      <c r="AP71" s="40"/>
      <c r="AQ71" s="28"/>
      <c r="AR71" s="40"/>
      <c r="AS71" s="28"/>
      <c r="AU71" s="26"/>
      <c r="AV71" s="26"/>
      <c r="AW71" s="28"/>
      <c r="AX71" s="27"/>
      <c r="AY71" s="35" t="s">
        <v>72</v>
      </c>
      <c r="AZ71" s="28"/>
      <c r="BA71" s="26"/>
      <c r="BB71" s="27"/>
      <c r="BC71" s="28"/>
      <c r="BD71" s="28"/>
      <c r="BE71" s="26"/>
      <c r="BF71" s="26"/>
    </row>
    <row r="72" spans="1:58" ht="15" customHeight="1" x14ac:dyDescent="0.25">
      <c r="A72" s="67"/>
      <c r="B72" s="67"/>
      <c r="C72" s="7"/>
      <c r="D72" s="68"/>
      <c r="E72" s="16"/>
      <c r="F72" s="68"/>
      <c r="G72" s="69"/>
      <c r="H72" s="286" t="s">
        <v>168</v>
      </c>
      <c r="I72" s="286"/>
      <c r="J72" s="286"/>
      <c r="K72" s="286"/>
      <c r="L72" s="286"/>
      <c r="M72" s="286"/>
      <c r="N72" s="286"/>
      <c r="O72" s="286"/>
      <c r="P72" s="286"/>
      <c r="Q72" s="286"/>
      <c r="R72" s="286"/>
      <c r="S72" s="286"/>
      <c r="U72" s="287" t="s">
        <v>51</v>
      </c>
      <c r="V72" s="287"/>
      <c r="W72" s="287"/>
      <c r="X72" s="287"/>
      <c r="Y72" s="287"/>
      <c r="Z72" s="287"/>
      <c r="AA72" s="287"/>
      <c r="AB72" s="287"/>
      <c r="AC72" s="287"/>
      <c r="AD72" s="287"/>
      <c r="AE72" s="287"/>
      <c r="AF72" s="287"/>
      <c r="AH72" s="286" t="s">
        <v>52</v>
      </c>
      <c r="AI72" s="286"/>
      <c r="AJ72" s="286"/>
      <c r="AK72" s="286"/>
      <c r="AL72" s="286"/>
      <c r="AM72" s="286"/>
      <c r="AN72" s="286"/>
      <c r="AO72" s="286"/>
      <c r="AP72" s="286"/>
      <c r="AQ72" s="286"/>
      <c r="AR72" s="286"/>
      <c r="AS72" s="286"/>
      <c r="AU72" s="286" t="s">
        <v>53</v>
      </c>
      <c r="AV72" s="286"/>
      <c r="AW72" s="286"/>
      <c r="AX72" s="286"/>
      <c r="AY72" s="286"/>
      <c r="AZ72" s="286"/>
      <c r="BA72" s="286"/>
      <c r="BB72" s="286"/>
      <c r="BC72" s="286"/>
      <c r="BD72" s="286"/>
      <c r="BE72" s="286"/>
      <c r="BF72" s="286"/>
    </row>
    <row r="73" spans="1:58" x14ac:dyDescent="0.25">
      <c r="A73" s="291" t="s">
        <v>182</v>
      </c>
      <c r="B73" s="291"/>
      <c r="D73" s="291" t="s">
        <v>170</v>
      </c>
      <c r="E73" s="291"/>
      <c r="F73" s="292"/>
      <c r="G73" s="63"/>
      <c r="H73" s="16" t="s">
        <v>56</v>
      </c>
      <c r="I73" s="16" t="s">
        <v>57</v>
      </c>
      <c r="J73" s="16" t="s">
        <v>58</v>
      </c>
      <c r="K73" s="16" t="s">
        <v>59</v>
      </c>
      <c r="L73" s="16" t="s">
        <v>60</v>
      </c>
      <c r="M73" s="16" t="s">
        <v>61</v>
      </c>
      <c r="N73" s="16" t="s">
        <v>62</v>
      </c>
      <c r="O73" s="16" t="s">
        <v>63</v>
      </c>
      <c r="P73" s="16" t="s">
        <v>64</v>
      </c>
      <c r="Q73" s="16" t="s">
        <v>65</v>
      </c>
      <c r="R73" s="16" t="s">
        <v>66</v>
      </c>
      <c r="S73" s="16" t="s">
        <v>67</v>
      </c>
      <c r="U73" s="16" t="s">
        <v>56</v>
      </c>
      <c r="V73" s="16" t="s">
        <v>57</v>
      </c>
      <c r="W73" s="16" t="s">
        <v>58</v>
      </c>
      <c r="X73" s="16" t="s">
        <v>59</v>
      </c>
      <c r="Y73" s="16" t="s">
        <v>60</v>
      </c>
      <c r="Z73" s="16" t="s">
        <v>61</v>
      </c>
      <c r="AA73" s="16" t="s">
        <v>62</v>
      </c>
      <c r="AB73" s="16" t="s">
        <v>63</v>
      </c>
      <c r="AC73" s="16" t="s">
        <v>64</v>
      </c>
      <c r="AD73" s="16" t="s">
        <v>65</v>
      </c>
      <c r="AE73" s="16" t="s">
        <v>66</v>
      </c>
      <c r="AF73" s="16" t="s">
        <v>67</v>
      </c>
      <c r="AH73" s="16" t="s">
        <v>56</v>
      </c>
      <c r="AI73" s="16" t="s">
        <v>57</v>
      </c>
      <c r="AJ73" s="16" t="s">
        <v>58</v>
      </c>
      <c r="AK73" s="16" t="s">
        <v>59</v>
      </c>
      <c r="AL73" s="16" t="s">
        <v>60</v>
      </c>
      <c r="AM73" s="16" t="s">
        <v>61</v>
      </c>
      <c r="AN73" s="16" t="s">
        <v>62</v>
      </c>
      <c r="AO73" s="16" t="s">
        <v>63</v>
      </c>
      <c r="AP73" s="16" t="s">
        <v>64</v>
      </c>
      <c r="AQ73" s="16" t="s">
        <v>65</v>
      </c>
      <c r="AR73" s="16" t="s">
        <v>66</v>
      </c>
      <c r="AS73" s="16" t="s">
        <v>67</v>
      </c>
      <c r="AU73" s="16" t="s">
        <v>56</v>
      </c>
      <c r="AV73" s="16" t="s">
        <v>57</v>
      </c>
      <c r="AW73" s="16" t="s">
        <v>58</v>
      </c>
      <c r="AX73" s="16" t="s">
        <v>59</v>
      </c>
      <c r="AY73" s="16" t="s">
        <v>60</v>
      </c>
      <c r="AZ73" s="16" t="s">
        <v>61</v>
      </c>
      <c r="BA73" s="16" t="s">
        <v>62</v>
      </c>
      <c r="BB73" s="16" t="s">
        <v>63</v>
      </c>
      <c r="BC73" s="16" t="s">
        <v>64</v>
      </c>
      <c r="BD73" s="16" t="s">
        <v>65</v>
      </c>
      <c r="BE73" s="16" t="s">
        <v>66</v>
      </c>
      <c r="BF73" s="16" t="s">
        <v>67</v>
      </c>
    </row>
    <row r="74" spans="1:58" ht="15.75" customHeight="1" x14ac:dyDescent="0.25">
      <c r="A74" s="23" t="s">
        <v>183</v>
      </c>
      <c r="B74" s="23" t="s">
        <v>184</v>
      </c>
      <c r="C74" s="24" t="s">
        <v>70</v>
      </c>
      <c r="D74" s="26" t="s">
        <v>185</v>
      </c>
      <c r="E74" s="26"/>
      <c r="F74" s="40"/>
      <c r="G74" s="16"/>
      <c r="H74" s="64"/>
      <c r="I74" s="27"/>
      <c r="J74" s="26"/>
      <c r="K74" s="28"/>
      <c r="L74" s="28"/>
      <c r="M74" s="26"/>
      <c r="N74" s="26"/>
      <c r="O74" s="28"/>
      <c r="P74" s="27"/>
      <c r="Q74" s="28"/>
      <c r="R74" s="27"/>
      <c r="S74" s="27"/>
      <c r="U74" s="28"/>
      <c r="V74" s="47"/>
      <c r="W74" s="28"/>
      <c r="X74" s="28"/>
      <c r="Y74" s="28"/>
      <c r="Z74" s="47"/>
      <c r="AA74" s="28"/>
      <c r="AB74" s="28"/>
      <c r="AC74" s="28"/>
      <c r="AD74" s="28"/>
      <c r="AE74" s="28"/>
      <c r="AF74" s="47"/>
      <c r="AH74" s="28"/>
      <c r="AI74" s="28"/>
      <c r="AJ74" s="28"/>
      <c r="AK74" s="28"/>
      <c r="AL74" s="28"/>
      <c r="AM74" s="40"/>
      <c r="AN74" s="40"/>
      <c r="AO74" s="40"/>
      <c r="AP74" s="28"/>
      <c r="AQ74" s="40"/>
      <c r="AR74" s="28"/>
      <c r="AS74" s="40"/>
      <c r="AU74" s="28"/>
      <c r="AV74" s="26"/>
      <c r="AW74" s="26"/>
      <c r="AX74" s="26"/>
      <c r="AY74" s="33"/>
      <c r="AZ74" s="28"/>
      <c r="BA74" s="26"/>
      <c r="BB74" s="26"/>
      <c r="BC74" s="26"/>
      <c r="BD74" s="28"/>
      <c r="BE74" s="28"/>
      <c r="BF74" s="28"/>
    </row>
    <row r="75" spans="1:58" x14ac:dyDescent="0.25">
      <c r="A75" s="23" t="s">
        <v>186</v>
      </c>
      <c r="B75" s="23" t="s">
        <v>187</v>
      </c>
      <c r="C75" s="24" t="s">
        <v>70</v>
      </c>
      <c r="D75" s="70"/>
      <c r="E75" s="26"/>
      <c r="F75" s="40"/>
      <c r="G75" s="16"/>
      <c r="H75" s="26"/>
      <c r="I75" s="26"/>
      <c r="J75" s="26"/>
      <c r="K75" s="64"/>
      <c r="L75" s="28"/>
      <c r="M75" s="28"/>
      <c r="N75" s="26"/>
      <c r="O75" s="27"/>
      <c r="P75" s="64"/>
      <c r="Q75" s="28"/>
      <c r="R75" s="28"/>
      <c r="S75" s="28"/>
      <c r="U75" s="71"/>
      <c r="V75" s="47"/>
      <c r="W75" s="47"/>
      <c r="X75" s="28"/>
      <c r="Y75" s="28"/>
      <c r="Z75" s="28"/>
      <c r="AA75" s="47"/>
      <c r="AB75" s="47"/>
      <c r="AC75" s="47"/>
      <c r="AD75" s="28"/>
      <c r="AE75" s="28"/>
      <c r="AF75" s="28"/>
      <c r="AH75" s="28"/>
      <c r="AI75" s="28"/>
      <c r="AJ75" s="28"/>
      <c r="AK75" s="40"/>
      <c r="AL75" s="40"/>
      <c r="AM75" s="28"/>
      <c r="AN75" s="40"/>
      <c r="AO75" s="40"/>
      <c r="AP75" s="28"/>
      <c r="AQ75" s="40"/>
      <c r="AR75" s="40"/>
      <c r="AS75" s="40"/>
      <c r="AU75" s="28"/>
      <c r="AV75" s="26"/>
      <c r="AW75" s="26"/>
      <c r="AX75" s="26"/>
      <c r="AY75" s="30" t="s">
        <v>72</v>
      </c>
      <c r="AZ75" s="28"/>
      <c r="BA75" s="28"/>
      <c r="BB75" s="28"/>
      <c r="BC75" s="27"/>
      <c r="BD75" s="26"/>
      <c r="BE75" s="27"/>
      <c r="BF75" s="27"/>
    </row>
    <row r="76" spans="1:58" x14ac:dyDescent="0.25">
      <c r="A76" s="23" t="s">
        <v>188</v>
      </c>
      <c r="B76" s="23" t="s">
        <v>187</v>
      </c>
      <c r="C76" s="24" t="s">
        <v>70</v>
      </c>
      <c r="D76" s="70"/>
      <c r="E76" s="26"/>
      <c r="F76" s="28"/>
      <c r="G76" s="16"/>
      <c r="H76" s="26"/>
      <c r="I76" s="28"/>
      <c r="J76" s="26"/>
      <c r="K76" s="26"/>
      <c r="L76" s="27"/>
      <c r="M76" s="28"/>
      <c r="N76" s="26"/>
      <c r="O76" s="27"/>
      <c r="P76" s="28"/>
      <c r="Q76" s="64"/>
      <c r="R76" s="27"/>
      <c r="S76" s="28"/>
      <c r="U76" s="72"/>
      <c r="V76" s="47"/>
      <c r="W76" s="28"/>
      <c r="X76" s="47"/>
      <c r="Y76" s="28"/>
      <c r="Z76" s="47"/>
      <c r="AA76" s="47"/>
      <c r="AB76" s="47"/>
      <c r="AC76" s="28"/>
      <c r="AD76" s="28"/>
      <c r="AE76" s="28"/>
      <c r="AF76" s="28"/>
      <c r="AH76" s="28"/>
      <c r="AI76" s="28"/>
      <c r="AJ76" s="28"/>
      <c r="AK76" s="28"/>
      <c r="AL76" s="40"/>
      <c r="AM76" s="28"/>
      <c r="AN76" s="28"/>
      <c r="AO76" s="40"/>
      <c r="AP76" s="28"/>
      <c r="AQ76" s="40"/>
      <c r="AR76" s="28"/>
      <c r="AS76" s="28"/>
      <c r="AU76" s="28"/>
      <c r="AV76" s="26"/>
      <c r="AW76" s="26"/>
      <c r="AX76" s="26"/>
      <c r="AY76" s="30" t="s">
        <v>179</v>
      </c>
      <c r="AZ76" s="28"/>
      <c r="BA76" s="28"/>
      <c r="BB76" s="28"/>
      <c r="BC76" s="27"/>
      <c r="BD76" s="26"/>
      <c r="BE76" s="27"/>
      <c r="BF76" s="27"/>
    </row>
    <row r="77" spans="1:58" x14ac:dyDescent="0.25">
      <c r="A77" s="23" t="s">
        <v>189</v>
      </c>
      <c r="B77" s="23" t="s">
        <v>190</v>
      </c>
      <c r="C77" s="24" t="s">
        <v>70</v>
      </c>
      <c r="D77" s="70"/>
      <c r="E77" s="28"/>
      <c r="F77" s="28"/>
      <c r="G77" s="16"/>
      <c r="H77" s="26"/>
      <c r="I77" s="28"/>
      <c r="J77" s="28"/>
      <c r="K77" s="26"/>
      <c r="L77" s="28"/>
      <c r="M77" s="26"/>
      <c r="N77" s="28"/>
      <c r="O77" s="64"/>
      <c r="P77" s="28"/>
      <c r="Q77" s="27"/>
      <c r="R77" s="64"/>
      <c r="S77" s="27"/>
      <c r="U77" s="71"/>
      <c r="V77" s="47"/>
      <c r="W77" s="47"/>
      <c r="X77" s="47"/>
      <c r="Y77" s="28"/>
      <c r="Z77" s="47"/>
      <c r="AA77" s="28"/>
      <c r="AB77" s="47"/>
      <c r="AC77" s="28"/>
      <c r="AD77" s="47"/>
      <c r="AE77" s="28"/>
      <c r="AF77" s="28"/>
      <c r="AH77" s="40"/>
      <c r="AI77" s="28"/>
      <c r="AJ77" s="28"/>
      <c r="AK77" s="28"/>
      <c r="AL77" s="40"/>
      <c r="AM77" s="28"/>
      <c r="AN77" s="28"/>
      <c r="AO77" s="28"/>
      <c r="AP77" s="28"/>
      <c r="AQ77" s="40"/>
      <c r="AR77" s="40"/>
      <c r="AS77" s="40"/>
      <c r="AU77" s="28"/>
      <c r="AV77" s="26"/>
      <c r="AW77" s="26"/>
      <c r="AX77" s="26"/>
      <c r="AY77" s="30" t="s">
        <v>72</v>
      </c>
      <c r="AZ77" s="28"/>
      <c r="BA77" s="47"/>
      <c r="BB77" s="28"/>
      <c r="BC77" s="28"/>
      <c r="BD77" s="26"/>
      <c r="BE77" s="27"/>
      <c r="BF77" s="27"/>
    </row>
    <row r="78" spans="1:58" x14ac:dyDescent="0.25">
      <c r="A78" s="23" t="s">
        <v>191</v>
      </c>
      <c r="B78" s="23" t="s">
        <v>192</v>
      </c>
      <c r="C78" s="14" t="s">
        <v>70</v>
      </c>
      <c r="D78" s="70"/>
      <c r="E78" s="28"/>
      <c r="F78" s="27"/>
      <c r="G78" s="16"/>
      <c r="H78" s="26"/>
      <c r="I78" s="26"/>
      <c r="J78" s="28"/>
      <c r="K78" s="26"/>
      <c r="L78" s="28"/>
      <c r="M78" s="28"/>
      <c r="N78" s="27"/>
      <c r="O78" s="27"/>
      <c r="P78" s="28"/>
      <c r="Q78" s="28"/>
      <c r="R78" s="27"/>
      <c r="S78" s="26"/>
      <c r="U78" s="72"/>
      <c r="V78" s="47"/>
      <c r="W78" s="28"/>
      <c r="X78" s="47"/>
      <c r="Y78" s="47"/>
      <c r="Z78" s="47"/>
      <c r="AA78" s="28"/>
      <c r="AB78" s="47"/>
      <c r="AC78" s="28"/>
      <c r="AD78" s="47"/>
      <c r="AE78" s="28"/>
      <c r="AF78" s="47"/>
      <c r="AH78" s="40"/>
      <c r="AI78" s="28"/>
      <c r="AJ78" s="28"/>
      <c r="AK78" s="28"/>
      <c r="AL78" s="40"/>
      <c r="AM78" s="28"/>
      <c r="AN78" s="28"/>
      <c r="AO78" s="40"/>
      <c r="AP78" s="40"/>
      <c r="AQ78" s="28"/>
      <c r="AR78" s="40"/>
      <c r="AS78" s="28"/>
      <c r="AU78" s="28"/>
      <c r="AV78" s="26"/>
      <c r="AW78" s="26"/>
      <c r="AX78" s="26"/>
      <c r="AY78" s="35" t="s">
        <v>72</v>
      </c>
      <c r="AZ78" s="28"/>
      <c r="BA78" s="28"/>
      <c r="BB78" s="28"/>
      <c r="BC78" s="27"/>
      <c r="BD78" s="28"/>
      <c r="BE78" s="27"/>
      <c r="BF78" s="27"/>
    </row>
    <row r="79" spans="1:58" x14ac:dyDescent="0.25">
      <c r="A79" s="23" t="s">
        <v>193</v>
      </c>
      <c r="B79" s="23" t="s">
        <v>194</v>
      </c>
      <c r="C79" s="14" t="s">
        <v>70</v>
      </c>
      <c r="D79" s="70"/>
      <c r="E79" s="26"/>
      <c r="F79" s="28"/>
      <c r="G79" s="16"/>
      <c r="H79" s="26"/>
      <c r="I79" s="26"/>
      <c r="J79" s="26"/>
      <c r="K79" s="26"/>
      <c r="L79" s="28"/>
      <c r="M79" s="26"/>
      <c r="N79" s="26"/>
      <c r="O79" s="26"/>
      <c r="P79" s="28"/>
      <c r="Q79" s="27"/>
      <c r="R79" s="27"/>
      <c r="S79" s="28"/>
      <c r="U79" s="65"/>
      <c r="V79" s="65"/>
      <c r="W79" s="28"/>
      <c r="X79" s="28"/>
      <c r="Y79" s="28"/>
      <c r="Z79" s="65"/>
      <c r="AA79" s="65"/>
      <c r="AB79" s="65"/>
      <c r="AC79" s="28"/>
      <c r="AD79" s="28"/>
      <c r="AE79" s="28"/>
      <c r="AF79" s="28"/>
      <c r="AH79" s="28"/>
      <c r="AI79" s="28"/>
      <c r="AJ79" s="28"/>
      <c r="AK79" s="28"/>
      <c r="AL79" s="40"/>
      <c r="AM79" s="28"/>
      <c r="AN79" s="28"/>
      <c r="AO79" s="40"/>
      <c r="AP79" s="28"/>
      <c r="AQ79" s="40"/>
      <c r="AR79" s="28"/>
      <c r="AS79" s="40"/>
      <c r="AU79" s="28"/>
      <c r="AV79" s="26"/>
      <c r="AW79" s="26"/>
      <c r="AX79" s="26"/>
      <c r="AY79" s="30" t="s">
        <v>72</v>
      </c>
      <c r="AZ79" s="28"/>
      <c r="BA79" s="28"/>
      <c r="BB79" s="28"/>
      <c r="BC79" s="27"/>
      <c r="BD79" s="26"/>
      <c r="BE79" s="27"/>
      <c r="BF79" s="27"/>
    </row>
    <row r="80" spans="1:58" x14ac:dyDescent="0.25">
      <c r="A80" s="14"/>
      <c r="B80" s="14"/>
      <c r="C80" s="7"/>
      <c r="D80" s="68"/>
      <c r="E80" s="16"/>
      <c r="F80" s="68"/>
      <c r="G80" s="69"/>
      <c r="H80" s="286" t="s">
        <v>195</v>
      </c>
      <c r="I80" s="286"/>
      <c r="J80" s="286"/>
      <c r="K80" s="286"/>
      <c r="L80" s="286"/>
      <c r="M80" s="286"/>
      <c r="N80" s="286"/>
      <c r="O80" s="286"/>
      <c r="P80" s="286"/>
      <c r="Q80" s="286"/>
      <c r="R80" s="286"/>
      <c r="S80" s="286"/>
      <c r="U80" s="287" t="s">
        <v>51</v>
      </c>
      <c r="V80" s="287"/>
      <c r="W80" s="287"/>
      <c r="X80" s="287"/>
      <c r="Y80" s="287"/>
      <c r="Z80" s="287"/>
      <c r="AA80" s="287"/>
      <c r="AB80" s="287"/>
      <c r="AC80" s="287"/>
      <c r="AD80" s="287"/>
      <c r="AE80" s="287"/>
      <c r="AF80" s="287"/>
      <c r="AH80" s="286" t="s">
        <v>52</v>
      </c>
      <c r="AI80" s="286"/>
      <c r="AJ80" s="286"/>
      <c r="AK80" s="286"/>
      <c r="AL80" s="286"/>
      <c r="AM80" s="286"/>
      <c r="AN80" s="286"/>
      <c r="AO80" s="286"/>
      <c r="AP80" s="286"/>
      <c r="AQ80" s="286"/>
      <c r="AR80" s="286"/>
      <c r="AS80" s="286"/>
      <c r="AU80" s="286" t="s">
        <v>53</v>
      </c>
      <c r="AV80" s="286"/>
      <c r="AW80" s="286"/>
      <c r="AX80" s="286"/>
      <c r="AY80" s="286"/>
      <c r="AZ80" s="286"/>
      <c r="BA80" s="286"/>
      <c r="BB80" s="286"/>
      <c r="BC80" s="286"/>
      <c r="BD80" s="286"/>
      <c r="BE80" s="286"/>
      <c r="BF80" s="286"/>
    </row>
    <row r="81" spans="1:58" x14ac:dyDescent="0.25">
      <c r="A81" s="284" t="s">
        <v>196</v>
      </c>
      <c r="B81" s="284"/>
      <c r="D81" s="284" t="s">
        <v>197</v>
      </c>
      <c r="E81" s="284"/>
      <c r="F81" s="285"/>
      <c r="G81" s="22"/>
      <c r="H81" s="16" t="s">
        <v>56</v>
      </c>
      <c r="I81" s="16" t="s">
        <v>57</v>
      </c>
      <c r="J81" s="16" t="s">
        <v>58</v>
      </c>
      <c r="K81" s="16" t="s">
        <v>59</v>
      </c>
      <c r="L81" s="16" t="s">
        <v>60</v>
      </c>
      <c r="M81" s="16" t="s">
        <v>61</v>
      </c>
      <c r="N81" s="16" t="s">
        <v>62</v>
      </c>
      <c r="O81" s="16" t="s">
        <v>63</v>
      </c>
      <c r="P81" s="16" t="s">
        <v>64</v>
      </c>
      <c r="Q81" s="16" t="s">
        <v>65</v>
      </c>
      <c r="R81" s="16" t="s">
        <v>66</v>
      </c>
      <c r="S81" s="16" t="s">
        <v>67</v>
      </c>
      <c r="U81" s="16" t="s">
        <v>56</v>
      </c>
      <c r="V81" s="16" t="s">
        <v>57</v>
      </c>
      <c r="W81" s="16" t="s">
        <v>58</v>
      </c>
      <c r="X81" s="16" t="s">
        <v>59</v>
      </c>
      <c r="Y81" s="16" t="s">
        <v>60</v>
      </c>
      <c r="Z81" s="16" t="s">
        <v>61</v>
      </c>
      <c r="AA81" s="16" t="s">
        <v>62</v>
      </c>
      <c r="AB81" s="16" t="s">
        <v>63</v>
      </c>
      <c r="AC81" s="16" t="s">
        <v>64</v>
      </c>
      <c r="AD81" s="16" t="s">
        <v>65</v>
      </c>
      <c r="AE81" s="16" t="s">
        <v>66</v>
      </c>
      <c r="AF81" s="16" t="s">
        <v>67</v>
      </c>
      <c r="AH81" s="16" t="s">
        <v>56</v>
      </c>
      <c r="AI81" s="16" t="s">
        <v>57</v>
      </c>
      <c r="AJ81" s="16" t="s">
        <v>58</v>
      </c>
      <c r="AK81" s="16" t="s">
        <v>59</v>
      </c>
      <c r="AL81" s="16" t="s">
        <v>60</v>
      </c>
      <c r="AM81" s="16" t="s">
        <v>61</v>
      </c>
      <c r="AN81" s="16" t="s">
        <v>62</v>
      </c>
      <c r="AO81" s="16" t="s">
        <v>63</v>
      </c>
      <c r="AP81" s="16" t="s">
        <v>64</v>
      </c>
      <c r="AQ81" s="16" t="s">
        <v>65</v>
      </c>
      <c r="AR81" s="16" t="s">
        <v>66</v>
      </c>
      <c r="AS81" s="16" t="s">
        <v>67</v>
      </c>
      <c r="AU81" s="16" t="s">
        <v>56</v>
      </c>
      <c r="AV81" s="16" t="s">
        <v>57</v>
      </c>
      <c r="AW81" s="16" t="s">
        <v>58</v>
      </c>
      <c r="AX81" s="16" t="s">
        <v>59</v>
      </c>
      <c r="AY81" s="16" t="s">
        <v>60</v>
      </c>
      <c r="AZ81" s="16" t="s">
        <v>61</v>
      </c>
      <c r="BA81" s="16" t="s">
        <v>62</v>
      </c>
      <c r="BB81" s="16" t="s">
        <v>63</v>
      </c>
      <c r="BC81" s="16" t="s">
        <v>64</v>
      </c>
      <c r="BD81" s="16" t="s">
        <v>65</v>
      </c>
      <c r="BE81" s="16" t="s">
        <v>66</v>
      </c>
      <c r="BF81" s="16" t="s">
        <v>67</v>
      </c>
    </row>
    <row r="82" spans="1:58" x14ac:dyDescent="0.25">
      <c r="A82" s="23" t="s">
        <v>198</v>
      </c>
      <c r="B82" s="23" t="s">
        <v>199</v>
      </c>
      <c r="C82" s="14" t="s">
        <v>70</v>
      </c>
      <c r="D82" s="70"/>
      <c r="E82" s="28"/>
      <c r="F82" s="73"/>
      <c r="G82" s="16"/>
      <c r="H82" s="27"/>
      <c r="I82" s="26"/>
      <c r="J82" s="29" t="s">
        <v>71</v>
      </c>
      <c r="K82" s="29" t="s">
        <v>71</v>
      </c>
      <c r="L82" s="28"/>
      <c r="M82" s="64"/>
      <c r="N82" s="27"/>
      <c r="O82" s="28"/>
      <c r="P82" s="64"/>
      <c r="Q82" s="28"/>
      <c r="R82" s="28"/>
      <c r="S82" s="28"/>
      <c r="U82" s="28"/>
      <c r="V82" s="28"/>
      <c r="W82" s="29" t="s">
        <v>71</v>
      </c>
      <c r="X82" s="29" t="s">
        <v>71</v>
      </c>
      <c r="Y82" s="26"/>
      <c r="Z82" s="26"/>
      <c r="AA82" s="28"/>
      <c r="AB82" s="28"/>
      <c r="AC82" s="28" t="s">
        <v>200</v>
      </c>
      <c r="AD82" s="26"/>
      <c r="AE82" s="28"/>
      <c r="AF82" s="26"/>
      <c r="AH82" s="28"/>
      <c r="AI82" s="28"/>
      <c r="AJ82" s="28"/>
      <c r="AK82" s="28"/>
      <c r="AL82" s="28"/>
      <c r="AM82" s="73"/>
      <c r="AN82" s="73"/>
      <c r="AO82" s="73"/>
      <c r="AP82" s="73"/>
      <c r="AQ82" s="28"/>
      <c r="AR82" s="28"/>
      <c r="AS82" s="28"/>
      <c r="AU82" s="26"/>
      <c r="AV82" s="26"/>
      <c r="AW82" s="26"/>
      <c r="AX82" s="26"/>
      <c r="AY82" s="34" t="s">
        <v>72</v>
      </c>
      <c r="AZ82" s="27"/>
      <c r="BA82" s="27"/>
      <c r="BB82" s="27"/>
      <c r="BC82" s="28"/>
      <c r="BD82" s="26"/>
      <c r="BE82" s="26"/>
      <c r="BF82" s="26"/>
    </row>
    <row r="83" spans="1:58" x14ac:dyDescent="0.25">
      <c r="A83" s="23" t="s">
        <v>201</v>
      </c>
      <c r="B83" s="23" t="s">
        <v>202</v>
      </c>
      <c r="C83" s="14" t="s">
        <v>70</v>
      </c>
      <c r="D83" s="34" t="s">
        <v>66</v>
      </c>
      <c r="E83" s="26"/>
      <c r="F83" s="28"/>
      <c r="G83" s="16"/>
      <c r="H83" s="28"/>
      <c r="I83" s="27"/>
      <c r="J83" s="26"/>
      <c r="K83" s="27"/>
      <c r="L83" s="28"/>
      <c r="M83" s="26"/>
      <c r="N83" s="26"/>
      <c r="O83" s="28"/>
      <c r="P83" s="28"/>
      <c r="Q83" s="28"/>
      <c r="R83" s="27"/>
      <c r="S83" s="28"/>
      <c r="U83" s="28"/>
      <c r="V83" s="28"/>
      <c r="W83" s="28"/>
      <c r="X83" s="26"/>
      <c r="Y83" s="26"/>
      <c r="Z83" s="26"/>
      <c r="AA83" s="28"/>
      <c r="AB83" s="28"/>
      <c r="AC83" s="28"/>
      <c r="AD83" s="28"/>
      <c r="AE83" s="28"/>
      <c r="AF83" s="28"/>
      <c r="AH83" s="73"/>
      <c r="AI83" s="28"/>
      <c r="AJ83" s="73"/>
      <c r="AK83" s="28"/>
      <c r="AL83" s="28"/>
      <c r="AM83" s="73"/>
      <c r="AN83" s="28"/>
      <c r="AO83" s="73"/>
      <c r="AP83" s="73"/>
      <c r="AQ83" s="73"/>
      <c r="AR83" s="73"/>
      <c r="AS83" s="28"/>
      <c r="AU83" s="27"/>
      <c r="AV83" s="27"/>
      <c r="AW83" s="27"/>
      <c r="AX83" s="27"/>
      <c r="AY83" s="34" t="s">
        <v>72</v>
      </c>
      <c r="AZ83" s="26"/>
      <c r="BA83" s="26"/>
      <c r="BB83" s="26"/>
      <c r="BC83" s="26"/>
      <c r="BD83" s="26"/>
      <c r="BE83" s="26"/>
      <c r="BF83" s="26"/>
    </row>
    <row r="84" spans="1:58" x14ac:dyDescent="0.25">
      <c r="A84" s="23" t="s">
        <v>203</v>
      </c>
      <c r="B84" s="23" t="s">
        <v>204</v>
      </c>
      <c r="C84" s="14" t="s">
        <v>70</v>
      </c>
      <c r="D84" s="34" t="s">
        <v>66</v>
      </c>
      <c r="E84" s="26"/>
      <c r="F84" s="73"/>
      <c r="G84" s="16"/>
      <c r="H84" s="27"/>
      <c r="I84" s="64"/>
      <c r="J84" s="29" t="s">
        <v>71</v>
      </c>
      <c r="K84" s="28"/>
      <c r="L84" s="28"/>
      <c r="M84" s="27"/>
      <c r="N84" s="27"/>
      <c r="O84" s="26"/>
      <c r="P84" s="28"/>
      <c r="Q84" s="26"/>
      <c r="R84" s="27"/>
      <c r="S84" s="26"/>
      <c r="U84" s="26"/>
      <c r="V84" s="26"/>
      <c r="W84" s="29" t="s">
        <v>71</v>
      </c>
      <c r="X84" s="28"/>
      <c r="Y84" s="28"/>
      <c r="Z84" s="28"/>
      <c r="AA84" s="26"/>
      <c r="AB84" s="28"/>
      <c r="AC84" s="26"/>
      <c r="AD84" s="26"/>
      <c r="AE84" s="28"/>
      <c r="AF84" s="28"/>
      <c r="AH84" s="28"/>
      <c r="AI84" s="28"/>
      <c r="AJ84" s="28"/>
      <c r="AK84" s="28"/>
      <c r="AL84" s="28"/>
      <c r="AM84" s="28"/>
      <c r="AN84" s="73"/>
      <c r="AO84" s="28"/>
      <c r="AP84" s="73"/>
      <c r="AQ84" s="28"/>
      <c r="AR84" s="28"/>
      <c r="AS84" s="73"/>
      <c r="AU84" s="28"/>
      <c r="AV84" s="27"/>
      <c r="AW84" s="27"/>
      <c r="AX84" s="28"/>
      <c r="AY84" s="33"/>
      <c r="AZ84" s="27"/>
      <c r="BA84" s="28"/>
      <c r="BB84" s="28"/>
      <c r="BC84" s="26"/>
      <c r="BD84" s="26"/>
      <c r="BE84" s="26"/>
      <c r="BF84" s="26"/>
    </row>
    <row r="85" spans="1:58" x14ac:dyDescent="0.25">
      <c r="A85" s="23" t="s">
        <v>205</v>
      </c>
      <c r="B85" s="23" t="s">
        <v>206</v>
      </c>
      <c r="C85" s="14" t="s">
        <v>70</v>
      </c>
      <c r="D85" s="74"/>
      <c r="E85" s="28"/>
      <c r="F85" s="73"/>
      <c r="G85" s="16"/>
      <c r="H85" s="28"/>
      <c r="I85" s="27"/>
      <c r="J85" s="27"/>
      <c r="K85" s="64"/>
      <c r="L85" s="27"/>
      <c r="M85" s="64"/>
      <c r="N85" s="27"/>
      <c r="O85" s="28"/>
      <c r="P85" s="28"/>
      <c r="Q85" s="27"/>
      <c r="R85" s="28"/>
      <c r="S85" s="28"/>
      <c r="U85" s="28"/>
      <c r="V85" s="28"/>
      <c r="W85" s="28"/>
      <c r="X85" s="26"/>
      <c r="Y85" s="26"/>
      <c r="Z85" s="28"/>
      <c r="AA85" s="28"/>
      <c r="AB85" s="28"/>
      <c r="AC85" s="26"/>
      <c r="AD85" s="28"/>
      <c r="AE85" s="28"/>
      <c r="AF85" s="28"/>
      <c r="AH85" s="28"/>
      <c r="AI85" s="28"/>
      <c r="AJ85" s="28"/>
      <c r="AK85" s="73"/>
      <c r="AL85" s="28"/>
      <c r="AM85" s="28"/>
      <c r="AN85" s="28"/>
      <c r="AO85" s="73"/>
      <c r="AP85" s="28"/>
      <c r="AQ85" s="28"/>
      <c r="AR85" s="28"/>
      <c r="AS85" s="28"/>
      <c r="AU85" s="27"/>
      <c r="AV85" s="27"/>
      <c r="AW85" s="28"/>
      <c r="AX85" s="28"/>
      <c r="AY85" s="35" t="s">
        <v>207</v>
      </c>
      <c r="AZ85" s="28"/>
      <c r="BA85" s="28"/>
      <c r="BB85" s="26"/>
      <c r="BC85" s="26"/>
      <c r="BD85" s="26"/>
      <c r="BE85" s="28"/>
      <c r="BF85" s="27"/>
    </row>
    <row r="86" spans="1:58" x14ac:dyDescent="0.25">
      <c r="A86" s="23" t="s">
        <v>208</v>
      </c>
      <c r="B86" s="23" t="s">
        <v>209</v>
      </c>
      <c r="C86" s="14" t="s">
        <v>70</v>
      </c>
      <c r="D86" s="34" t="s">
        <v>66</v>
      </c>
      <c r="E86" s="26"/>
      <c r="F86" s="28"/>
      <c r="G86" s="16"/>
      <c r="H86" s="26"/>
      <c r="I86" s="26"/>
      <c r="J86" s="75" t="s">
        <v>33</v>
      </c>
      <c r="K86" s="26"/>
      <c r="L86" s="28"/>
      <c r="M86" s="27"/>
      <c r="N86" s="28"/>
      <c r="O86" s="26"/>
      <c r="P86" s="27"/>
      <c r="Q86" s="28"/>
      <c r="R86" s="27"/>
      <c r="S86" s="28"/>
      <c r="U86" s="26"/>
      <c r="V86" s="26"/>
      <c r="W86" s="28"/>
      <c r="X86" s="28"/>
      <c r="Y86" s="28"/>
      <c r="Z86" s="28"/>
      <c r="AA86" s="26"/>
      <c r="AB86" s="26"/>
      <c r="AC86" s="26"/>
      <c r="AD86" s="28"/>
      <c r="AE86" s="28"/>
      <c r="AF86" s="28"/>
      <c r="AH86" s="28"/>
      <c r="AI86" s="28"/>
      <c r="AJ86" s="32" t="s">
        <v>33</v>
      </c>
      <c r="AK86" s="28"/>
      <c r="AL86" s="73"/>
      <c r="AM86" s="28"/>
      <c r="AN86" s="28"/>
      <c r="AO86" s="28"/>
      <c r="AP86" s="73"/>
      <c r="AQ86" s="28"/>
      <c r="AR86" s="28"/>
      <c r="AS86" s="28"/>
      <c r="AU86" s="28"/>
      <c r="AV86" s="26"/>
      <c r="AW86" s="26"/>
      <c r="AX86" s="26"/>
      <c r="AY86" s="30" t="s">
        <v>72</v>
      </c>
      <c r="AZ86" s="27"/>
      <c r="BA86" s="27"/>
      <c r="BB86" s="28"/>
      <c r="BC86" s="28"/>
      <c r="BD86" s="26"/>
      <c r="BE86" s="26"/>
      <c r="BF86" s="28"/>
    </row>
    <row r="87" spans="1:58" x14ac:dyDescent="0.25">
      <c r="A87" s="23" t="s">
        <v>210</v>
      </c>
      <c r="B87" s="23" t="s">
        <v>211</v>
      </c>
      <c r="C87" s="14" t="s">
        <v>70</v>
      </c>
      <c r="D87" s="62"/>
      <c r="E87" s="28"/>
      <c r="F87" s="73"/>
      <c r="G87" s="16"/>
      <c r="H87" s="26"/>
      <c r="I87" s="26"/>
      <c r="J87" s="75" t="s">
        <v>33</v>
      </c>
      <c r="K87" s="26"/>
      <c r="L87" s="28"/>
      <c r="M87" s="64"/>
      <c r="N87" s="28"/>
      <c r="O87" s="26"/>
      <c r="P87" s="27"/>
      <c r="Q87" s="28"/>
      <c r="R87" s="64"/>
      <c r="S87" s="28"/>
      <c r="U87" s="26"/>
      <c r="V87" s="26"/>
      <c r="W87" s="26"/>
      <c r="X87" s="28"/>
      <c r="Y87" s="28"/>
      <c r="Z87" s="28"/>
      <c r="AA87" s="28"/>
      <c r="AB87" s="26"/>
      <c r="AC87" s="26"/>
      <c r="AD87" s="28"/>
      <c r="AE87" s="28"/>
      <c r="AF87" s="28"/>
      <c r="AH87" s="28"/>
      <c r="AI87" s="28"/>
      <c r="AJ87" s="32" t="s">
        <v>33</v>
      </c>
      <c r="AK87" s="28"/>
      <c r="AL87" s="28"/>
      <c r="AM87" s="28"/>
      <c r="AN87" s="73"/>
      <c r="AO87" s="28"/>
      <c r="AP87" s="28"/>
      <c r="AQ87" s="28"/>
      <c r="AR87" s="28"/>
      <c r="AS87" s="28"/>
      <c r="AU87" s="27"/>
      <c r="AV87" s="28"/>
      <c r="AW87" s="28"/>
      <c r="AX87" s="26"/>
      <c r="AY87" s="33"/>
      <c r="AZ87" s="26"/>
      <c r="BA87" s="27"/>
      <c r="BB87" s="28"/>
      <c r="BC87" s="28"/>
      <c r="BD87" s="26"/>
      <c r="BE87" s="26"/>
      <c r="BF87" s="28"/>
    </row>
    <row r="88" spans="1:58" x14ac:dyDescent="0.25">
      <c r="A88" s="23" t="s">
        <v>212</v>
      </c>
      <c r="B88" s="23" t="s">
        <v>213</v>
      </c>
      <c r="C88" s="14" t="s">
        <v>70</v>
      </c>
      <c r="D88" s="34" t="s">
        <v>66</v>
      </c>
      <c r="E88" s="26"/>
      <c r="F88" s="28"/>
      <c r="G88" s="16"/>
      <c r="H88" s="26"/>
      <c r="I88" s="26"/>
      <c r="J88" s="75" t="s">
        <v>33</v>
      </c>
      <c r="K88" s="28"/>
      <c r="L88" s="28"/>
      <c r="M88" s="28"/>
      <c r="N88" s="28"/>
      <c r="O88" s="64"/>
      <c r="P88" s="28"/>
      <c r="Q88" s="26"/>
      <c r="R88" s="28"/>
      <c r="S88" s="27"/>
      <c r="U88" s="28"/>
      <c r="V88" s="26"/>
      <c r="W88" s="28"/>
      <c r="X88" s="28"/>
      <c r="Y88" s="26"/>
      <c r="Z88" s="28"/>
      <c r="AA88" s="26"/>
      <c r="AB88" s="26"/>
      <c r="AC88" s="28"/>
      <c r="AD88" s="26"/>
      <c r="AE88" s="28"/>
      <c r="AF88" s="28"/>
      <c r="AH88" s="28"/>
      <c r="AI88" s="28"/>
      <c r="AJ88" s="32" t="s">
        <v>33</v>
      </c>
      <c r="AK88" s="28"/>
      <c r="AL88" s="73"/>
      <c r="AM88" s="28"/>
      <c r="AN88" s="28"/>
      <c r="AO88" s="28"/>
      <c r="AP88" s="28"/>
      <c r="AQ88" s="28"/>
      <c r="AR88" s="28"/>
      <c r="AS88" s="28"/>
      <c r="AU88" s="26"/>
      <c r="AV88" s="26"/>
      <c r="AW88" s="28"/>
      <c r="AX88" s="28"/>
      <c r="AY88" s="35" t="s">
        <v>72</v>
      </c>
      <c r="AZ88" s="27"/>
      <c r="BA88" s="28"/>
      <c r="BB88" s="28"/>
      <c r="BC88" s="26"/>
      <c r="BD88" s="26"/>
      <c r="BE88" s="26"/>
      <c r="BF88" s="28"/>
    </row>
    <row r="89" spans="1:58" x14ac:dyDescent="0.25">
      <c r="A89" s="36" t="s">
        <v>214</v>
      </c>
      <c r="B89" s="37" t="s">
        <v>215</v>
      </c>
      <c r="C89" s="14" t="s">
        <v>70</v>
      </c>
      <c r="D89" s="62"/>
      <c r="E89" s="28"/>
      <c r="F89" s="28"/>
      <c r="G89" s="16"/>
      <c r="H89" s="27"/>
      <c r="I89" s="28"/>
      <c r="J89" s="28"/>
      <c r="K89" s="26"/>
      <c r="L89" s="64"/>
      <c r="M89" s="64"/>
      <c r="N89" s="28"/>
      <c r="O89" s="26"/>
      <c r="P89" s="28"/>
      <c r="Q89" s="26"/>
      <c r="R89" s="28"/>
      <c r="S89" s="64"/>
      <c r="U89" s="28"/>
      <c r="V89" s="28"/>
      <c r="W89" s="26"/>
      <c r="X89" s="26"/>
      <c r="Y89" s="26"/>
      <c r="Z89" s="28"/>
      <c r="AA89" s="28"/>
      <c r="AB89" s="28"/>
      <c r="AC89" s="28"/>
      <c r="AD89" s="26"/>
      <c r="AE89" s="28"/>
      <c r="AF89" s="28"/>
      <c r="AH89" s="73"/>
      <c r="AI89" s="28"/>
      <c r="AJ89" s="28"/>
      <c r="AK89" s="28"/>
      <c r="AL89" s="28"/>
      <c r="AM89" s="73"/>
      <c r="AN89" s="28"/>
      <c r="AO89" s="28"/>
      <c r="AP89" s="73"/>
      <c r="AQ89" s="28"/>
      <c r="AR89" s="73"/>
      <c r="AS89" s="28"/>
      <c r="AU89" s="27"/>
      <c r="AV89" s="26"/>
      <c r="AW89" s="26"/>
      <c r="AX89" s="26"/>
      <c r="AY89" s="35" t="s">
        <v>207</v>
      </c>
      <c r="AZ89" s="27"/>
      <c r="BA89" s="27"/>
      <c r="BB89" s="27"/>
      <c r="BC89" s="27"/>
      <c r="BD89" s="27"/>
      <c r="BE89" s="26"/>
      <c r="BF89" s="26"/>
    </row>
    <row r="90" spans="1:58" x14ac:dyDescent="0.25">
      <c r="A90" s="14"/>
      <c r="B90" s="24"/>
      <c r="C90" s="7"/>
      <c r="D90" s="44"/>
      <c r="E90" s="76"/>
      <c r="F90" s="16"/>
      <c r="G90" s="21"/>
      <c r="H90" s="286" t="s">
        <v>195</v>
      </c>
      <c r="I90" s="286"/>
      <c r="J90" s="286"/>
      <c r="K90" s="286"/>
      <c r="L90" s="286"/>
      <c r="M90" s="286"/>
      <c r="N90" s="286"/>
      <c r="O90" s="286"/>
      <c r="P90" s="286"/>
      <c r="Q90" s="286"/>
      <c r="R90" s="286"/>
      <c r="S90" s="286"/>
      <c r="U90" s="287" t="s">
        <v>51</v>
      </c>
      <c r="V90" s="287"/>
      <c r="W90" s="287"/>
      <c r="X90" s="287"/>
      <c r="Y90" s="287"/>
      <c r="Z90" s="287"/>
      <c r="AA90" s="287"/>
      <c r="AB90" s="287"/>
      <c r="AC90" s="287"/>
      <c r="AD90" s="287"/>
      <c r="AE90" s="287"/>
      <c r="AF90" s="287"/>
      <c r="AH90" s="286" t="s">
        <v>52</v>
      </c>
      <c r="AI90" s="286"/>
      <c r="AJ90" s="286"/>
      <c r="AK90" s="286"/>
      <c r="AL90" s="286"/>
      <c r="AM90" s="286"/>
      <c r="AN90" s="286"/>
      <c r="AO90" s="286"/>
      <c r="AP90" s="286"/>
      <c r="AQ90" s="286"/>
      <c r="AR90" s="286"/>
      <c r="AS90" s="286"/>
      <c r="AU90" s="286" t="s">
        <v>53</v>
      </c>
      <c r="AV90" s="286"/>
      <c r="AW90" s="286"/>
      <c r="AX90" s="286"/>
      <c r="AY90" s="286"/>
      <c r="AZ90" s="286"/>
      <c r="BA90" s="286"/>
      <c r="BB90" s="286"/>
      <c r="BC90" s="286"/>
      <c r="BD90" s="286"/>
      <c r="BE90" s="286"/>
      <c r="BF90" s="286"/>
    </row>
    <row r="91" spans="1:58" x14ac:dyDescent="0.25">
      <c r="A91" s="284" t="s">
        <v>216</v>
      </c>
      <c r="B91" s="284"/>
      <c r="D91" s="284" t="s">
        <v>197</v>
      </c>
      <c r="E91" s="284"/>
      <c r="F91" s="285"/>
      <c r="G91" s="22"/>
      <c r="H91" s="16" t="s">
        <v>56</v>
      </c>
      <c r="I91" s="16" t="s">
        <v>57</v>
      </c>
      <c r="J91" s="16" t="s">
        <v>58</v>
      </c>
      <c r="K91" s="16" t="s">
        <v>59</v>
      </c>
      <c r="L91" s="16" t="s">
        <v>60</v>
      </c>
      <c r="M91" s="16" t="s">
        <v>61</v>
      </c>
      <c r="N91" s="16" t="s">
        <v>62</v>
      </c>
      <c r="O91" s="16" t="s">
        <v>63</v>
      </c>
      <c r="P91" s="16" t="s">
        <v>64</v>
      </c>
      <c r="Q91" s="16" t="s">
        <v>65</v>
      </c>
      <c r="R91" s="16" t="s">
        <v>66</v>
      </c>
      <c r="S91" s="16" t="s">
        <v>67</v>
      </c>
      <c r="U91" s="16" t="s">
        <v>56</v>
      </c>
      <c r="V91" s="16" t="s">
        <v>57</v>
      </c>
      <c r="W91" s="16" t="s">
        <v>58</v>
      </c>
      <c r="X91" s="16" t="s">
        <v>59</v>
      </c>
      <c r="Y91" s="16" t="s">
        <v>60</v>
      </c>
      <c r="Z91" s="16" t="s">
        <v>61</v>
      </c>
      <c r="AA91" s="16" t="s">
        <v>62</v>
      </c>
      <c r="AB91" s="16" t="s">
        <v>63</v>
      </c>
      <c r="AC91" s="16" t="s">
        <v>64</v>
      </c>
      <c r="AD91" s="16" t="s">
        <v>65</v>
      </c>
      <c r="AE91" s="16" t="s">
        <v>66</v>
      </c>
      <c r="AF91" s="16" t="s">
        <v>67</v>
      </c>
      <c r="AH91" s="16" t="s">
        <v>56</v>
      </c>
      <c r="AI91" s="16" t="s">
        <v>57</v>
      </c>
      <c r="AJ91" s="16" t="s">
        <v>58</v>
      </c>
      <c r="AK91" s="16" t="s">
        <v>59</v>
      </c>
      <c r="AL91" s="16" t="s">
        <v>60</v>
      </c>
      <c r="AM91" s="16" t="s">
        <v>61</v>
      </c>
      <c r="AN91" s="16" t="s">
        <v>62</v>
      </c>
      <c r="AO91" s="16" t="s">
        <v>63</v>
      </c>
      <c r="AP91" s="16" t="s">
        <v>64</v>
      </c>
      <c r="AQ91" s="16" t="s">
        <v>65</v>
      </c>
      <c r="AR91" s="16" t="s">
        <v>66</v>
      </c>
      <c r="AS91" s="16" t="s">
        <v>67</v>
      </c>
      <c r="AU91" s="16" t="s">
        <v>56</v>
      </c>
      <c r="AV91" s="16" t="s">
        <v>57</v>
      </c>
      <c r="AW91" s="16" t="s">
        <v>58</v>
      </c>
      <c r="AX91" s="16" t="s">
        <v>59</v>
      </c>
      <c r="AY91" s="16" t="s">
        <v>60</v>
      </c>
      <c r="AZ91" s="16" t="s">
        <v>61</v>
      </c>
      <c r="BA91" s="16" t="s">
        <v>62</v>
      </c>
      <c r="BB91" s="16" t="s">
        <v>63</v>
      </c>
      <c r="BC91" s="16" t="s">
        <v>64</v>
      </c>
      <c r="BD91" s="16" t="s">
        <v>65</v>
      </c>
      <c r="BE91" s="16" t="s">
        <v>66</v>
      </c>
      <c r="BF91" s="16" t="s">
        <v>67</v>
      </c>
    </row>
    <row r="92" spans="1:58" x14ac:dyDescent="0.25">
      <c r="A92" s="23" t="s">
        <v>217</v>
      </c>
      <c r="B92" s="23" t="s">
        <v>218</v>
      </c>
      <c r="C92" s="14" t="s">
        <v>70</v>
      </c>
      <c r="D92" s="77"/>
      <c r="E92" s="28"/>
      <c r="F92" s="27"/>
      <c r="G92" s="16"/>
      <c r="H92" s="28"/>
      <c r="I92" s="28"/>
      <c r="J92" s="26"/>
      <c r="K92" s="27"/>
      <c r="L92" s="27"/>
      <c r="M92" s="64"/>
      <c r="N92" s="27"/>
      <c r="O92" s="26"/>
      <c r="P92" s="26"/>
      <c r="Q92" s="28"/>
      <c r="R92" s="28"/>
      <c r="S92" s="26"/>
      <c r="U92" s="28"/>
      <c r="V92" s="28"/>
      <c r="W92" s="26"/>
      <c r="X92" s="28"/>
      <c r="Y92" s="26"/>
      <c r="Z92" s="28"/>
      <c r="AA92" s="28"/>
      <c r="AB92" s="26"/>
      <c r="AC92" s="28"/>
      <c r="AD92" s="28"/>
      <c r="AE92" s="26"/>
      <c r="AF92" s="28"/>
      <c r="AH92" s="28"/>
      <c r="AI92" s="28"/>
      <c r="AJ92" s="28"/>
      <c r="AK92" s="28"/>
      <c r="AL92" s="28"/>
      <c r="AM92" s="28"/>
      <c r="AN92" s="28"/>
      <c r="AO92" s="73"/>
      <c r="AP92" s="73"/>
      <c r="AQ92" s="28"/>
      <c r="AR92" s="28"/>
      <c r="AS92" s="73"/>
      <c r="AU92" s="26"/>
      <c r="AV92" s="26"/>
      <c r="AW92" s="28"/>
      <c r="AX92" s="28"/>
      <c r="AY92" s="35" t="s">
        <v>207</v>
      </c>
      <c r="AZ92" s="26"/>
      <c r="BA92" s="26"/>
      <c r="BB92" s="27"/>
      <c r="BC92" s="28"/>
      <c r="BD92" s="28"/>
      <c r="BE92" s="26"/>
      <c r="BF92" s="26"/>
    </row>
    <row r="93" spans="1:58" x14ac:dyDescent="0.25">
      <c r="A93" s="23" t="s">
        <v>219</v>
      </c>
      <c r="B93" s="23" t="s">
        <v>220</v>
      </c>
      <c r="C93" s="14" t="s">
        <v>70</v>
      </c>
      <c r="D93" s="27" t="s">
        <v>221</v>
      </c>
      <c r="E93" s="26"/>
      <c r="F93" s="73"/>
      <c r="G93" s="16"/>
      <c r="H93" s="26"/>
      <c r="I93" s="64"/>
      <c r="J93" s="26"/>
      <c r="K93" s="28"/>
      <c r="L93" s="28"/>
      <c r="M93" s="28"/>
      <c r="N93" s="28"/>
      <c r="O93" s="26"/>
      <c r="P93" s="27"/>
      <c r="Q93" s="64"/>
      <c r="R93" s="28"/>
      <c r="S93" s="27"/>
      <c r="U93" s="26"/>
      <c r="V93" s="28"/>
      <c r="W93" s="26"/>
      <c r="X93" s="28"/>
      <c r="Y93" s="28"/>
      <c r="Z93" s="28"/>
      <c r="AA93" s="26"/>
      <c r="AB93" s="28"/>
      <c r="AC93" s="28"/>
      <c r="AD93" s="26"/>
      <c r="AE93" s="28"/>
      <c r="AF93" s="26"/>
      <c r="AH93" s="73"/>
      <c r="AI93" s="28"/>
      <c r="AJ93" s="28"/>
      <c r="AK93" s="28"/>
      <c r="AL93" s="28"/>
      <c r="AM93" s="28"/>
      <c r="AN93" s="73"/>
      <c r="AO93" s="28"/>
      <c r="AP93" s="73"/>
      <c r="AQ93" s="28"/>
      <c r="AR93" s="73"/>
      <c r="AS93" s="73"/>
      <c r="AU93" s="26"/>
      <c r="AV93" s="26"/>
      <c r="AW93" s="28"/>
      <c r="AX93" s="28"/>
      <c r="AY93" s="33"/>
      <c r="AZ93" s="26"/>
      <c r="BA93" s="28"/>
      <c r="BB93" s="27"/>
      <c r="BC93" s="28"/>
      <c r="BD93" s="28"/>
      <c r="BE93" s="26"/>
      <c r="BF93" s="26"/>
    </row>
    <row r="94" spans="1:58" x14ac:dyDescent="0.25">
      <c r="A94" s="23" t="s">
        <v>222</v>
      </c>
      <c r="B94" s="23" t="s">
        <v>223</v>
      </c>
      <c r="C94" s="14" t="s">
        <v>70</v>
      </c>
      <c r="D94" s="78"/>
      <c r="E94" s="28"/>
      <c r="F94" s="28"/>
      <c r="G94" s="16"/>
      <c r="H94" s="27"/>
      <c r="I94" s="64"/>
      <c r="J94" s="29"/>
      <c r="K94" s="28"/>
      <c r="L94" s="28"/>
      <c r="M94" s="28"/>
      <c r="N94" s="28"/>
      <c r="O94" s="26"/>
      <c r="P94" s="26"/>
      <c r="Q94" s="27"/>
      <c r="R94" s="28"/>
      <c r="S94" s="28"/>
      <c r="U94" s="28"/>
      <c r="V94" s="28"/>
      <c r="W94" s="29" t="s">
        <v>71</v>
      </c>
      <c r="X94" s="29" t="s">
        <v>71</v>
      </c>
      <c r="Y94" s="28"/>
      <c r="Z94" s="28"/>
      <c r="AA94" s="28"/>
      <c r="AB94" s="26"/>
      <c r="AC94" s="26"/>
      <c r="AD94" s="28"/>
      <c r="AE94" s="28"/>
      <c r="AF94" s="26"/>
      <c r="AH94" s="73"/>
      <c r="AI94" s="73"/>
      <c r="AJ94" s="28"/>
      <c r="AK94" s="28"/>
      <c r="AL94" s="28"/>
      <c r="AM94" s="28"/>
      <c r="AN94" s="28"/>
      <c r="AO94" s="28"/>
      <c r="AP94" s="28"/>
      <c r="AQ94" s="28"/>
      <c r="AR94" s="28"/>
      <c r="AS94" s="73"/>
      <c r="AU94" s="28"/>
      <c r="AV94" s="28"/>
      <c r="AW94" s="28"/>
      <c r="AX94" s="28"/>
      <c r="AY94" s="33"/>
      <c r="AZ94" s="28"/>
      <c r="BA94" s="28"/>
      <c r="BB94" s="28"/>
      <c r="BC94" s="28"/>
      <c r="BD94" s="28"/>
      <c r="BE94" s="26"/>
      <c r="BF94" s="28"/>
    </row>
    <row r="95" spans="1:58" x14ac:dyDescent="0.25">
      <c r="A95" s="14"/>
      <c r="B95" s="14"/>
      <c r="C95" s="7"/>
      <c r="D95" s="79"/>
      <c r="E95" s="76"/>
      <c r="F95" s="16"/>
      <c r="G95" s="21"/>
      <c r="H95" s="286" t="s">
        <v>224</v>
      </c>
      <c r="I95" s="286"/>
      <c r="J95" s="286"/>
      <c r="K95" s="286"/>
      <c r="L95" s="286"/>
      <c r="M95" s="286"/>
      <c r="N95" s="286"/>
      <c r="O95" s="286"/>
      <c r="P95" s="286"/>
      <c r="Q95" s="286"/>
      <c r="R95" s="286"/>
      <c r="S95" s="286"/>
      <c r="U95" s="287" t="s">
        <v>51</v>
      </c>
      <c r="V95" s="287"/>
      <c r="W95" s="287"/>
      <c r="X95" s="287"/>
      <c r="Y95" s="287"/>
      <c r="Z95" s="287"/>
      <c r="AA95" s="287"/>
      <c r="AB95" s="287"/>
      <c r="AC95" s="287"/>
      <c r="AD95" s="287"/>
      <c r="AE95" s="287"/>
      <c r="AF95" s="287"/>
      <c r="AH95" s="286" t="s">
        <v>52</v>
      </c>
      <c r="AI95" s="286"/>
      <c r="AJ95" s="286"/>
      <c r="AK95" s="286"/>
      <c r="AL95" s="286"/>
      <c r="AM95" s="286"/>
      <c r="AN95" s="286"/>
      <c r="AO95" s="286"/>
      <c r="AP95" s="286"/>
      <c r="AQ95" s="286"/>
      <c r="AR95" s="286"/>
      <c r="AS95" s="286"/>
      <c r="AU95" s="286" t="s">
        <v>53</v>
      </c>
      <c r="AV95" s="286"/>
      <c r="AW95" s="286"/>
      <c r="AX95" s="286"/>
      <c r="AY95" s="286"/>
      <c r="AZ95" s="286"/>
      <c r="BA95" s="286"/>
      <c r="BB95" s="286"/>
      <c r="BC95" s="286"/>
      <c r="BD95" s="286"/>
      <c r="BE95" s="286"/>
      <c r="BF95" s="286"/>
    </row>
    <row r="96" spans="1:58" x14ac:dyDescent="0.25">
      <c r="A96" s="284" t="s">
        <v>225</v>
      </c>
      <c r="B96" s="284"/>
      <c r="D96" s="284" t="s">
        <v>197</v>
      </c>
      <c r="E96" s="284"/>
      <c r="F96" s="285"/>
      <c r="G96" s="22"/>
      <c r="H96" s="16" t="s">
        <v>56</v>
      </c>
      <c r="I96" s="16" t="s">
        <v>57</v>
      </c>
      <c r="J96" s="16" t="s">
        <v>58</v>
      </c>
      <c r="K96" s="16" t="s">
        <v>59</v>
      </c>
      <c r="L96" s="16" t="s">
        <v>60</v>
      </c>
      <c r="M96" s="16" t="s">
        <v>61</v>
      </c>
      <c r="N96" s="16" t="s">
        <v>62</v>
      </c>
      <c r="O96" s="16" t="s">
        <v>63</v>
      </c>
      <c r="P96" s="16" t="s">
        <v>64</v>
      </c>
      <c r="Q96" s="16" t="s">
        <v>65</v>
      </c>
      <c r="R96" s="16" t="s">
        <v>66</v>
      </c>
      <c r="S96" s="16" t="s">
        <v>67</v>
      </c>
      <c r="U96" s="16" t="s">
        <v>56</v>
      </c>
      <c r="V96" s="16" t="s">
        <v>57</v>
      </c>
      <c r="W96" s="16" t="s">
        <v>58</v>
      </c>
      <c r="X96" s="16" t="s">
        <v>59</v>
      </c>
      <c r="Y96" s="16" t="s">
        <v>60</v>
      </c>
      <c r="Z96" s="16" t="s">
        <v>61</v>
      </c>
      <c r="AA96" s="16" t="s">
        <v>62</v>
      </c>
      <c r="AB96" s="16" t="s">
        <v>63</v>
      </c>
      <c r="AC96" s="16" t="s">
        <v>64</v>
      </c>
      <c r="AD96" s="16" t="s">
        <v>65</v>
      </c>
      <c r="AE96" s="16" t="s">
        <v>66</v>
      </c>
      <c r="AF96" s="16" t="s">
        <v>67</v>
      </c>
      <c r="AH96" s="16" t="s">
        <v>56</v>
      </c>
      <c r="AI96" s="16" t="s">
        <v>57</v>
      </c>
      <c r="AJ96" s="16" t="s">
        <v>58</v>
      </c>
      <c r="AK96" s="16" t="s">
        <v>59</v>
      </c>
      <c r="AL96" s="16" t="s">
        <v>60</v>
      </c>
      <c r="AM96" s="16" t="s">
        <v>61</v>
      </c>
      <c r="AN96" s="16" t="s">
        <v>62</v>
      </c>
      <c r="AO96" s="16" t="s">
        <v>63</v>
      </c>
      <c r="AP96" s="16" t="s">
        <v>64</v>
      </c>
      <c r="AQ96" s="16" t="s">
        <v>65</v>
      </c>
      <c r="AR96" s="16" t="s">
        <v>66</v>
      </c>
      <c r="AS96" s="16" t="s">
        <v>67</v>
      </c>
      <c r="AU96" s="16" t="s">
        <v>56</v>
      </c>
      <c r="AV96" s="16" t="s">
        <v>57</v>
      </c>
      <c r="AW96" s="16" t="s">
        <v>58</v>
      </c>
      <c r="AX96" s="16" t="s">
        <v>59</v>
      </c>
      <c r="AY96" s="16" t="s">
        <v>60</v>
      </c>
      <c r="AZ96" s="16" t="s">
        <v>61</v>
      </c>
      <c r="BA96" s="16" t="s">
        <v>62</v>
      </c>
      <c r="BB96" s="16" t="s">
        <v>63</v>
      </c>
      <c r="BC96" s="16" t="s">
        <v>64</v>
      </c>
      <c r="BD96" s="16" t="s">
        <v>65</v>
      </c>
      <c r="BE96" s="16" t="s">
        <v>66</v>
      </c>
      <c r="BF96" s="16" t="s">
        <v>67</v>
      </c>
    </row>
    <row r="97" spans="1:58" x14ac:dyDescent="0.25">
      <c r="A97" s="23" t="s">
        <v>226</v>
      </c>
      <c r="B97" s="23" t="s">
        <v>227</v>
      </c>
      <c r="C97" s="24" t="s">
        <v>70</v>
      </c>
      <c r="D97" s="26" t="s">
        <v>185</v>
      </c>
      <c r="E97" s="26"/>
      <c r="F97" s="40"/>
      <c r="G97" s="16" t="s">
        <v>197</v>
      </c>
      <c r="H97" s="28"/>
      <c r="I97" s="27"/>
      <c r="J97" s="29" t="s">
        <v>71</v>
      </c>
      <c r="K97" s="28"/>
      <c r="L97" s="28"/>
      <c r="M97" s="26"/>
      <c r="N97" s="64"/>
      <c r="O97" s="28"/>
      <c r="P97" s="28"/>
      <c r="Q97" s="28"/>
      <c r="R97" s="64"/>
      <c r="S97" s="26"/>
      <c r="U97" s="28"/>
      <c r="V97" s="28"/>
      <c r="W97" s="29" t="s">
        <v>71</v>
      </c>
      <c r="X97" s="28"/>
      <c r="Y97" s="28"/>
      <c r="Z97" s="26"/>
      <c r="AA97" s="26"/>
      <c r="AB97" s="28"/>
      <c r="AC97" s="28"/>
      <c r="AD97" s="26"/>
      <c r="AE97" s="28"/>
      <c r="AF97" s="28"/>
      <c r="AH97" s="28"/>
      <c r="AI97" s="28"/>
      <c r="AJ97" s="73"/>
      <c r="AK97" s="28"/>
      <c r="AL97" s="28"/>
      <c r="AM97" s="28"/>
      <c r="AN97" s="28"/>
      <c r="AO97" s="28"/>
      <c r="AP97" s="73"/>
      <c r="AQ97" s="28"/>
      <c r="AR97" s="28"/>
      <c r="AS97" s="28"/>
      <c r="AU97" s="28"/>
      <c r="AV97" s="28"/>
      <c r="AW97" s="27"/>
      <c r="AX97" s="27"/>
      <c r="AY97" s="33"/>
      <c r="AZ97" s="26"/>
      <c r="BA97" s="28"/>
      <c r="BB97" s="28"/>
      <c r="BC97" s="28"/>
      <c r="BD97" s="27"/>
      <c r="BE97" s="26"/>
      <c r="BF97" s="26"/>
    </row>
    <row r="98" spans="1:58" x14ac:dyDescent="0.25">
      <c r="A98" s="23" t="s">
        <v>228</v>
      </c>
      <c r="B98" s="23" t="s">
        <v>229</v>
      </c>
      <c r="C98" s="24" t="s">
        <v>70</v>
      </c>
      <c r="D98" s="26" t="s">
        <v>58</v>
      </c>
      <c r="E98" s="26"/>
      <c r="F98" s="28"/>
      <c r="G98" s="16" t="s">
        <v>197</v>
      </c>
      <c r="H98" s="26"/>
      <c r="I98" s="28"/>
      <c r="J98" s="80" t="s">
        <v>71</v>
      </c>
      <c r="K98" s="27"/>
      <c r="L98" s="28"/>
      <c r="M98" s="27"/>
      <c r="N98" s="26"/>
      <c r="O98" s="28"/>
      <c r="P98" s="28"/>
      <c r="Q98" s="26"/>
      <c r="R98" s="28"/>
      <c r="S98" s="26"/>
      <c r="U98" s="28"/>
      <c r="V98" s="26"/>
      <c r="W98" s="71" t="s">
        <v>71</v>
      </c>
      <c r="X98" s="28"/>
      <c r="Y98" s="26"/>
      <c r="Z98" s="28"/>
      <c r="AA98" s="26"/>
      <c r="AB98" s="26"/>
      <c r="AC98" s="28"/>
      <c r="AD98" s="28"/>
      <c r="AE98" s="28"/>
      <c r="AF98" s="26"/>
      <c r="AH98" s="28"/>
      <c r="AI98" s="28"/>
      <c r="AJ98" s="73"/>
      <c r="AK98" s="73"/>
      <c r="AL98" s="28"/>
      <c r="AM98" s="28"/>
      <c r="AN98" s="28"/>
      <c r="AO98" s="73"/>
      <c r="AP98" s="28"/>
      <c r="AQ98" s="28"/>
      <c r="AR98" s="28"/>
      <c r="AS98" s="28"/>
      <c r="AU98" s="26"/>
      <c r="AV98" s="26"/>
      <c r="AW98" s="27"/>
      <c r="AX98" s="27"/>
      <c r="AY98" s="34" t="s">
        <v>72</v>
      </c>
      <c r="AZ98" s="28"/>
      <c r="BA98" s="27"/>
      <c r="BB98" s="28"/>
      <c r="BC98" s="28"/>
      <c r="BD98" s="28"/>
      <c r="BE98" s="28"/>
      <c r="BF98" s="26"/>
    </row>
    <row r="99" spans="1:58" x14ac:dyDescent="0.25">
      <c r="A99" s="23" t="s">
        <v>230</v>
      </c>
      <c r="B99" s="23" t="s">
        <v>231</v>
      </c>
      <c r="C99" s="24" t="s">
        <v>70</v>
      </c>
      <c r="D99" s="26" t="s">
        <v>67</v>
      </c>
      <c r="E99" s="26"/>
      <c r="F99" s="28"/>
      <c r="G99" s="45" t="s">
        <v>232</v>
      </c>
      <c r="H99" s="26"/>
      <c r="I99" s="27"/>
      <c r="J99" s="26"/>
      <c r="K99" s="26"/>
      <c r="L99" s="28"/>
      <c r="M99" s="28"/>
      <c r="N99" s="26"/>
      <c r="O99" s="26"/>
      <c r="P99" s="26"/>
      <c r="Q99" s="26"/>
      <c r="R99" s="26"/>
      <c r="S99" s="26"/>
      <c r="U99" s="28"/>
      <c r="V99" s="28"/>
      <c r="W99" s="28"/>
      <c r="X99" s="28"/>
      <c r="Y99" s="26"/>
      <c r="Z99" s="28"/>
      <c r="AA99" s="28"/>
      <c r="AB99" s="26"/>
      <c r="AC99" s="28"/>
      <c r="AD99" s="26"/>
      <c r="AE99" s="28"/>
      <c r="AF99" s="26"/>
      <c r="AH99" s="73"/>
      <c r="AI99" s="28"/>
      <c r="AJ99" s="28"/>
      <c r="AK99" s="73"/>
      <c r="AL99" s="28"/>
      <c r="AM99" s="28"/>
      <c r="AN99" s="28"/>
      <c r="AO99" s="28"/>
      <c r="AP99" s="73"/>
      <c r="AQ99" s="28"/>
      <c r="AR99" s="28"/>
      <c r="AS99" s="28"/>
      <c r="AU99" s="28"/>
      <c r="AV99" s="28"/>
      <c r="AW99" s="28"/>
      <c r="AX99" s="28"/>
      <c r="AY99" s="34" t="s">
        <v>72</v>
      </c>
      <c r="AZ99" s="27"/>
      <c r="BA99" s="27"/>
      <c r="BB99" s="26"/>
      <c r="BC99" s="26"/>
      <c r="BD99" s="28"/>
      <c r="BE99" s="28"/>
      <c r="BF99" s="28"/>
    </row>
    <row r="100" spans="1:58" x14ac:dyDescent="0.25">
      <c r="A100" s="23" t="s">
        <v>233</v>
      </c>
      <c r="B100" s="23" t="s">
        <v>234</v>
      </c>
      <c r="C100" s="24" t="s">
        <v>70</v>
      </c>
      <c r="D100" s="26" t="s">
        <v>235</v>
      </c>
      <c r="E100" s="26"/>
      <c r="F100" s="28"/>
      <c r="G100" s="45" t="s">
        <v>232</v>
      </c>
      <c r="H100" s="28"/>
      <c r="I100" s="27"/>
      <c r="J100" s="64"/>
      <c r="K100" s="27"/>
      <c r="L100" s="26"/>
      <c r="M100" s="26"/>
      <c r="N100" s="26"/>
      <c r="O100" s="64"/>
      <c r="P100" s="26"/>
      <c r="Q100" s="26"/>
      <c r="R100" s="28"/>
      <c r="S100" s="27"/>
      <c r="U100" s="28"/>
      <c r="V100" s="28"/>
      <c r="W100" s="28"/>
      <c r="X100" s="26"/>
      <c r="Y100" s="26"/>
      <c r="Z100" s="26"/>
      <c r="AA100" s="28"/>
      <c r="AB100" s="28"/>
      <c r="AC100" s="28"/>
      <c r="AD100" s="28"/>
      <c r="AE100" s="28"/>
      <c r="AF100" s="26"/>
      <c r="AH100" s="28"/>
      <c r="AI100" s="73"/>
      <c r="AJ100" s="28"/>
      <c r="AK100" s="73"/>
      <c r="AL100" s="28"/>
      <c r="AM100" s="28"/>
      <c r="AN100" s="28"/>
      <c r="AO100" s="28"/>
      <c r="AP100" s="28"/>
      <c r="AQ100" s="28"/>
      <c r="AR100" s="28"/>
      <c r="AS100" s="28"/>
      <c r="AU100" s="28"/>
      <c r="AV100" s="27"/>
      <c r="AW100" s="27"/>
      <c r="AX100" s="27"/>
      <c r="AY100" s="51" t="s">
        <v>207</v>
      </c>
      <c r="AZ100" s="26"/>
      <c r="BA100" s="28"/>
      <c r="BB100" s="28"/>
      <c r="BC100" s="26"/>
      <c r="BD100" s="26"/>
      <c r="BE100" s="26"/>
      <c r="BF100" s="28"/>
    </row>
    <row r="101" spans="1:58" x14ac:dyDescent="0.25">
      <c r="A101" s="23" t="s">
        <v>236</v>
      </c>
      <c r="B101" s="23" t="s">
        <v>237</v>
      </c>
      <c r="C101" s="24" t="s">
        <v>70</v>
      </c>
      <c r="D101" s="30" t="s">
        <v>185</v>
      </c>
      <c r="E101" s="26"/>
      <c r="F101" s="40"/>
      <c r="G101" s="45" t="s">
        <v>232</v>
      </c>
      <c r="H101" s="26"/>
      <c r="I101" s="60"/>
      <c r="J101" s="27"/>
      <c r="K101" s="64"/>
      <c r="L101" s="64"/>
      <c r="M101" s="27"/>
      <c r="N101" s="64"/>
      <c r="O101" s="64"/>
      <c r="P101" s="60"/>
      <c r="Q101" s="60"/>
      <c r="R101" s="26"/>
      <c r="S101" s="60"/>
      <c r="U101" s="28"/>
      <c r="V101" s="28"/>
      <c r="W101" s="28"/>
      <c r="X101" s="28"/>
      <c r="Y101" s="28"/>
      <c r="Z101" s="28"/>
      <c r="AA101" s="28"/>
      <c r="AB101" s="28"/>
      <c r="AC101" s="28"/>
      <c r="AD101" s="28"/>
      <c r="AE101" s="28"/>
      <c r="AF101" s="28"/>
      <c r="AH101" s="28"/>
      <c r="AI101" s="28"/>
      <c r="AJ101" s="40"/>
      <c r="AK101" s="28"/>
      <c r="AL101" s="28"/>
      <c r="AM101" s="40"/>
      <c r="AN101" s="40"/>
      <c r="AO101" s="28"/>
      <c r="AP101" s="28"/>
      <c r="AQ101" s="28"/>
      <c r="AR101" s="40"/>
      <c r="AS101" s="28"/>
      <c r="AU101" s="26"/>
      <c r="AV101" s="60"/>
      <c r="AW101" s="27"/>
      <c r="AX101" s="27"/>
      <c r="AY101" s="81" t="s">
        <v>238</v>
      </c>
      <c r="AZ101" s="60"/>
      <c r="BA101" s="60"/>
      <c r="BB101" s="60"/>
      <c r="BC101" s="60"/>
      <c r="BD101" s="26"/>
      <c r="BE101" s="26"/>
      <c r="BF101" s="26"/>
    </row>
    <row r="102" spans="1:58" x14ac:dyDescent="0.25">
      <c r="A102" s="23" t="s">
        <v>239</v>
      </c>
      <c r="B102" s="23" t="s">
        <v>240</v>
      </c>
      <c r="C102" s="24" t="s">
        <v>70</v>
      </c>
      <c r="D102" s="25"/>
      <c r="E102" s="26"/>
      <c r="F102" s="28"/>
      <c r="G102" s="16"/>
      <c r="H102" s="26"/>
      <c r="I102" s="26"/>
      <c r="J102" s="64"/>
      <c r="K102" s="60"/>
      <c r="L102" s="60"/>
      <c r="M102" s="26"/>
      <c r="N102" s="60"/>
      <c r="O102" s="27"/>
      <c r="P102" s="60"/>
      <c r="Q102" s="60"/>
      <c r="R102" s="64"/>
      <c r="S102" s="60"/>
      <c r="U102" s="28"/>
      <c r="V102" s="28"/>
      <c r="W102" s="28"/>
      <c r="X102" s="28"/>
      <c r="Y102" s="28"/>
      <c r="Z102" s="26"/>
      <c r="AA102" s="26"/>
      <c r="AB102" s="28"/>
      <c r="AC102" s="26"/>
      <c r="AD102" s="26"/>
      <c r="AE102" s="28"/>
      <c r="AF102" s="28"/>
      <c r="AH102" s="73"/>
      <c r="AI102" s="73"/>
      <c r="AJ102" s="28"/>
      <c r="AK102" s="28"/>
      <c r="AL102" s="40"/>
      <c r="AM102" s="28"/>
      <c r="AN102" s="28"/>
      <c r="AO102" s="40"/>
      <c r="AP102" s="40"/>
      <c r="AQ102" s="28"/>
      <c r="AR102" s="73"/>
      <c r="AS102" s="28"/>
      <c r="AU102" s="60"/>
      <c r="AV102" s="60"/>
      <c r="AW102" s="60"/>
      <c r="AX102" s="60"/>
      <c r="AY102" s="30" t="s">
        <v>72</v>
      </c>
      <c r="AZ102" s="26"/>
      <c r="BA102" s="26"/>
      <c r="BB102" s="26"/>
      <c r="BC102" s="26"/>
      <c r="BD102" s="26"/>
      <c r="BE102" s="27"/>
      <c r="BF102" s="27"/>
    </row>
    <row r="103" spans="1:58" x14ac:dyDescent="0.25">
      <c r="AH103" s="7"/>
      <c r="AI103" s="7"/>
      <c r="AJ103" s="7"/>
      <c r="AK103" s="7"/>
      <c r="AL103" s="7"/>
      <c r="AM103" s="7"/>
      <c r="AN103" s="7"/>
      <c r="AO103" s="7"/>
      <c r="AP103" s="7"/>
      <c r="AQ103" s="7"/>
      <c r="AR103" s="7"/>
      <c r="AS103" s="7"/>
    </row>
    <row r="104" spans="1:58" ht="15" hidden="1" customHeight="1" outlineLevel="1" x14ac:dyDescent="0.25">
      <c r="A104" s="83" t="s">
        <v>241</v>
      </c>
      <c r="B104" s="83" t="s">
        <v>242</v>
      </c>
      <c r="C104" s="14"/>
      <c r="D104" s="84"/>
      <c r="E104" s="84"/>
      <c r="F104" s="84"/>
      <c r="G104" s="84"/>
      <c r="H104" s="84"/>
      <c r="I104" s="84"/>
      <c r="J104" s="84"/>
      <c r="K104" s="84"/>
      <c r="L104" s="84"/>
      <c r="M104" s="84"/>
      <c r="N104" s="84"/>
      <c r="O104" s="84"/>
      <c r="P104" s="84"/>
      <c r="Q104" s="84"/>
      <c r="R104" s="84"/>
      <c r="S104" s="84"/>
      <c r="AH104" s="7"/>
      <c r="AI104" s="7"/>
      <c r="AJ104" s="7"/>
      <c r="AK104" s="7"/>
      <c r="AL104" s="7"/>
      <c r="AM104" s="7"/>
      <c r="AN104" s="7"/>
      <c r="AO104" s="7"/>
      <c r="AP104" s="7"/>
      <c r="AQ104" s="7"/>
      <c r="AR104" s="7"/>
      <c r="AS104" s="7"/>
    </row>
    <row r="105" spans="1:58" ht="15" hidden="1" customHeight="1" outlineLevel="1" x14ac:dyDescent="0.25">
      <c r="A105" s="83" t="s">
        <v>243</v>
      </c>
      <c r="B105" s="83" t="s">
        <v>242</v>
      </c>
      <c r="C105" s="14"/>
      <c r="D105" s="84"/>
      <c r="E105" s="84"/>
      <c r="F105" s="84"/>
      <c r="G105" s="84"/>
      <c r="H105" s="84"/>
      <c r="I105" s="84"/>
      <c r="J105" s="84"/>
      <c r="K105" s="84"/>
      <c r="L105" s="84"/>
      <c r="M105" s="84"/>
      <c r="N105" s="84"/>
      <c r="O105" s="84"/>
      <c r="P105" s="84"/>
      <c r="Q105" s="84"/>
      <c r="R105" s="84"/>
      <c r="S105" s="84"/>
      <c r="AH105" s="7"/>
      <c r="AI105" s="7"/>
      <c r="AJ105" s="7"/>
      <c r="AK105" s="7"/>
      <c r="AL105" s="7"/>
      <c r="AM105" s="7"/>
      <c r="AN105" s="7"/>
      <c r="AO105" s="7"/>
      <c r="AP105" s="7"/>
      <c r="AQ105" s="7"/>
      <c r="AR105" s="7"/>
      <c r="AS105" s="7"/>
    </row>
    <row r="106" spans="1:58" ht="15" hidden="1" customHeight="1" outlineLevel="1" x14ac:dyDescent="0.25">
      <c r="A106" s="83" t="s">
        <v>244</v>
      </c>
      <c r="B106" s="85"/>
      <c r="C106" s="14"/>
      <c r="D106" s="26"/>
      <c r="E106" s="26"/>
      <c r="F106" s="86"/>
      <c r="G106" s="86"/>
      <c r="H106" s="86"/>
      <c r="I106" s="86"/>
      <c r="J106" s="86"/>
      <c r="K106" s="86"/>
      <c r="L106" s="86"/>
      <c r="M106" s="86"/>
      <c r="N106" s="86"/>
      <c r="O106" s="86"/>
      <c r="P106" s="86"/>
      <c r="Q106" s="86"/>
      <c r="R106" s="86"/>
      <c r="S106" s="86"/>
      <c r="AH106" s="7"/>
      <c r="AI106" s="7"/>
      <c r="AJ106" s="7"/>
      <c r="AK106" s="7"/>
      <c r="AL106" s="7"/>
      <c r="AM106" s="7"/>
      <c r="AN106" s="7"/>
      <c r="AO106" s="7"/>
      <c r="AP106" s="7"/>
      <c r="AQ106" s="7"/>
      <c r="AR106" s="7"/>
      <c r="AS106" s="7"/>
    </row>
    <row r="107" spans="1:58" ht="15" hidden="1" customHeight="1" outlineLevel="1" x14ac:dyDescent="0.25">
      <c r="A107" s="38" t="s">
        <v>245</v>
      </c>
      <c r="B107" s="38"/>
      <c r="C107" s="14"/>
      <c r="D107" s="84"/>
      <c r="E107" s="84"/>
      <c r="F107" s="84"/>
      <c r="G107" s="84"/>
      <c r="H107" s="84"/>
      <c r="I107" s="84"/>
      <c r="J107" s="84"/>
      <c r="K107" s="84"/>
      <c r="L107" s="84"/>
      <c r="M107" s="84"/>
      <c r="N107" s="84"/>
      <c r="O107" s="84"/>
      <c r="P107" s="84"/>
      <c r="Q107" s="84"/>
      <c r="R107" s="84"/>
      <c r="S107" s="84"/>
      <c r="AH107" s="7"/>
      <c r="AI107" s="7"/>
      <c r="AJ107" s="7"/>
      <c r="AK107" s="7"/>
      <c r="AL107" s="7"/>
      <c r="AM107" s="7"/>
      <c r="AN107" s="7"/>
      <c r="AO107" s="7"/>
      <c r="AP107" s="7"/>
      <c r="AQ107" s="7"/>
      <c r="AR107" s="7"/>
      <c r="AS107" s="7"/>
    </row>
    <row r="108" spans="1:58" ht="15" hidden="1" customHeight="1" outlineLevel="1" x14ac:dyDescent="0.25">
      <c r="A108" s="7" t="s">
        <v>246</v>
      </c>
      <c r="B108" s="14"/>
      <c r="C108" s="7"/>
      <c r="D108" s="44"/>
      <c r="E108" s="44"/>
      <c r="F108" s="44"/>
      <c r="G108" s="44"/>
      <c r="H108" s="44"/>
      <c r="I108" s="44"/>
      <c r="J108" s="44"/>
      <c r="K108" s="44"/>
      <c r="L108" s="44"/>
      <c r="M108" s="44"/>
      <c r="N108" s="44"/>
      <c r="O108" s="44"/>
      <c r="P108" s="44"/>
      <c r="Q108" s="44"/>
      <c r="R108" s="44"/>
      <c r="S108" s="44"/>
      <c r="AH108" s="7"/>
      <c r="AI108" s="7"/>
      <c r="AJ108" s="7"/>
      <c r="AK108" s="7"/>
      <c r="AL108" s="7"/>
      <c r="AM108" s="7"/>
      <c r="AN108" s="7"/>
      <c r="AO108" s="7"/>
      <c r="AP108" s="7"/>
      <c r="AQ108" s="7"/>
      <c r="AR108" s="7"/>
      <c r="AS108" s="7"/>
    </row>
    <row r="109" spans="1:58" ht="15" hidden="1" customHeight="1" outlineLevel="1" x14ac:dyDescent="0.25">
      <c r="A109" s="14" t="s">
        <v>247</v>
      </c>
      <c r="B109" s="14"/>
      <c r="C109" s="14"/>
      <c r="D109" s="44"/>
      <c r="E109" s="44"/>
      <c r="F109" s="44"/>
      <c r="G109" s="44"/>
      <c r="H109" s="44"/>
      <c r="I109" s="44"/>
      <c r="J109" s="44"/>
      <c r="K109" s="44"/>
      <c r="L109" s="44"/>
      <c r="M109" s="44"/>
      <c r="N109" s="44"/>
      <c r="O109" s="44"/>
      <c r="P109" s="44"/>
      <c r="Q109" s="44"/>
      <c r="R109" s="44"/>
      <c r="S109" s="44"/>
      <c r="AH109" s="7"/>
      <c r="AI109" s="7"/>
      <c r="AJ109" s="7"/>
      <c r="AK109" s="7"/>
      <c r="AL109" s="7"/>
      <c r="AM109" s="7"/>
      <c r="AN109" s="7"/>
      <c r="AO109" s="7"/>
      <c r="AP109" s="7"/>
      <c r="AQ109" s="7"/>
      <c r="AR109" s="7"/>
      <c r="AS109" s="7"/>
    </row>
    <row r="110" spans="1:58" ht="15" hidden="1" customHeight="1" outlineLevel="1" x14ac:dyDescent="0.25">
      <c r="A110" s="14" t="s">
        <v>248</v>
      </c>
      <c r="B110" s="14"/>
      <c r="C110" s="14"/>
      <c r="D110" s="44"/>
      <c r="E110" s="44"/>
      <c r="F110" s="44"/>
      <c r="G110" s="44"/>
      <c r="H110" s="44"/>
      <c r="I110" s="44"/>
      <c r="J110" s="44"/>
      <c r="K110" s="44"/>
      <c r="L110" s="44"/>
      <c r="M110" s="44"/>
      <c r="N110" s="44"/>
      <c r="O110" s="44"/>
      <c r="P110" s="44"/>
      <c r="Q110" s="44"/>
      <c r="R110" s="44"/>
      <c r="S110" s="44"/>
      <c r="AH110" s="7"/>
      <c r="AI110" s="7"/>
      <c r="AJ110" s="7"/>
      <c r="AK110" s="7"/>
      <c r="AL110" s="7"/>
      <c r="AM110" s="7"/>
      <c r="AN110" s="7"/>
      <c r="AO110" s="7"/>
      <c r="AP110" s="7"/>
      <c r="AQ110" s="7"/>
      <c r="AR110" s="7"/>
      <c r="AS110" s="7"/>
    </row>
    <row r="111" spans="1:58" ht="15" hidden="1" customHeight="1" outlineLevel="1" x14ac:dyDescent="0.25">
      <c r="A111" s="58" t="s">
        <v>249</v>
      </c>
      <c r="B111" s="58" t="s">
        <v>250</v>
      </c>
      <c r="C111" s="14"/>
      <c r="D111" s="28"/>
      <c r="E111" s="28"/>
      <c r="F111" s="87"/>
      <c r="G111" s="87"/>
      <c r="H111" s="16"/>
      <c r="I111" s="16"/>
      <c r="J111" s="16"/>
      <c r="K111" s="16"/>
      <c r="L111" s="16"/>
      <c r="M111" s="16"/>
      <c r="N111" s="16"/>
      <c r="O111" s="16"/>
      <c r="P111" s="16"/>
      <c r="Q111" s="16"/>
      <c r="R111" s="16"/>
      <c r="S111" s="16"/>
      <c r="AH111" s="7"/>
      <c r="AI111" s="7"/>
      <c r="AJ111" s="7"/>
      <c r="AK111" s="7"/>
      <c r="AL111" s="7"/>
      <c r="AM111" s="7"/>
      <c r="AN111" s="7"/>
      <c r="AO111" s="7"/>
      <c r="AP111" s="7"/>
      <c r="AQ111" s="7"/>
      <c r="AR111" s="7"/>
      <c r="AS111" s="7"/>
    </row>
    <row r="112" spans="1:58" ht="15" hidden="1" customHeight="1" outlineLevel="1" x14ac:dyDescent="0.25">
      <c r="A112" s="58" t="s">
        <v>251</v>
      </c>
      <c r="B112" s="58" t="s">
        <v>250</v>
      </c>
      <c r="C112" s="14"/>
      <c r="D112" s="65"/>
      <c r="E112" s="65"/>
      <c r="F112" s="86"/>
      <c r="G112" s="86"/>
      <c r="H112" s="16"/>
      <c r="I112" s="16"/>
      <c r="J112" s="16"/>
      <c r="K112" s="16"/>
      <c r="L112" s="16"/>
      <c r="M112" s="16"/>
      <c r="N112" s="16"/>
      <c r="O112" s="16"/>
      <c r="P112" s="16"/>
      <c r="Q112" s="16"/>
      <c r="R112" s="16"/>
      <c r="S112" s="16"/>
      <c r="AH112" s="7"/>
      <c r="AI112" s="7"/>
      <c r="AJ112" s="7"/>
      <c r="AK112" s="7"/>
      <c r="AL112" s="7"/>
      <c r="AM112" s="7"/>
      <c r="AN112" s="7"/>
      <c r="AO112" s="7"/>
      <c r="AP112" s="7"/>
      <c r="AQ112" s="7"/>
      <c r="AR112" s="7"/>
      <c r="AS112" s="7"/>
    </row>
    <row r="113" spans="1:45" ht="15" hidden="1" customHeight="1" outlineLevel="1" x14ac:dyDescent="0.25">
      <c r="A113" s="38" t="s">
        <v>252</v>
      </c>
      <c r="B113" s="38" t="s">
        <v>253</v>
      </c>
      <c r="C113" s="14"/>
      <c r="D113" s="26"/>
      <c r="E113" s="26"/>
      <c r="F113" s="84"/>
      <c r="G113" s="84"/>
      <c r="H113" s="84"/>
      <c r="I113" s="84"/>
      <c r="J113" s="84"/>
      <c r="K113" s="84"/>
      <c r="L113" s="84"/>
      <c r="M113" s="84"/>
      <c r="N113" s="84"/>
      <c r="O113" s="84"/>
      <c r="P113" s="84"/>
      <c r="Q113" s="84"/>
      <c r="R113" s="84"/>
      <c r="S113" s="84"/>
      <c r="AH113" s="7"/>
      <c r="AI113" s="7"/>
      <c r="AJ113" s="7"/>
      <c r="AK113" s="7"/>
      <c r="AL113" s="7"/>
      <c r="AM113" s="7"/>
      <c r="AN113" s="7"/>
      <c r="AO113" s="7"/>
      <c r="AP113" s="7"/>
      <c r="AQ113" s="7"/>
      <c r="AR113" s="7"/>
      <c r="AS113" s="7"/>
    </row>
    <row r="114" spans="1:45" ht="15" hidden="1" customHeight="1" outlineLevel="1" x14ac:dyDescent="0.25">
      <c r="A114" s="38" t="s">
        <v>254</v>
      </c>
      <c r="B114" s="38" t="s">
        <v>242</v>
      </c>
      <c r="C114" s="14"/>
      <c r="D114" s="26"/>
      <c r="E114" s="26"/>
      <c r="F114" s="84"/>
      <c r="G114" s="84"/>
      <c r="H114" s="84"/>
      <c r="I114" s="84"/>
      <c r="J114" s="84"/>
      <c r="K114" s="84"/>
      <c r="L114" s="84"/>
      <c r="M114" s="84"/>
      <c r="N114" s="84"/>
      <c r="O114" s="84"/>
      <c r="P114" s="84"/>
      <c r="Q114" s="84"/>
      <c r="R114" s="84"/>
      <c r="S114" s="84"/>
      <c r="AH114" s="7"/>
      <c r="AI114" s="7"/>
      <c r="AJ114" s="7"/>
      <c r="AK114" s="7"/>
      <c r="AL114" s="7"/>
      <c r="AM114" s="7"/>
      <c r="AN114" s="7"/>
      <c r="AO114" s="7"/>
      <c r="AP114" s="7"/>
      <c r="AQ114" s="7"/>
      <c r="AR114" s="7"/>
      <c r="AS114" s="7"/>
    </row>
    <row r="115" spans="1:45" ht="15" hidden="1" customHeight="1" outlineLevel="1" x14ac:dyDescent="0.25">
      <c r="A115" s="61" t="s">
        <v>255</v>
      </c>
      <c r="B115" s="61"/>
      <c r="C115" s="14"/>
      <c r="D115" s="28"/>
      <c r="E115" s="28"/>
      <c r="F115" s="84"/>
      <c r="G115" s="84"/>
      <c r="H115" s="84"/>
      <c r="I115" s="84"/>
      <c r="J115" s="84"/>
      <c r="K115" s="84"/>
      <c r="L115" s="84"/>
      <c r="M115" s="84"/>
      <c r="N115" s="84"/>
      <c r="O115" s="84"/>
      <c r="P115" s="84"/>
      <c r="Q115" s="84"/>
      <c r="R115" s="84"/>
      <c r="S115" s="84"/>
      <c r="AH115" s="7"/>
      <c r="AI115" s="7"/>
      <c r="AJ115" s="7"/>
      <c r="AK115" s="7"/>
      <c r="AL115" s="7"/>
      <c r="AM115" s="7"/>
      <c r="AN115" s="7"/>
      <c r="AO115" s="7"/>
      <c r="AP115" s="7"/>
      <c r="AQ115" s="7"/>
      <c r="AR115" s="7"/>
      <c r="AS115" s="7"/>
    </row>
    <row r="116" spans="1:45" ht="15" hidden="1" customHeight="1" outlineLevel="1" x14ac:dyDescent="0.25">
      <c r="A116" s="23" t="s">
        <v>256</v>
      </c>
      <c r="B116" s="23"/>
      <c r="C116" s="14"/>
      <c r="D116" s="26"/>
      <c r="E116" s="26"/>
      <c r="F116" s="84"/>
      <c r="G116" s="84"/>
      <c r="H116" s="88"/>
      <c r="I116" s="88"/>
      <c r="J116" s="88"/>
      <c r="K116" s="88"/>
      <c r="L116" s="88"/>
      <c r="M116" s="88"/>
      <c r="N116" s="88"/>
      <c r="O116" s="88"/>
      <c r="P116" s="88"/>
      <c r="Q116" s="88"/>
      <c r="R116" s="88"/>
      <c r="S116" s="88"/>
      <c r="AH116" s="7"/>
      <c r="AI116" s="7"/>
      <c r="AJ116" s="7"/>
      <c r="AK116" s="7"/>
      <c r="AL116" s="7"/>
      <c r="AM116" s="7"/>
      <c r="AN116" s="7"/>
      <c r="AO116" s="7"/>
      <c r="AP116" s="7"/>
      <c r="AQ116" s="7"/>
      <c r="AR116" s="7"/>
      <c r="AS116" s="7"/>
    </row>
    <row r="117" spans="1:45" ht="15" hidden="1" customHeight="1" outlineLevel="1" x14ac:dyDescent="0.25">
      <c r="A117" s="23" t="s">
        <v>257</v>
      </c>
      <c r="B117" s="23"/>
      <c r="C117" s="14"/>
      <c r="D117" s="28"/>
      <c r="E117" s="28"/>
      <c r="F117" s="84"/>
      <c r="G117" s="84"/>
      <c r="H117" s="88"/>
      <c r="I117" s="88"/>
      <c r="J117" s="88"/>
      <c r="K117" s="88"/>
      <c r="L117" s="88"/>
      <c r="M117" s="88"/>
      <c r="N117" s="88"/>
      <c r="O117" s="88"/>
      <c r="P117" s="88"/>
      <c r="Q117" s="88"/>
      <c r="R117" s="88"/>
      <c r="S117" s="88"/>
      <c r="AH117" s="7"/>
      <c r="AI117" s="7"/>
      <c r="AJ117" s="7"/>
      <c r="AK117" s="7"/>
      <c r="AL117" s="7"/>
      <c r="AM117" s="7"/>
      <c r="AN117" s="7"/>
      <c r="AO117" s="7"/>
      <c r="AP117" s="7"/>
      <c r="AQ117" s="7"/>
      <c r="AR117" s="7"/>
      <c r="AS117" s="7"/>
    </row>
    <row r="118" spans="1:45" ht="15" hidden="1" customHeight="1" outlineLevel="1" x14ac:dyDescent="0.25">
      <c r="A118" s="41" t="s">
        <v>258</v>
      </c>
      <c r="B118" s="41"/>
      <c r="C118" s="14"/>
      <c r="D118" s="28"/>
      <c r="E118" s="28"/>
      <c r="F118" s="87"/>
      <c r="G118" s="87"/>
      <c r="H118" s="16"/>
      <c r="I118" s="16"/>
      <c r="J118" s="16"/>
      <c r="K118" s="16"/>
      <c r="L118" s="16"/>
      <c r="M118" s="16"/>
      <c r="N118" s="16"/>
      <c r="O118" s="16"/>
      <c r="P118" s="16"/>
      <c r="Q118" s="16"/>
      <c r="R118" s="16"/>
      <c r="S118" s="16"/>
      <c r="AH118" s="7"/>
      <c r="AI118" s="7"/>
      <c r="AJ118" s="7"/>
      <c r="AK118" s="7"/>
      <c r="AL118" s="7"/>
      <c r="AM118" s="7"/>
      <c r="AN118" s="7"/>
      <c r="AO118" s="7"/>
      <c r="AP118" s="7"/>
      <c r="AQ118" s="7"/>
      <c r="AR118" s="7"/>
      <c r="AS118" s="7"/>
    </row>
    <row r="119" spans="1:45" ht="15" hidden="1" customHeight="1" outlineLevel="1" x14ac:dyDescent="0.25">
      <c r="A119" s="41" t="s">
        <v>259</v>
      </c>
      <c r="B119" s="41"/>
      <c r="C119" s="14"/>
      <c r="D119" s="28"/>
      <c r="E119" s="28"/>
      <c r="F119" s="87"/>
      <c r="G119" s="87"/>
      <c r="H119" s="16"/>
      <c r="I119" s="16"/>
      <c r="J119" s="16"/>
      <c r="K119" s="16"/>
      <c r="L119" s="16"/>
      <c r="M119" s="16"/>
      <c r="N119" s="16"/>
      <c r="O119" s="16"/>
      <c r="P119" s="16"/>
      <c r="Q119" s="16"/>
      <c r="R119" s="16"/>
      <c r="S119" s="16"/>
      <c r="AH119" s="7"/>
      <c r="AI119" s="7"/>
      <c r="AJ119" s="7"/>
      <c r="AK119" s="7"/>
      <c r="AL119" s="7"/>
      <c r="AM119" s="7"/>
      <c r="AN119" s="7"/>
      <c r="AO119" s="7"/>
      <c r="AP119" s="7"/>
      <c r="AQ119" s="7"/>
      <c r="AR119" s="7"/>
      <c r="AS119" s="7"/>
    </row>
    <row r="120" spans="1:45" ht="15" hidden="1" customHeight="1" outlineLevel="1" x14ac:dyDescent="0.25">
      <c r="A120" s="41" t="s">
        <v>241</v>
      </c>
      <c r="B120" s="41"/>
      <c r="C120" s="14"/>
      <c r="D120" s="28"/>
      <c r="E120" s="28"/>
      <c r="F120" s="87"/>
      <c r="G120" s="87"/>
      <c r="H120" s="16"/>
      <c r="I120" s="16"/>
      <c r="J120" s="16"/>
      <c r="K120" s="16"/>
      <c r="L120" s="16"/>
      <c r="M120" s="16"/>
      <c r="N120" s="16"/>
      <c r="O120" s="16"/>
      <c r="P120" s="16"/>
      <c r="Q120" s="16"/>
      <c r="R120" s="16"/>
      <c r="S120" s="16"/>
      <c r="AH120" s="7"/>
      <c r="AI120" s="7"/>
      <c r="AJ120" s="7"/>
      <c r="AK120" s="7"/>
      <c r="AL120" s="7"/>
      <c r="AM120" s="7"/>
      <c r="AN120" s="7"/>
      <c r="AO120" s="7"/>
      <c r="AP120" s="7"/>
      <c r="AQ120" s="7"/>
      <c r="AR120" s="7"/>
      <c r="AS120" s="7"/>
    </row>
    <row r="121" spans="1:45" ht="15" hidden="1" customHeight="1" outlineLevel="1" x14ac:dyDescent="0.25">
      <c r="A121" s="61" t="s">
        <v>260</v>
      </c>
      <c r="B121" s="61"/>
      <c r="C121" s="14"/>
      <c r="D121" s="28"/>
      <c r="E121" s="28"/>
      <c r="F121" s="87"/>
      <c r="G121" s="87"/>
      <c r="H121" s="16"/>
      <c r="I121" s="16"/>
      <c r="J121" s="16"/>
      <c r="K121" s="16"/>
      <c r="L121" s="16"/>
      <c r="M121" s="16"/>
      <c r="N121" s="16"/>
      <c r="O121" s="16"/>
      <c r="P121" s="16"/>
      <c r="Q121" s="16"/>
      <c r="R121" s="16"/>
      <c r="S121" s="16"/>
      <c r="AH121" s="7"/>
      <c r="AI121" s="7"/>
      <c r="AJ121" s="7"/>
      <c r="AK121" s="7"/>
      <c r="AL121" s="7"/>
      <c r="AM121" s="7"/>
      <c r="AN121" s="7"/>
      <c r="AO121" s="7"/>
      <c r="AP121" s="7"/>
      <c r="AQ121" s="7"/>
      <c r="AR121" s="7"/>
      <c r="AS121" s="7"/>
    </row>
    <row r="122" spans="1:45" ht="15" hidden="1" customHeight="1" outlineLevel="1" x14ac:dyDescent="0.25">
      <c r="A122" s="18"/>
      <c r="B122" s="18"/>
      <c r="C122" s="18"/>
      <c r="D122" s="44"/>
      <c r="E122" s="44"/>
      <c r="F122" s="84"/>
      <c r="G122" s="84"/>
      <c r="H122" s="84"/>
      <c r="I122" s="84"/>
      <c r="J122" s="84"/>
      <c r="K122" s="84"/>
      <c r="L122" s="84"/>
      <c r="M122" s="84"/>
      <c r="N122" s="84"/>
      <c r="O122" s="84"/>
      <c r="P122" s="84"/>
      <c r="Q122" s="84"/>
      <c r="R122" s="84"/>
      <c r="S122" s="84"/>
      <c r="AH122" s="7"/>
      <c r="AI122" s="7"/>
      <c r="AJ122" s="7"/>
      <c r="AK122" s="7"/>
      <c r="AL122" s="7"/>
      <c r="AM122" s="7"/>
      <c r="AN122" s="7"/>
      <c r="AO122" s="7"/>
      <c r="AP122" s="7"/>
      <c r="AQ122" s="7"/>
      <c r="AR122" s="7"/>
      <c r="AS122" s="7"/>
    </row>
    <row r="123" spans="1:45" ht="15" hidden="1" customHeight="1" outlineLevel="1" x14ac:dyDescent="0.25">
      <c r="A123" s="18"/>
      <c r="B123" s="18"/>
      <c r="C123" s="7"/>
      <c r="D123" s="68"/>
      <c r="E123" s="68"/>
      <c r="F123" s="68"/>
      <c r="G123" s="68"/>
      <c r="H123" s="68"/>
      <c r="I123" s="68"/>
      <c r="J123" s="68"/>
      <c r="K123" s="68"/>
      <c r="L123" s="68"/>
      <c r="M123" s="68"/>
      <c r="N123" s="68"/>
      <c r="O123" s="68"/>
      <c r="P123" s="68"/>
      <c r="Q123" s="68"/>
      <c r="R123" s="68"/>
      <c r="S123" s="68"/>
      <c r="AH123" s="7"/>
      <c r="AI123" s="7"/>
      <c r="AJ123" s="7"/>
      <c r="AK123" s="7"/>
      <c r="AL123" s="7"/>
      <c r="AM123" s="7"/>
      <c r="AN123" s="7"/>
      <c r="AO123" s="7"/>
      <c r="AP123" s="7"/>
      <c r="AQ123" s="7"/>
      <c r="AR123" s="7"/>
      <c r="AS123" s="7"/>
    </row>
    <row r="124" spans="1:45" ht="15" hidden="1" customHeight="1" outlineLevel="1" x14ac:dyDescent="0.25">
      <c r="AH124" s="7"/>
      <c r="AI124" s="7"/>
      <c r="AJ124" s="7"/>
      <c r="AK124" s="7"/>
      <c r="AL124" s="7"/>
      <c r="AM124" s="7"/>
      <c r="AN124" s="7"/>
      <c r="AO124" s="7"/>
      <c r="AP124" s="7"/>
      <c r="AQ124" s="7"/>
      <c r="AR124" s="7"/>
      <c r="AS124" s="7"/>
    </row>
    <row r="125" spans="1:45" collapsed="1" x14ac:dyDescent="0.25">
      <c r="AH125" s="7"/>
      <c r="AI125" s="7"/>
      <c r="AJ125" s="7"/>
      <c r="AK125" s="7"/>
      <c r="AL125" s="7"/>
      <c r="AM125" s="7"/>
      <c r="AN125" s="7"/>
      <c r="AO125" s="7"/>
      <c r="AP125" s="7"/>
      <c r="AQ125" s="7"/>
      <c r="AR125" s="7"/>
      <c r="AS125" s="7"/>
    </row>
    <row r="126" spans="1:45" x14ac:dyDescent="0.25">
      <c r="AH126" s="7"/>
      <c r="AI126" s="7"/>
      <c r="AJ126" s="7"/>
      <c r="AK126" s="7"/>
      <c r="AL126" s="7"/>
      <c r="AM126" s="7"/>
      <c r="AN126" s="7"/>
      <c r="AO126" s="7"/>
      <c r="AP126" s="7"/>
      <c r="AQ126" s="7"/>
      <c r="AR126" s="7"/>
      <c r="AS126" s="7"/>
    </row>
    <row r="127" spans="1:45" x14ac:dyDescent="0.25">
      <c r="AH127" s="7"/>
      <c r="AI127" s="7"/>
      <c r="AJ127" s="7"/>
      <c r="AK127" s="7"/>
      <c r="AL127" s="7"/>
      <c r="AM127" s="7"/>
      <c r="AN127" s="7"/>
      <c r="AO127" s="7"/>
      <c r="AP127" s="7"/>
      <c r="AQ127" s="7"/>
      <c r="AR127" s="7"/>
      <c r="AS127" s="7"/>
    </row>
    <row r="128" spans="1:45" x14ac:dyDescent="0.25">
      <c r="AH128" s="7"/>
      <c r="AI128" s="7"/>
      <c r="AJ128" s="7"/>
      <c r="AK128" s="7"/>
      <c r="AL128" s="7"/>
      <c r="AM128" s="7"/>
      <c r="AN128" s="7"/>
      <c r="AO128" s="7"/>
      <c r="AP128" s="7"/>
      <c r="AQ128" s="7"/>
      <c r="AR128" s="7"/>
      <c r="AS128" s="7"/>
    </row>
    <row r="129" spans="34:45" x14ac:dyDescent="0.25">
      <c r="AH129" s="7"/>
      <c r="AI129" s="7"/>
      <c r="AJ129" s="7"/>
      <c r="AK129" s="7"/>
      <c r="AL129" s="7"/>
      <c r="AM129" s="7"/>
      <c r="AN129" s="7"/>
      <c r="AO129" s="7"/>
      <c r="AP129" s="7"/>
      <c r="AQ129" s="7"/>
      <c r="AR129" s="7"/>
      <c r="AS129" s="7"/>
    </row>
    <row r="130" spans="34:45" x14ac:dyDescent="0.25">
      <c r="AH130" s="7"/>
      <c r="AI130" s="7"/>
      <c r="AJ130" s="7"/>
      <c r="AK130" s="7"/>
      <c r="AL130" s="7"/>
      <c r="AM130" s="7"/>
      <c r="AN130" s="7"/>
      <c r="AO130" s="7"/>
      <c r="AP130" s="7"/>
      <c r="AQ130" s="7"/>
      <c r="AR130" s="7"/>
      <c r="AS130" s="7"/>
    </row>
    <row r="131" spans="34:45" x14ac:dyDescent="0.25">
      <c r="AH131" s="7"/>
      <c r="AI131" s="7"/>
      <c r="AJ131" s="7"/>
      <c r="AK131" s="7"/>
      <c r="AL131" s="7"/>
      <c r="AM131" s="7"/>
      <c r="AN131" s="7"/>
      <c r="AO131" s="7"/>
      <c r="AP131" s="7"/>
      <c r="AQ131" s="7"/>
      <c r="AR131" s="7"/>
      <c r="AS131" s="7"/>
    </row>
    <row r="132" spans="34:45" x14ac:dyDescent="0.25">
      <c r="AH132" s="7"/>
      <c r="AI132" s="7"/>
      <c r="AJ132" s="7"/>
      <c r="AK132" s="7"/>
      <c r="AL132" s="7"/>
      <c r="AM132" s="7"/>
      <c r="AN132" s="7"/>
      <c r="AO132" s="7"/>
      <c r="AP132" s="7"/>
      <c r="AQ132" s="7"/>
      <c r="AR132" s="7"/>
      <c r="AS132" s="7"/>
    </row>
    <row r="133" spans="34:45" x14ac:dyDescent="0.25">
      <c r="AH133" s="7"/>
      <c r="AI133" s="7"/>
      <c r="AJ133" s="7"/>
      <c r="AK133" s="7"/>
      <c r="AL133" s="7"/>
      <c r="AM133" s="7"/>
      <c r="AN133" s="7"/>
      <c r="AO133" s="7"/>
      <c r="AP133" s="7"/>
      <c r="AQ133" s="7"/>
      <c r="AR133" s="7"/>
      <c r="AS133" s="7"/>
    </row>
    <row r="134" spans="34:45" x14ac:dyDescent="0.25">
      <c r="AH134" s="7"/>
      <c r="AI134" s="7"/>
      <c r="AJ134" s="7"/>
      <c r="AK134" s="7"/>
      <c r="AL134" s="7"/>
      <c r="AM134" s="7"/>
      <c r="AN134" s="7"/>
      <c r="AO134" s="7"/>
      <c r="AP134" s="7"/>
      <c r="AQ134" s="7"/>
      <c r="AR134" s="7"/>
      <c r="AS134" s="7"/>
    </row>
    <row r="135" spans="34:45" x14ac:dyDescent="0.25">
      <c r="AH135" s="7"/>
      <c r="AI135" s="7"/>
      <c r="AJ135" s="7"/>
      <c r="AK135" s="7"/>
      <c r="AL135" s="7"/>
      <c r="AM135" s="7"/>
      <c r="AN135" s="7"/>
      <c r="AO135" s="7"/>
      <c r="AP135" s="7"/>
      <c r="AQ135" s="7"/>
      <c r="AR135" s="7"/>
      <c r="AS135" s="7"/>
    </row>
    <row r="136" spans="34:45" x14ac:dyDescent="0.25">
      <c r="AH136" s="7"/>
      <c r="AI136" s="7"/>
      <c r="AJ136" s="7"/>
      <c r="AK136" s="7"/>
      <c r="AL136" s="7"/>
      <c r="AM136" s="7"/>
      <c r="AN136" s="7"/>
      <c r="AO136" s="7"/>
      <c r="AP136" s="7"/>
      <c r="AQ136" s="7"/>
      <c r="AR136" s="7"/>
      <c r="AS136" s="7"/>
    </row>
    <row r="137" spans="34:45" x14ac:dyDescent="0.25">
      <c r="AH137" s="7"/>
      <c r="AI137" s="7"/>
      <c r="AJ137" s="7"/>
      <c r="AK137" s="7"/>
      <c r="AL137" s="7"/>
      <c r="AM137" s="7"/>
      <c r="AN137" s="7"/>
      <c r="AO137" s="7"/>
      <c r="AP137" s="7"/>
      <c r="AQ137" s="7"/>
      <c r="AR137" s="7"/>
      <c r="AS137" s="7"/>
    </row>
    <row r="138" spans="34:45" x14ac:dyDescent="0.25">
      <c r="AH138" s="7"/>
      <c r="AI138" s="7"/>
      <c r="AJ138" s="7"/>
      <c r="AK138" s="7"/>
      <c r="AL138" s="7"/>
      <c r="AM138" s="7"/>
      <c r="AN138" s="7"/>
      <c r="AO138" s="7"/>
      <c r="AP138" s="7"/>
      <c r="AQ138" s="7"/>
      <c r="AR138" s="7"/>
      <c r="AS138" s="7"/>
    </row>
    <row r="139" spans="34:45" x14ac:dyDescent="0.25">
      <c r="AH139" s="7"/>
      <c r="AI139" s="7"/>
      <c r="AJ139" s="7"/>
      <c r="AK139" s="7"/>
      <c r="AL139" s="7"/>
      <c r="AM139" s="7"/>
      <c r="AN139" s="7"/>
      <c r="AO139" s="7"/>
      <c r="AP139" s="7"/>
      <c r="AQ139" s="7"/>
      <c r="AR139" s="7"/>
      <c r="AS139" s="7"/>
    </row>
    <row r="140" spans="34:45" x14ac:dyDescent="0.25">
      <c r="AH140" s="7"/>
      <c r="AI140" s="7"/>
      <c r="AJ140" s="7"/>
      <c r="AK140" s="7"/>
      <c r="AL140" s="7"/>
      <c r="AM140" s="7"/>
      <c r="AN140" s="7"/>
      <c r="AO140" s="7"/>
      <c r="AP140" s="7"/>
      <c r="AQ140" s="7"/>
      <c r="AR140" s="7"/>
      <c r="AS140" s="7"/>
    </row>
    <row r="141" spans="34:45" x14ac:dyDescent="0.25">
      <c r="AH141" s="7"/>
      <c r="AI141" s="7"/>
      <c r="AJ141" s="7"/>
      <c r="AK141" s="7"/>
      <c r="AL141" s="7"/>
      <c r="AM141" s="7"/>
      <c r="AN141" s="7"/>
      <c r="AO141" s="7"/>
      <c r="AP141" s="7"/>
      <c r="AQ141" s="7"/>
      <c r="AR141" s="7"/>
      <c r="AS141" s="7"/>
    </row>
    <row r="142" spans="34:45" x14ac:dyDescent="0.25">
      <c r="AH142" s="7"/>
      <c r="AI142" s="7"/>
      <c r="AJ142" s="7"/>
      <c r="AK142" s="7"/>
      <c r="AL142" s="7"/>
      <c r="AM142" s="7"/>
      <c r="AN142" s="7"/>
      <c r="AO142" s="7"/>
      <c r="AP142" s="7"/>
      <c r="AQ142" s="7"/>
      <c r="AR142" s="7"/>
      <c r="AS142" s="7"/>
    </row>
    <row r="143" spans="34:45" x14ac:dyDescent="0.25">
      <c r="AH143" s="7"/>
      <c r="AI143" s="7"/>
      <c r="AJ143" s="7"/>
      <c r="AK143" s="7"/>
      <c r="AL143" s="7"/>
      <c r="AM143" s="7"/>
      <c r="AN143" s="7"/>
      <c r="AO143" s="7"/>
      <c r="AP143" s="7"/>
      <c r="AQ143" s="7"/>
      <c r="AR143" s="7"/>
      <c r="AS143" s="7"/>
    </row>
  </sheetData>
  <mergeCells count="60">
    <mergeCell ref="A1:B1"/>
    <mergeCell ref="D1:S1"/>
    <mergeCell ref="A2:B2"/>
    <mergeCell ref="D2:S2"/>
    <mergeCell ref="A3:B3"/>
    <mergeCell ref="D3:F3"/>
    <mergeCell ref="H35:S35"/>
    <mergeCell ref="U35:AF35"/>
    <mergeCell ref="AH35:AS35"/>
    <mergeCell ref="AU35:BF35"/>
    <mergeCell ref="A4:B4"/>
    <mergeCell ref="A5:B5"/>
    <mergeCell ref="H5:S5"/>
    <mergeCell ref="H6:J6"/>
    <mergeCell ref="K6:M6"/>
    <mergeCell ref="N6:P6"/>
    <mergeCell ref="Q6:S6"/>
    <mergeCell ref="H7:S7"/>
    <mergeCell ref="U7:AF7"/>
    <mergeCell ref="AU7:BF7"/>
    <mergeCell ref="A8:B8"/>
    <mergeCell ref="D8:F8"/>
    <mergeCell ref="AU65:BF65"/>
    <mergeCell ref="A36:B36"/>
    <mergeCell ref="D36:F36"/>
    <mergeCell ref="H47:S47"/>
    <mergeCell ref="U47:AF47"/>
    <mergeCell ref="AH47:AS47"/>
    <mergeCell ref="AU47:BF47"/>
    <mergeCell ref="A48:B48"/>
    <mergeCell ref="D48:F48"/>
    <mergeCell ref="H65:S65"/>
    <mergeCell ref="U65:AF65"/>
    <mergeCell ref="AH65:AS65"/>
    <mergeCell ref="AU80:BF80"/>
    <mergeCell ref="A66:B66"/>
    <mergeCell ref="D66:F66"/>
    <mergeCell ref="H72:S72"/>
    <mergeCell ref="U72:AF72"/>
    <mergeCell ref="AH72:AS72"/>
    <mergeCell ref="AU72:BF72"/>
    <mergeCell ref="A73:B73"/>
    <mergeCell ref="D73:F73"/>
    <mergeCell ref="H80:S80"/>
    <mergeCell ref="U80:AF80"/>
    <mergeCell ref="AH80:AS80"/>
    <mergeCell ref="U95:AF95"/>
    <mergeCell ref="AH95:AS95"/>
    <mergeCell ref="AU95:BF95"/>
    <mergeCell ref="A81:B81"/>
    <mergeCell ref="D81:F81"/>
    <mergeCell ref="H90:S90"/>
    <mergeCell ref="U90:AF90"/>
    <mergeCell ref="AH90:AS90"/>
    <mergeCell ref="AU90:BF90"/>
    <mergeCell ref="A96:B96"/>
    <mergeCell ref="D96:F96"/>
    <mergeCell ref="A91:B91"/>
    <mergeCell ref="D91:F91"/>
    <mergeCell ref="H95:S95"/>
  </mergeCells>
  <hyperlinks>
    <hyperlink ref="B10" r:id="rId1" display="High: Dec//Low: Jan"/>
  </hyperlinks>
  <printOptions gridLines="1"/>
  <pageMargins left="0.7" right="0.7" top="0.75" bottom="0.75" header="0.3" footer="0.3"/>
  <pageSetup scale="33" orientation="landscape" r:id="rId2"/>
  <headerFooter>
    <oddHeader xml:space="preserve">&amp;CMONTHLY FUTURES FORECAST
</oddHeader>
    <oddFooter>&amp;L&amp;D  &amp;T&amp;C&amp;F&amp;R&amp;A</oddFooter>
  </headerFooter>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R30"/>
  <sheetViews>
    <sheetView workbookViewId="0">
      <selection activeCell="J5" sqref="J5"/>
    </sheetView>
  </sheetViews>
  <sheetFormatPr defaultRowHeight="15" x14ac:dyDescent="0.25"/>
  <cols>
    <col min="1" max="1" width="12.7109375" bestFit="1" customWidth="1"/>
    <col min="2" max="3" width="13" customWidth="1"/>
    <col min="4" max="4" width="17.42578125" bestFit="1" customWidth="1"/>
    <col min="6" max="6" width="0.85546875" customWidth="1"/>
  </cols>
  <sheetData>
    <row r="1" spans="1:18" x14ac:dyDescent="0.25">
      <c r="D1" s="1" t="s">
        <v>261</v>
      </c>
      <c r="E1" s="89"/>
    </row>
    <row r="2" spans="1:18" x14ac:dyDescent="0.25">
      <c r="D2" s="1" t="s">
        <v>262</v>
      </c>
      <c r="E2" s="90"/>
    </row>
    <row r="3" spans="1:18" ht="15.75" thickBot="1" x14ac:dyDescent="0.3">
      <c r="D3" s="91" t="s">
        <v>263</v>
      </c>
      <c r="E3" s="92"/>
    </row>
    <row r="4" spans="1:18" ht="15.75" thickBot="1" x14ac:dyDescent="0.3">
      <c r="D4" s="93" t="s">
        <v>264</v>
      </c>
      <c r="E4" s="94"/>
      <c r="G4" t="s">
        <v>265</v>
      </c>
      <c r="H4" t="s">
        <v>266</v>
      </c>
      <c r="I4" t="s">
        <v>267</v>
      </c>
      <c r="J4" t="s">
        <v>487</v>
      </c>
      <c r="K4" t="s">
        <v>269</v>
      </c>
      <c r="L4" t="s">
        <v>270</v>
      </c>
      <c r="M4" t="s">
        <v>271</v>
      </c>
      <c r="N4" t="s">
        <v>272</v>
      </c>
      <c r="O4" t="s">
        <v>273</v>
      </c>
      <c r="P4" t="s">
        <v>274</v>
      </c>
      <c r="Q4" t="s">
        <v>275</v>
      </c>
      <c r="R4" t="s">
        <v>276</v>
      </c>
    </row>
    <row r="5" spans="1:18" ht="15.75" thickTop="1" x14ac:dyDescent="0.25">
      <c r="B5" t="s">
        <v>1253</v>
      </c>
      <c r="D5" s="93" t="s">
        <v>277</v>
      </c>
      <c r="E5" s="95" t="s">
        <v>278</v>
      </c>
      <c r="G5" t="s">
        <v>279</v>
      </c>
      <c r="H5" t="s">
        <v>279</v>
      </c>
      <c r="I5" t="s">
        <v>280</v>
      </c>
      <c r="J5" t="s">
        <v>280</v>
      </c>
      <c r="K5" t="s">
        <v>280</v>
      </c>
      <c r="L5" t="s">
        <v>277</v>
      </c>
      <c r="M5" t="s">
        <v>281</v>
      </c>
      <c r="N5" t="s">
        <v>281</v>
      </c>
      <c r="O5" t="s">
        <v>282</v>
      </c>
      <c r="P5" t="s">
        <v>282</v>
      </c>
      <c r="Q5" t="s">
        <v>283</v>
      </c>
      <c r="R5" t="s">
        <v>284</v>
      </c>
    </row>
    <row r="6" spans="1:18" x14ac:dyDescent="0.25">
      <c r="A6" t="s">
        <v>780</v>
      </c>
      <c r="B6" t="s">
        <v>1252</v>
      </c>
      <c r="C6" t="s">
        <v>1257</v>
      </c>
      <c r="D6" s="91" t="s">
        <v>285</v>
      </c>
      <c r="E6" t="s">
        <v>286</v>
      </c>
      <c r="G6" t="s">
        <v>287</v>
      </c>
      <c r="H6" t="s">
        <v>287</v>
      </c>
      <c r="I6" t="s">
        <v>288</v>
      </c>
      <c r="J6" t="s">
        <v>288</v>
      </c>
      <c r="K6" t="s">
        <v>288</v>
      </c>
      <c r="L6" t="s">
        <v>277</v>
      </c>
      <c r="M6" t="s">
        <v>289</v>
      </c>
      <c r="N6" t="s">
        <v>289</v>
      </c>
      <c r="O6" t="s">
        <v>290</v>
      </c>
      <c r="P6" t="s">
        <v>290</v>
      </c>
      <c r="Q6" t="s">
        <v>286</v>
      </c>
      <c r="R6" t="s">
        <v>291</v>
      </c>
    </row>
    <row r="7" spans="1:18" x14ac:dyDescent="0.25">
      <c r="B7" s="119"/>
      <c r="C7" s="119"/>
      <c r="D7" s="122"/>
      <c r="E7" s="123">
        <v>17</v>
      </c>
      <c r="F7" s="67"/>
      <c r="G7" s="121">
        <v>2</v>
      </c>
      <c r="H7" s="121">
        <v>2</v>
      </c>
      <c r="I7" s="121">
        <v>3</v>
      </c>
      <c r="J7" s="124">
        <v>0.14583333333333334</v>
      </c>
      <c r="K7" s="14">
        <v>3</v>
      </c>
      <c r="L7" s="125">
        <v>8</v>
      </c>
      <c r="M7" s="125">
        <v>9</v>
      </c>
      <c r="N7" s="125">
        <v>9</v>
      </c>
      <c r="O7" s="121">
        <v>16</v>
      </c>
      <c r="P7" s="124">
        <v>0.67708333333333337</v>
      </c>
      <c r="Q7" s="125">
        <v>17</v>
      </c>
      <c r="R7" s="126">
        <v>18</v>
      </c>
    </row>
    <row r="8" spans="1:18" x14ac:dyDescent="0.25">
      <c r="C8" t="s">
        <v>1258</v>
      </c>
      <c r="D8" s="91"/>
      <c r="E8" s="1">
        <f>E7+1</f>
        <v>18</v>
      </c>
      <c r="G8" s="89">
        <v>3</v>
      </c>
      <c r="H8" s="89">
        <v>3</v>
      </c>
      <c r="I8" s="89">
        <v>4</v>
      </c>
      <c r="J8" s="97">
        <v>4</v>
      </c>
      <c r="K8" s="1">
        <v>4</v>
      </c>
      <c r="L8" s="97">
        <v>9</v>
      </c>
      <c r="M8" s="97">
        <v>10</v>
      </c>
      <c r="N8" s="97">
        <v>10</v>
      </c>
      <c r="O8" s="89">
        <v>17</v>
      </c>
      <c r="P8" s="89">
        <v>17</v>
      </c>
      <c r="Q8" s="97">
        <v>18</v>
      </c>
      <c r="R8" s="89">
        <v>19</v>
      </c>
    </row>
    <row r="9" spans="1:18" x14ac:dyDescent="0.25">
      <c r="C9" t="s">
        <v>1218</v>
      </c>
      <c r="D9" s="91"/>
      <c r="E9" s="1">
        <f t="shared" ref="E9:E30" si="0">E8+1</f>
        <v>19</v>
      </c>
      <c r="G9" s="89">
        <v>4</v>
      </c>
      <c r="H9" s="89">
        <v>4</v>
      </c>
      <c r="I9" s="89">
        <v>5</v>
      </c>
      <c r="J9" s="97">
        <v>5</v>
      </c>
      <c r="K9" s="1">
        <v>5</v>
      </c>
      <c r="L9" s="97">
        <v>10</v>
      </c>
      <c r="M9" s="97">
        <v>11</v>
      </c>
      <c r="N9" s="97">
        <v>11</v>
      </c>
      <c r="O9" s="89">
        <v>18</v>
      </c>
      <c r="P9" s="89">
        <v>18</v>
      </c>
      <c r="Q9" s="97">
        <v>19</v>
      </c>
      <c r="R9" s="89">
        <v>20</v>
      </c>
    </row>
    <row r="10" spans="1:18" x14ac:dyDescent="0.25">
      <c r="D10" s="91"/>
      <c r="E10" s="1">
        <f t="shared" si="0"/>
        <v>20</v>
      </c>
      <c r="G10" s="89">
        <v>5</v>
      </c>
      <c r="H10" s="89">
        <v>5</v>
      </c>
      <c r="I10" s="89">
        <v>6</v>
      </c>
      <c r="J10" s="97">
        <v>6</v>
      </c>
      <c r="K10" s="89">
        <v>6</v>
      </c>
      <c r="L10" s="97">
        <v>11</v>
      </c>
      <c r="M10" s="97">
        <v>12</v>
      </c>
      <c r="N10" s="97">
        <v>12</v>
      </c>
      <c r="O10" s="89">
        <v>19</v>
      </c>
      <c r="P10" s="89">
        <v>19</v>
      </c>
      <c r="Q10" s="97">
        <v>20</v>
      </c>
      <c r="R10" s="89">
        <v>21</v>
      </c>
    </row>
    <row r="11" spans="1:18" x14ac:dyDescent="0.25">
      <c r="D11" s="91"/>
      <c r="E11" s="1">
        <f t="shared" si="0"/>
        <v>21</v>
      </c>
      <c r="G11" s="89">
        <v>6</v>
      </c>
      <c r="H11" s="89">
        <v>6</v>
      </c>
      <c r="I11" s="89">
        <v>7</v>
      </c>
      <c r="J11" s="97">
        <v>7</v>
      </c>
      <c r="K11" s="89">
        <v>7</v>
      </c>
      <c r="L11" s="97">
        <v>12</v>
      </c>
      <c r="M11" s="97">
        <v>13</v>
      </c>
      <c r="N11" s="97">
        <v>13</v>
      </c>
      <c r="O11" s="89">
        <v>20</v>
      </c>
      <c r="P11" s="89">
        <v>20</v>
      </c>
      <c r="Q11" s="1">
        <v>21</v>
      </c>
      <c r="R11" s="89">
        <v>22</v>
      </c>
    </row>
    <row r="12" spans="1:18" x14ac:dyDescent="0.25">
      <c r="C12" t="s">
        <v>1259</v>
      </c>
      <c r="D12" s="91"/>
      <c r="E12" s="1">
        <f t="shared" si="0"/>
        <v>22</v>
      </c>
      <c r="G12" s="89">
        <v>7</v>
      </c>
      <c r="H12" s="98">
        <v>0.30208333333333331</v>
      </c>
      <c r="I12" s="89">
        <v>8</v>
      </c>
      <c r="J12" s="97">
        <v>8</v>
      </c>
      <c r="K12" s="89">
        <v>8</v>
      </c>
      <c r="L12" s="97">
        <v>13</v>
      </c>
      <c r="M12" s="97">
        <v>14</v>
      </c>
      <c r="N12" s="97">
        <v>14</v>
      </c>
      <c r="O12" s="89">
        <v>21</v>
      </c>
      <c r="P12" s="89">
        <v>21</v>
      </c>
      <c r="Q12" s="1">
        <v>22</v>
      </c>
      <c r="R12" s="89">
        <v>23</v>
      </c>
    </row>
    <row r="13" spans="1:18" x14ac:dyDescent="0.25">
      <c r="B13" s="186"/>
      <c r="C13" s="186" t="s">
        <v>1219</v>
      </c>
      <c r="D13" s="91"/>
      <c r="E13" s="1">
        <f t="shared" si="0"/>
        <v>23</v>
      </c>
      <c r="G13" s="90">
        <v>0.35416666666666669</v>
      </c>
      <c r="H13" s="1">
        <v>8</v>
      </c>
      <c r="I13" s="90">
        <v>0.39583333333333331</v>
      </c>
      <c r="J13" s="97">
        <v>9</v>
      </c>
      <c r="K13" s="90">
        <v>0.39583333333333331</v>
      </c>
      <c r="L13" s="97">
        <v>14</v>
      </c>
      <c r="M13" s="97">
        <v>15</v>
      </c>
      <c r="N13" s="97">
        <v>15</v>
      </c>
      <c r="O13" s="89">
        <v>22</v>
      </c>
      <c r="P13" s="89">
        <v>22</v>
      </c>
      <c r="Q13" s="1">
        <v>23</v>
      </c>
      <c r="R13" s="89">
        <v>0</v>
      </c>
    </row>
    <row r="14" spans="1:18" x14ac:dyDescent="0.25">
      <c r="D14" s="99">
        <v>0.32777777777777778</v>
      </c>
      <c r="E14" s="100">
        <v>0</v>
      </c>
      <c r="G14" s="97">
        <v>9</v>
      </c>
      <c r="H14" s="90">
        <v>0.39583333333333331</v>
      </c>
      <c r="I14" s="97">
        <v>10</v>
      </c>
      <c r="J14" s="97">
        <v>10</v>
      </c>
      <c r="K14" s="97">
        <v>10</v>
      </c>
      <c r="L14" s="97">
        <v>15</v>
      </c>
      <c r="M14" s="97">
        <v>16</v>
      </c>
      <c r="N14" s="97">
        <v>16</v>
      </c>
      <c r="O14" s="89">
        <v>23</v>
      </c>
      <c r="P14" s="89">
        <v>23</v>
      </c>
      <c r="Q14" s="1">
        <v>0</v>
      </c>
      <c r="R14" s="89">
        <v>1</v>
      </c>
    </row>
    <row r="15" spans="1:18" x14ac:dyDescent="0.25">
      <c r="B15" s="119"/>
      <c r="C15" s="119"/>
      <c r="D15" s="122"/>
      <c r="E15" s="120">
        <f t="shared" si="0"/>
        <v>1</v>
      </c>
      <c r="F15" s="67"/>
      <c r="G15" s="125">
        <v>10</v>
      </c>
      <c r="H15" s="125">
        <v>10</v>
      </c>
      <c r="I15" s="125">
        <v>11</v>
      </c>
      <c r="J15" s="125">
        <v>11</v>
      </c>
      <c r="K15" s="125">
        <v>11</v>
      </c>
      <c r="L15" s="125">
        <v>16</v>
      </c>
      <c r="M15" s="125">
        <v>17</v>
      </c>
      <c r="N15" s="124">
        <v>0.72361111111111109</v>
      </c>
      <c r="O15" s="127">
        <v>0.99652777777777779</v>
      </c>
      <c r="P15" s="127">
        <v>0.99652777777777779</v>
      </c>
      <c r="Q15" s="14">
        <v>1</v>
      </c>
      <c r="R15" s="126">
        <v>2</v>
      </c>
    </row>
    <row r="16" spans="1:18" x14ac:dyDescent="0.25">
      <c r="C16" t="s">
        <v>1260</v>
      </c>
      <c r="D16" s="91"/>
      <c r="E16" s="100">
        <f t="shared" si="0"/>
        <v>2</v>
      </c>
      <c r="G16" s="97">
        <v>11</v>
      </c>
      <c r="H16" s="97">
        <v>11</v>
      </c>
      <c r="I16" s="97">
        <v>12</v>
      </c>
      <c r="J16" s="97">
        <v>12</v>
      </c>
      <c r="K16" s="97">
        <v>12</v>
      </c>
      <c r="L16" s="97">
        <v>17</v>
      </c>
      <c r="M16" s="97">
        <v>18</v>
      </c>
      <c r="N16" s="1">
        <v>18</v>
      </c>
      <c r="O16">
        <v>1</v>
      </c>
      <c r="P16">
        <v>1</v>
      </c>
      <c r="Q16" s="1">
        <v>2</v>
      </c>
      <c r="R16" s="89">
        <v>3</v>
      </c>
    </row>
    <row r="17" spans="1:18" x14ac:dyDescent="0.25">
      <c r="C17" t="s">
        <v>1220</v>
      </c>
      <c r="D17" s="91"/>
      <c r="E17" s="100">
        <f t="shared" si="0"/>
        <v>3</v>
      </c>
      <c r="G17" s="97">
        <v>12</v>
      </c>
      <c r="H17" s="97">
        <v>12</v>
      </c>
      <c r="I17" s="97">
        <v>13</v>
      </c>
      <c r="J17" s="97">
        <v>13</v>
      </c>
      <c r="K17" s="97">
        <v>13</v>
      </c>
      <c r="L17" s="97">
        <v>18</v>
      </c>
      <c r="M17" s="97">
        <v>19</v>
      </c>
      <c r="N17" s="1">
        <v>19</v>
      </c>
      <c r="O17">
        <v>2</v>
      </c>
      <c r="P17">
        <v>2</v>
      </c>
      <c r="Q17" s="1">
        <v>3</v>
      </c>
      <c r="R17" s="89">
        <v>4</v>
      </c>
    </row>
    <row r="18" spans="1:18" x14ac:dyDescent="0.25">
      <c r="D18" s="91"/>
      <c r="E18" s="100">
        <f t="shared" si="0"/>
        <v>4</v>
      </c>
      <c r="G18" s="97">
        <v>13</v>
      </c>
      <c r="H18" s="90">
        <v>0.55208333333333337</v>
      </c>
      <c r="I18" s="97">
        <v>14</v>
      </c>
      <c r="J18" s="97">
        <v>14</v>
      </c>
      <c r="K18" s="97">
        <v>14</v>
      </c>
      <c r="L18" s="97">
        <v>19</v>
      </c>
      <c r="M18" s="97">
        <v>20</v>
      </c>
      <c r="N18" s="1">
        <v>20</v>
      </c>
      <c r="O18">
        <v>3</v>
      </c>
      <c r="P18">
        <v>3</v>
      </c>
      <c r="Q18" s="1">
        <v>4</v>
      </c>
      <c r="R18" s="89">
        <v>5</v>
      </c>
    </row>
    <row r="19" spans="1:18" ht="15.75" thickBot="1" x14ac:dyDescent="0.3">
      <c r="D19" s="99">
        <v>0.52638888888888891</v>
      </c>
      <c r="E19" s="100">
        <f t="shared" si="0"/>
        <v>5</v>
      </c>
      <c r="G19" s="97">
        <v>14</v>
      </c>
      <c r="H19" s="1">
        <v>14</v>
      </c>
      <c r="I19" s="97">
        <v>15</v>
      </c>
      <c r="J19" s="1">
        <v>15</v>
      </c>
      <c r="K19" s="97">
        <v>15</v>
      </c>
      <c r="L19" s="101">
        <v>20</v>
      </c>
      <c r="M19" s="101">
        <v>21</v>
      </c>
      <c r="N19" s="102">
        <v>21</v>
      </c>
      <c r="O19">
        <v>4</v>
      </c>
      <c r="P19">
        <v>4</v>
      </c>
      <c r="Q19" s="1">
        <v>5</v>
      </c>
      <c r="R19" s="89">
        <v>6</v>
      </c>
    </row>
    <row r="20" spans="1:18" s="221" customFormat="1" ht="15.75" thickBot="1" x14ac:dyDescent="0.3">
      <c r="A20" s="221" t="s">
        <v>1256</v>
      </c>
      <c r="B20" s="221" t="s">
        <v>1254</v>
      </c>
      <c r="C20" s="221" t="s">
        <v>1261</v>
      </c>
      <c r="D20" s="222">
        <v>0.57638888888888895</v>
      </c>
      <c r="E20" s="223">
        <f t="shared" si="0"/>
        <v>6</v>
      </c>
      <c r="G20" s="101">
        <v>15</v>
      </c>
      <c r="H20" s="102">
        <v>15</v>
      </c>
      <c r="I20" s="101">
        <v>16</v>
      </c>
      <c r="J20" s="102">
        <v>16</v>
      </c>
      <c r="K20" s="224">
        <v>0.67708333333333337</v>
      </c>
      <c r="L20" s="102">
        <v>21</v>
      </c>
      <c r="M20" s="102">
        <v>22</v>
      </c>
      <c r="N20" s="102">
        <v>22</v>
      </c>
      <c r="O20" s="221">
        <v>5</v>
      </c>
      <c r="P20" s="221">
        <v>5</v>
      </c>
      <c r="Q20" s="102">
        <v>6</v>
      </c>
      <c r="R20" s="225">
        <v>7</v>
      </c>
    </row>
    <row r="21" spans="1:18" x14ac:dyDescent="0.25">
      <c r="A21" t="s">
        <v>1255</v>
      </c>
      <c r="B21" s="186"/>
      <c r="C21" s="186" t="s">
        <v>1215</v>
      </c>
      <c r="D21" s="91"/>
      <c r="E21" s="100">
        <f t="shared" si="0"/>
        <v>7</v>
      </c>
      <c r="G21" s="97">
        <v>16</v>
      </c>
      <c r="H21" s="1">
        <v>16</v>
      </c>
      <c r="I21" s="103">
        <v>0.71875</v>
      </c>
      <c r="J21" s="1">
        <v>17</v>
      </c>
      <c r="K21" s="1">
        <v>17</v>
      </c>
      <c r="L21">
        <v>22</v>
      </c>
      <c r="M21">
        <v>23</v>
      </c>
      <c r="N21" s="1">
        <v>23</v>
      </c>
      <c r="O21">
        <v>6</v>
      </c>
      <c r="P21">
        <v>6</v>
      </c>
      <c r="Q21" s="1">
        <v>7</v>
      </c>
      <c r="R21" s="89">
        <v>8</v>
      </c>
    </row>
    <row r="22" spans="1:18" x14ac:dyDescent="0.25">
      <c r="B22" s="128"/>
      <c r="C22" s="128"/>
      <c r="D22" s="129">
        <v>0.64930555555555558</v>
      </c>
      <c r="E22" s="130">
        <f t="shared" si="0"/>
        <v>8</v>
      </c>
      <c r="F22" s="128"/>
      <c r="G22" s="131">
        <v>17</v>
      </c>
      <c r="H22" s="7">
        <v>17</v>
      </c>
      <c r="I22" s="131">
        <v>18</v>
      </c>
      <c r="J22" s="7">
        <v>18</v>
      </c>
      <c r="K22" s="7">
        <v>18</v>
      </c>
      <c r="L22" s="7">
        <v>23</v>
      </c>
      <c r="M22" s="128">
        <v>0</v>
      </c>
      <c r="N22" s="7">
        <v>0</v>
      </c>
      <c r="O22" s="128">
        <v>7</v>
      </c>
      <c r="P22" s="128">
        <v>7</v>
      </c>
      <c r="Q22" s="7">
        <v>8</v>
      </c>
      <c r="R22" s="7">
        <v>9</v>
      </c>
    </row>
    <row r="23" spans="1:18" x14ac:dyDescent="0.25">
      <c r="B23" s="226"/>
      <c r="C23" s="226"/>
      <c r="D23" s="227">
        <v>0.67708333333333337</v>
      </c>
      <c r="E23" s="228">
        <f t="shared" si="0"/>
        <v>9</v>
      </c>
      <c r="F23" s="229"/>
      <c r="G23" s="230">
        <v>18</v>
      </c>
      <c r="H23" s="230">
        <v>18</v>
      </c>
      <c r="I23" s="230">
        <v>19</v>
      </c>
      <c r="J23" s="231">
        <v>19</v>
      </c>
      <c r="K23" s="231">
        <v>19</v>
      </c>
      <c r="L23" s="231">
        <v>0</v>
      </c>
      <c r="M23" s="229">
        <v>1</v>
      </c>
      <c r="N23" s="231">
        <v>1</v>
      </c>
      <c r="O23" s="232">
        <v>0.36458333333333331</v>
      </c>
      <c r="P23" s="229">
        <v>8</v>
      </c>
      <c r="Q23" s="233">
        <v>9</v>
      </c>
      <c r="R23" s="234">
        <v>10</v>
      </c>
    </row>
    <row r="24" spans="1:18" s="235" customFormat="1" ht="15.75" thickBot="1" x14ac:dyDescent="0.3">
      <c r="C24" s="235" t="s">
        <v>1262</v>
      </c>
      <c r="D24" s="236">
        <v>0.70833333333333337</v>
      </c>
      <c r="E24" s="237">
        <f t="shared" si="0"/>
        <v>10</v>
      </c>
      <c r="G24" s="238">
        <v>19</v>
      </c>
      <c r="H24" s="238">
        <v>19</v>
      </c>
      <c r="I24" s="238">
        <v>20</v>
      </c>
      <c r="J24" s="237">
        <v>20</v>
      </c>
      <c r="K24" s="237">
        <v>20</v>
      </c>
      <c r="L24" s="237">
        <v>1</v>
      </c>
      <c r="M24" s="235">
        <v>2</v>
      </c>
      <c r="N24" s="237">
        <v>2</v>
      </c>
      <c r="O24" s="239">
        <v>9</v>
      </c>
      <c r="P24" s="240">
        <v>0.40625</v>
      </c>
      <c r="Q24" s="239">
        <v>10</v>
      </c>
      <c r="R24" s="239">
        <v>11</v>
      </c>
    </row>
    <row r="25" spans="1:18" ht="15.75" thickTop="1" x14ac:dyDescent="0.25">
      <c r="A25" t="s">
        <v>1264</v>
      </c>
      <c r="C25" t="s">
        <v>1216</v>
      </c>
      <c r="D25" s="91"/>
      <c r="E25" s="1">
        <f t="shared" si="0"/>
        <v>11</v>
      </c>
      <c r="G25" s="89">
        <v>20</v>
      </c>
      <c r="H25" s="89">
        <v>20</v>
      </c>
      <c r="I25" s="89">
        <v>21</v>
      </c>
      <c r="J25" s="1">
        <v>21</v>
      </c>
      <c r="K25" s="1">
        <v>21</v>
      </c>
      <c r="L25" s="7">
        <v>2</v>
      </c>
      <c r="M25">
        <v>3</v>
      </c>
      <c r="N25" s="1">
        <v>3</v>
      </c>
      <c r="O25" s="97">
        <v>10</v>
      </c>
      <c r="P25" s="97">
        <v>10</v>
      </c>
      <c r="Q25" s="1">
        <v>11</v>
      </c>
      <c r="R25" s="97">
        <v>12</v>
      </c>
    </row>
    <row r="26" spans="1:18" x14ac:dyDescent="0.25">
      <c r="D26" s="91"/>
      <c r="E26" s="1">
        <f t="shared" si="0"/>
        <v>12</v>
      </c>
      <c r="G26" s="89">
        <v>21</v>
      </c>
      <c r="H26" s="89">
        <v>21</v>
      </c>
      <c r="I26" s="89">
        <v>22</v>
      </c>
      <c r="J26" s="1">
        <v>22</v>
      </c>
      <c r="K26" s="1">
        <v>22</v>
      </c>
      <c r="L26" s="7">
        <v>3</v>
      </c>
      <c r="M26">
        <v>4</v>
      </c>
      <c r="N26" s="1">
        <v>4</v>
      </c>
      <c r="O26" s="97">
        <v>11</v>
      </c>
      <c r="P26" s="97">
        <v>11</v>
      </c>
      <c r="Q26" s="90">
        <v>0.52083333333333337</v>
      </c>
      <c r="R26" s="97">
        <v>13</v>
      </c>
    </row>
    <row r="27" spans="1:18" x14ac:dyDescent="0.25">
      <c r="D27" s="91"/>
      <c r="E27" s="1">
        <f t="shared" si="0"/>
        <v>13</v>
      </c>
      <c r="G27" s="89">
        <v>22</v>
      </c>
      <c r="H27" s="89">
        <v>22</v>
      </c>
      <c r="I27" s="89">
        <v>23</v>
      </c>
      <c r="J27" s="1">
        <v>23</v>
      </c>
      <c r="K27" s="1">
        <v>23</v>
      </c>
      <c r="L27" s="7">
        <v>4</v>
      </c>
      <c r="M27">
        <v>5</v>
      </c>
      <c r="N27" s="1">
        <v>5</v>
      </c>
      <c r="O27" s="97">
        <v>12</v>
      </c>
      <c r="P27" s="90">
        <v>0.52083333333333337</v>
      </c>
      <c r="Q27" s="104">
        <v>13</v>
      </c>
      <c r="R27" s="97">
        <v>14</v>
      </c>
    </row>
    <row r="28" spans="1:18" x14ac:dyDescent="0.25">
      <c r="C28" t="s">
        <v>1263</v>
      </c>
      <c r="D28" s="91"/>
      <c r="E28" s="1">
        <f t="shared" si="0"/>
        <v>14</v>
      </c>
      <c r="G28" s="89">
        <v>23</v>
      </c>
      <c r="H28" s="89">
        <v>23</v>
      </c>
      <c r="I28" s="89">
        <v>0</v>
      </c>
      <c r="J28" s="1">
        <v>0</v>
      </c>
      <c r="K28" s="1">
        <v>0</v>
      </c>
      <c r="L28" s="7">
        <v>5</v>
      </c>
      <c r="M28">
        <v>6</v>
      </c>
      <c r="N28" s="1">
        <v>6</v>
      </c>
      <c r="O28" s="105">
        <v>0.57638888888888895</v>
      </c>
      <c r="P28">
        <v>1</v>
      </c>
      <c r="Q28" s="104">
        <v>14</v>
      </c>
      <c r="R28" s="97">
        <v>15</v>
      </c>
    </row>
    <row r="29" spans="1:18" x14ac:dyDescent="0.25">
      <c r="B29" s="186"/>
      <c r="C29" s="186" t="s">
        <v>1217</v>
      </c>
      <c r="D29" s="91"/>
      <c r="E29" s="1">
        <f t="shared" si="0"/>
        <v>15</v>
      </c>
      <c r="G29" s="89">
        <v>24</v>
      </c>
      <c r="H29" s="89">
        <v>24</v>
      </c>
      <c r="I29" s="89">
        <v>1</v>
      </c>
      <c r="J29" s="1">
        <v>1</v>
      </c>
      <c r="K29" s="1">
        <v>1</v>
      </c>
      <c r="L29" s="7">
        <v>6</v>
      </c>
      <c r="M29">
        <v>7</v>
      </c>
      <c r="N29" s="1">
        <v>7</v>
      </c>
      <c r="O29" s="98">
        <v>0.61458333333333337</v>
      </c>
      <c r="P29" s="90">
        <v>0.60416666666666663</v>
      </c>
      <c r="Q29" s="104">
        <v>15</v>
      </c>
      <c r="R29" s="97">
        <v>16</v>
      </c>
    </row>
    <row r="30" spans="1:18" x14ac:dyDescent="0.25">
      <c r="D30" s="91"/>
      <c r="E30" s="1">
        <f t="shared" si="0"/>
        <v>16</v>
      </c>
      <c r="G30" s="89">
        <v>26</v>
      </c>
      <c r="H30" s="89">
        <v>26</v>
      </c>
      <c r="I30" s="89">
        <v>2</v>
      </c>
      <c r="J30" s="1">
        <v>2</v>
      </c>
      <c r="K30" s="1">
        <v>2</v>
      </c>
      <c r="L30" s="1">
        <v>7</v>
      </c>
      <c r="M30" s="97">
        <v>8</v>
      </c>
      <c r="N30" s="1">
        <v>8</v>
      </c>
      <c r="O30" s="89">
        <v>15</v>
      </c>
      <c r="P30" s="90">
        <v>15</v>
      </c>
      <c r="Q30" s="106">
        <v>0.6875</v>
      </c>
      <c r="R30" s="89">
        <v>17</v>
      </c>
    </row>
  </sheetData>
  <pageMargins left="0.7" right="0.7" top="0.75" bottom="0.75" header="0.3" footer="0.3"/>
  <pageSetup scale="89" orientation="landscape"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0"/>
  <sheetViews>
    <sheetView workbookViewId="0">
      <selection activeCell="M39" sqref="M39"/>
    </sheetView>
  </sheetViews>
  <sheetFormatPr defaultRowHeight="15" x14ac:dyDescent="0.25"/>
  <cols>
    <col min="1" max="1" width="5.28515625" customWidth="1"/>
    <col min="2" max="2" width="58.28515625" hidden="1" customWidth="1"/>
    <col min="3" max="3" width="14" hidden="1" customWidth="1"/>
    <col min="4" max="4" width="9.140625" hidden="1" customWidth="1"/>
    <col min="5" max="5" width="15.85546875" hidden="1" customWidth="1"/>
    <col min="6" max="6" width="18.7109375" hidden="1" customWidth="1"/>
    <col min="7" max="8" width="9.140625" hidden="1" customWidth="1"/>
    <col min="9" max="9" width="12.7109375" hidden="1" customWidth="1"/>
    <col min="10" max="11" width="9.140625" hidden="1" customWidth="1"/>
    <col min="12" max="12" width="7.28515625" style="134" bestFit="1" customWidth="1"/>
    <col min="13" max="13" width="9.140625" customWidth="1"/>
  </cols>
  <sheetData>
    <row r="1" spans="1:13" x14ac:dyDescent="0.25">
      <c r="A1" t="s">
        <v>900</v>
      </c>
      <c r="B1" t="s">
        <v>901</v>
      </c>
      <c r="C1" t="s">
        <v>902</v>
      </c>
      <c r="D1" t="s">
        <v>437</v>
      </c>
      <c r="E1" t="s">
        <v>903</v>
      </c>
      <c r="F1" t="s">
        <v>906</v>
      </c>
      <c r="G1" t="s">
        <v>905</v>
      </c>
      <c r="H1" t="s">
        <v>923</v>
      </c>
      <c r="I1" t="s">
        <v>904</v>
      </c>
      <c r="J1" t="s">
        <v>907</v>
      </c>
      <c r="K1" t="s">
        <v>908</v>
      </c>
      <c r="L1" s="134" t="s">
        <v>910</v>
      </c>
      <c r="M1" t="s">
        <v>909</v>
      </c>
    </row>
    <row r="2" spans="1:13" x14ac:dyDescent="0.25">
      <c r="A2" s="158" t="s">
        <v>292</v>
      </c>
      <c r="B2" t="s">
        <v>1068</v>
      </c>
      <c r="D2" t="s">
        <v>266</v>
      </c>
      <c r="E2" t="s">
        <v>794</v>
      </c>
      <c r="F2" t="s">
        <v>1097</v>
      </c>
      <c r="G2" t="s">
        <v>481</v>
      </c>
      <c r="H2">
        <f>VLOOKUP(G2,MARGIN!$E$1:$F$9,2)</f>
        <v>1</v>
      </c>
      <c r="I2">
        <v>29000</v>
      </c>
      <c r="J2">
        <v>1E-3</v>
      </c>
      <c r="K2" t="s">
        <v>293</v>
      </c>
      <c r="L2" s="134" t="s">
        <v>567</v>
      </c>
    </row>
    <row r="3" spans="1:13" x14ac:dyDescent="0.25">
      <c r="A3" s="157" t="s">
        <v>295</v>
      </c>
      <c r="B3" t="s">
        <v>296</v>
      </c>
      <c r="C3" t="s">
        <v>998</v>
      </c>
      <c r="D3" t="s">
        <v>265</v>
      </c>
      <c r="E3" t="s">
        <v>791</v>
      </c>
      <c r="F3" t="s">
        <v>792</v>
      </c>
      <c r="G3" t="s">
        <v>481</v>
      </c>
      <c r="H3">
        <f>VLOOKUP(G3,MARGIN!$E$1:$F$9,2)</f>
        <v>1</v>
      </c>
      <c r="I3" s="132">
        <v>100000</v>
      </c>
      <c r="J3">
        <v>1E-4</v>
      </c>
      <c r="K3" t="s">
        <v>294</v>
      </c>
      <c r="L3" s="134" t="s">
        <v>479</v>
      </c>
      <c r="M3" t="s">
        <v>459</v>
      </c>
    </row>
    <row r="4" spans="1:13" x14ac:dyDescent="0.25">
      <c r="A4" s="158" t="s">
        <v>297</v>
      </c>
      <c r="B4" s="113" t="s">
        <v>298</v>
      </c>
      <c r="C4" s="113" t="s">
        <v>999</v>
      </c>
      <c r="D4" s="113" t="s">
        <v>793</v>
      </c>
      <c r="E4" s="113" t="s">
        <v>794</v>
      </c>
      <c r="F4" s="113">
        <v>200</v>
      </c>
      <c r="G4" s="113" t="s">
        <v>478</v>
      </c>
      <c r="H4">
        <f>VLOOKUP(G4,MARGIN!$E$1:$F$9,2)</f>
        <v>0.89568013471029218</v>
      </c>
      <c r="I4" s="113">
        <v>200</v>
      </c>
      <c r="J4" s="113">
        <v>0.01</v>
      </c>
      <c r="K4" s="113" t="s">
        <v>299</v>
      </c>
      <c r="L4" s="149" t="s">
        <v>297</v>
      </c>
      <c r="M4" s="113" t="s">
        <v>793</v>
      </c>
    </row>
    <row r="5" spans="1:13" x14ac:dyDescent="0.25">
      <c r="A5" s="157" t="s">
        <v>1090</v>
      </c>
      <c r="B5" t="s">
        <v>301</v>
      </c>
      <c r="C5" t="s">
        <v>1000</v>
      </c>
      <c r="D5" t="s">
        <v>266</v>
      </c>
      <c r="E5" t="s">
        <v>795</v>
      </c>
      <c r="F5" t="s">
        <v>796</v>
      </c>
      <c r="G5" t="s">
        <v>481</v>
      </c>
      <c r="H5">
        <f>VLOOKUP(G5,MARGIN!$E$1:$F$9,2)</f>
        <v>1</v>
      </c>
      <c r="I5">
        <v>600</v>
      </c>
      <c r="J5">
        <v>0.01</v>
      </c>
      <c r="K5" t="s">
        <v>302</v>
      </c>
      <c r="L5" s="134" t="s">
        <v>737</v>
      </c>
      <c r="M5" t="s">
        <v>797</v>
      </c>
    </row>
    <row r="6" spans="1:13" x14ac:dyDescent="0.25">
      <c r="A6" s="157" t="s">
        <v>303</v>
      </c>
      <c r="B6" t="s">
        <v>304</v>
      </c>
      <c r="C6" t="s">
        <v>1001</v>
      </c>
      <c r="D6" t="s">
        <v>265</v>
      </c>
      <c r="E6" t="s">
        <v>791</v>
      </c>
      <c r="F6" t="s">
        <v>798</v>
      </c>
      <c r="G6" t="s">
        <v>481</v>
      </c>
      <c r="H6">
        <f>VLOOKUP(G6,MARGIN!$E$1:$F$9,2)</f>
        <v>1</v>
      </c>
      <c r="I6" s="132">
        <v>62500</v>
      </c>
      <c r="J6">
        <v>1E-4</v>
      </c>
      <c r="K6" t="s">
        <v>294</v>
      </c>
      <c r="L6" s="134" t="s">
        <v>488</v>
      </c>
      <c r="M6" t="s">
        <v>465</v>
      </c>
    </row>
    <row r="7" spans="1:13" x14ac:dyDescent="0.25">
      <c r="A7" s="157" t="s">
        <v>1091</v>
      </c>
      <c r="B7" t="s">
        <v>306</v>
      </c>
      <c r="C7" t="s">
        <v>1002</v>
      </c>
      <c r="D7" t="s">
        <v>266</v>
      </c>
      <c r="E7" t="s">
        <v>799</v>
      </c>
      <c r="F7" t="s">
        <v>800</v>
      </c>
      <c r="G7" t="s">
        <v>481</v>
      </c>
      <c r="H7">
        <f>VLOOKUP(G7,MARGIN!$E$1:$F$9,2)</f>
        <v>1</v>
      </c>
      <c r="I7">
        <v>50</v>
      </c>
      <c r="J7" s="133">
        <v>42377</v>
      </c>
      <c r="K7" t="s">
        <v>302</v>
      </c>
      <c r="L7" s="134" t="s">
        <v>527</v>
      </c>
      <c r="M7" t="s">
        <v>801</v>
      </c>
    </row>
    <row r="8" spans="1:13" x14ac:dyDescent="0.25">
      <c r="A8" s="157" t="s">
        <v>1092</v>
      </c>
      <c r="B8" t="s">
        <v>308</v>
      </c>
      <c r="C8" t="s">
        <v>1003</v>
      </c>
      <c r="D8" t="s">
        <v>802</v>
      </c>
      <c r="E8" t="s">
        <v>799</v>
      </c>
      <c r="F8" t="s">
        <v>803</v>
      </c>
      <c r="G8" t="s">
        <v>481</v>
      </c>
      <c r="H8">
        <f>VLOOKUP(G8,MARGIN!$E$1:$F$9,2)</f>
        <v>1</v>
      </c>
      <c r="I8">
        <v>10</v>
      </c>
      <c r="J8">
        <v>1</v>
      </c>
      <c r="K8" t="s">
        <v>309</v>
      </c>
      <c r="L8" s="134" t="s">
        <v>518</v>
      </c>
      <c r="M8" t="s">
        <v>307</v>
      </c>
    </row>
    <row r="9" spans="1:13" x14ac:dyDescent="0.25">
      <c r="A9" s="157" t="s">
        <v>310</v>
      </c>
      <c r="B9" t="s">
        <v>311</v>
      </c>
      <c r="C9" t="s">
        <v>1004</v>
      </c>
      <c r="D9" t="s">
        <v>265</v>
      </c>
      <c r="E9" t="s">
        <v>791</v>
      </c>
      <c r="F9" t="s">
        <v>804</v>
      </c>
      <c r="G9" t="s">
        <v>481</v>
      </c>
      <c r="H9">
        <f>VLOOKUP(G9,MARGIN!$E$1:$F$9,2)</f>
        <v>1</v>
      </c>
      <c r="I9" s="132">
        <v>100000</v>
      </c>
      <c r="J9">
        <v>1E-4</v>
      </c>
      <c r="K9" t="s">
        <v>294</v>
      </c>
      <c r="L9" s="134" t="s">
        <v>497</v>
      </c>
      <c r="M9" t="s">
        <v>496</v>
      </c>
    </row>
    <row r="10" spans="1:13" x14ac:dyDescent="0.25">
      <c r="A10" s="158" t="s">
        <v>312</v>
      </c>
      <c r="B10" s="113" t="s">
        <v>313</v>
      </c>
      <c r="C10" s="113" t="s">
        <v>1005</v>
      </c>
      <c r="D10" s="113" t="s">
        <v>269</v>
      </c>
      <c r="E10" s="113" t="s">
        <v>791</v>
      </c>
      <c r="F10" s="113">
        <v>100000</v>
      </c>
      <c r="G10" s="113" t="s">
        <v>496</v>
      </c>
      <c r="H10">
        <f>VLOOKUP(G10,MARGIN!$E$1:$F$9,2)</f>
        <v>1.29619</v>
      </c>
      <c r="I10" s="148">
        <v>1000</v>
      </c>
      <c r="J10" s="113">
        <v>0.01</v>
      </c>
      <c r="K10" s="113" t="s">
        <v>294</v>
      </c>
      <c r="L10" s="149" t="s">
        <v>493</v>
      </c>
      <c r="M10" s="113" t="s">
        <v>312</v>
      </c>
    </row>
    <row r="11" spans="1:13" x14ac:dyDescent="0.25">
      <c r="A11" s="157" t="s">
        <v>1120</v>
      </c>
      <c r="B11" t="s">
        <v>315</v>
      </c>
      <c r="C11" t="s">
        <v>1006</v>
      </c>
      <c r="D11" t="s">
        <v>267</v>
      </c>
      <c r="E11" t="s">
        <v>794</v>
      </c>
      <c r="F11" t="s">
        <v>805</v>
      </c>
      <c r="G11" t="s">
        <v>481</v>
      </c>
      <c r="H11">
        <f>VLOOKUP(G11,MARGIN!$E$1:$F$9,2)</f>
        <v>1</v>
      </c>
      <c r="I11" s="132">
        <v>1000</v>
      </c>
      <c r="J11">
        <v>0.01</v>
      </c>
      <c r="K11" t="s">
        <v>293</v>
      </c>
      <c r="L11" s="134" t="s">
        <v>531</v>
      </c>
      <c r="M11" t="s">
        <v>314</v>
      </c>
    </row>
    <row r="12" spans="1:13" x14ac:dyDescent="0.25">
      <c r="A12" s="157" t="s">
        <v>1093</v>
      </c>
      <c r="B12" t="s">
        <v>317</v>
      </c>
      <c r="C12" t="s">
        <v>1007</v>
      </c>
      <c r="D12" t="s">
        <v>806</v>
      </c>
      <c r="E12" t="s">
        <v>807</v>
      </c>
      <c r="F12" t="s">
        <v>808</v>
      </c>
      <c r="G12" t="s">
        <v>481</v>
      </c>
      <c r="H12">
        <f>VLOOKUP(G12,MARGIN!$E$1:$F$9,2)</f>
        <v>1</v>
      </c>
      <c r="I12">
        <v>5</v>
      </c>
      <c r="J12">
        <v>0.01</v>
      </c>
      <c r="K12" t="s">
        <v>309</v>
      </c>
      <c r="L12" s="134" t="s">
        <v>529</v>
      </c>
      <c r="M12" t="s">
        <v>316</v>
      </c>
    </row>
    <row r="13" spans="1:13" x14ac:dyDescent="0.25">
      <c r="A13" s="158" t="s">
        <v>1094</v>
      </c>
      <c r="B13" t="s">
        <v>327</v>
      </c>
      <c r="C13" t="s">
        <v>1012</v>
      </c>
      <c r="D13" t="s">
        <v>265</v>
      </c>
      <c r="E13" t="s">
        <v>791</v>
      </c>
      <c r="F13" t="s">
        <v>815</v>
      </c>
      <c r="G13" t="s">
        <v>481</v>
      </c>
      <c r="H13">
        <f>VLOOKUP(G13,MARGIN!$E$1:$F$9,2)</f>
        <v>1</v>
      </c>
      <c r="I13" s="132">
        <v>125000</v>
      </c>
      <c r="J13">
        <v>1E-4</v>
      </c>
      <c r="K13" t="s">
        <v>294</v>
      </c>
      <c r="L13" s="134" t="s">
        <v>592</v>
      </c>
      <c r="M13" t="s">
        <v>478</v>
      </c>
    </row>
    <row r="14" spans="1:13" x14ac:dyDescent="0.25">
      <c r="A14" s="157" t="s">
        <v>319</v>
      </c>
      <c r="B14" t="s">
        <v>320</v>
      </c>
      <c r="C14" t="s">
        <v>1008</v>
      </c>
      <c r="D14" t="s">
        <v>809</v>
      </c>
      <c r="E14" t="s">
        <v>791</v>
      </c>
      <c r="F14" t="s">
        <v>810</v>
      </c>
      <c r="G14" t="s">
        <v>481</v>
      </c>
      <c r="H14">
        <f>VLOOKUP(G14,MARGIN!$E$1:$F$9,2)</f>
        <v>1</v>
      </c>
      <c r="I14" s="132">
        <v>1000</v>
      </c>
      <c r="J14">
        <v>1E-3</v>
      </c>
      <c r="K14" t="s">
        <v>299</v>
      </c>
      <c r="L14" s="134" t="s">
        <v>764</v>
      </c>
      <c r="M14" t="s">
        <v>319</v>
      </c>
    </row>
    <row r="15" spans="1:13" x14ac:dyDescent="0.25">
      <c r="A15" s="158" t="s">
        <v>321</v>
      </c>
      <c r="B15" t="s">
        <v>322</v>
      </c>
      <c r="C15" t="s">
        <v>1009</v>
      </c>
      <c r="D15" t="s">
        <v>535</v>
      </c>
      <c r="E15" t="s">
        <v>791</v>
      </c>
      <c r="F15" t="s">
        <v>811</v>
      </c>
      <c r="G15" t="s">
        <v>478</v>
      </c>
      <c r="H15">
        <f>VLOOKUP(G15,MARGIN!$E$1:$F$9,2)</f>
        <v>0.89568013471029218</v>
      </c>
      <c r="I15" s="132">
        <v>1000</v>
      </c>
      <c r="J15">
        <v>0.01</v>
      </c>
      <c r="K15" t="s">
        <v>294</v>
      </c>
      <c r="L15" s="134" t="s">
        <v>571</v>
      </c>
      <c r="M15" t="s">
        <v>812</v>
      </c>
    </row>
    <row r="16" spans="1:13" x14ac:dyDescent="0.25">
      <c r="A16" s="158" t="s">
        <v>323</v>
      </c>
      <c r="B16" t="s">
        <v>324</v>
      </c>
      <c r="C16" t="s">
        <v>1010</v>
      </c>
      <c r="D16" t="s">
        <v>535</v>
      </c>
      <c r="E16" t="s">
        <v>791</v>
      </c>
      <c r="F16" t="s">
        <v>811</v>
      </c>
      <c r="G16" t="s">
        <v>478</v>
      </c>
      <c r="H16">
        <f>VLOOKUP(G16,MARGIN!$E$1:$F$9,2)</f>
        <v>0.89568013471029218</v>
      </c>
      <c r="I16" s="132">
        <v>1000</v>
      </c>
      <c r="J16">
        <v>0.01</v>
      </c>
      <c r="K16" t="s">
        <v>294</v>
      </c>
      <c r="L16" s="134" t="s">
        <v>569</v>
      </c>
      <c r="M16" t="s">
        <v>813</v>
      </c>
    </row>
    <row r="17" spans="1:13" x14ac:dyDescent="0.25">
      <c r="A17" s="158" t="s">
        <v>325</v>
      </c>
      <c r="B17" t="s">
        <v>326</v>
      </c>
      <c r="C17" t="s">
        <v>1011</v>
      </c>
      <c r="D17" t="s">
        <v>535</v>
      </c>
      <c r="E17" t="s">
        <v>791</v>
      </c>
      <c r="F17" t="s">
        <v>811</v>
      </c>
      <c r="G17" t="s">
        <v>478</v>
      </c>
      <c r="H17">
        <f>VLOOKUP(G17,MARGIN!$E$1:$F$9,2)</f>
        <v>0.89568013471029218</v>
      </c>
      <c r="I17" s="132">
        <v>1000</v>
      </c>
      <c r="J17">
        <v>1E-3</v>
      </c>
      <c r="K17" t="s">
        <v>294</v>
      </c>
      <c r="L17" s="134" t="s">
        <v>573</v>
      </c>
      <c r="M17" t="s">
        <v>814</v>
      </c>
    </row>
    <row r="18" spans="1:13" x14ac:dyDescent="0.25">
      <c r="A18" s="157" t="s">
        <v>328</v>
      </c>
      <c r="B18" t="s">
        <v>329</v>
      </c>
      <c r="C18" t="s">
        <v>1013</v>
      </c>
      <c r="D18" t="s">
        <v>265</v>
      </c>
      <c r="E18" t="s">
        <v>816</v>
      </c>
      <c r="F18" s="109">
        <v>1000000</v>
      </c>
      <c r="G18" t="s">
        <v>481</v>
      </c>
      <c r="H18">
        <f>VLOOKUP(G18,MARGIN!$E$1:$F$9,2)</f>
        <v>1</v>
      </c>
      <c r="I18" s="132">
        <v>2500</v>
      </c>
      <c r="J18">
        <v>1E-3</v>
      </c>
      <c r="K18" t="s">
        <v>294</v>
      </c>
      <c r="L18" s="134" t="s">
        <v>590</v>
      </c>
      <c r="M18" t="s">
        <v>817</v>
      </c>
    </row>
    <row r="19" spans="1:13" x14ac:dyDescent="0.25">
      <c r="A19" s="158" t="s">
        <v>330</v>
      </c>
      <c r="B19" t="s">
        <v>331</v>
      </c>
      <c r="C19" t="s">
        <v>1014</v>
      </c>
      <c r="D19" t="s">
        <v>265</v>
      </c>
      <c r="E19" t="s">
        <v>791</v>
      </c>
      <c r="F19" t="s">
        <v>818</v>
      </c>
      <c r="G19" t="s">
        <v>481</v>
      </c>
      <c r="H19">
        <f>VLOOKUP(G19,MARGIN!$E$1:$F$9,2)</f>
        <v>1</v>
      </c>
      <c r="I19">
        <v>100</v>
      </c>
      <c r="J19">
        <v>0.01</v>
      </c>
      <c r="K19" t="s">
        <v>299</v>
      </c>
      <c r="L19" s="134" t="s">
        <v>662</v>
      </c>
      <c r="M19" t="s">
        <v>330</v>
      </c>
    </row>
    <row r="20" spans="1:13" x14ac:dyDescent="0.25">
      <c r="A20" s="157" t="s">
        <v>332</v>
      </c>
      <c r="B20" t="s">
        <v>333</v>
      </c>
      <c r="C20" t="s">
        <v>1015</v>
      </c>
      <c r="D20" t="s">
        <v>265</v>
      </c>
      <c r="E20" t="s">
        <v>791</v>
      </c>
      <c r="F20" t="s">
        <v>819</v>
      </c>
      <c r="G20" t="s">
        <v>481</v>
      </c>
      <c r="H20">
        <f>VLOOKUP(G20,MARGIN!$E$1:$F$9,2)</f>
        <v>1</v>
      </c>
      <c r="I20">
        <v>50</v>
      </c>
      <c r="J20">
        <v>0.01</v>
      </c>
      <c r="K20" t="s">
        <v>299</v>
      </c>
      <c r="L20" s="134" t="s">
        <v>561</v>
      </c>
      <c r="M20" t="s">
        <v>332</v>
      </c>
    </row>
    <row r="21" spans="1:13" x14ac:dyDescent="0.25">
      <c r="A21" s="159" t="s">
        <v>334</v>
      </c>
      <c r="B21" t="s">
        <v>335</v>
      </c>
      <c r="C21" t="s">
        <v>1016</v>
      </c>
      <c r="D21" t="s">
        <v>265</v>
      </c>
      <c r="E21" t="s">
        <v>820</v>
      </c>
      <c r="F21" t="s">
        <v>808</v>
      </c>
      <c r="G21" t="s">
        <v>481</v>
      </c>
      <c r="H21">
        <f>VLOOKUP(G21,MARGIN!$E$1:$F$9,2)</f>
        <v>1</v>
      </c>
      <c r="I21">
        <v>500</v>
      </c>
      <c r="J21">
        <v>1E-3</v>
      </c>
      <c r="K21" t="s">
        <v>318</v>
      </c>
      <c r="L21" s="134" t="s">
        <v>598</v>
      </c>
      <c r="M21" t="s">
        <v>821</v>
      </c>
    </row>
    <row r="22" spans="1:13" x14ac:dyDescent="0.25">
      <c r="A22" s="158" t="s">
        <v>336</v>
      </c>
      <c r="B22" t="s">
        <v>337</v>
      </c>
      <c r="C22" t="s">
        <v>1017</v>
      </c>
      <c r="D22" t="s">
        <v>822</v>
      </c>
      <c r="E22" t="s">
        <v>791</v>
      </c>
      <c r="F22" t="s">
        <v>823</v>
      </c>
      <c r="G22" t="s">
        <v>478</v>
      </c>
      <c r="H22">
        <f>VLOOKUP(G22,MARGIN!$E$1:$F$9,2)</f>
        <v>0.89568013471029218</v>
      </c>
      <c r="I22">
        <v>10</v>
      </c>
      <c r="J22">
        <v>0.1</v>
      </c>
      <c r="K22" t="s">
        <v>299</v>
      </c>
      <c r="L22" s="134" t="s">
        <v>490</v>
      </c>
      <c r="M22" t="s">
        <v>491</v>
      </c>
    </row>
    <row r="23" spans="1:13" x14ac:dyDescent="0.25">
      <c r="A23" s="158" t="s">
        <v>338</v>
      </c>
      <c r="B23" t="s">
        <v>339</v>
      </c>
      <c r="C23" t="s">
        <v>1018</v>
      </c>
      <c r="D23" t="s">
        <v>535</v>
      </c>
      <c r="E23" t="s">
        <v>791</v>
      </c>
      <c r="F23" t="s">
        <v>824</v>
      </c>
      <c r="G23" t="s">
        <v>478</v>
      </c>
      <c r="H23">
        <f>VLOOKUP(G23,MARGIN!$E$1:$F$9,2)</f>
        <v>0.89568013471029218</v>
      </c>
      <c r="I23">
        <v>25</v>
      </c>
      <c r="J23">
        <v>0.1</v>
      </c>
      <c r="K23" t="s">
        <v>299</v>
      </c>
      <c r="L23" s="134" t="s">
        <v>533</v>
      </c>
      <c r="M23" t="s">
        <v>825</v>
      </c>
    </row>
    <row r="24" spans="1:13" x14ac:dyDescent="0.25">
      <c r="A24" s="158" t="s">
        <v>340</v>
      </c>
      <c r="B24" s="113" t="s">
        <v>341</v>
      </c>
      <c r="C24" s="113" t="s">
        <v>1019</v>
      </c>
      <c r="D24" s="113" t="s">
        <v>822</v>
      </c>
      <c r="E24" s="113" t="s">
        <v>791</v>
      </c>
      <c r="F24" s="113" t="s">
        <v>826</v>
      </c>
      <c r="G24" s="113" t="s">
        <v>478</v>
      </c>
      <c r="H24">
        <f>VLOOKUP(G24,MARGIN!$E$1:$F$9,2)</f>
        <v>0.89568013471029218</v>
      </c>
      <c r="I24" s="148">
        <v>2500</v>
      </c>
      <c r="J24" s="113">
        <v>1E-3</v>
      </c>
      <c r="K24" s="113" t="s">
        <v>294</v>
      </c>
      <c r="L24" s="149" t="s">
        <v>577</v>
      </c>
      <c r="M24" s="113" t="s">
        <v>827</v>
      </c>
    </row>
    <row r="25" spans="1:13" x14ac:dyDescent="0.25">
      <c r="A25" s="158" t="s">
        <v>342</v>
      </c>
      <c r="B25" s="113" t="s">
        <v>343</v>
      </c>
      <c r="C25" s="113" t="s">
        <v>1020</v>
      </c>
      <c r="D25" s="113" t="s">
        <v>822</v>
      </c>
      <c r="E25" s="113" t="s">
        <v>791</v>
      </c>
      <c r="F25" s="113" t="s">
        <v>828</v>
      </c>
      <c r="G25" s="113" t="s">
        <v>465</v>
      </c>
      <c r="H25">
        <f>VLOOKUP(G25,MARGIN!$E$1:$F$9,2)</f>
        <v>0.72689210013665573</v>
      </c>
      <c r="I25" s="113">
        <v>10</v>
      </c>
      <c r="J25" s="113">
        <v>0.1</v>
      </c>
      <c r="K25" s="113" t="s">
        <v>299</v>
      </c>
      <c r="L25" s="149" t="s">
        <v>600</v>
      </c>
      <c r="M25" s="113" t="s">
        <v>829</v>
      </c>
    </row>
    <row r="26" spans="1:13" x14ac:dyDescent="0.25">
      <c r="A26" s="158" t="s">
        <v>344</v>
      </c>
      <c r="B26" s="113" t="s">
        <v>345</v>
      </c>
      <c r="C26" s="113" t="s">
        <v>1021</v>
      </c>
      <c r="D26" s="113" t="s">
        <v>822</v>
      </c>
      <c r="E26" s="113" t="s">
        <v>791</v>
      </c>
      <c r="F26" s="113" t="s">
        <v>830</v>
      </c>
      <c r="G26" s="113" t="s">
        <v>465</v>
      </c>
      <c r="H26">
        <f>VLOOKUP(G26,MARGIN!$E$1:$F$9,2)</f>
        <v>0.72689210013665573</v>
      </c>
      <c r="I26" s="148">
        <v>1000</v>
      </c>
      <c r="J26" s="113">
        <v>0.01</v>
      </c>
      <c r="K26" s="113" t="s">
        <v>294</v>
      </c>
      <c r="L26" s="149" t="s">
        <v>605</v>
      </c>
      <c r="M26" s="113" t="s">
        <v>831</v>
      </c>
    </row>
    <row r="27" spans="1:13" x14ac:dyDescent="0.25">
      <c r="A27" s="158" t="s">
        <v>346</v>
      </c>
      <c r="B27" s="113" t="s">
        <v>347</v>
      </c>
      <c r="C27" s="113" t="s">
        <v>1022</v>
      </c>
      <c r="D27" s="113" t="s">
        <v>822</v>
      </c>
      <c r="E27" s="113" t="s">
        <v>791</v>
      </c>
      <c r="F27" s="113" t="s">
        <v>832</v>
      </c>
      <c r="G27" s="113" t="s">
        <v>465</v>
      </c>
      <c r="H27">
        <f>VLOOKUP(G27,MARGIN!$E$1:$F$9,2)</f>
        <v>0.72689210013665573</v>
      </c>
      <c r="I27" s="148">
        <v>1250</v>
      </c>
      <c r="J27" s="113">
        <v>0.01</v>
      </c>
      <c r="K27" s="113" t="s">
        <v>294</v>
      </c>
      <c r="L27" s="149" t="s">
        <v>462</v>
      </c>
      <c r="M27" s="113" t="s">
        <v>833</v>
      </c>
    </row>
    <row r="28" spans="1:13" x14ac:dyDescent="0.25">
      <c r="A28" s="157" t="s">
        <v>348</v>
      </c>
      <c r="B28" t="s">
        <v>349</v>
      </c>
      <c r="C28" t="s">
        <v>1023</v>
      </c>
      <c r="D28" t="s">
        <v>266</v>
      </c>
      <c r="E28" t="s">
        <v>791</v>
      </c>
      <c r="F28">
        <v>100000</v>
      </c>
      <c r="G28" t="s">
        <v>481</v>
      </c>
      <c r="H28">
        <f>VLOOKUP(G28,MARGIN!$E$1:$F$9,2)</f>
        <v>1</v>
      </c>
      <c r="I28" s="132">
        <v>1000</v>
      </c>
      <c r="J28" t="s">
        <v>834</v>
      </c>
      <c r="K28" t="s">
        <v>294</v>
      </c>
      <c r="L28" s="134" t="s">
        <v>774</v>
      </c>
      <c r="M28" t="s">
        <v>835</v>
      </c>
    </row>
    <row r="29" spans="1:13" x14ac:dyDescent="0.25">
      <c r="A29" s="157" t="s">
        <v>1121</v>
      </c>
      <c r="B29" t="s">
        <v>351</v>
      </c>
      <c r="C29" t="s">
        <v>1024</v>
      </c>
      <c r="D29" t="s">
        <v>836</v>
      </c>
      <c r="E29" t="s">
        <v>837</v>
      </c>
      <c r="F29" t="s">
        <v>838</v>
      </c>
      <c r="G29" t="s">
        <v>481</v>
      </c>
      <c r="H29">
        <f>VLOOKUP(G29,MARGIN!$E$1:$F$9,2)</f>
        <v>1</v>
      </c>
      <c r="I29">
        <v>100</v>
      </c>
      <c r="J29">
        <v>0.1</v>
      </c>
      <c r="K29" t="s">
        <v>352</v>
      </c>
      <c r="L29" s="134" t="s">
        <v>611</v>
      </c>
      <c r="M29" t="s">
        <v>350</v>
      </c>
    </row>
    <row r="30" spans="1:13" x14ac:dyDescent="0.25">
      <c r="A30" s="158" t="s">
        <v>1110</v>
      </c>
      <c r="B30" s="113" t="s">
        <v>353</v>
      </c>
      <c r="C30" s="113" t="s">
        <v>1025</v>
      </c>
      <c r="D30" s="113" t="s">
        <v>510</v>
      </c>
      <c r="E30" s="113" t="s">
        <v>794</v>
      </c>
      <c r="F30" s="113" t="s">
        <v>839</v>
      </c>
      <c r="G30" s="113" t="s">
        <v>511</v>
      </c>
      <c r="H30">
        <f>VLOOKUP(G30,MARGIN!$E$1:$F$9,2)</f>
        <v>7.77</v>
      </c>
      <c r="I30" s="113">
        <v>50</v>
      </c>
      <c r="J30" s="113">
        <v>1</v>
      </c>
      <c r="K30" s="113" t="s">
        <v>299</v>
      </c>
      <c r="L30" s="149" t="s">
        <v>613</v>
      </c>
      <c r="M30" s="113" t="s">
        <v>840</v>
      </c>
    </row>
    <row r="31" spans="1:13" x14ac:dyDescent="0.25">
      <c r="A31" s="157" t="s">
        <v>1122</v>
      </c>
      <c r="B31" t="s">
        <v>355</v>
      </c>
      <c r="C31" t="s">
        <v>1026</v>
      </c>
      <c r="D31" t="s">
        <v>836</v>
      </c>
      <c r="E31" t="s">
        <v>841</v>
      </c>
      <c r="F31" t="s">
        <v>842</v>
      </c>
      <c r="G31" t="s">
        <v>481</v>
      </c>
      <c r="H31">
        <f>VLOOKUP(G31,MARGIN!$E$1:$F$9,2)</f>
        <v>1</v>
      </c>
      <c r="I31">
        <v>250</v>
      </c>
      <c r="J31">
        <v>0.01</v>
      </c>
      <c r="K31" t="s">
        <v>352</v>
      </c>
      <c r="L31" s="134" t="s">
        <v>524</v>
      </c>
      <c r="M31" t="s">
        <v>354</v>
      </c>
    </row>
    <row r="32" spans="1:13" x14ac:dyDescent="0.25">
      <c r="A32" s="158" t="s">
        <v>1111</v>
      </c>
      <c r="B32" s="113" t="s">
        <v>359</v>
      </c>
      <c r="C32" s="113" t="s">
        <v>1028</v>
      </c>
      <c r="D32" s="113" t="s">
        <v>510</v>
      </c>
      <c r="E32" s="113" t="s">
        <v>794</v>
      </c>
      <c r="F32" s="113" t="s">
        <v>844</v>
      </c>
      <c r="G32" s="113" t="s">
        <v>511</v>
      </c>
      <c r="H32">
        <f>VLOOKUP(G32,MARGIN!$E$1:$F$9,2)</f>
        <v>7.77</v>
      </c>
      <c r="I32" s="113">
        <v>50</v>
      </c>
      <c r="J32" s="113">
        <v>1</v>
      </c>
      <c r="K32" s="113" t="s">
        <v>299</v>
      </c>
      <c r="L32" s="149" t="s">
        <v>358</v>
      </c>
      <c r="M32" s="113" t="s">
        <v>358</v>
      </c>
    </row>
    <row r="33" spans="1:13" x14ac:dyDescent="0.25">
      <c r="A33" s="157" t="s">
        <v>1123</v>
      </c>
      <c r="B33" t="s">
        <v>357</v>
      </c>
      <c r="C33" t="s">
        <v>1027</v>
      </c>
      <c r="D33" t="s">
        <v>267</v>
      </c>
      <c r="E33" t="s">
        <v>794</v>
      </c>
      <c r="F33" t="s">
        <v>843</v>
      </c>
      <c r="G33" t="s">
        <v>481</v>
      </c>
      <c r="H33">
        <f>VLOOKUP(G33,MARGIN!$E$1:$F$9,2)</f>
        <v>1</v>
      </c>
      <c r="I33" s="132">
        <v>42000</v>
      </c>
      <c r="J33">
        <v>1E-4</v>
      </c>
      <c r="K33" t="s">
        <v>293</v>
      </c>
      <c r="L33" s="134" t="s">
        <v>626</v>
      </c>
      <c r="M33" t="s">
        <v>356</v>
      </c>
    </row>
    <row r="34" spans="1:13" x14ac:dyDescent="0.25">
      <c r="A34" s="157" t="s">
        <v>360</v>
      </c>
      <c r="B34" t="s">
        <v>361</v>
      </c>
      <c r="C34" t="s">
        <v>1030</v>
      </c>
      <c r="D34" t="s">
        <v>265</v>
      </c>
      <c r="E34" t="s">
        <v>791</v>
      </c>
      <c r="F34" t="s">
        <v>846</v>
      </c>
      <c r="G34" t="s">
        <v>481</v>
      </c>
      <c r="H34">
        <f>VLOOKUP(G34,MARGIN!$E$1:$F$9,2)</f>
        <v>1</v>
      </c>
      <c r="I34" s="132">
        <v>12500000</v>
      </c>
      <c r="J34">
        <v>1E-4</v>
      </c>
      <c r="K34" t="s">
        <v>294</v>
      </c>
      <c r="L34" s="134" t="s">
        <v>632</v>
      </c>
      <c r="M34" t="s">
        <v>449</v>
      </c>
    </row>
    <row r="35" spans="1:13" x14ac:dyDescent="0.25">
      <c r="A35" s="157" t="s">
        <v>1095</v>
      </c>
      <c r="B35" t="s">
        <v>363</v>
      </c>
      <c r="C35" t="s">
        <v>1031</v>
      </c>
      <c r="D35" t="s">
        <v>802</v>
      </c>
      <c r="E35" t="s">
        <v>799</v>
      </c>
      <c r="F35" t="s">
        <v>847</v>
      </c>
      <c r="G35" t="s">
        <v>481</v>
      </c>
      <c r="H35">
        <f>VLOOKUP(G35,MARGIN!$E$1:$F$9,2)</f>
        <v>1</v>
      </c>
      <c r="I35">
        <v>375</v>
      </c>
      <c r="J35">
        <v>0.01</v>
      </c>
      <c r="K35" t="s">
        <v>309</v>
      </c>
      <c r="L35" s="134" t="s">
        <v>522</v>
      </c>
      <c r="M35" t="s">
        <v>362</v>
      </c>
    </row>
    <row r="36" spans="1:13" x14ac:dyDescent="0.25">
      <c r="A36" s="158" t="s">
        <v>1070</v>
      </c>
      <c r="B36" t="s">
        <v>1072</v>
      </c>
      <c r="D36" t="s">
        <v>625</v>
      </c>
      <c r="E36" t="s">
        <v>799</v>
      </c>
      <c r="F36" t="s">
        <v>800</v>
      </c>
      <c r="G36" t="s">
        <v>481</v>
      </c>
      <c r="H36">
        <f>VLOOKUP(G36,MARGIN!$E$1:$F$9,2)</f>
        <v>1</v>
      </c>
      <c r="I36">
        <v>50</v>
      </c>
      <c r="J36">
        <v>0.25</v>
      </c>
      <c r="K36" t="s">
        <v>302</v>
      </c>
      <c r="L36" s="134" t="s">
        <v>623</v>
      </c>
    </row>
    <row r="37" spans="1:13" x14ac:dyDescent="0.25">
      <c r="A37" s="157" t="s">
        <v>364</v>
      </c>
      <c r="B37" s="113" t="s">
        <v>365</v>
      </c>
      <c r="C37" s="113" t="s">
        <v>1032</v>
      </c>
      <c r="D37" s="113" t="s">
        <v>265</v>
      </c>
      <c r="E37" s="113" t="s">
        <v>848</v>
      </c>
      <c r="F37" s="113" t="s">
        <v>849</v>
      </c>
      <c r="G37" s="113" t="s">
        <v>481</v>
      </c>
      <c r="H37">
        <f>VLOOKUP(G37,MARGIN!$E$1:$F$9,2)</f>
        <v>1</v>
      </c>
      <c r="I37" s="113">
        <v>110</v>
      </c>
      <c r="J37" s="113">
        <v>0.1</v>
      </c>
      <c r="K37" s="113" t="s">
        <v>309</v>
      </c>
      <c r="L37" s="149" t="s">
        <v>717</v>
      </c>
      <c r="M37" s="113" t="s">
        <v>364</v>
      </c>
    </row>
    <row r="38" spans="1:13" x14ac:dyDescent="0.25">
      <c r="A38" s="157" t="s">
        <v>366</v>
      </c>
      <c r="B38" t="s">
        <v>367</v>
      </c>
      <c r="C38" t="s">
        <v>1033</v>
      </c>
      <c r="D38" t="s">
        <v>265</v>
      </c>
      <c r="E38" t="s">
        <v>850</v>
      </c>
      <c r="F38" t="s">
        <v>851</v>
      </c>
      <c r="G38" t="s">
        <v>481</v>
      </c>
      <c r="H38">
        <f>VLOOKUP(G38,MARGIN!$E$1:$F$9,2)</f>
        <v>1</v>
      </c>
      <c r="I38">
        <v>400</v>
      </c>
      <c r="J38">
        <v>1E-3</v>
      </c>
      <c r="K38" t="s">
        <v>318</v>
      </c>
      <c r="L38" s="134" t="s">
        <v>640</v>
      </c>
      <c r="M38" t="s">
        <v>852</v>
      </c>
    </row>
    <row r="39" spans="1:13" x14ac:dyDescent="0.25">
      <c r="A39" s="158" t="s">
        <v>368</v>
      </c>
      <c r="B39" s="113" t="s">
        <v>369</v>
      </c>
      <c r="C39" s="113" t="s">
        <v>1034</v>
      </c>
      <c r="D39" s="113" t="s">
        <v>853</v>
      </c>
      <c r="E39" s="113" t="s">
        <v>794</v>
      </c>
      <c r="F39" s="113" t="s">
        <v>805</v>
      </c>
      <c r="G39" s="113" t="s">
        <v>481</v>
      </c>
      <c r="H39">
        <f>VLOOKUP(G39,MARGIN!$E$1:$F$9,2)</f>
        <v>1</v>
      </c>
      <c r="I39" s="148">
        <v>1000</v>
      </c>
      <c r="J39" s="113">
        <v>0.01</v>
      </c>
      <c r="K39" s="113" t="s">
        <v>293</v>
      </c>
      <c r="L39" s="149" t="s">
        <v>485</v>
      </c>
      <c r="M39" s="113" t="s">
        <v>854</v>
      </c>
    </row>
    <row r="40" spans="1:13" x14ac:dyDescent="0.25">
      <c r="A40" s="158" t="s">
        <v>370</v>
      </c>
      <c r="B40" s="113" t="s">
        <v>371</v>
      </c>
      <c r="C40" s="113" t="s">
        <v>1035</v>
      </c>
      <c r="D40" s="113" t="s">
        <v>853</v>
      </c>
      <c r="E40" s="113" t="s">
        <v>794</v>
      </c>
      <c r="F40" s="113" t="s">
        <v>855</v>
      </c>
      <c r="G40" s="113" t="s">
        <v>481</v>
      </c>
      <c r="H40">
        <f>VLOOKUP(G40,MARGIN!$E$1:$F$9,2)</f>
        <v>1</v>
      </c>
      <c r="I40" s="113">
        <v>100</v>
      </c>
      <c r="J40" s="113">
        <v>0.01</v>
      </c>
      <c r="K40" s="113" t="s">
        <v>293</v>
      </c>
      <c r="L40" s="149" t="s">
        <v>1195</v>
      </c>
      <c r="M40" s="113" t="s">
        <v>856</v>
      </c>
    </row>
    <row r="41" spans="1:13" x14ac:dyDescent="0.25">
      <c r="A41" s="158" t="s">
        <v>372</v>
      </c>
      <c r="B41" t="s">
        <v>373</v>
      </c>
      <c r="C41" t="s">
        <v>1036</v>
      </c>
      <c r="D41" t="s">
        <v>265</v>
      </c>
      <c r="E41" t="s">
        <v>857</v>
      </c>
      <c r="F41" t="s">
        <v>851</v>
      </c>
      <c r="G41" t="s">
        <v>481</v>
      </c>
      <c r="H41">
        <f>VLOOKUP(G41,MARGIN!$E$1:$F$9,2)</f>
        <v>1</v>
      </c>
      <c r="I41">
        <v>400</v>
      </c>
      <c r="J41">
        <v>1E-3</v>
      </c>
      <c r="K41" t="s">
        <v>318</v>
      </c>
      <c r="L41" s="134" t="s">
        <v>634</v>
      </c>
      <c r="M41" t="s">
        <v>858</v>
      </c>
    </row>
    <row r="42" spans="1:13" x14ac:dyDescent="0.25">
      <c r="A42" s="158" t="s">
        <v>520</v>
      </c>
      <c r="B42" s="113" t="s">
        <v>1067</v>
      </c>
      <c r="C42" s="113"/>
      <c r="D42" s="113" t="s">
        <v>822</v>
      </c>
      <c r="E42" s="113" t="s">
        <v>848</v>
      </c>
      <c r="F42" s="113" t="s">
        <v>1115</v>
      </c>
      <c r="G42" s="113" t="s">
        <v>481</v>
      </c>
      <c r="H42">
        <f>VLOOKUP(G42,MARGIN!$E$1:$F$9,2)</f>
        <v>1</v>
      </c>
      <c r="I42" s="152">
        <v>10</v>
      </c>
      <c r="J42" s="113">
        <v>1</v>
      </c>
      <c r="K42" s="113" t="s">
        <v>309</v>
      </c>
      <c r="L42" s="149" t="s">
        <v>520</v>
      </c>
      <c r="M42" s="113"/>
    </row>
    <row r="43" spans="1:13" x14ac:dyDescent="0.25">
      <c r="A43" s="158" t="s">
        <v>1074</v>
      </c>
      <c r="B43" t="s">
        <v>1117</v>
      </c>
      <c r="D43" t="s">
        <v>822</v>
      </c>
      <c r="E43" t="s">
        <v>1119</v>
      </c>
      <c r="F43" t="s">
        <v>1118</v>
      </c>
      <c r="G43" t="s">
        <v>481</v>
      </c>
      <c r="H43">
        <f>VLOOKUP(G43,MARGIN!$E$1:$F$9,2)</f>
        <v>1</v>
      </c>
      <c r="I43">
        <v>50</v>
      </c>
      <c r="J43">
        <v>1</v>
      </c>
      <c r="K43" t="s">
        <v>309</v>
      </c>
      <c r="L43" s="134" t="s">
        <v>638</v>
      </c>
    </row>
    <row r="44" spans="1:13" x14ac:dyDescent="0.25">
      <c r="A44" s="158" t="s">
        <v>1075</v>
      </c>
      <c r="B44" s="113" t="s">
        <v>1080</v>
      </c>
      <c r="C44" s="113"/>
      <c r="D44" s="113" t="s">
        <v>1076</v>
      </c>
      <c r="E44" s="113" t="s">
        <v>791</v>
      </c>
      <c r="F44" s="113" t="s">
        <v>1096</v>
      </c>
      <c r="G44" s="113" t="s">
        <v>481</v>
      </c>
      <c r="H44">
        <f>VLOOKUP(G44,MARGIN!$E$1:$F$9,2)</f>
        <v>1</v>
      </c>
      <c r="I44" s="113">
        <v>50</v>
      </c>
      <c r="J44" s="113">
        <v>0.1</v>
      </c>
      <c r="K44" s="113" t="s">
        <v>299</v>
      </c>
      <c r="L44" s="149" t="s">
        <v>664</v>
      </c>
      <c r="M44" s="113"/>
    </row>
    <row r="45" spans="1:13" x14ac:dyDescent="0.25">
      <c r="A45" s="158" t="s">
        <v>374</v>
      </c>
      <c r="B45" t="s">
        <v>375</v>
      </c>
      <c r="D45" t="s">
        <v>631</v>
      </c>
      <c r="E45" t="s">
        <v>794</v>
      </c>
      <c r="F45" t="s">
        <v>882</v>
      </c>
      <c r="G45" t="s">
        <v>478</v>
      </c>
      <c r="H45">
        <f>VLOOKUP(G45,MARGIN!$E$1:$F$9,2)</f>
        <v>0.89568013471029218</v>
      </c>
      <c r="I45">
        <v>10</v>
      </c>
      <c r="J45">
        <v>0.1</v>
      </c>
      <c r="K45" t="s">
        <v>299</v>
      </c>
      <c r="L45" s="134" t="s">
        <v>629</v>
      </c>
    </row>
    <row r="46" spans="1:13" x14ac:dyDescent="0.25">
      <c r="A46" s="157" t="s">
        <v>376</v>
      </c>
      <c r="B46" t="s">
        <v>377</v>
      </c>
      <c r="C46" t="s">
        <v>1037</v>
      </c>
      <c r="D46" t="s">
        <v>265</v>
      </c>
      <c r="E46" t="s">
        <v>859</v>
      </c>
      <c r="F46" t="s">
        <v>860</v>
      </c>
      <c r="G46" t="s">
        <v>481</v>
      </c>
      <c r="H46">
        <f>VLOOKUP(G46,MARGIN!$E$1:$F$9,2)</f>
        <v>1</v>
      </c>
      <c r="I46" s="132">
        <v>500000</v>
      </c>
      <c r="J46">
        <v>9.9999999999999995E-7</v>
      </c>
      <c r="K46" t="s">
        <v>294</v>
      </c>
      <c r="L46" s="134" t="s">
        <v>644</v>
      </c>
      <c r="M46" t="s">
        <v>861</v>
      </c>
    </row>
    <row r="47" spans="1:13" x14ac:dyDescent="0.25">
      <c r="A47" s="159" t="s">
        <v>1069</v>
      </c>
      <c r="B47" t="s">
        <v>1071</v>
      </c>
      <c r="D47" t="s">
        <v>622</v>
      </c>
      <c r="E47" t="s">
        <v>799</v>
      </c>
      <c r="F47" t="s">
        <v>800</v>
      </c>
      <c r="G47" t="s">
        <v>481</v>
      </c>
      <c r="H47">
        <f>VLOOKUP(G47,MARGIN!$E$1:$F$9,2)</f>
        <v>1</v>
      </c>
      <c r="I47">
        <v>50</v>
      </c>
      <c r="J47">
        <v>0.25</v>
      </c>
      <c r="K47" t="s">
        <v>302</v>
      </c>
      <c r="L47" s="134" t="s">
        <v>620</v>
      </c>
    </row>
    <row r="48" spans="1:13" x14ac:dyDescent="0.25">
      <c r="A48" s="158" t="s">
        <v>378</v>
      </c>
      <c r="B48" s="113" t="s">
        <v>379</v>
      </c>
      <c r="C48" s="113" t="s">
        <v>1038</v>
      </c>
      <c r="D48" s="113" t="s">
        <v>265</v>
      </c>
      <c r="E48" s="113" t="s">
        <v>791</v>
      </c>
      <c r="F48" s="113" t="s">
        <v>863</v>
      </c>
      <c r="G48" s="113" t="s">
        <v>481</v>
      </c>
      <c r="H48">
        <f>VLOOKUP(G48,MARGIN!$E$1:$F$9,2)</f>
        <v>1</v>
      </c>
      <c r="I48" s="148">
        <v>100000</v>
      </c>
      <c r="J48" s="113">
        <v>1E-4</v>
      </c>
      <c r="K48" s="113" t="s">
        <v>294</v>
      </c>
      <c r="L48" s="149" t="s">
        <v>701</v>
      </c>
      <c r="M48" s="113" t="s">
        <v>786</v>
      </c>
    </row>
    <row r="49" spans="1:13" x14ac:dyDescent="0.25">
      <c r="A49" s="157" t="s">
        <v>1124</v>
      </c>
      <c r="B49" t="s">
        <v>381</v>
      </c>
      <c r="C49" t="s">
        <v>1039</v>
      </c>
      <c r="D49" t="s">
        <v>267</v>
      </c>
      <c r="E49" t="s">
        <v>794</v>
      </c>
      <c r="F49" t="s">
        <v>864</v>
      </c>
      <c r="G49" t="s">
        <v>481</v>
      </c>
      <c r="H49">
        <f>VLOOKUP(G49,MARGIN!$E$1:$F$9,2)</f>
        <v>1</v>
      </c>
      <c r="I49" s="132">
        <v>10000</v>
      </c>
      <c r="J49">
        <v>1E-3</v>
      </c>
      <c r="K49" t="s">
        <v>293</v>
      </c>
      <c r="L49" s="134" t="s">
        <v>699</v>
      </c>
      <c r="M49" t="s">
        <v>380</v>
      </c>
    </row>
    <row r="50" spans="1:13" x14ac:dyDescent="0.25">
      <c r="A50" s="158" t="s">
        <v>382</v>
      </c>
      <c r="B50" s="113" t="s">
        <v>383</v>
      </c>
      <c r="C50" s="113" t="s">
        <v>1040</v>
      </c>
      <c r="D50" s="113" t="s">
        <v>265</v>
      </c>
      <c r="E50" s="113" t="s">
        <v>791</v>
      </c>
      <c r="F50" s="113" t="s">
        <v>865</v>
      </c>
      <c r="G50" s="113" t="s">
        <v>449</v>
      </c>
      <c r="H50">
        <f>VLOOKUP(G50,MARGIN!$E$1:$F$9,2)</f>
        <v>102.21599999999999</v>
      </c>
      <c r="I50" s="148">
        <f>500</f>
        <v>500</v>
      </c>
      <c r="J50" s="113">
        <v>0.01</v>
      </c>
      <c r="K50" s="113" t="s">
        <v>299</v>
      </c>
      <c r="L50" s="149" t="s">
        <v>703</v>
      </c>
      <c r="M50" s="113" t="s">
        <v>382</v>
      </c>
    </row>
    <row r="51" spans="1:13" x14ac:dyDescent="0.25">
      <c r="A51" s="157" t="s">
        <v>384</v>
      </c>
      <c r="B51" t="s">
        <v>385</v>
      </c>
      <c r="C51" t="s">
        <v>1041</v>
      </c>
      <c r="D51" t="s">
        <v>265</v>
      </c>
      <c r="E51" t="s">
        <v>791</v>
      </c>
      <c r="F51" t="s">
        <v>866</v>
      </c>
      <c r="G51" t="s">
        <v>481</v>
      </c>
      <c r="H51">
        <f>VLOOKUP(G51,MARGIN!$E$1:$F$9,2)</f>
        <v>1</v>
      </c>
      <c r="I51">
        <v>20</v>
      </c>
      <c r="J51">
        <v>0.01</v>
      </c>
      <c r="K51" t="s">
        <v>299</v>
      </c>
      <c r="L51" s="134" t="s">
        <v>559</v>
      </c>
      <c r="M51" t="s">
        <v>384</v>
      </c>
    </row>
    <row r="52" spans="1:13" x14ac:dyDescent="0.25">
      <c r="A52" s="157" t="s">
        <v>386</v>
      </c>
      <c r="B52" t="s">
        <v>387</v>
      </c>
      <c r="C52" t="s">
        <v>1042</v>
      </c>
      <c r="D52" t="s">
        <v>266</v>
      </c>
      <c r="E52" t="s">
        <v>799</v>
      </c>
      <c r="F52">
        <v>5000</v>
      </c>
      <c r="G52" t="s">
        <v>481</v>
      </c>
      <c r="H52">
        <f>VLOOKUP(G52,MARGIN!$E$1:$F$9,2)</f>
        <v>1</v>
      </c>
      <c r="I52">
        <v>50</v>
      </c>
      <c r="J52" s="133">
        <v>42377</v>
      </c>
      <c r="K52" t="s">
        <v>302</v>
      </c>
      <c r="L52" s="134" t="s">
        <v>709</v>
      </c>
      <c r="M52" t="s">
        <v>867</v>
      </c>
    </row>
    <row r="53" spans="1:13" x14ac:dyDescent="0.25">
      <c r="A53" s="157" t="s">
        <v>0</v>
      </c>
      <c r="B53" t="s">
        <v>388</v>
      </c>
      <c r="C53" t="s">
        <v>1043</v>
      </c>
      <c r="D53" t="s">
        <v>806</v>
      </c>
      <c r="E53" t="s">
        <v>848</v>
      </c>
      <c r="F53" t="s">
        <v>868</v>
      </c>
      <c r="G53" t="s">
        <v>481</v>
      </c>
      <c r="H53">
        <f>VLOOKUP(G53,MARGIN!$E$1:$F$9,2)</f>
        <v>1</v>
      </c>
      <c r="I53">
        <v>150</v>
      </c>
      <c r="J53">
        <v>0.01</v>
      </c>
      <c r="K53" t="s">
        <v>309</v>
      </c>
      <c r="L53" s="134" t="s">
        <v>711</v>
      </c>
      <c r="M53" t="s">
        <v>0</v>
      </c>
    </row>
    <row r="54" spans="1:13" x14ac:dyDescent="0.25">
      <c r="A54" s="157" t="s">
        <v>1125</v>
      </c>
      <c r="B54" t="s">
        <v>390</v>
      </c>
      <c r="C54" t="s">
        <v>1044</v>
      </c>
      <c r="D54" t="s">
        <v>267</v>
      </c>
      <c r="E54" t="s">
        <v>791</v>
      </c>
      <c r="F54" t="s">
        <v>838</v>
      </c>
      <c r="G54" t="s">
        <v>481</v>
      </c>
      <c r="H54">
        <f>VLOOKUP(G54,MARGIN!$E$1:$F$9,2)</f>
        <v>1</v>
      </c>
      <c r="I54">
        <v>100</v>
      </c>
      <c r="J54">
        <v>0.01</v>
      </c>
      <c r="K54" t="s">
        <v>352</v>
      </c>
      <c r="L54" s="134" t="s">
        <v>713</v>
      </c>
      <c r="M54" t="s">
        <v>389</v>
      </c>
    </row>
    <row r="55" spans="1:13" x14ac:dyDescent="0.25">
      <c r="A55" s="157" t="s">
        <v>1126</v>
      </c>
      <c r="B55" t="s">
        <v>392</v>
      </c>
      <c r="C55" t="s">
        <v>1045</v>
      </c>
      <c r="D55" t="s">
        <v>267</v>
      </c>
      <c r="E55" t="s">
        <v>869</v>
      </c>
      <c r="F55" t="s">
        <v>870</v>
      </c>
      <c r="G55" t="s">
        <v>481</v>
      </c>
      <c r="H55">
        <f>VLOOKUP(G55,MARGIN!$E$1:$F$9,2)</f>
        <v>1</v>
      </c>
      <c r="I55">
        <v>50</v>
      </c>
      <c r="J55">
        <v>0.1</v>
      </c>
      <c r="K55" t="s">
        <v>352</v>
      </c>
      <c r="L55" s="134" t="s">
        <v>715</v>
      </c>
      <c r="M55" t="s">
        <v>391</v>
      </c>
    </row>
    <row r="56" spans="1:13" x14ac:dyDescent="0.25">
      <c r="A56" s="157" t="s">
        <v>1116</v>
      </c>
      <c r="B56" t="s">
        <v>845</v>
      </c>
      <c r="C56" t="s">
        <v>1029</v>
      </c>
      <c r="D56" t="s">
        <v>267</v>
      </c>
      <c r="E56" t="s">
        <v>794</v>
      </c>
      <c r="F56" t="s">
        <v>843</v>
      </c>
      <c r="G56" t="s">
        <v>481</v>
      </c>
      <c r="H56">
        <f>VLOOKUP(G56,MARGIN!$E$1:$F$9,2)</f>
        <v>1</v>
      </c>
      <c r="I56" s="132">
        <v>42000</v>
      </c>
      <c r="J56">
        <v>1E-4</v>
      </c>
      <c r="K56" t="s">
        <v>293</v>
      </c>
      <c r="L56" s="134" t="s">
        <v>719</v>
      </c>
      <c r="M56" t="s">
        <v>393</v>
      </c>
    </row>
    <row r="57" spans="1:13" x14ac:dyDescent="0.25">
      <c r="A57" s="158" t="s">
        <v>1098</v>
      </c>
      <c r="B57" t="s">
        <v>395</v>
      </c>
      <c r="C57" t="s">
        <v>1046</v>
      </c>
      <c r="D57" t="s">
        <v>266</v>
      </c>
      <c r="E57" t="s">
        <v>848</v>
      </c>
      <c r="F57">
        <v>2000</v>
      </c>
      <c r="G57" t="s">
        <v>481</v>
      </c>
      <c r="H57">
        <f>VLOOKUP(G57,MARGIN!$E$1:$F$9,2)</f>
        <v>1</v>
      </c>
      <c r="I57" s="132">
        <v>2000</v>
      </c>
      <c r="J57">
        <v>1E-3</v>
      </c>
      <c r="K57" t="s">
        <v>302</v>
      </c>
      <c r="L57" s="134" t="s">
        <v>721</v>
      </c>
      <c r="M57" t="s">
        <v>871</v>
      </c>
    </row>
    <row r="58" spans="1:13" x14ac:dyDescent="0.25">
      <c r="A58" s="158" t="s">
        <v>396</v>
      </c>
      <c r="B58" s="113" t="s">
        <v>397</v>
      </c>
      <c r="C58" s="113"/>
      <c r="D58" s="113" t="s">
        <v>487</v>
      </c>
      <c r="E58" s="113" t="s">
        <v>1099</v>
      </c>
      <c r="F58" s="113" t="s">
        <v>1100</v>
      </c>
      <c r="G58" s="113" t="s">
        <v>496</v>
      </c>
      <c r="H58">
        <f>VLOOKUP(G58,MARGIN!$E$1:$F$9,2)</f>
        <v>1.29619</v>
      </c>
      <c r="I58" s="151">
        <v>20</v>
      </c>
      <c r="J58" s="113">
        <v>0.1</v>
      </c>
      <c r="K58" s="113" t="s">
        <v>302</v>
      </c>
      <c r="L58" s="149" t="s">
        <v>499</v>
      </c>
      <c r="M58" s="113"/>
    </row>
    <row r="59" spans="1:13" x14ac:dyDescent="0.25">
      <c r="A59" s="157" t="s">
        <v>1101</v>
      </c>
      <c r="B59" t="s">
        <v>398</v>
      </c>
      <c r="C59" t="s">
        <v>1047</v>
      </c>
      <c r="D59" t="s">
        <v>266</v>
      </c>
      <c r="E59" t="s">
        <v>872</v>
      </c>
      <c r="F59" t="s">
        <v>873</v>
      </c>
      <c r="G59" t="s">
        <v>481</v>
      </c>
      <c r="H59">
        <f>VLOOKUP(G59,MARGIN!$E$1:$F$9,2)</f>
        <v>1</v>
      </c>
      <c r="I59">
        <v>50</v>
      </c>
      <c r="J59" s="133">
        <v>42377</v>
      </c>
      <c r="K59" t="s">
        <v>302</v>
      </c>
      <c r="L59" s="134" t="s">
        <v>739</v>
      </c>
      <c r="M59" t="s">
        <v>874</v>
      </c>
    </row>
    <row r="60" spans="1:13" x14ac:dyDescent="0.25">
      <c r="A60" s="157" t="s">
        <v>1073</v>
      </c>
      <c r="B60" t="s">
        <v>400</v>
      </c>
      <c r="C60" t="s">
        <v>1048</v>
      </c>
      <c r="D60" t="s">
        <v>806</v>
      </c>
      <c r="E60" t="s">
        <v>875</v>
      </c>
      <c r="F60" t="s">
        <v>876</v>
      </c>
      <c r="G60" t="s">
        <v>481</v>
      </c>
      <c r="H60">
        <f>VLOOKUP(G60,MARGIN!$E$1:$F$9,2)</f>
        <v>1</v>
      </c>
      <c r="I60" s="132">
        <v>1120</v>
      </c>
      <c r="J60">
        <v>0.01</v>
      </c>
      <c r="K60" t="s">
        <v>309</v>
      </c>
      <c r="L60" s="134" t="s">
        <v>751</v>
      </c>
      <c r="M60" t="s">
        <v>399</v>
      </c>
    </row>
    <row r="61" spans="1:13" x14ac:dyDescent="0.25">
      <c r="A61" s="157" t="s">
        <v>401</v>
      </c>
      <c r="B61" t="s">
        <v>402</v>
      </c>
      <c r="C61" t="s">
        <v>1049</v>
      </c>
      <c r="D61" t="s">
        <v>265</v>
      </c>
      <c r="E61" t="s">
        <v>791</v>
      </c>
      <c r="F61" t="s">
        <v>877</v>
      </c>
      <c r="G61" t="s">
        <v>481</v>
      </c>
      <c r="H61">
        <f>VLOOKUP(G61,MARGIN!$E$1:$F$9,2)</f>
        <v>1</v>
      </c>
      <c r="I61" s="132">
        <v>125000</v>
      </c>
      <c r="J61">
        <v>1E-4</v>
      </c>
      <c r="K61" t="s">
        <v>294</v>
      </c>
      <c r="L61" s="134" t="s">
        <v>753</v>
      </c>
      <c r="M61" t="s">
        <v>544</v>
      </c>
    </row>
    <row r="62" spans="1:13" x14ac:dyDescent="0.25">
      <c r="A62" s="157" t="s">
        <v>1127</v>
      </c>
      <c r="B62" t="s">
        <v>404</v>
      </c>
      <c r="C62" t="s">
        <v>1050</v>
      </c>
      <c r="D62" t="s">
        <v>836</v>
      </c>
      <c r="E62" t="s">
        <v>799</v>
      </c>
      <c r="F62" t="s">
        <v>878</v>
      </c>
      <c r="G62" t="s">
        <v>481</v>
      </c>
      <c r="H62">
        <f>VLOOKUP(G62,MARGIN!$E$1:$F$9,2)</f>
        <v>1</v>
      </c>
      <c r="I62">
        <v>5000</v>
      </c>
      <c r="J62">
        <v>0.1</v>
      </c>
      <c r="K62" t="s">
        <v>352</v>
      </c>
      <c r="L62" s="134" t="s">
        <v>731</v>
      </c>
      <c r="M62" t="s">
        <v>403</v>
      </c>
    </row>
    <row r="63" spans="1:13" x14ac:dyDescent="0.25">
      <c r="A63" s="158" t="s">
        <v>405</v>
      </c>
      <c r="B63" s="113" t="s">
        <v>1077</v>
      </c>
      <c r="C63" s="113"/>
      <c r="D63" s="113" t="s">
        <v>273</v>
      </c>
      <c r="E63" s="113" t="s">
        <v>794</v>
      </c>
      <c r="F63" s="113" t="s">
        <v>1114</v>
      </c>
      <c r="G63" s="113" t="s">
        <v>481</v>
      </c>
      <c r="H63">
        <f>VLOOKUP(G63,MARGIN!$E$1:$F$9,2)</f>
        <v>1</v>
      </c>
      <c r="I63" s="113">
        <v>2</v>
      </c>
      <c r="J63" s="113">
        <v>0.05</v>
      </c>
      <c r="K63" s="113" t="s">
        <v>299</v>
      </c>
      <c r="L63" s="149" t="s">
        <v>741</v>
      </c>
      <c r="M63" s="113"/>
    </row>
    <row r="64" spans="1:13" x14ac:dyDescent="0.25">
      <c r="A64" s="158" t="s">
        <v>1078</v>
      </c>
      <c r="B64" s="113" t="s">
        <v>1079</v>
      </c>
      <c r="C64" s="113"/>
      <c r="D64" s="113" t="s">
        <v>273</v>
      </c>
      <c r="E64" s="113" t="s">
        <v>791</v>
      </c>
      <c r="F64" s="113" t="s">
        <v>1107</v>
      </c>
      <c r="G64" s="113" t="s">
        <v>449</v>
      </c>
      <c r="H64">
        <f>VLOOKUP(G64,MARGIN!$E$1:$F$9,2)</f>
        <v>102.21599999999999</v>
      </c>
      <c r="I64" s="113">
        <v>100000</v>
      </c>
      <c r="J64" s="113">
        <v>0.01</v>
      </c>
      <c r="K64" s="113" t="s">
        <v>294</v>
      </c>
      <c r="L64" s="149" t="s">
        <v>452</v>
      </c>
      <c r="M64" s="113"/>
    </row>
    <row r="65" spans="1:13" x14ac:dyDescent="0.25">
      <c r="A65" s="157" t="s">
        <v>1102</v>
      </c>
      <c r="B65" t="s">
        <v>407</v>
      </c>
      <c r="C65" t="s">
        <v>1051</v>
      </c>
      <c r="D65" t="s">
        <v>266</v>
      </c>
      <c r="E65" t="s">
        <v>795</v>
      </c>
      <c r="F65" t="s">
        <v>879</v>
      </c>
      <c r="G65" t="s">
        <v>481</v>
      </c>
      <c r="H65">
        <f>VLOOKUP(G65,MARGIN!$E$1:$F$9,2)</f>
        <v>1</v>
      </c>
      <c r="I65">
        <v>100</v>
      </c>
      <c r="J65">
        <v>0.1</v>
      </c>
      <c r="K65" t="s">
        <v>302</v>
      </c>
      <c r="L65" s="134" t="s">
        <v>735</v>
      </c>
      <c r="M65" t="s">
        <v>880</v>
      </c>
    </row>
    <row r="66" spans="1:13" x14ac:dyDescent="0.25">
      <c r="A66" s="158" t="s">
        <v>881</v>
      </c>
      <c r="B66" s="113" t="s">
        <v>412</v>
      </c>
      <c r="C66" s="113" t="s">
        <v>1054</v>
      </c>
      <c r="D66" s="113" t="s">
        <v>535</v>
      </c>
      <c r="E66" s="113" t="s">
        <v>791</v>
      </c>
      <c r="F66" s="113">
        <v>10</v>
      </c>
      <c r="G66" s="113" t="s">
        <v>544</v>
      </c>
      <c r="H66">
        <f>VLOOKUP(G66,MARGIN!$E$1:$F$9,2)</f>
        <v>0.97050999999999998</v>
      </c>
      <c r="I66" s="113">
        <v>10</v>
      </c>
      <c r="J66" s="113">
        <v>1</v>
      </c>
      <c r="K66" s="113" t="s">
        <v>299</v>
      </c>
      <c r="L66" s="149" t="s">
        <v>755</v>
      </c>
      <c r="M66" s="113" t="s">
        <v>881</v>
      </c>
    </row>
    <row r="67" spans="1:13" x14ac:dyDescent="0.25">
      <c r="A67" s="158" t="s">
        <v>408</v>
      </c>
      <c r="B67" s="113" t="s">
        <v>409</v>
      </c>
      <c r="C67" s="113" t="s">
        <v>1052</v>
      </c>
      <c r="D67" s="113" t="s">
        <v>273</v>
      </c>
      <c r="E67" s="113" t="s">
        <v>794</v>
      </c>
      <c r="F67" s="113">
        <v>200</v>
      </c>
      <c r="G67" s="113" t="s">
        <v>692</v>
      </c>
      <c r="H67">
        <f>VLOOKUP(G67,MARGIN!$E$1:$F$9,2)</f>
        <v>1.4046324779121544</v>
      </c>
      <c r="I67" s="113">
        <v>200</v>
      </c>
      <c r="J67" s="113">
        <v>0.1</v>
      </c>
      <c r="K67" s="113" t="s">
        <v>299</v>
      </c>
      <c r="L67" s="149" t="s">
        <v>690</v>
      </c>
      <c r="M67" s="113" t="s">
        <v>408</v>
      </c>
    </row>
    <row r="68" spans="1:13" x14ac:dyDescent="0.25">
      <c r="A68" s="158" t="s">
        <v>410</v>
      </c>
      <c r="B68" s="113" t="s">
        <v>411</v>
      </c>
      <c r="C68" s="113" t="s">
        <v>1053</v>
      </c>
      <c r="D68" s="113" t="s">
        <v>273</v>
      </c>
      <c r="E68" s="113" t="s">
        <v>794</v>
      </c>
      <c r="F68" s="113" t="s">
        <v>862</v>
      </c>
      <c r="G68" s="113" t="s">
        <v>481</v>
      </c>
      <c r="H68">
        <f>VLOOKUP(G68,MARGIN!$E$1:$F$9,2)</f>
        <v>1</v>
      </c>
      <c r="I68" s="113">
        <v>100</v>
      </c>
      <c r="J68" s="113">
        <v>0.1</v>
      </c>
      <c r="K68" s="113" t="s">
        <v>299</v>
      </c>
      <c r="L68" s="149" t="s">
        <v>695</v>
      </c>
      <c r="M68" s="113" t="s">
        <v>410</v>
      </c>
    </row>
    <row r="69" spans="1:13" x14ac:dyDescent="0.25">
      <c r="A69" s="158" t="s">
        <v>413</v>
      </c>
      <c r="B69" t="s">
        <v>414</v>
      </c>
      <c r="C69" t="s">
        <v>1055</v>
      </c>
      <c r="D69" t="s">
        <v>535</v>
      </c>
      <c r="E69" t="s">
        <v>791</v>
      </c>
      <c r="F69" t="s">
        <v>882</v>
      </c>
      <c r="G69" t="s">
        <v>478</v>
      </c>
      <c r="H69">
        <f>VLOOKUP(G69,MARGIN!$E$1:$F$9,2)</f>
        <v>0.89568013471029218</v>
      </c>
      <c r="I69">
        <v>10</v>
      </c>
      <c r="J69">
        <v>1</v>
      </c>
      <c r="K69" t="s">
        <v>299</v>
      </c>
      <c r="L69" s="134" t="s">
        <v>536</v>
      </c>
      <c r="M69" t="s">
        <v>883</v>
      </c>
    </row>
    <row r="70" spans="1:13" x14ac:dyDescent="0.25">
      <c r="A70" s="158" t="s">
        <v>1103</v>
      </c>
      <c r="B70" t="s">
        <v>416</v>
      </c>
      <c r="C70" t="s">
        <v>1056</v>
      </c>
      <c r="D70" t="s">
        <v>884</v>
      </c>
      <c r="E70" t="s">
        <v>791</v>
      </c>
      <c r="F70" t="s">
        <v>862</v>
      </c>
      <c r="G70" t="s">
        <v>481</v>
      </c>
      <c r="H70">
        <f>VLOOKUP(G70,MARGIN!$E$1:$F$9,2)</f>
        <v>1</v>
      </c>
      <c r="I70">
        <v>100</v>
      </c>
      <c r="J70">
        <v>0.1</v>
      </c>
      <c r="K70" t="s">
        <v>299</v>
      </c>
      <c r="L70" s="134" t="s">
        <v>565</v>
      </c>
      <c r="M70" t="s">
        <v>415</v>
      </c>
    </row>
    <row r="71" spans="1:13" x14ac:dyDescent="0.25">
      <c r="A71" s="157" t="s">
        <v>417</v>
      </c>
      <c r="B71" t="s">
        <v>885</v>
      </c>
      <c r="C71" t="s">
        <v>1057</v>
      </c>
      <c r="D71" t="s">
        <v>266</v>
      </c>
      <c r="E71" t="s">
        <v>791</v>
      </c>
      <c r="F71">
        <v>200000</v>
      </c>
      <c r="G71" t="s">
        <v>481</v>
      </c>
      <c r="H71">
        <f>VLOOKUP(G71,MARGIN!$E$1:$F$9,2)</f>
        <v>1</v>
      </c>
      <c r="I71" s="132">
        <v>2000</v>
      </c>
      <c r="J71" t="s">
        <v>834</v>
      </c>
      <c r="K71" t="s">
        <v>294</v>
      </c>
      <c r="L71" s="134" t="s">
        <v>772</v>
      </c>
      <c r="M71" t="s">
        <v>886</v>
      </c>
    </row>
    <row r="72" spans="1:13" x14ac:dyDescent="0.25">
      <c r="A72" s="157" t="s">
        <v>1104</v>
      </c>
      <c r="B72" t="s">
        <v>1105</v>
      </c>
      <c r="C72" t="s">
        <v>1058</v>
      </c>
      <c r="D72" t="s">
        <v>266</v>
      </c>
      <c r="E72" t="s">
        <v>791</v>
      </c>
      <c r="F72" s="109">
        <v>100000</v>
      </c>
      <c r="G72" t="s">
        <v>481</v>
      </c>
      <c r="H72">
        <f>VLOOKUP(G72,MARGIN!$E$1:$F$9,2)</f>
        <v>1</v>
      </c>
      <c r="I72" s="132">
        <v>1000</v>
      </c>
      <c r="J72" t="s">
        <v>888</v>
      </c>
      <c r="K72" t="s">
        <v>294</v>
      </c>
      <c r="L72" s="134" t="s">
        <v>770</v>
      </c>
      <c r="M72" t="s">
        <v>887</v>
      </c>
    </row>
    <row r="73" spans="1:13" x14ac:dyDescent="0.25">
      <c r="A73" s="157" t="s">
        <v>419</v>
      </c>
      <c r="B73" t="s">
        <v>420</v>
      </c>
      <c r="C73" t="s">
        <v>1059</v>
      </c>
      <c r="D73" t="s">
        <v>266</v>
      </c>
      <c r="E73" t="s">
        <v>791</v>
      </c>
      <c r="F73" s="109">
        <v>100000</v>
      </c>
      <c r="G73" t="s">
        <v>481</v>
      </c>
      <c r="H73">
        <f>VLOOKUP(G73,MARGIN!$E$1:$F$9,2)</f>
        <v>1</v>
      </c>
      <c r="I73" s="132">
        <v>1000</v>
      </c>
      <c r="J73" t="s">
        <v>888</v>
      </c>
      <c r="K73" t="s">
        <v>294</v>
      </c>
      <c r="L73" s="134" t="s">
        <v>768</v>
      </c>
      <c r="M73" t="s">
        <v>889</v>
      </c>
    </row>
    <row r="74" spans="1:13" x14ac:dyDescent="0.25">
      <c r="A74" s="158" t="s">
        <v>421</v>
      </c>
      <c r="B74" s="113" t="s">
        <v>422</v>
      </c>
      <c r="C74" s="113" t="s">
        <v>1060</v>
      </c>
      <c r="D74" s="113" t="s">
        <v>505</v>
      </c>
      <c r="E74" s="113" t="s">
        <v>794</v>
      </c>
      <c r="F74" s="113">
        <v>1000</v>
      </c>
      <c r="G74" s="113" t="s">
        <v>481</v>
      </c>
      <c r="H74">
        <f>VLOOKUP(G74,MARGIN!$E$1:$F$9,2)</f>
        <v>1</v>
      </c>
      <c r="I74" s="148">
        <v>1000</v>
      </c>
      <c r="J74" s="113">
        <v>0.01</v>
      </c>
      <c r="K74" s="113" t="s">
        <v>299</v>
      </c>
      <c r="L74" s="149" t="s">
        <v>503</v>
      </c>
      <c r="M74" s="113" t="s">
        <v>890</v>
      </c>
    </row>
    <row r="75" spans="1:13" x14ac:dyDescent="0.25">
      <c r="A75" s="157" t="s">
        <v>1128</v>
      </c>
      <c r="B75" t="s">
        <v>424</v>
      </c>
      <c r="C75" t="s">
        <v>1061</v>
      </c>
      <c r="D75" t="s">
        <v>266</v>
      </c>
      <c r="E75" t="s">
        <v>799</v>
      </c>
      <c r="F75" t="s">
        <v>800</v>
      </c>
      <c r="G75" t="s">
        <v>481</v>
      </c>
      <c r="H75">
        <f>VLOOKUP(G75,MARGIN!$E$1:$F$9,2)</f>
        <v>1</v>
      </c>
      <c r="I75">
        <v>50</v>
      </c>
      <c r="J75" s="133">
        <v>42377</v>
      </c>
      <c r="K75" t="s">
        <v>302</v>
      </c>
      <c r="L75" s="134" t="s">
        <v>776</v>
      </c>
      <c r="M75" t="s">
        <v>891</v>
      </c>
    </row>
    <row r="76" spans="1:13" x14ac:dyDescent="0.25">
      <c r="A76" s="158" t="s">
        <v>1106</v>
      </c>
      <c r="B76" s="113" t="s">
        <v>425</v>
      </c>
      <c r="C76" s="113" t="s">
        <v>1062</v>
      </c>
      <c r="D76" s="113" t="s">
        <v>458</v>
      </c>
      <c r="E76" s="113" t="s">
        <v>791</v>
      </c>
      <c r="F76" s="113" t="s">
        <v>892</v>
      </c>
      <c r="G76" s="113" t="s">
        <v>459</v>
      </c>
      <c r="H76">
        <f>VLOOKUP(G76,MARGIN!$E$1:$F$9,2)</f>
        <v>1.3393514860104736</v>
      </c>
      <c r="I76" s="113">
        <v>25</v>
      </c>
      <c r="J76" s="113">
        <v>0.1</v>
      </c>
      <c r="K76" s="113" t="s">
        <v>299</v>
      </c>
      <c r="L76" s="149" t="s">
        <v>747</v>
      </c>
      <c r="M76" s="113" t="s">
        <v>893</v>
      </c>
    </row>
    <row r="77" spans="1:13" x14ac:dyDescent="0.25">
      <c r="A77" s="158" t="s">
        <v>1109</v>
      </c>
      <c r="B77" t="s">
        <v>426</v>
      </c>
      <c r="C77" t="s">
        <v>1063</v>
      </c>
      <c r="D77" t="s">
        <v>458</v>
      </c>
      <c r="E77" t="s">
        <v>791</v>
      </c>
      <c r="F77" t="s">
        <v>894</v>
      </c>
      <c r="G77" t="s">
        <v>459</v>
      </c>
      <c r="H77">
        <f>VLOOKUP(G77,MARGIN!$E$1:$F$9,2)</f>
        <v>1.3393514860104736</v>
      </c>
      <c r="I77" s="150">
        <v>2400</v>
      </c>
      <c r="J77">
        <v>0.01</v>
      </c>
      <c r="K77" t="s">
        <v>294</v>
      </c>
      <c r="L77" s="134" t="s">
        <v>472</v>
      </c>
      <c r="M77" t="s">
        <v>895</v>
      </c>
    </row>
    <row r="78" spans="1:13" x14ac:dyDescent="0.25">
      <c r="A78" s="157" t="s">
        <v>427</v>
      </c>
      <c r="B78" t="s">
        <v>428</v>
      </c>
      <c r="C78" t="s">
        <v>1064</v>
      </c>
      <c r="D78" t="s">
        <v>266</v>
      </c>
      <c r="E78" t="s">
        <v>791</v>
      </c>
      <c r="F78" t="s">
        <v>896</v>
      </c>
      <c r="G78" t="s">
        <v>481</v>
      </c>
      <c r="H78">
        <f>VLOOKUP(G78,MARGIN!$E$1:$F$9,2)</f>
        <v>1</v>
      </c>
      <c r="I78">
        <v>5</v>
      </c>
      <c r="J78">
        <v>1</v>
      </c>
      <c r="K78" t="s">
        <v>299</v>
      </c>
      <c r="L78" s="134" t="s">
        <v>648</v>
      </c>
      <c r="M78" t="s">
        <v>427</v>
      </c>
    </row>
    <row r="79" spans="1:13" x14ac:dyDescent="0.25">
      <c r="A79" s="158" t="s">
        <v>1112</v>
      </c>
      <c r="B79" t="s">
        <v>430</v>
      </c>
      <c r="C79" t="s">
        <v>1066</v>
      </c>
      <c r="D79" t="s">
        <v>458</v>
      </c>
      <c r="E79" t="s">
        <v>791</v>
      </c>
      <c r="F79" t="s">
        <v>897</v>
      </c>
      <c r="G79" t="s">
        <v>459</v>
      </c>
      <c r="H79">
        <f>VLOOKUP(G79,MARGIN!$E$1:$F$9,2)</f>
        <v>1.3393514860104736</v>
      </c>
      <c r="I79" s="150">
        <v>2800</v>
      </c>
      <c r="J79">
        <v>0.1</v>
      </c>
      <c r="K79" t="s">
        <v>294</v>
      </c>
      <c r="L79" s="134" t="s">
        <v>468</v>
      </c>
      <c r="M79" t="s">
        <v>899</v>
      </c>
    </row>
    <row r="80" spans="1:13" x14ac:dyDescent="0.25">
      <c r="A80" s="158" t="s">
        <v>1113</v>
      </c>
      <c r="B80" t="s">
        <v>429</v>
      </c>
      <c r="C80" t="s">
        <v>1065</v>
      </c>
      <c r="D80" t="s">
        <v>458</v>
      </c>
      <c r="E80" t="s">
        <v>791</v>
      </c>
      <c r="F80" t="s">
        <v>897</v>
      </c>
      <c r="G80" t="s">
        <v>459</v>
      </c>
      <c r="H80">
        <f>VLOOKUP(G80,MARGIN!$E$1:$F$9,2)</f>
        <v>1.3393514860104736</v>
      </c>
      <c r="I80" s="150">
        <v>8000</v>
      </c>
      <c r="J80">
        <v>1E-3</v>
      </c>
      <c r="K80" t="s">
        <v>294</v>
      </c>
      <c r="L80" s="134" t="s">
        <v>456</v>
      </c>
      <c r="M80" t="s">
        <v>898</v>
      </c>
    </row>
  </sheetData>
  <sortState ref="A2:M80">
    <sortCondition ref="A2:A80"/>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daily</vt:lpstr>
      <vt:lpstr>SIGNALS</vt:lpstr>
      <vt:lpstr>FuturesInfo (3)</vt:lpstr>
      <vt:lpstr>MARGIN</vt:lpstr>
      <vt:lpstr>FORECAST</vt:lpstr>
      <vt:lpstr>timezones (jst)</vt:lpstr>
      <vt:lpstr>sym</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Hidemi Asakura</dc:creator>
  <cp:lastModifiedBy>Hidemi Asakura</cp:lastModifiedBy>
  <dcterms:created xsi:type="dcterms:W3CDTF">2016-05-08T13:02:55Z</dcterms:created>
  <dcterms:modified xsi:type="dcterms:W3CDTF">2016-06-25T05:37:54Z</dcterms:modified>
</cp:coreProperties>
</file>